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persons/person.xml" ContentType="application/vnd.ms-excel.person+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531"/>
  <workbookPr codeName="ThisWorkbook" defaultThemeVersion="124226"/>
  <bookViews>
    <workbookView xWindow="28680" yWindow="65416" windowWidth="29040" windowHeight="15720" tabRatio="786" firstSheet="3" activeTab="6"/>
  </bookViews>
  <sheets>
    <sheet name="Guide" sheetId="2" r:id="rId1"/>
    <sheet name="Permit Limits" sheetId="37" state="hidden" r:id="rId2"/>
    <sheet name="Revisions" sheetId="26" state="hidden" r:id="rId3"/>
    <sheet name="Jan" sheetId="1" r:id="rId4"/>
    <sheet name="Feb" sheetId="3" r:id="rId5"/>
    <sheet name="March" sheetId="4" r:id="rId6"/>
    <sheet name="April" sheetId="5" r:id="rId7"/>
    <sheet name="May" sheetId="6" r:id="rId8"/>
    <sheet name="June" sheetId="7" r:id="rId9"/>
    <sheet name="July" sheetId="8" r:id="rId10"/>
    <sheet name="Aug" sheetId="9" r:id="rId11"/>
    <sheet name="Sept" sheetId="10" r:id="rId12"/>
    <sheet name="Oct" sheetId="11" r:id="rId13"/>
    <sheet name="Nov" sheetId="12" r:id="rId14"/>
    <sheet name="Dec" sheetId="13" r:id="rId15"/>
    <sheet name="Overflow Report" sheetId="36" state="hidden" r:id="rId16"/>
    <sheet name="Overflows Running Total" sheetId="35" state="hidden" r:id="rId17"/>
    <sheet name="Quarterly TN and TP" sheetId="25" r:id="rId18"/>
    <sheet name="TN TP 12 Month Rolling Load" sheetId="32" r:id="rId19"/>
  </sheets>
  <definedNames>
    <definedName name="_xlnm.Print_Area" localSheetId="6">'April'!$C$1:$AO$47</definedName>
    <definedName name="_xlnm.Print_Area" localSheetId="10">'Aug'!$C$1:$AO$48</definedName>
    <definedName name="_xlnm.Print_Area" localSheetId="14">'Dec'!$C$1:$AO$48</definedName>
    <definedName name="_xlnm.Print_Area" localSheetId="4">'Feb'!$C$1:$AO$46</definedName>
    <definedName name="_xlnm.Print_Area" localSheetId="0">'Guide'!$A$1:$B$72</definedName>
    <definedName name="_xlnm.Print_Area" localSheetId="3">'Jan'!$C$1:$AO$48</definedName>
    <definedName name="_xlnm.Print_Area" localSheetId="9">'July'!$C$1:$AO$48</definedName>
    <definedName name="_xlnm.Print_Area" localSheetId="8">'June'!$C$1:$AP$47</definedName>
    <definedName name="_xlnm.Print_Area" localSheetId="5">'March'!$C$1:$AO$48</definedName>
    <definedName name="_xlnm.Print_Area" localSheetId="7">'May'!$C$1:$AO$48</definedName>
    <definedName name="_xlnm.Print_Area" localSheetId="13">'Nov'!$C$1:$AO$47</definedName>
    <definedName name="_xlnm.Print_Area" localSheetId="12">'Oct'!$C$1:$AO$48</definedName>
    <definedName name="_xlnm.Print_Area" localSheetId="16">'Overflows Running Total'!$C$1:$Q$30</definedName>
    <definedName name="_xlnm.Print_Area" localSheetId="1">'Permit Limits'!$C$7:$BZ$26</definedName>
    <definedName name="_xlnm.Print_Area" localSheetId="17">'Quarterly TN and TP'!$B$2:$I$30</definedName>
    <definedName name="_xlnm.Print_Area" localSheetId="11">'Sept'!$C$1:$AO$47</definedName>
    <definedName name="_xlnm.Print_Area" localSheetId="18">'TN TP 12 Month Rolling Load'!$B$2:$J$34</definedName>
    <definedName name="_xlnm.Print_Titles" localSheetId="0">'Guide'!$1:$2</definedName>
    <definedName name="_xlnm.Print_Titles" localSheetId="1">'Permit Limits'!$C:$H</definedName>
    <definedName name="_xlnm.Print_Titles" localSheetId="3">'Jan'!$C:$H</definedName>
    <definedName name="_xlnm.Print_Titles" localSheetId="4">'Feb'!$C:$H</definedName>
    <definedName name="_xlnm.Print_Titles" localSheetId="5">'March'!$C:$H</definedName>
    <definedName name="_xlnm.Print_Titles" localSheetId="6">'April'!$C:$H</definedName>
    <definedName name="_xlnm.Print_Titles" localSheetId="7">'May'!$C:$H</definedName>
    <definedName name="_xlnm.Print_Titles" localSheetId="8">'June'!$C:$H</definedName>
    <definedName name="_xlnm.Print_Titles" localSheetId="9">'July'!$C:$H</definedName>
    <definedName name="_xlnm.Print_Titles" localSheetId="10">'Aug'!$C:$H</definedName>
    <definedName name="_xlnm.Print_Titles" localSheetId="11">'Sept'!$C:$H</definedName>
    <definedName name="_xlnm.Print_Titles" localSheetId="12">'Oct'!$C:$H</definedName>
    <definedName name="_xlnm.Print_Titles" localSheetId="13">'Nov'!$C:$H</definedName>
    <definedName name="_xlnm.Print_Titles" localSheetId="14">'Dec'!$C:$H</definedName>
  </definedNames>
  <calcPr calcId="191029"/>
</workbook>
</file>

<file path=xl/sharedStrings.xml><?xml version="1.0" encoding="utf-8"?>
<sst xmlns="http://schemas.openxmlformats.org/spreadsheetml/2006/main" count="2530" uniqueCount="490">
  <si>
    <r>
      <rPr>
        <b/>
        <sz val="12"/>
        <color theme="1"/>
        <rFont val="Arial"/>
        <family val="2"/>
      </rPr>
      <t>Submittal Directions:</t>
    </r>
    <r>
      <rPr>
        <sz val="12"/>
        <color theme="1"/>
        <rFont val="Arial"/>
        <family val="2"/>
      </rPr>
      <t xml:space="preserve">
The excel file of the report will need to be emailed to DWRWW.Report@tn.gov</t>
    </r>
    <r>
      <rPr>
        <b/>
        <sz val="12"/>
        <color theme="1"/>
        <rFont val="Arial"/>
        <family val="2"/>
      </rPr>
      <t xml:space="preserve"> and</t>
    </r>
    <r>
      <rPr>
        <sz val="12"/>
        <color theme="1"/>
        <rFont val="Arial"/>
        <family val="2"/>
      </rPr>
      <t xml:space="preserve"> your Field Office Inspector. A signed pdf copy will need to be uploaded to your DMR submittal via NetDMR. The pdf uploaded to NetDMR will be the copy of record. You may enter data into the white and gray cells. The calculations will be done automatically in yellow cells. Some cells have constraints that intentionally restrict what you can enter.  
</t>
    </r>
    <r>
      <rPr>
        <b/>
        <sz val="12"/>
        <color theme="1"/>
        <rFont val="Arial"/>
        <family val="2"/>
      </rPr>
      <t>Disclaimer:</t>
    </r>
    <r>
      <rPr>
        <sz val="12"/>
        <color theme="1"/>
        <rFont val="Arial"/>
        <family val="2"/>
      </rPr>
      <t xml:space="preserve"> 
These notes are included for your convience. If any term or condition contained in file is in conflict with, or inconsistent with, any provision in any of the permit or rules, the provision contained in the permit or rule shall govern and control. 
</t>
    </r>
  </si>
  <si>
    <t>Location</t>
  </si>
  <si>
    <t>Description</t>
  </si>
  <si>
    <t>Rainfall</t>
  </si>
  <si>
    <t>Enter the amount of rainfall received to within 0.1 inch</t>
  </si>
  <si>
    <t>INFLUENT FLOW (MGD)</t>
  </si>
  <si>
    <t>Enter the influent flow in MGD</t>
  </si>
  <si>
    <t>INFLUENT MAX (MGD)</t>
  </si>
  <si>
    <t>Enter the maximum influent flow during the day in MGD</t>
  </si>
  <si>
    <t>INFLUENT MIN (MGD)</t>
  </si>
  <si>
    <t>Enter the minimum influent flow during the day in MGD</t>
  </si>
  <si>
    <t>EFFLUENT FLOW (MGD)</t>
  </si>
  <si>
    <t>Enter the effluent flow in MGD</t>
  </si>
  <si>
    <t>HOURS BYPASSED</t>
  </si>
  <si>
    <t>Enter the number of hours during the day that the plant was being bypassed</t>
  </si>
  <si>
    <t>TEMPERATURE INFLUENT degC</t>
  </si>
  <si>
    <t>Enter the influent temperature in Celsius</t>
  </si>
  <si>
    <t>TEMPERATURE EFFLUENT degC</t>
  </si>
  <si>
    <t>Enter the effluent temperature in Celsius</t>
  </si>
  <si>
    <r>
      <t xml:space="preserve"> CBOD</t>
    </r>
    <r>
      <rPr>
        <vertAlign val="subscript"/>
        <sz val="12"/>
        <rFont val="Arial"/>
        <family val="2"/>
      </rPr>
      <t>5</t>
    </r>
    <r>
      <rPr>
        <sz val="12"/>
        <rFont val="Arial"/>
        <family val="2"/>
      </rPr>
      <t xml:space="preserve"> INFLUENT (mg/L)</t>
    </r>
  </si>
  <si>
    <r>
      <t>Enter the CBOD</t>
    </r>
    <r>
      <rPr>
        <vertAlign val="subscript"/>
        <sz val="12"/>
        <color theme="1"/>
        <rFont val="Arial"/>
        <family val="2"/>
      </rPr>
      <t xml:space="preserve">5 </t>
    </r>
    <r>
      <rPr>
        <sz val="12"/>
        <color theme="1"/>
        <rFont val="Arial"/>
        <family val="2"/>
      </rPr>
      <t xml:space="preserve"> of the influent in mg/L</t>
    </r>
  </si>
  <si>
    <r>
      <t>CBOD</t>
    </r>
    <r>
      <rPr>
        <vertAlign val="subscript"/>
        <sz val="12"/>
        <rFont val="Arial"/>
        <family val="2"/>
      </rPr>
      <t>5</t>
    </r>
    <r>
      <rPr>
        <sz val="12"/>
        <rFont val="Arial"/>
        <family val="2"/>
      </rPr>
      <t xml:space="preserve"> EFFLUENT (mg/L)</t>
    </r>
  </si>
  <si>
    <r>
      <t>Enter the CBOD</t>
    </r>
    <r>
      <rPr>
        <vertAlign val="subscript"/>
        <sz val="12"/>
        <rFont val="Arial"/>
        <family val="2"/>
      </rPr>
      <t>5</t>
    </r>
    <r>
      <rPr>
        <sz val="12"/>
        <rFont val="Arial"/>
        <family val="2"/>
      </rPr>
      <t xml:space="preserve"> of the effluent in mg/L</t>
    </r>
  </si>
  <si>
    <r>
      <t>CBOD</t>
    </r>
    <r>
      <rPr>
        <vertAlign val="subscript"/>
        <sz val="12"/>
        <rFont val="Arial"/>
        <family val="2"/>
      </rPr>
      <t>5</t>
    </r>
    <r>
      <rPr>
        <sz val="12"/>
        <rFont val="Arial"/>
        <family val="2"/>
      </rPr>
      <t xml:space="preserve"> EFFLUENT (POUNDS)</t>
    </r>
  </si>
  <si>
    <r>
      <t>This row will automatically calculate the CBOD</t>
    </r>
    <r>
      <rPr>
        <vertAlign val="subscript"/>
        <sz val="12"/>
        <rFont val="Arial"/>
        <family val="2"/>
      </rPr>
      <t>5</t>
    </r>
    <r>
      <rPr>
        <sz val="12"/>
        <rFont val="Arial"/>
        <family val="2"/>
      </rPr>
      <t xml:space="preserve"> in pounds.</t>
    </r>
  </si>
  <si>
    <r>
      <t>CBOD</t>
    </r>
    <r>
      <rPr>
        <vertAlign val="subscript"/>
        <sz val="12"/>
        <rFont val="Arial"/>
        <family val="2"/>
      </rPr>
      <t>5</t>
    </r>
    <r>
      <rPr>
        <sz val="12"/>
        <rFont val="Arial"/>
        <family val="2"/>
      </rPr>
      <t xml:space="preserve"> PERCENT REMOVAL</t>
    </r>
  </si>
  <si>
    <t>This row will automatically calculate the percent removal.</t>
  </si>
  <si>
    <r>
      <t>CBOD</t>
    </r>
    <r>
      <rPr>
        <vertAlign val="subscript"/>
        <sz val="12"/>
        <rFont val="Arial"/>
        <family val="2"/>
      </rPr>
      <t>5</t>
    </r>
    <r>
      <rPr>
        <sz val="12"/>
        <rFont val="Arial"/>
        <family val="2"/>
      </rPr>
      <t xml:space="preserve"> EFFLUENT WEEKLY AVERAGE
(mg/L)</t>
    </r>
  </si>
  <si>
    <r>
      <t xml:space="preserve">Do the average of each week (typically Sunday - Saturday) of the month Report the maximum value of weekly averages on the DMR.  A week that contains a change of month should be considered part of the latter month for reporting purposes.  </t>
    </r>
    <r>
      <rPr>
        <b/>
        <sz val="12"/>
        <color theme="1"/>
        <rFont val="Arial"/>
        <family val="2"/>
      </rPr>
      <t xml:space="preserve">This applies only to the weekly averages.
</t>
    </r>
  </si>
  <si>
    <r>
      <t>CBOD</t>
    </r>
    <r>
      <rPr>
        <vertAlign val="subscript"/>
        <sz val="12"/>
        <rFont val="Arial"/>
        <family val="2"/>
      </rPr>
      <t>5</t>
    </r>
    <r>
      <rPr>
        <sz val="12"/>
        <rFont val="Arial"/>
        <family val="2"/>
      </rPr>
      <t xml:space="preserve"> EFFLUENT WEEKLY AVERAGE
(POUNDS)</t>
    </r>
  </si>
  <si>
    <r>
      <t xml:space="preserve"> BOD</t>
    </r>
    <r>
      <rPr>
        <vertAlign val="subscript"/>
        <sz val="12"/>
        <rFont val="Arial"/>
        <family val="2"/>
      </rPr>
      <t>5</t>
    </r>
    <r>
      <rPr>
        <sz val="12"/>
        <rFont val="Arial"/>
        <family val="2"/>
      </rPr>
      <t xml:space="preserve"> INFLUENT (mg/L)</t>
    </r>
  </si>
  <si>
    <r>
      <t>Enter the BOD</t>
    </r>
    <r>
      <rPr>
        <vertAlign val="subscript"/>
        <sz val="12"/>
        <color theme="1"/>
        <rFont val="Arial"/>
        <family val="2"/>
      </rPr>
      <t xml:space="preserve">5 </t>
    </r>
    <r>
      <rPr>
        <sz val="12"/>
        <color theme="1"/>
        <rFont val="Arial"/>
        <family val="2"/>
      </rPr>
      <t xml:space="preserve"> of the influent in mg/L</t>
    </r>
  </si>
  <si>
    <r>
      <t>BOD</t>
    </r>
    <r>
      <rPr>
        <vertAlign val="subscript"/>
        <sz val="12"/>
        <rFont val="Arial"/>
        <family val="2"/>
      </rPr>
      <t>5</t>
    </r>
    <r>
      <rPr>
        <sz val="12"/>
        <rFont val="Arial"/>
        <family val="2"/>
      </rPr>
      <t xml:space="preserve"> EFFLUENT (mg/L)</t>
    </r>
  </si>
  <si>
    <r>
      <t>Enter the BOD</t>
    </r>
    <r>
      <rPr>
        <vertAlign val="subscript"/>
        <sz val="12"/>
        <rFont val="Arial"/>
        <family val="2"/>
      </rPr>
      <t>5</t>
    </r>
    <r>
      <rPr>
        <sz val="12"/>
        <rFont val="Arial"/>
        <family val="2"/>
      </rPr>
      <t xml:space="preserve"> of the effluent in mg/L</t>
    </r>
  </si>
  <si>
    <r>
      <t>BOD</t>
    </r>
    <r>
      <rPr>
        <vertAlign val="subscript"/>
        <sz val="12"/>
        <rFont val="Arial"/>
        <family val="2"/>
      </rPr>
      <t>5</t>
    </r>
    <r>
      <rPr>
        <sz val="12"/>
        <rFont val="Arial"/>
        <family val="2"/>
      </rPr>
      <t xml:space="preserve"> EFFLUENT (POUNDS)</t>
    </r>
  </si>
  <si>
    <r>
      <t>This row will automatically calculate the BOD</t>
    </r>
    <r>
      <rPr>
        <vertAlign val="subscript"/>
        <sz val="12"/>
        <rFont val="Arial"/>
        <family val="2"/>
      </rPr>
      <t>5</t>
    </r>
    <r>
      <rPr>
        <sz val="12"/>
        <rFont val="Arial"/>
        <family val="2"/>
      </rPr>
      <t xml:space="preserve"> in pounds.</t>
    </r>
  </si>
  <si>
    <r>
      <t>BOD</t>
    </r>
    <r>
      <rPr>
        <vertAlign val="subscript"/>
        <sz val="12"/>
        <rFont val="Arial"/>
        <family val="2"/>
      </rPr>
      <t>5</t>
    </r>
    <r>
      <rPr>
        <sz val="12"/>
        <rFont val="Arial"/>
        <family val="2"/>
      </rPr>
      <t xml:space="preserve"> PERCENT REMOVAL</t>
    </r>
  </si>
  <si>
    <r>
      <t>BOD</t>
    </r>
    <r>
      <rPr>
        <vertAlign val="subscript"/>
        <sz val="12"/>
        <rFont val="Arial"/>
        <family val="2"/>
      </rPr>
      <t>5</t>
    </r>
    <r>
      <rPr>
        <sz val="12"/>
        <rFont val="Arial"/>
        <family val="2"/>
      </rPr>
      <t xml:space="preserve"> EFFLUENT WEEKLY AVERAGE
(mg/L)</t>
    </r>
  </si>
  <si>
    <r>
      <t>BOD</t>
    </r>
    <r>
      <rPr>
        <vertAlign val="subscript"/>
        <sz val="12"/>
        <rFont val="Arial"/>
        <family val="2"/>
      </rPr>
      <t>5</t>
    </r>
    <r>
      <rPr>
        <sz val="12"/>
        <rFont val="Arial"/>
        <family val="2"/>
      </rPr>
      <t xml:space="preserve"> EFFLUENT WEEKLY AVERAGE
(POUNDS)</t>
    </r>
  </si>
  <si>
    <t>Ammonia N INFLUENT (mg/L)</t>
  </si>
  <si>
    <t>Enter the influent Ammonia as nitrogen in mg/L</t>
  </si>
  <si>
    <t>Ammonia N EFFLUENT (mg/L)</t>
  </si>
  <si>
    <t>Enter the effluent Ammonia as nitrogen in mg/L</t>
  </si>
  <si>
    <t>Ammonia N EFFLUENT (POUNDS)</t>
  </si>
  <si>
    <t xml:space="preserve">This row will automatically calculate the effluent ammonia as N in pounds. </t>
  </si>
  <si>
    <t>Ammonia N PERCENT REMOVAL</t>
  </si>
  <si>
    <t>Ammonia EFFLUENT WEEKLY AVERAGE
(mg/L)</t>
  </si>
  <si>
    <t>Ammonia EFFLUENT WEEKLY AVERAGE
(POUNDS)</t>
  </si>
  <si>
    <t>TSS INFLUENT (mg/L)</t>
  </si>
  <si>
    <t>Enter the influent TSS in mg/L</t>
  </si>
  <si>
    <t>TSS EFFLUENT (mg/L)</t>
  </si>
  <si>
    <t>Enter the effluent TSS  in mg/L</t>
  </si>
  <si>
    <t>TSS EFFLUENT (POUNDS)</t>
  </si>
  <si>
    <t xml:space="preserve">This row will automatically calculate the effluent TSS in pounds. </t>
  </si>
  <si>
    <t>TSS PERCENT REMOVAL</t>
  </si>
  <si>
    <t>TSS EFFLUENT WEEKLY AVERAGE
(mg/L)</t>
  </si>
  <si>
    <t>TSS EFFLUENT WEEKLY AVERAGE
(POUNDS)</t>
  </si>
  <si>
    <t>DO INFLUENT (mg/L)</t>
  </si>
  <si>
    <t>Enter the Dissolved Oxygen of the influent in mg/L</t>
  </si>
  <si>
    <t>DO EFFLUENT (mg/L)</t>
  </si>
  <si>
    <t>Enter the Dissolved Oxygen of the effluent in mg/L</t>
  </si>
  <si>
    <t>pH  INFLUENT (S. U.)</t>
  </si>
  <si>
    <t xml:space="preserve">Enter the influent pH. </t>
  </si>
  <si>
    <t>pH  EFFLUENT (S. U.)</t>
  </si>
  <si>
    <t xml:space="preserve">Enter the effluent pH.  </t>
  </si>
  <si>
    <t>Settleable Solids INFLUENT (ml/L)</t>
  </si>
  <si>
    <t>Enter the influent settleable solids  in mg/L</t>
  </si>
  <si>
    <t>Less Than (&lt;) Settleable Solids</t>
  </si>
  <si>
    <t>Use this column to indicate if the effluent setteable soilds is below detection level (BDL) by placing a &lt; in this column and the detection level in column AM.</t>
  </si>
  <si>
    <t xml:space="preserve"> Settleable Solids EFFLUENT (ml/L)</t>
  </si>
  <si>
    <t>Enter the effluent setteable soilds in this column. If it is BDL place the detection level in this column and &lt; in  column AL.</t>
  </si>
  <si>
    <t>Less Than (&lt;)  E.coli</t>
  </si>
  <si>
    <t>Use this column to indicate if the effluent e. coli is BDL by placing a &lt; in this column and the detection level in column AO.</t>
  </si>
  <si>
    <t>EFFLUENT E.COLI</t>
  </si>
  <si>
    <t>Enter the effluent e. coli in this column. If it is BDL place the detection level in this column and &lt; in column AN.</t>
  </si>
  <si>
    <t>Less Than (&lt;) TRC</t>
  </si>
  <si>
    <t>Use this column to indicate if the effluent total residual chlorine (TRC) is BDL by placing a &lt; in this column and the detection level in column AQ.</t>
  </si>
  <si>
    <t>EFFLUENT TOTAL CHLORINE RESIDUAL (mg/L)</t>
  </si>
  <si>
    <t>Enter the effluent TRC in this column. If it is BDL place the detection level in this column and &lt; in column AP.</t>
  </si>
  <si>
    <t>Nitrite-Nitrate as N INFLUENT (mg/L)</t>
  </si>
  <si>
    <t>Enter influent Nitrite-Nitrate as N in mg/L</t>
  </si>
  <si>
    <t>Nitrite-Nitrate as N INFLUENT
(POUNDS)</t>
  </si>
  <si>
    <t xml:space="preserve">This row will automatically calculate the influent Nitrite-Nitrate in pounds. </t>
  </si>
  <si>
    <t>Nitrate as N EFFLUENT (mg/L)</t>
  </si>
  <si>
    <t>Nitrite-Nitrate as N EFFLUENT (POUNDS)</t>
  </si>
  <si>
    <t xml:space="preserve">This row will automatically calculate the effluent Nitrite-Nitrate as N in pounds. </t>
  </si>
  <si>
    <t>Nitrite-Nitrate as N PERCENT REMOVAL</t>
  </si>
  <si>
    <t>TKN as N INFLUENT (mg/L)</t>
  </si>
  <si>
    <t xml:space="preserve">Enter the influent TKN as N </t>
  </si>
  <si>
    <t>TKN as N INFLUENT
(POUNDS)</t>
  </si>
  <si>
    <t>TKN as N EFFLUENT (mg/L)</t>
  </si>
  <si>
    <t>Enter the effluent TKN as N</t>
  </si>
  <si>
    <t>TKN as N EFFLUENT (POUNDS)</t>
  </si>
  <si>
    <t xml:space="preserve">This row will automatically calculate the effluent TKN as N in pounds. </t>
  </si>
  <si>
    <t>TKN as N  PERCENT REMOVAL</t>
  </si>
  <si>
    <t>Total Nitrogen INFLUENT (mg/L)</t>
  </si>
  <si>
    <t>Enter the influent total Nitrogen</t>
  </si>
  <si>
    <t>Total Nitrogen INFLUENT (POUNDS)</t>
  </si>
  <si>
    <t xml:space="preserve">This row will automatically calculate the influent Nitrogen in pounds. </t>
  </si>
  <si>
    <t>Total Nitrogen EFFLUENT (mg/L)</t>
  </si>
  <si>
    <t xml:space="preserve">Enter the effluent total Nitrogen </t>
  </si>
  <si>
    <t>Total Nitrogen EFFLUENT (POUNDS)</t>
  </si>
  <si>
    <t xml:space="preserve">This row will automatically calculate the effluent Nitrogen in pounds. </t>
  </si>
  <si>
    <t>TN PERCENT REMOVAL</t>
  </si>
  <si>
    <t>Total Phosphorus INFLUENT (mg/L)</t>
  </si>
  <si>
    <t>Enter the influent total phosphorus</t>
  </si>
  <si>
    <t>Total Phosphorus INFLUENT (POUNDS)</t>
  </si>
  <si>
    <t xml:space="preserve">This row will automatically calculate the influent total phosphorus in pounds. </t>
  </si>
  <si>
    <t>Total Phosphorus EFFLUENT (mg/L)</t>
  </si>
  <si>
    <t xml:space="preserve">Enter the effluent total phosphorus </t>
  </si>
  <si>
    <t>Total Phosphorus EFFLUENT (POUNDS)</t>
  </si>
  <si>
    <t xml:space="preserve">This row will automatically calculate the effluent total phosphorus in pounds. </t>
  </si>
  <si>
    <t>Total Phosphorus PERCENT REMOVAL</t>
  </si>
  <si>
    <t>Percent Solids</t>
  </si>
  <si>
    <t xml:space="preserve">Enter percent solids in Cell BC4. It will auto fill the remainder of the month. For 2% solids you would type 2. </t>
  </si>
  <si>
    <t>Quantity of Wet Sludge Generated (gallons)</t>
  </si>
  <si>
    <t>Enter the quantity of wet sludge generated in gallons for each day.</t>
  </si>
  <si>
    <t>Weight of Dry Sludge Generated (M-Tons)</t>
  </si>
  <si>
    <t>This row will automatically calculate the weight of dry sludge.</t>
  </si>
  <si>
    <t>Quantity of Wet Sludge Disposed of (gallons)</t>
  </si>
  <si>
    <t>Enter the number of gallons of wet sludge disposed of during the day.</t>
  </si>
  <si>
    <t>Weight of Dry Sludge Disposed (M-Tons)</t>
  </si>
  <si>
    <t>Enter the number of M-tons of dry sludge disposed of during the day.</t>
  </si>
  <si>
    <t>Instream Monitoring Daily Maximum (MGD)</t>
  </si>
  <si>
    <t>Enter the daily maximum of the instream flow monitoring.</t>
  </si>
  <si>
    <t>Instream Monitoring Daily Average (MGD)</t>
  </si>
  <si>
    <t>Enter the daily average of the instream flow monitoring. (The average flow for that day.)</t>
  </si>
  <si>
    <t>Date</t>
  </si>
  <si>
    <t>Notes</t>
  </si>
  <si>
    <t>eMOR was created</t>
  </si>
  <si>
    <t>Converted to 12 monthly tabs instead of just 1 tab that would need to be manually erased each month</t>
  </si>
  <si>
    <t>Linked each months "Plant" and "County" entries to January tab</t>
  </si>
  <si>
    <t>Added data validation for numbers entered into the monthly tabs</t>
  </si>
  <si>
    <t>Created "Quarterly TN and TP" tab</t>
  </si>
  <si>
    <t>Corrected the number of days in each monthly tab so that empty data would not be uploaded to WaterLog. Gave February 29 days.</t>
  </si>
  <si>
    <t>Created "TN TP 12 Month Rolling Load" tab</t>
  </si>
  <si>
    <t>Created "Annual Stats" tab</t>
  </si>
  <si>
    <t>Created "Overflow Report" tab and "Overflows Running Total" tab</t>
  </si>
  <si>
    <t>Overflow Report tab - Added data validation for hours and volume</t>
  </si>
  <si>
    <t>Overflow Report tab - Added data validation for each type of reporting event</t>
  </si>
  <si>
    <t>Created "Permit Limits" tab that will automatically fill in the permit limits on each monthly tab. Seasonal limits are also considered.</t>
  </si>
  <si>
    <t>Added data validation to monthly tabs</t>
  </si>
  <si>
    <t>Greyed out the Maximum % Removal Permit Limit entry cell</t>
  </si>
  <si>
    <t>Corrected various % Removal formulas</t>
  </si>
  <si>
    <t>Added formula to calculate the 12 month wet and dry weather SSOs for the previous year.</t>
  </si>
  <si>
    <t>Eliminated the formula to sum totals for SSOs in the total year rows</t>
  </si>
  <si>
    <t>Removed "Discharge" from Overflow Report and Overflows Running Total tabs</t>
  </si>
  <si>
    <t>Added Aerial's column headers and fields to "Overflow Report 2" tab and connected it with the "Overflow Running Total 2" tab.</t>
  </si>
  <si>
    <t>Added data validation and dropdown menu to  "Overflow Report 2" tab.</t>
  </si>
  <si>
    <t>Added formula to autopopulate the plant and county fields on the monthly tabs from the data entry prompt in the "Permit Limits" tab.</t>
  </si>
  <si>
    <t>Added a decimal place to the average TRC on the monthly tabs</t>
  </si>
  <si>
    <t>Added an "Average Effluent Flow" column to the "Annual Stats" tab</t>
  </si>
  <si>
    <t>Added the revised "Overflow Report" tab</t>
  </si>
  <si>
    <t>Need to work on linking it to the "Overflows Running Total" tab</t>
  </si>
  <si>
    <t>Added weekly average  columns</t>
  </si>
  <si>
    <t>Added data validation to all less than columns to only accept "&lt;" symbol</t>
  </si>
  <si>
    <t>General QC on entire workbook</t>
  </si>
  <si>
    <t>Deleted extra space in the Street Number column header in the "Overflow Report" tab</t>
  </si>
  <si>
    <t>Added Ammonia Weekly Average mg/l and lbs columns</t>
  </si>
  <si>
    <t>Added conditional formatting to CBOD, BOD and Ammonia weekly columns</t>
  </si>
  <si>
    <t>Fixed various conditional formatting issues</t>
  </si>
  <si>
    <t>Fixed BDL columns to accept &lt; signs</t>
  </si>
  <si>
    <t>Added extra decimal point to ammonia concentrations</t>
  </si>
  <si>
    <t>Fixed conditional formatting</t>
  </si>
  <si>
    <t>Deleted spaces calculating minimum and average values for weekly average columns in the monthly reporting tabs</t>
  </si>
  <si>
    <t>ID</t>
  </si>
  <si>
    <t>PERMIT NUMBER</t>
  </si>
  <si>
    <t>PERMIT FEATURE TYPE DESCRIPTION</t>
  </si>
  <si>
    <t>PERMIT FEATURE ID</t>
  </si>
  <si>
    <t>YEAR</t>
  </si>
  <si>
    <t>MONTH</t>
  </si>
  <si>
    <t>DATE</t>
  </si>
  <si>
    <t>RAINFALL
(0.1 inch)</t>
  </si>
  <si>
    <t>INFLUENT FLOW
(MGD)</t>
  </si>
  <si>
    <t>INFLUENT MAX
(MGD)</t>
  </si>
  <si>
    <t>INFLUENT MIN
(MGD)</t>
  </si>
  <si>
    <t>EFFLUENT FLOW
(MGD)</t>
  </si>
  <si>
    <t>HOURS
BYPASSED</t>
  </si>
  <si>
    <t>TEMPERATURE
INFLUENT degC</t>
  </si>
  <si>
    <t>TEMPERATURE
EFFLUENT degC</t>
  </si>
  <si>
    <r>
      <t>CBOD</t>
    </r>
    <r>
      <rPr>
        <vertAlign val="subscript"/>
        <sz val="11"/>
        <rFont val="Arial"/>
        <family val="2"/>
      </rPr>
      <t>5</t>
    </r>
    <r>
      <rPr>
        <sz val="11"/>
        <rFont val="Arial"/>
        <family val="2"/>
      </rPr>
      <t xml:space="preserve"> INFLUENT
(mg/L)</t>
    </r>
  </si>
  <si>
    <r>
      <t>CBOD</t>
    </r>
    <r>
      <rPr>
        <vertAlign val="subscript"/>
        <sz val="11"/>
        <rFont val="Arial"/>
        <family val="2"/>
      </rPr>
      <t>5</t>
    </r>
    <r>
      <rPr>
        <sz val="11"/>
        <rFont val="Arial"/>
        <family val="2"/>
      </rPr>
      <t xml:space="preserve"> EFFLUENT
(mg/L)</t>
    </r>
  </si>
  <si>
    <r>
      <t>CBOD</t>
    </r>
    <r>
      <rPr>
        <vertAlign val="subscript"/>
        <sz val="11"/>
        <rFont val="Arial"/>
        <family val="2"/>
      </rPr>
      <t>5</t>
    </r>
    <r>
      <rPr>
        <sz val="11"/>
        <rFont val="Arial"/>
        <family val="2"/>
      </rPr>
      <t xml:space="preserve"> EFFLUENT
(POUNDS)</t>
    </r>
  </si>
  <si>
    <r>
      <t>CBOD</t>
    </r>
    <r>
      <rPr>
        <vertAlign val="subscript"/>
        <sz val="11"/>
        <rFont val="Arial"/>
        <family val="2"/>
      </rPr>
      <t>5</t>
    </r>
    <r>
      <rPr>
        <sz val="11"/>
        <rFont val="Arial"/>
        <family val="2"/>
      </rPr>
      <t xml:space="preserve"> PERCENT
REMOVAL</t>
    </r>
  </si>
  <si>
    <r>
      <t>CBOD</t>
    </r>
    <r>
      <rPr>
        <vertAlign val="subscript"/>
        <sz val="11"/>
        <rFont val="Arial"/>
        <family val="2"/>
      </rPr>
      <t>5</t>
    </r>
    <r>
      <rPr>
        <sz val="11"/>
        <rFont val="Arial"/>
        <family val="2"/>
      </rPr>
      <t xml:space="preserve"> EFFLUENT WEEKLY AVERAGE
(mg/L)</t>
    </r>
  </si>
  <si>
    <r>
      <t>CBOD</t>
    </r>
    <r>
      <rPr>
        <vertAlign val="subscript"/>
        <sz val="11"/>
        <rFont val="Arial"/>
        <family val="2"/>
      </rPr>
      <t>5</t>
    </r>
    <r>
      <rPr>
        <sz val="11"/>
        <rFont val="Arial"/>
        <family val="2"/>
      </rPr>
      <t xml:space="preserve"> EFFLUENT WEEKLY AVERAGE
(POUNDS)</t>
    </r>
  </si>
  <si>
    <r>
      <t>BOD</t>
    </r>
    <r>
      <rPr>
        <vertAlign val="subscript"/>
        <sz val="11"/>
        <rFont val="Arial"/>
        <family val="2"/>
      </rPr>
      <t>5</t>
    </r>
    <r>
      <rPr>
        <sz val="11"/>
        <rFont val="Arial"/>
        <family val="2"/>
      </rPr>
      <t xml:space="preserve"> EFFLUENT WEEKLY AVERAGE
(mg/L)</t>
    </r>
  </si>
  <si>
    <r>
      <t>BOD</t>
    </r>
    <r>
      <rPr>
        <vertAlign val="subscript"/>
        <sz val="11"/>
        <rFont val="Arial"/>
        <family val="2"/>
      </rPr>
      <t>5</t>
    </r>
    <r>
      <rPr>
        <sz val="11"/>
        <rFont val="Arial"/>
        <family val="2"/>
      </rPr>
      <t xml:space="preserve"> EFFLUENT WEEKLY AVERAGE
(POUNDS)</t>
    </r>
  </si>
  <si>
    <t>Ammonia N INFLUENT
(mg/L)</t>
  </si>
  <si>
    <t>Ammonia N EFFLUENT
(mg/L)</t>
  </si>
  <si>
    <t>Ammonia N EFFLUENT
(POUNDS)</t>
  </si>
  <si>
    <t>Ammonia N PERCENT
REMOVAL</t>
  </si>
  <si>
    <t>TSS INFLUENT
(mg/L)</t>
  </si>
  <si>
    <t>TSS EFFLUENT
(mg/L)</t>
  </si>
  <si>
    <t>TSS EFFLUENT
(POUNDS)</t>
  </si>
  <si>
    <t>TSS PERCENT
REMOVAL</t>
  </si>
  <si>
    <t>DO INFLUENT
(mg/L)</t>
  </si>
  <si>
    <t>DO EFFLUENT
(mg/L)</t>
  </si>
  <si>
    <t>pH  INFLUENT
(S. U.)</t>
  </si>
  <si>
    <t>pH  EFFLUENT
(S. U.)</t>
  </si>
  <si>
    <t>Settleable Solids INFLUENT
(ml/L)</t>
  </si>
  <si>
    <t>Settleable Solids EFFLUENT
(ml/L)</t>
  </si>
  <si>
    <t>EFFLUENT TOTAL
CHLORINE
RESIDUAL (mg/L)</t>
  </si>
  <si>
    <t>Nitrite-Nitrate as N INFLUENT
(mg/L)</t>
  </si>
  <si>
    <t>Nitrite-Nitrate as N EFFLUENT
(mg/L)</t>
  </si>
  <si>
    <t>Nitrite-Nitrate as N EFFLUENT
(POUNDS)</t>
  </si>
  <si>
    <t>Nitrite-Nitrate as N PERCENT
REMOVAL</t>
  </si>
  <si>
    <t>TKN as N INFLUENT
(mg/L)</t>
  </si>
  <si>
    <t>TKN as N EFFLUENT
(mg/L)</t>
  </si>
  <si>
    <t>TKN as N EFFLUENT
(POUNDS)</t>
  </si>
  <si>
    <t>Total Nitrogen INFLUENT
(mg/L)</t>
  </si>
  <si>
    <t>Total Nitrogen INFLUENT
(POUNDS)</t>
  </si>
  <si>
    <t>Total Nitrogen EFFLUENT
(mg/L)</t>
  </si>
  <si>
    <t>Total Nitrogen EFFLUENT
(POUNDS)</t>
  </si>
  <si>
    <t>Total Phosphorus INFLUENT
(mg/L)</t>
  </si>
  <si>
    <t>Total Phosphorus INFLUENT
(POUNDS)</t>
  </si>
  <si>
    <t>Total Phosphorus EFFLUENT
(mg/L)</t>
  </si>
  <si>
    <t>Total Phosphorus EFFLUENT
(POUNDS)</t>
  </si>
  <si>
    <t>Total Phosphorus PERCENT
REMOVAL</t>
  </si>
  <si>
    <t>Quantity of Wet Sludge Generated  gallons</t>
  </si>
  <si>
    <t>Weight of Dry Sludge Generated  Tons</t>
  </si>
  <si>
    <t>Quantity of Wet Sludge Disposed of  gallons</t>
  </si>
  <si>
    <t>Weight of Dry Sludge Disposed  Tons</t>
  </si>
  <si>
    <t>Less Than (&lt;) PAA</t>
  </si>
  <si>
    <t>Peracetic Acid (PAA) EFFLUENT
(mg/L)</t>
  </si>
  <si>
    <t>Less Than (&lt;) H2O2</t>
  </si>
  <si>
    <t>Hydrogen Peroxide EFFLUENT
(mg/L)</t>
  </si>
  <si>
    <t>ICIS Codes</t>
  </si>
  <si>
    <t>00010</t>
  </si>
  <si>
    <t>00610</t>
  </si>
  <si>
    <t>00530</t>
  </si>
  <si>
    <t>00300</t>
  </si>
  <si>
    <t>00400</t>
  </si>
  <si>
    <t>00545</t>
  </si>
  <si>
    <t>620</t>
  </si>
  <si>
    <t>665</t>
  </si>
  <si>
    <t>PERMIT_NUMBER</t>
  </si>
  <si>
    <t>PERMFEATURETYPEDESC</t>
  </si>
  <si>
    <t>PERMFEATUREID</t>
  </si>
  <si>
    <t>YEAR_MOR</t>
  </si>
  <si>
    <t>MONTH_MOR</t>
  </si>
  <si>
    <t>DATE_MOR</t>
  </si>
  <si>
    <t>RAINFALL</t>
  </si>
  <si>
    <t>INFLUENT_FLOW_MGD</t>
  </si>
  <si>
    <t>INFLUENT_MAX_MGD</t>
  </si>
  <si>
    <t>INFLUENT_MIN_MGD</t>
  </si>
  <si>
    <t>EFFLUENT_FLOW_MGD</t>
  </si>
  <si>
    <t>HOURS_BYPASSED</t>
  </si>
  <si>
    <t>TEMP_INFLUENT_DEGC</t>
  </si>
  <si>
    <t>TEMP_EFFLUENT_DEGC</t>
  </si>
  <si>
    <t>CBOD5_INFLUENT_MG_L</t>
  </si>
  <si>
    <t>CBOD5_EFFLUENT_MG_L</t>
  </si>
  <si>
    <t>CBOD5_EFFLUENT_LBS</t>
  </si>
  <si>
    <t>CBOD5_PERCENT_REMOVAL</t>
  </si>
  <si>
    <t>CBOD5_EFFLUENT_WK_AVG_MG_L</t>
  </si>
  <si>
    <t>CBOD5_EFFLUENT_WK_AVG_LBS</t>
  </si>
  <si>
    <t>BOD5_INFLUENT_MG_L</t>
  </si>
  <si>
    <t>BOD5_EFFLUENT_MG_L</t>
  </si>
  <si>
    <t>BOD5_EFFLUENT_LBS</t>
  </si>
  <si>
    <t>BOD5_PERCENT_REMOVAL</t>
  </si>
  <si>
    <t>BOD5_EFFLUENT_WK_AVG_MG_L</t>
  </si>
  <si>
    <t>BOD5_EFFLUENT_WK_AVG_LBS</t>
  </si>
  <si>
    <t>AMMONIA_N_INFLUENT_MG_L</t>
  </si>
  <si>
    <t>AMMONIA_N_EFFLUENT_MG_L</t>
  </si>
  <si>
    <t>AMMONIA_N_EFFLUENT_LBS</t>
  </si>
  <si>
    <t>AMMONIA_N_PERCENT_REMOVAL</t>
  </si>
  <si>
    <t>AMMONIA_EFFLUENT_WK_AVG_MG_L</t>
  </si>
  <si>
    <t>AMMONIA_EFFLUENT_WK_AVG_LBS</t>
  </si>
  <si>
    <t>TSS_INFLUENT_MG_L</t>
  </si>
  <si>
    <t>TSS_EFFLUENT_MG_L</t>
  </si>
  <si>
    <t>TSS_EFFLUENT_LBS</t>
  </si>
  <si>
    <t>TSS_PERCENT_REMOVAL</t>
  </si>
  <si>
    <t>TSS_EFFLUENT_WK_AVG_MG_L</t>
  </si>
  <si>
    <t>TSS_EFFLUENT_WK_AVG_LBS</t>
  </si>
  <si>
    <t>DO_INFLUENT_MG_L</t>
  </si>
  <si>
    <t>DO_EFFLUENT_MG_L</t>
  </si>
  <si>
    <t>PH_INFLUENT</t>
  </si>
  <si>
    <t>PH_EFFLUENT</t>
  </si>
  <si>
    <t>SETT_SOLIDS_INFLUENT_ML_L</t>
  </si>
  <si>
    <t>BSS</t>
  </si>
  <si>
    <t>SETT_SOLIDS_EFFLUENT_MG_L</t>
  </si>
  <si>
    <t>B_EST_ECOLI</t>
  </si>
  <si>
    <t>EFFLUENT_ECOLI</t>
  </si>
  <si>
    <t>B_TRC</t>
  </si>
  <si>
    <t>TOTAL_CHLORINE_RESIDUAL_MG_L</t>
  </si>
  <si>
    <t>NITRITE_NITRATE_AS_N_INF_MG_L</t>
  </si>
  <si>
    <t>NITRITE_NITRATE_AS_N_INF_LBS</t>
  </si>
  <si>
    <t>NITRITE_NITRATE_AS_N_EFF_MG_L</t>
  </si>
  <si>
    <t>NITRITE_NITRATE_AS_N_EFF_LBS</t>
  </si>
  <si>
    <t>NITRITE_NITRATE_PERCENT_RMVL</t>
  </si>
  <si>
    <t>TKN_AS_N_INFLUENT_MG_L</t>
  </si>
  <si>
    <t>TKN_AS_N_EFFLUENT_MG_L</t>
  </si>
  <si>
    <t>TKN_AS_N_EFFLUENT_LBS</t>
  </si>
  <si>
    <t>TKN_AS_N_PERCENT_REMOVAL</t>
  </si>
  <si>
    <t>TN_INFLUENT_MG_L</t>
  </si>
  <si>
    <t>TN_INFLUENT_LBS</t>
  </si>
  <si>
    <t>TN_EFFLUENT_MG_L</t>
  </si>
  <si>
    <t>TN_EFFLUENT_LBS</t>
  </si>
  <si>
    <t>TOTAL_PHOS_INFLUENT_MG_L</t>
  </si>
  <si>
    <t>TP_INFLUENT_LBS</t>
  </si>
  <si>
    <t>TOTAL_PHOS_EFFLUENT_MG_L</t>
  </si>
  <si>
    <t>TOTAL_PHOS_EFFLUENT_LBS</t>
  </si>
  <si>
    <t>TOTAL_PHOS_PERCENT_REMOVAL</t>
  </si>
  <si>
    <t>PERCENT_SOLIDS</t>
  </si>
  <si>
    <t>QTY_WET_SLUDGE_GENERATED_GAL</t>
  </si>
  <si>
    <t>WEIGHT_DRY_SLUDGE_GEN_TONS</t>
  </si>
  <si>
    <t>QTY_WET_SLUDGE_DISPOSED_GAL</t>
  </si>
  <si>
    <t>WEIGHT_DRY_SLUDGE_DISPOSED_TON</t>
  </si>
  <si>
    <t>INSTREAM_MON_DAILY_MAX_MGD</t>
  </si>
  <si>
    <t>INSTREAM_MON_DAILY_AVG_MGD</t>
  </si>
  <si>
    <t>January</t>
  </si>
  <si>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 or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</si>
  <si>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TOTAL</t>
  </si>
  <si>
    <t>AVERAGE</t>
  </si>
  <si>
    <t>MAXIMUM</t>
  </si>
  <si>
    <t>MINIMUM</t>
  </si>
  <si>
    <t>PERMIT LIMIT DAILY MAX</t>
  </si>
  <si>
    <t>PERMIT LIMIT DAILY MIN</t>
  </si>
  <si>
    <t>PERMIT LIMIT MONTHLY WKLY/AVG</t>
  </si>
  <si>
    <t>*E. Coli geomean is shown</t>
  </si>
  <si>
    <t>in the Average row</t>
  </si>
  <si>
    <t>Notes:</t>
  </si>
  <si>
    <t>Signature</t>
  </si>
  <si>
    <t>Plant</t>
  </si>
  <si>
    <t>Grade</t>
  </si>
  <si>
    <t>Certification #</t>
  </si>
  <si>
    <t>County</t>
  </si>
  <si>
    <t>February</t>
  </si>
  <si>
    <t>March</t>
  </si>
  <si>
    <t>April</t>
  </si>
  <si>
    <t>May</t>
  </si>
  <si>
    <t>June</t>
  </si>
  <si>
    <t>July</t>
  </si>
  <si>
    <t>August</t>
  </si>
  <si>
    <t>September</t>
  </si>
  <si>
    <t>October</t>
  </si>
  <si>
    <t>November</t>
  </si>
  <si>
    <t>December</t>
  </si>
  <si>
    <t>Permit Number</t>
  </si>
  <si>
    <t>Date Overflow or Release Began</t>
  </si>
  <si>
    <t>Duration (hours)</t>
  </si>
  <si>
    <t>Latitude (Dec. Degrees)</t>
  </si>
  <si>
    <t>Longitude (Dec. Degrees)</t>
  </si>
  <si>
    <t>Street Number</t>
  </si>
  <si>
    <t>Street</t>
  </si>
  <si>
    <t xml:space="preserve">City </t>
  </si>
  <si>
    <t>State</t>
  </si>
  <si>
    <t>Structure / Component ID</t>
  </si>
  <si>
    <t>Next Down Stream Pump Station</t>
  </si>
  <si>
    <t>Type of Event</t>
  </si>
  <si>
    <t>Structure / Component</t>
  </si>
  <si>
    <t>Est. Volume (Gallons)</t>
  </si>
  <si>
    <r>
      <rPr>
        <b/>
        <sz val="12"/>
        <color theme="10"/>
        <rFont val="Times New Roman"/>
        <family val="1"/>
      </rPr>
      <t>Name of Receiving Water</t>
    </r>
    <r>
      <rPr>
        <b/>
        <u val="single"/>
        <sz val="12"/>
        <color theme="10"/>
        <rFont val="Times New Roman"/>
        <family val="1"/>
      </rPr>
      <t xml:space="preserve"> (http://tdeconline.tn.gov/dwr)</t>
    </r>
  </si>
  <si>
    <t>Primary Cause of Event</t>
  </si>
  <si>
    <t>Primary Corrective Action Taken</t>
  </si>
  <si>
    <t>Date for Overflows Running Total Tab (Hidden)</t>
  </si>
  <si>
    <t>State (Hidden)</t>
  </si>
  <si>
    <t>Type of Event (Hidden)</t>
  </si>
  <si>
    <t>Structure/Component (Hidden)</t>
  </si>
  <si>
    <t>Primary Cause of Event (Hidden)</t>
  </si>
  <si>
    <t>Primary Corrective Action Taken (Hidden)</t>
  </si>
  <si>
    <t>DATE_EVENT_BEGAN</t>
  </si>
  <si>
    <t>DURATION_SSO_OVRFLW_EVT</t>
  </si>
  <si>
    <t>EVENT_LATITUDE</t>
  </si>
  <si>
    <t>EVENT_LONGITUDE</t>
  </si>
  <si>
    <t>EVENT_STREET_NUMBER</t>
  </si>
  <si>
    <t>EVENT_ADDRESS</t>
  </si>
  <si>
    <t>EVENT_CITY</t>
  </si>
  <si>
    <t>EVENT_STATE</t>
  </si>
  <si>
    <t>LOCATION_ID</t>
  </si>
  <si>
    <t>DOWN_STREAM_PUMP_STATION</t>
  </si>
  <si>
    <t>EVENT_TYPE</t>
  </si>
  <si>
    <t>STRUCTURE_COMPONENT</t>
  </si>
  <si>
    <t>EST_VOLUME_GAL</t>
  </si>
  <si>
    <t>REC_WATER</t>
  </si>
  <si>
    <t>CAUSE_OF_EVENT</t>
  </si>
  <si>
    <t>CORRECTIVE_ACTION</t>
  </si>
  <si>
    <t>NOTES</t>
  </si>
  <si>
    <t>HIDDEN</t>
  </si>
  <si>
    <t>TN</t>
  </si>
  <si>
    <t>SSO, Wet Weather</t>
  </si>
  <si>
    <t>Manhole</t>
  </si>
  <si>
    <t>Fats/Oils and Grease</t>
  </si>
  <si>
    <t>Removed Blockage</t>
  </si>
  <si>
    <t>VA</t>
  </si>
  <si>
    <t>SSO, Dry Weather</t>
  </si>
  <si>
    <t>House Lateral</t>
  </si>
  <si>
    <t>Rags/wipes etc.</t>
  </si>
  <si>
    <t>Repaired Pipe</t>
  </si>
  <si>
    <t>MS</t>
  </si>
  <si>
    <t>Release [Sewer], Wet Weather</t>
  </si>
  <si>
    <t>Pipe Failure</t>
  </si>
  <si>
    <t>Gravel/Sand/Grit/Dirt</t>
  </si>
  <si>
    <t>Repaired Pump Station</t>
  </si>
  <si>
    <t>AL</t>
  </si>
  <si>
    <t>Release [Sewer], Dry Weather</t>
  </si>
  <si>
    <t>Pump Station Failure</t>
  </si>
  <si>
    <t>Roots</t>
  </si>
  <si>
    <t>Other - Explain in Notes Section</t>
  </si>
  <si>
    <t>GA</t>
  </si>
  <si>
    <t>Bypass</t>
  </si>
  <si>
    <t>Storm Drain</t>
  </si>
  <si>
    <t>Obstruction - Other</t>
  </si>
  <si>
    <t>KY</t>
  </si>
  <si>
    <t>Upset</t>
  </si>
  <si>
    <t>Constructed Emergency Outfall</t>
  </si>
  <si>
    <t>Inflow &amp; Infiltration</t>
  </si>
  <si>
    <t>NC</t>
  </si>
  <si>
    <t>Washout</t>
  </si>
  <si>
    <t>Flood/Flash Flood</t>
  </si>
  <si>
    <t xml:space="preserve">Line Failure </t>
  </si>
  <si>
    <t>Pump Failure - No redundancy</t>
  </si>
  <si>
    <t>Pump Failure - Redundancy Pump Failure</t>
  </si>
  <si>
    <t>Breaker Trip</t>
  </si>
  <si>
    <t>Switch Failure</t>
  </si>
  <si>
    <t>Lightning</t>
  </si>
  <si>
    <t xml:space="preserve">Power Outage - Other </t>
  </si>
  <si>
    <t>Snow or Ice</t>
  </si>
  <si>
    <t>-</t>
  </si>
  <si>
    <t>ENTER DATA INTO</t>
  </si>
  <si>
    <t>**Password protect**</t>
  </si>
  <si>
    <t>THE YELLOW CELLS</t>
  </si>
  <si>
    <t>**and hide this tab**</t>
  </si>
  <si>
    <t>Facility Name:</t>
  </si>
  <si>
    <t>County:</t>
  </si>
  <si>
    <t>Permit Number:</t>
  </si>
  <si>
    <t>Year:</t>
  </si>
  <si>
    <r>
      <t>Winter Months:</t>
    </r>
    <r>
      <rPr>
        <b/>
        <sz val="20"/>
        <rFont val="Arial"/>
        <family val="2"/>
      </rPr>
      <t xml:space="preserve"> (January, February, March, April, Nov and Dec)</t>
    </r>
  </si>
  <si>
    <r>
      <t>CBOD</t>
    </r>
    <r>
      <rPr>
        <vertAlign val="subscript"/>
        <sz val="12"/>
        <rFont val="Arial"/>
        <family val="2"/>
      </rPr>
      <t>5</t>
    </r>
    <r>
      <rPr>
        <sz val="12"/>
        <rFont val="Arial"/>
        <family val="2"/>
      </rPr>
      <t xml:space="preserve"> INFLUENT
(mg/L)</t>
    </r>
  </si>
  <si>
    <r>
      <t>CBOD</t>
    </r>
    <r>
      <rPr>
        <vertAlign val="subscript"/>
        <sz val="12"/>
        <rFont val="Arial"/>
        <family val="2"/>
      </rPr>
      <t>5</t>
    </r>
    <r>
      <rPr>
        <sz val="12"/>
        <rFont val="Arial"/>
        <family val="2"/>
      </rPr>
      <t xml:space="preserve"> EFFLUENT
(mg/L)</t>
    </r>
  </si>
  <si>
    <r>
      <t>CBOD</t>
    </r>
    <r>
      <rPr>
        <vertAlign val="subscript"/>
        <sz val="12"/>
        <rFont val="Arial"/>
        <family val="2"/>
      </rPr>
      <t>5</t>
    </r>
    <r>
      <rPr>
        <sz val="12"/>
        <rFont val="Arial"/>
        <family val="2"/>
      </rPr>
      <t xml:space="preserve"> EFFLUENT
(POUNDS)</t>
    </r>
  </si>
  <si>
    <r>
      <t>CBOD</t>
    </r>
    <r>
      <rPr>
        <vertAlign val="subscript"/>
        <sz val="12"/>
        <rFont val="Arial"/>
        <family val="2"/>
      </rPr>
      <t>5</t>
    </r>
    <r>
      <rPr>
        <sz val="12"/>
        <rFont val="Arial"/>
        <family val="2"/>
      </rPr>
      <t xml:space="preserve"> PERCENT
REMOVAL</t>
    </r>
  </si>
  <si>
    <r>
      <t>BOD</t>
    </r>
    <r>
      <rPr>
        <vertAlign val="subscript"/>
        <sz val="12"/>
        <rFont val="Arial"/>
        <family val="2"/>
      </rPr>
      <t>5</t>
    </r>
    <r>
      <rPr>
        <sz val="12"/>
        <rFont val="Arial"/>
        <family val="2"/>
      </rPr>
      <t xml:space="preserve"> INFLUENT
(mg/L)</t>
    </r>
  </si>
  <si>
    <r>
      <t>BOD</t>
    </r>
    <r>
      <rPr>
        <vertAlign val="subscript"/>
        <sz val="12"/>
        <rFont val="Arial"/>
        <family val="2"/>
      </rPr>
      <t>5</t>
    </r>
    <r>
      <rPr>
        <sz val="12"/>
        <rFont val="Arial"/>
        <family val="2"/>
      </rPr>
      <t xml:space="preserve"> EFFLUENT
(mg/L)</t>
    </r>
  </si>
  <si>
    <r>
      <t>BOD</t>
    </r>
    <r>
      <rPr>
        <vertAlign val="subscript"/>
        <sz val="12"/>
        <rFont val="Arial"/>
        <family val="2"/>
      </rPr>
      <t>5</t>
    </r>
    <r>
      <rPr>
        <sz val="12"/>
        <rFont val="Arial"/>
        <family val="2"/>
      </rPr>
      <t xml:space="preserve"> EFFLUENT
(POUNDS)</t>
    </r>
  </si>
  <si>
    <r>
      <t>BOD</t>
    </r>
    <r>
      <rPr>
        <vertAlign val="subscript"/>
        <sz val="12"/>
        <rFont val="Arial"/>
        <family val="2"/>
      </rPr>
      <t>5</t>
    </r>
    <r>
      <rPr>
        <sz val="12"/>
        <rFont val="Arial"/>
        <family val="2"/>
      </rPr>
      <t xml:space="preserve"> PERCENT
REMOVAL</t>
    </r>
  </si>
  <si>
    <t>TKN as N  PERCENT
REMOVAL</t>
  </si>
  <si>
    <t>TN  PERCENT
REMOVAL</t>
  </si>
  <si>
    <t>External Outfall</t>
  </si>
  <si>
    <t>001</t>
  </si>
  <si>
    <t>PERMIT LIMIT MONTHLY/WKLY AVG</t>
  </si>
  <si>
    <t>may use 9999 to show</t>
  </si>
  <si>
    <t>no permit limits to avoid</t>
  </si>
  <si>
    <t>The Summer Months permit limits will match the data entered into the Winter Months unless you type over the formula in the Summer Months cells</t>
  </si>
  <si>
    <t>getting highlighted cells</t>
  </si>
  <si>
    <t>in monthly tabs</t>
  </si>
  <si>
    <t>in the monthly tabs</t>
  </si>
  <si>
    <r>
      <t>Summer Months:</t>
    </r>
    <r>
      <rPr>
        <b/>
        <sz val="20"/>
        <rFont val="Arial"/>
        <family val="2"/>
      </rPr>
      <t xml:space="preserve"> (May, June, July, Aug, Sept and Oct)</t>
    </r>
  </si>
  <si>
    <t>TN Annual Load (lbs/yr)</t>
  </si>
  <si>
    <t>TP Annual Load (lbs/yr)</t>
  </si>
  <si>
    <t>Month</t>
  </si>
  <si>
    <t>Year</t>
  </si>
  <si>
    <t>Number</t>
  </si>
  <si>
    <t>12 Month Running Total</t>
  </si>
  <si>
    <t>Volume (gal)</t>
  </si>
  <si>
    <t>Enter the previous year's data here</t>
  </si>
  <si>
    <t>This year's data will populate if the "Overflow Report" tab is used - the 12 month running total will also calculate automatically</t>
  </si>
  <si>
    <t>Totals</t>
  </si>
  <si>
    <t>Effluent</t>
  </si>
  <si>
    <t>TN Quart. Average (mg/l)</t>
  </si>
  <si>
    <t>TN Quart. Average (lbs)</t>
  </si>
  <si>
    <t>TN      (as N) mg/l</t>
  </si>
  <si>
    <t>This year's data will populate and calculate automatically</t>
  </si>
  <si>
    <t>TP Quart. Average (mg/l)</t>
  </si>
  <si>
    <t>TP Quart. Average (lbs)</t>
  </si>
  <si>
    <t>TP      (as P) mg/l</t>
  </si>
  <si>
    <t># of TP Samples Taken</t>
  </si>
  <si>
    <t>Reported TP Monthly Load (lbs.)</t>
  </si>
  <si>
    <t>TP - Annual Rolling Load (lbs./year)</t>
  </si>
  <si>
    <t># of TN Samples Taken</t>
  </si>
  <si>
    <t>Reported TN Monthly Load (lbs.)</t>
  </si>
  <si>
    <t>TN - Annual Rolling Load (lbs./year)</t>
  </si>
  <si>
    <t>Enter the previous year's data in columns E, F, H &amp; I</t>
  </si>
  <si>
    <t>This year's data - the 12 month running load will calculate automatically</t>
  </si>
  <si>
    <t>Optimization Target Annual Load</t>
  </si>
  <si>
    <t>Phosphorus, Total (as P):</t>
  </si>
  <si>
    <t>Nitrogen, Total (as N):</t>
  </si>
  <si>
    <t>lbs./year</t>
  </si>
  <si>
    <t>Rolling Annual Load</t>
  </si>
  <si>
    <t>NPDES Permit:</t>
  </si>
  <si>
    <t>TN Quart. Max (mg/l)</t>
  </si>
  <si>
    <t>TN Quart. Max (lbs)</t>
  </si>
  <si>
    <t>TP Quart. Max (mg/l)</t>
  </si>
  <si>
    <t>TP Quart. Max (lbs)</t>
  </si>
  <si>
    <t>Helenwood STP</t>
  </si>
  <si>
    <t>TN0060186</t>
  </si>
  <si>
    <t>Scott</t>
  </si>
  <si>
    <t>TN (as N) lbs</t>
  </si>
  <si>
    <t>TP (as P) lbs</t>
  </si>
  <si>
    <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</si>
</sst>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0"/>
    <numFmt numFmtId="165" formatCode="0.0"/>
    <numFmt numFmtId="166" formatCode="0.0%"/>
    <numFmt numFmtId="167" formatCode="#,##0.0"/>
    <numFmt numFmtId="168" formatCode="[$-409]d\-mmm\-yy;@"/>
    <numFmt numFmtId="169" formatCode="[$-409]mmmm\-yy;@"/>
    <numFmt numFmtId="170" formatCode="h:mm;@"/>
    <numFmt numFmtId="171" formatCode="0.0000"/>
    <numFmt numFmtId="172" formatCode="m/d/yy;@"/>
  </numFmts>
  <fonts count="45">
    <font>
      <sz val="11"/>
      <color theme="1"/>
      <name val="Calibri"/>
      <family val="2"/>
      <scheme val="minor"/>
    </font>
    <font>
      <sz val="10"/>
      <name val="Arial"/>
      <family val="2"/>
    </font>
    <font>
      <sz val="11"/>
      <name val="Arial"/>
      <family val="2"/>
    </font>
    <font>
      <vertAlign val="subscript"/>
      <sz val="11"/>
      <name val="Arial"/>
      <family val="2"/>
    </font>
    <font>
      <sz val="11"/>
      <color theme="0" tint="-0.3499799966812134"/>
      <name val="Arial"/>
      <family val="2"/>
    </font>
    <font>
      <b/>
      <sz val="11"/>
      <name val="Arial"/>
      <family val="2"/>
    </font>
    <font>
      <u val="single"/>
      <sz val="11"/>
      <name val="Arial"/>
      <family val="2"/>
    </font>
    <font>
      <sz val="12"/>
      <color theme="1"/>
      <name val="Arial"/>
      <family val="2"/>
    </font>
    <font>
      <b/>
      <sz val="12"/>
      <color theme="1"/>
      <name val="Arial"/>
      <family val="2"/>
    </font>
    <font>
      <sz val="12"/>
      <name val="Arial"/>
      <family val="2"/>
    </font>
    <font>
      <vertAlign val="subscript"/>
      <sz val="12"/>
      <name val="Arial"/>
      <family val="2"/>
    </font>
    <font>
      <vertAlign val="subscript"/>
      <sz val="12"/>
      <color theme="1"/>
      <name val="Arial"/>
      <family val="2"/>
    </font>
    <font>
      <sz val="15"/>
      <name val="Arial"/>
      <family val="2"/>
    </font>
    <font>
      <b/>
      <sz val="12"/>
      <color theme="1"/>
      <name val="Times New Roman"/>
      <family val="1"/>
    </font>
    <font>
      <sz val="12"/>
      <color theme="1"/>
      <name val="Times New Roman"/>
      <family val="1"/>
    </font>
    <font>
      <sz val="13"/>
      <color theme="1"/>
      <name val="Times New Roman"/>
      <family val="1"/>
    </font>
    <font>
      <b/>
      <sz val="13"/>
      <color theme="1"/>
      <name val="Times New Roman"/>
      <family val="1"/>
    </font>
    <font>
      <b/>
      <sz val="15"/>
      <color theme="1"/>
      <name val="Times New Roman"/>
      <family val="1"/>
    </font>
    <font>
      <b/>
      <u val="single"/>
      <sz val="15"/>
      <color theme="1"/>
      <name val="Times New Roman"/>
      <family val="1"/>
    </font>
    <font>
      <u val="single"/>
      <sz val="13"/>
      <color theme="1"/>
      <name val="Times New Roman"/>
      <family val="1"/>
    </font>
    <font>
      <b/>
      <sz val="14"/>
      <color theme="1"/>
      <name val="Times New Roman"/>
      <family val="1"/>
    </font>
    <font>
      <sz val="12"/>
      <color theme="1"/>
      <name val="Calibri"/>
      <family val="2"/>
      <scheme val="minor"/>
    </font>
    <font>
      <b/>
      <sz val="30"/>
      <name val="Times New Roman"/>
      <family val="1"/>
    </font>
    <font>
      <sz val="12"/>
      <color theme="0" tint="-0.3499799966812134"/>
      <name val="Arial"/>
      <family val="2"/>
    </font>
    <font>
      <b/>
      <sz val="12"/>
      <name val="Arial"/>
      <family val="2"/>
    </font>
    <font>
      <u val="single"/>
      <sz val="12"/>
      <name val="Arial"/>
      <family val="2"/>
    </font>
    <font>
      <b/>
      <sz val="18"/>
      <color theme="1"/>
      <name val="Calibri"/>
      <family val="2"/>
      <scheme val="minor"/>
    </font>
    <font>
      <b/>
      <sz val="12"/>
      <name val="Times New Roman"/>
      <family val="1"/>
    </font>
    <font>
      <sz val="22"/>
      <name val="Arial"/>
      <family val="2"/>
    </font>
    <font>
      <b/>
      <sz val="22"/>
      <name val="Arial"/>
      <family val="2"/>
    </font>
    <font>
      <u val="single"/>
      <sz val="11"/>
      <color theme="10"/>
      <name val="Calibri"/>
      <family val="2"/>
      <scheme val="minor"/>
    </font>
    <font>
      <b/>
      <u val="single"/>
      <sz val="12"/>
      <color theme="10"/>
      <name val="Times New Roman"/>
      <family val="1"/>
    </font>
    <font>
      <b/>
      <sz val="12"/>
      <color theme="10"/>
      <name val="Times New Roman"/>
      <family val="1"/>
    </font>
    <font>
      <sz val="12"/>
      <color rgb="FF000000"/>
      <name val="Times New Roman"/>
      <family val="1"/>
    </font>
    <font>
      <sz val="14"/>
      <color rgb="FF000000"/>
      <name val="Times New Roman"/>
      <family val="1"/>
    </font>
    <font>
      <b/>
      <sz val="11"/>
      <color theme="1"/>
      <name val="Times New Roman"/>
      <family val="1"/>
    </font>
    <font>
      <b/>
      <u val="single"/>
      <sz val="25"/>
      <name val="Arial"/>
      <family val="2"/>
    </font>
    <font>
      <b/>
      <sz val="14"/>
      <name val="Arial"/>
      <family val="2"/>
    </font>
    <font>
      <sz val="14"/>
      <name val="Arial"/>
      <family val="2"/>
    </font>
    <font>
      <b/>
      <sz val="20"/>
      <name val="Arial"/>
      <family val="2"/>
    </font>
    <font>
      <b/>
      <u val="single"/>
      <sz val="12"/>
      <color theme="1"/>
      <name val="Times New Roman"/>
      <family val="2"/>
    </font>
    <font>
      <sz val="14"/>
      <color theme="1"/>
      <name val="Times New Roman"/>
      <family val="2"/>
    </font>
    <font>
      <sz val="12"/>
      <color theme="1"/>
      <name val="Calibri"/>
      <family val="2"/>
    </font>
    <font>
      <i/>
      <sz val="12"/>
      <color theme="1"/>
      <name val="Times New Roman"/>
      <family val="2"/>
    </font>
    <font>
      <b/>
      <u val="single"/>
      <sz val="14"/>
      <color rgb="FF0066FF"/>
      <name val="Times New Roman"/>
      <family val="2"/>
    </font>
  </fonts>
  <fills count="24">
    <fill>
      <patternFill/>
    </fill>
    <fill>
      <patternFill patternType="gray125"/>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FFCC"/>
        <bgColor indexed="64"/>
      </patternFill>
    </fill>
    <fill>
      <patternFill patternType="solid">
        <fgColor rgb="FF808080"/>
        <bgColor indexed="64"/>
      </patternFill>
    </fill>
    <fill>
      <patternFill patternType="solid">
        <fgColor theme="0" tint="-0.3499799966812134"/>
        <bgColor indexed="64"/>
      </patternFill>
    </fill>
    <fill>
      <patternFill patternType="solid">
        <fgColor theme="1"/>
        <bgColor indexed="64"/>
      </patternFill>
    </fill>
    <fill>
      <patternFill patternType="solid">
        <fgColor rgb="FFFFFF66"/>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000"/>
        <bgColor indexed="64"/>
      </patternFill>
    </fill>
    <fill>
      <patternFill patternType="solid">
        <fgColor theme="7" tint="0.5999600291252136"/>
        <bgColor indexed="64"/>
      </patternFill>
    </fill>
    <fill>
      <patternFill patternType="solid">
        <fgColor rgb="FF92D050"/>
        <bgColor indexed="64"/>
      </patternFill>
    </fill>
    <fill>
      <patternFill patternType="solid">
        <fgColor theme="5" tint="0.7999799847602844"/>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1" tint="0.49998000264167786"/>
        <bgColor indexed="64"/>
      </patternFill>
    </fill>
    <fill>
      <patternFill patternType="solid">
        <fgColor rgb="FFFF0000"/>
        <bgColor indexed="64"/>
      </patternFill>
    </fill>
    <fill>
      <patternFill patternType="solid">
        <fgColor rgb="FF00B0F0"/>
        <bgColor indexed="64"/>
      </patternFill>
    </fill>
  </fills>
  <borders count="153">
    <border>
      <left/>
      <right/>
      <top/>
      <bottom/>
      <diagonal/>
    </border>
    <border>
      <left style="medium"/>
      <right style="medium"/>
      <top style="medium"/>
      <bottom style="medium"/>
    </border>
    <border>
      <left style="medium"/>
      <right style="thin"/>
      <top style="medium"/>
      <bottom style="medium"/>
    </border>
    <border>
      <left/>
      <right style="thin"/>
      <top style="medium"/>
      <bottom style="medium"/>
    </border>
    <border>
      <left style="medium"/>
      <right style="medium"/>
      <top/>
      <bottom style="medium"/>
    </border>
    <border>
      <left style="medium"/>
      <right style="thin"/>
      <top/>
      <bottom style="medium"/>
    </border>
    <border>
      <left style="thin"/>
      <right style="medium"/>
      <top/>
      <bottom style="medium"/>
    </border>
    <border>
      <left/>
      <right style="thin"/>
      <top/>
      <bottom style="medium"/>
    </border>
    <border>
      <left style="thin"/>
      <right/>
      <top/>
      <bottom style="medium"/>
    </border>
    <border>
      <left style="medium"/>
      <right style="medium"/>
      <top style="medium"/>
      <bottom style="thin"/>
    </border>
    <border>
      <left/>
      <right/>
      <top style="medium"/>
      <bottom/>
    </border>
    <border>
      <left/>
      <right style="medium"/>
      <top style="medium"/>
      <bottom/>
    </border>
    <border>
      <left/>
      <right style="medium"/>
      <top/>
      <bottom/>
    </border>
    <border>
      <left style="thin"/>
      <right/>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thin"/>
    </border>
    <border>
      <left style="thin"/>
      <right style="thin"/>
      <top style="thin"/>
      <bottom style="medium"/>
    </border>
    <border>
      <left/>
      <right style="thin"/>
      <top/>
      <bottom style="thin"/>
    </border>
    <border>
      <left/>
      <right style="thin"/>
      <top style="thin"/>
      <bottom style="thin"/>
    </border>
    <border>
      <left/>
      <right style="thin"/>
      <top style="thin"/>
      <bottom/>
    </border>
    <border>
      <left style="thin"/>
      <right/>
      <top style="thin"/>
      <bottom/>
    </border>
    <border>
      <left style="medium"/>
      <right style="thin"/>
      <top style="medium"/>
      <bottom style="thin"/>
    </border>
    <border>
      <left style="medium"/>
      <right style="thin"/>
      <top/>
      <bottom style="thin"/>
    </border>
    <border>
      <left style="medium"/>
      <right style="thin"/>
      <top style="thin"/>
      <bottom style="thin"/>
    </border>
    <border>
      <left style="medium"/>
      <right style="thin"/>
      <top style="thin"/>
      <bottom style="medium"/>
    </border>
    <border>
      <left style="thin"/>
      <right style="medium"/>
      <top/>
      <bottom style="thin"/>
    </border>
    <border>
      <left style="thin"/>
      <right/>
      <top style="medium"/>
      <bottom style="thin"/>
    </border>
    <border>
      <left style="thin"/>
      <right/>
      <top style="thin"/>
      <bottom style="medium"/>
    </border>
    <border>
      <left style="thin"/>
      <right style="medium"/>
      <top style="thin"/>
      <bottom style="medium"/>
    </border>
    <border>
      <left style="medium"/>
      <right style="medium"/>
      <top/>
      <bottom/>
    </border>
    <border>
      <left/>
      <right style="thin"/>
      <top style="thin"/>
      <bottom style="medium"/>
    </border>
    <border>
      <left style="medium"/>
      <right style="medium"/>
      <top style="thin"/>
      <bottom style="thin"/>
    </border>
    <border>
      <left style="medium"/>
      <right style="medium"/>
      <top style="thin"/>
      <bottom style="medium"/>
    </border>
    <border>
      <left style="thin"/>
      <right/>
      <top/>
      <bottom style="thin"/>
    </border>
    <border>
      <left style="thin"/>
      <right style="thin"/>
      <top/>
      <bottom/>
    </border>
    <border>
      <left style="thick"/>
      <right style="medium"/>
      <top style="thin"/>
      <bottom style="thin"/>
    </border>
    <border>
      <left style="thick"/>
      <right style="medium"/>
      <top style="thin"/>
      <bottom style="thick"/>
    </border>
    <border>
      <left style="thick"/>
      <right style="medium"/>
      <top style="thick"/>
      <bottom style="thin"/>
    </border>
    <border>
      <left style="thick"/>
      <right style="thick"/>
      <top style="thick"/>
      <bottom style="thin"/>
    </border>
    <border>
      <left style="thick"/>
      <right style="thick"/>
      <top style="thin"/>
      <bottom style="thin"/>
    </border>
    <border>
      <left style="thick"/>
      <right style="thick"/>
      <top style="thin"/>
      <bottom style="thick"/>
    </border>
    <border>
      <left style="medium"/>
      <right style="thick"/>
      <top style="thick"/>
      <bottom style="thin"/>
    </border>
    <border>
      <left style="medium"/>
      <right style="thick"/>
      <top style="thin"/>
      <bottom style="thin"/>
    </border>
    <border>
      <left style="medium"/>
      <right style="thick"/>
      <top style="thin"/>
      <bottom style="thick"/>
    </border>
    <border>
      <left style="medium"/>
      <right style="medium"/>
      <top style="thin"/>
      <bottom style="thick"/>
    </border>
    <border>
      <left style="medium"/>
      <right style="medium"/>
      <top style="thick"/>
      <bottom style="thin"/>
    </border>
    <border>
      <left style="medium"/>
      <right style="thick"/>
      <top/>
      <bottom/>
    </border>
    <border>
      <left style="medium"/>
      <right style="thick"/>
      <top/>
      <bottom style="thin"/>
    </border>
    <border>
      <left style="medium"/>
      <right style="medium"/>
      <top/>
      <bottom style="thin"/>
    </border>
    <border>
      <left style="thin"/>
      <right style="thin"/>
      <top style="thick"/>
      <bottom style="thin"/>
    </border>
    <border>
      <left style="thick"/>
      <right style="medium"/>
      <top style="thick"/>
      <bottom style="thick"/>
    </border>
    <border>
      <left style="medium"/>
      <right style="thick"/>
      <top style="thick"/>
      <bottom style="thick"/>
    </border>
    <border>
      <left/>
      <right style="medium"/>
      <top style="thick"/>
      <bottom style="thick"/>
    </border>
    <border>
      <left style="medium"/>
      <right style="medium"/>
      <top style="thick"/>
      <bottom style="thick"/>
    </border>
    <border>
      <left style="thick"/>
      <right style="medium"/>
      <top style="thin"/>
      <bottom/>
    </border>
    <border>
      <left style="medium"/>
      <right style="thick"/>
      <top style="thin"/>
      <bottom/>
    </border>
    <border>
      <left style="thick"/>
      <right style="medium"/>
      <top/>
      <bottom style="thin"/>
    </border>
    <border>
      <left style="medium"/>
      <right style="medium"/>
      <top style="thin"/>
      <bottom/>
    </border>
    <border>
      <left style="medium"/>
      <right style="medium"/>
      <top style="medium"/>
      <bottom/>
    </border>
    <border>
      <left style="thick"/>
      <right style="thick"/>
      <top style="thick"/>
      <bottom style="medium"/>
    </border>
    <border>
      <left style="thick"/>
      <right/>
      <top/>
      <bottom style="medium"/>
    </border>
    <border>
      <left style="thick"/>
      <right/>
      <top style="medium"/>
      <bottom style="thin"/>
    </border>
    <border>
      <left style="thick"/>
      <right/>
      <top style="thin"/>
      <bottom style="thin"/>
    </border>
    <border>
      <left style="thick"/>
      <right style="thick"/>
      <top/>
      <bottom style="thin"/>
    </border>
    <border>
      <left style="thick"/>
      <right style="medium"/>
      <top style="medium"/>
      <bottom style="thick"/>
    </border>
    <border>
      <left style="medium"/>
      <right style="medium"/>
      <top style="medium"/>
      <bottom style="thick"/>
    </border>
    <border>
      <left style="medium"/>
      <right style="thick"/>
      <top style="medium"/>
      <bottom style="thick"/>
    </border>
    <border>
      <left style="thick"/>
      <right style="thick"/>
      <top style="medium"/>
      <bottom style="thick"/>
    </border>
    <border>
      <left style="thin"/>
      <right style="thin"/>
      <top style="medium"/>
      <bottom/>
    </border>
    <border>
      <left style="thin">
        <color rgb="FFD0D7E5"/>
      </left>
      <right style="thin">
        <color rgb="FFD0D7E5"/>
      </right>
      <top style="thin">
        <color rgb="FFD0D7E5"/>
      </top>
      <bottom style="thin">
        <color rgb="FFD0D7E5"/>
      </bottom>
    </border>
    <border>
      <left style="thin"/>
      <right style="thin"/>
      <top/>
      <bottom style="thin"/>
    </border>
    <border>
      <left style="thin"/>
      <right/>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medium"/>
      <right/>
      <top/>
      <bottom/>
    </border>
    <border>
      <left style="medium"/>
      <right style="thin"/>
      <top/>
      <bottom/>
    </border>
    <border>
      <left/>
      <right style="thin"/>
      <top/>
      <bottom/>
    </border>
    <border>
      <left style="thin"/>
      <right style="medium"/>
      <top/>
      <bottom/>
    </border>
    <border>
      <left style="thin"/>
      <right style="thin"/>
      <top style="thin"/>
      <bottom/>
    </border>
    <border>
      <left/>
      <right/>
      <top style="thin"/>
      <bottom style="thin"/>
    </border>
    <border>
      <left style="thick">
        <color rgb="FFFF0000"/>
      </left>
      <right style="thin"/>
      <top style="thin"/>
      <bottom style="thin"/>
    </border>
    <border>
      <left style="thin"/>
      <right style="thick">
        <color rgb="FFFF0000"/>
      </right>
      <top style="thin"/>
      <bottom style="thin"/>
    </border>
    <border>
      <left/>
      <right style="medium"/>
      <top style="thin"/>
      <bottom style="thin"/>
    </border>
    <border>
      <left style="medium">
        <color rgb="FFFF0000"/>
      </left>
      <right style="medium">
        <color rgb="FFFF0000"/>
      </right>
      <top style="thin"/>
      <bottom style="thin"/>
    </border>
    <border>
      <left/>
      <right/>
      <top style="thin"/>
      <bottom style="medium"/>
    </border>
    <border>
      <left style="thick">
        <color rgb="FFFF0000"/>
      </left>
      <right style="thin"/>
      <top style="thin"/>
      <bottom style="medium"/>
    </border>
    <border>
      <left style="thin"/>
      <right style="thick">
        <color rgb="FFFF0000"/>
      </right>
      <top style="thin"/>
      <bottom style="medium"/>
    </border>
    <border>
      <left/>
      <right style="medium"/>
      <top style="thin"/>
      <bottom style="medium"/>
    </border>
    <border>
      <left style="medium">
        <color rgb="FFFF0000"/>
      </left>
      <right style="medium">
        <color rgb="FFFF0000"/>
      </right>
      <top style="thin"/>
      <bottom style="medium"/>
    </border>
    <border>
      <left style="thick">
        <color rgb="FFFF0000"/>
      </left>
      <right style="thick">
        <color rgb="FFFF0000"/>
      </right>
      <top style="thin"/>
      <bottom style="thin"/>
    </border>
    <border>
      <left style="thick">
        <color rgb="FFFF0000"/>
      </left>
      <right/>
      <top style="thin"/>
      <bottom style="thin"/>
    </border>
    <border>
      <left style="medium">
        <color rgb="FFFF0000"/>
      </left>
      <right style="medium">
        <color rgb="FFFF0000"/>
      </right>
      <top style="medium"/>
      <bottom/>
    </border>
    <border>
      <left style="medium">
        <color rgb="FFFF0000"/>
      </left>
      <right/>
      <top style="medium"/>
      <bottom/>
    </border>
    <border>
      <left style="medium">
        <color rgb="FFFF0000"/>
      </left>
      <right style="medium">
        <color rgb="FFFF0000"/>
      </right>
      <top/>
      <bottom/>
    </border>
    <border>
      <left style="medium">
        <color rgb="FFFF0000"/>
      </left>
      <right/>
      <top/>
      <bottom/>
    </border>
    <border>
      <left style="medium">
        <color rgb="FFFF0000"/>
      </left>
      <right style="medium">
        <color rgb="FFFF0000"/>
      </right>
      <top/>
      <bottom style="thick">
        <color rgb="FFFF0000"/>
      </bottom>
    </border>
    <border>
      <left style="thick">
        <color rgb="FFFF0000"/>
      </left>
      <right style="thick">
        <color rgb="FFFF0000"/>
      </right>
      <top style="medium"/>
      <bottom/>
    </border>
    <border>
      <left style="thick">
        <color rgb="FFFF0000"/>
      </left>
      <right style="thick">
        <color rgb="FFFF0000"/>
      </right>
      <top/>
      <bottom/>
    </border>
    <border>
      <left/>
      <right/>
      <top/>
      <bottom style="medium"/>
    </border>
    <border>
      <left style="medium"/>
      <right style="thin"/>
      <top style="medium"/>
      <bottom/>
    </border>
    <border>
      <left style="thin"/>
      <right style="medium"/>
      <top style="medium"/>
      <bottom/>
    </border>
    <border>
      <left style="thin"/>
      <right/>
      <top/>
      <bottom/>
    </border>
    <border>
      <left/>
      <right/>
      <top style="medium"/>
      <bottom style="thin"/>
    </border>
    <border>
      <left style="thick">
        <color rgb="FFFF0000"/>
      </left>
      <right style="thin"/>
      <top style="medium"/>
      <bottom style="thin"/>
    </border>
    <border>
      <left style="thin"/>
      <right style="thick">
        <color rgb="FFFF0000"/>
      </right>
      <top style="medium"/>
      <bottom style="thin"/>
    </border>
    <border>
      <left/>
      <right style="medium"/>
      <top style="medium"/>
      <bottom style="thin"/>
    </border>
    <border>
      <left style="medium">
        <color rgb="FFFF0000"/>
      </left>
      <right style="medium">
        <color rgb="FFFF0000"/>
      </right>
      <top style="medium"/>
      <bottom style="thin"/>
    </border>
    <border>
      <left/>
      <right style="thin"/>
      <top style="medium"/>
      <bottom style="thin"/>
    </border>
    <border>
      <left style="thick">
        <color rgb="FFFF0000"/>
      </left>
      <right style="thick">
        <color rgb="FFFF0000"/>
      </right>
      <top style="medium"/>
      <bottom style="thin"/>
    </border>
    <border>
      <left style="thick">
        <color rgb="FFFF0000"/>
      </left>
      <right/>
      <top style="medium"/>
      <bottom style="thin"/>
    </border>
    <border>
      <left style="thick">
        <color rgb="FFFF0000"/>
      </left>
      <right style="thick">
        <color rgb="FFFF0000"/>
      </right>
      <top style="thin"/>
      <bottom style="medium"/>
    </border>
    <border>
      <left style="thick">
        <color rgb="FFFF0000"/>
      </left>
      <right/>
      <top style="thin"/>
      <bottom style="medium"/>
    </border>
    <border>
      <left/>
      <right/>
      <top style="medium"/>
      <bottom style="medium"/>
    </border>
    <border>
      <left/>
      <right/>
      <top/>
      <bottom style="thin"/>
    </border>
    <border>
      <left/>
      <right/>
      <top style="thin"/>
      <bottom/>
    </border>
    <border>
      <left style="thin"/>
      <right style="thin"/>
      <top style="thin"/>
      <bottom style="thick"/>
    </border>
    <border>
      <left/>
      <right style="thick"/>
      <top/>
      <bottom style="medium"/>
    </border>
    <border>
      <left/>
      <right style="thick"/>
      <top style="medium"/>
      <bottom style="thin"/>
    </border>
    <border>
      <left/>
      <right style="thick"/>
      <top/>
      <bottom style="thin"/>
    </border>
    <border>
      <left/>
      <right style="thick"/>
      <top style="thin"/>
      <bottom style="thin"/>
    </border>
    <border>
      <left style="thick">
        <color rgb="FFFF0000"/>
      </left>
      <right/>
      <top/>
      <bottom/>
    </border>
    <border>
      <left/>
      <right style="thick">
        <color rgb="FFFF0000"/>
      </right>
      <top/>
      <bottom/>
    </border>
    <border>
      <left style="medium"/>
      <right style="medium"/>
      <top style="thick"/>
      <bottom/>
    </border>
    <border>
      <left style="medium"/>
      <right style="medium"/>
      <top/>
      <bottom style="thick"/>
    </border>
    <border>
      <left style="medium"/>
      <right style="thick"/>
      <top style="thick"/>
      <bottom/>
    </border>
    <border>
      <left style="medium"/>
      <right style="thick"/>
      <top/>
      <bottom style="thick"/>
    </border>
    <border>
      <left style="medium"/>
      <right/>
      <top style="medium"/>
      <bottom style="medium"/>
    </border>
    <border>
      <left/>
      <right style="medium"/>
      <top style="medium"/>
      <bottom style="medium"/>
    </border>
    <border>
      <left style="thick">
        <color rgb="FFFF0000"/>
      </left>
      <right/>
      <top/>
      <bottom style="thick">
        <color rgb="FFFF0000"/>
      </bottom>
    </border>
    <border>
      <left/>
      <right style="thick">
        <color rgb="FFFF0000"/>
      </right>
      <top/>
      <bottom style="thick">
        <color rgb="FFFF0000"/>
      </bottom>
    </border>
    <border>
      <left/>
      <right/>
      <top/>
      <bottom style="thick">
        <color rgb="FFFF0000"/>
      </bottom>
    </border>
    <border>
      <left style="thick">
        <color rgb="FFFF0000"/>
      </left>
      <right/>
      <top style="medium"/>
      <bottom/>
    </border>
    <border>
      <left/>
      <right style="thick">
        <color rgb="FFFF0000"/>
      </right>
      <top style="medium"/>
      <bottom/>
    </border>
    <border>
      <left style="medium"/>
      <right/>
      <top/>
      <bottom style="thin"/>
    </border>
    <border>
      <left/>
      <right style="medium"/>
      <top/>
      <bottom style="thin"/>
    </border>
    <border>
      <left style="medium"/>
      <right/>
      <top style="thin"/>
      <bottom style="thin"/>
    </border>
    <border>
      <left style="medium"/>
      <right/>
      <top style="thin"/>
      <bottom style="medium"/>
    </border>
    <border>
      <left style="medium"/>
      <right/>
      <top style="medium"/>
      <bottom style="thin"/>
    </border>
    <border>
      <left style="slantDashDot"/>
      <right/>
      <top style="slantDashDot"/>
      <bottom/>
    </border>
    <border>
      <left style="slantDashDot"/>
      <right/>
      <top/>
      <bottom/>
    </border>
    <border>
      <left style="slantDashDot"/>
      <right/>
      <top/>
      <bottom style="slantDashDot"/>
    </border>
    <border>
      <left style="thick"/>
      <right/>
      <top style="thick"/>
      <bottom style="medium"/>
    </border>
    <border>
      <left/>
      <right/>
      <top style="thick"/>
      <bottom style="medium"/>
    </border>
    <border>
      <left/>
      <right style="thick"/>
      <top style="thick"/>
      <bottom style="medium"/>
    </border>
    <border>
      <left style="thick"/>
      <right/>
      <top style="thick"/>
      <bottom style="thick"/>
    </border>
    <border>
      <left/>
      <right/>
      <top style="thick"/>
      <bottom style="thick"/>
    </border>
    <border>
      <left/>
      <right style="thick"/>
      <top style="thick"/>
      <bottom style="thick"/>
    </border>
    <border>
      <left style="slantDashDot"/>
      <right style="medium"/>
      <top style="slantDashDot"/>
      <bottom/>
    </border>
    <border>
      <left style="slantDashDot"/>
      <right style="medium"/>
      <top/>
      <bottom/>
    </border>
    <border>
      <left style="slantDashDot"/>
      <right style="medium"/>
      <top/>
      <bottom style="slantDashDot"/>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0" fillId="0" borderId="0" applyNumberFormat="0" applyFill="0" applyBorder="0" applyAlignment="0" applyProtection="0"/>
  </cellStyleXfs>
  <cellXfs count="871">
    <xf numFmtId="0" fontId="0" fillId="0" borderId="0" xfId="0"/>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textRotation="90" wrapText="1"/>
    </xf>
    <xf numFmtId="0" fontId="2" fillId="2" borderId="3" xfId="0" applyFont="1" applyFill="1" applyBorder="1" applyAlignment="1">
      <alignment horizontal="center" vertical="center" textRotation="90" wrapText="1"/>
    </xf>
    <xf numFmtId="0" fontId="2" fillId="3" borderId="0" xfId="0" applyFont="1" applyFill="1" applyAlignment="1">
      <alignment horizontal="center" vertical="center"/>
    </xf>
    <xf numFmtId="0" fontId="2" fillId="2" borderId="4"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xf>
    <xf numFmtId="49" fontId="2" fillId="2" borderId="5" xfId="0" applyNumberFormat="1" applyFont="1" applyFill="1" applyBorder="1" applyAlignment="1">
      <alignment horizontal="center" vertical="center" textRotation="90" wrapText="1"/>
    </xf>
    <xf numFmtId="49" fontId="2" fillId="2" borderId="6" xfId="0" applyNumberFormat="1" applyFont="1" applyFill="1" applyBorder="1" applyAlignment="1">
      <alignment horizontal="center" vertical="center" textRotation="90" wrapText="1"/>
    </xf>
    <xf numFmtId="49" fontId="2" fillId="2" borderId="7" xfId="0" applyNumberFormat="1" applyFont="1" applyFill="1" applyBorder="1" applyAlignment="1">
      <alignment horizontal="center" vertical="center" textRotation="90" wrapText="1"/>
    </xf>
    <xf numFmtId="49" fontId="2" fillId="2" borderId="8" xfId="0" applyNumberFormat="1" applyFont="1" applyFill="1" applyBorder="1" applyAlignment="1">
      <alignment horizontal="center" vertical="center" textRotation="90" wrapText="1"/>
    </xf>
    <xf numFmtId="0" fontId="2" fillId="2" borderId="5" xfId="0" applyFont="1" applyFill="1" applyBorder="1" applyAlignment="1">
      <alignment horizontal="center" vertical="center" textRotation="90" wrapText="1"/>
    </xf>
    <xf numFmtId="0" fontId="2" fillId="2" borderId="6" xfId="0" applyFont="1" applyFill="1" applyBorder="1" applyAlignment="1">
      <alignment horizontal="center" vertical="center" textRotation="90" wrapText="1"/>
    </xf>
    <xf numFmtId="0" fontId="2" fillId="2" borderId="4" xfId="0" applyFont="1" applyFill="1" applyBorder="1" applyAlignment="1">
      <alignment horizontal="center" vertical="center" textRotation="90"/>
    </xf>
    <xf numFmtId="0" fontId="2" fillId="2" borderId="7" xfId="0" applyFont="1" applyFill="1" applyBorder="1" applyAlignment="1">
      <alignment horizontal="center" vertical="center" textRotation="90" wrapText="1"/>
    </xf>
    <xf numFmtId="0" fontId="2" fillId="2" borderId="8" xfId="0" applyFont="1" applyFill="1" applyBorder="1" applyAlignment="1">
      <alignment horizontal="center" vertical="center" textRotation="90" wrapText="1"/>
    </xf>
    <xf numFmtId="0" fontId="2" fillId="3" borderId="0" xfId="0" applyFont="1" applyFill="1" applyAlignment="1" applyProtection="1">
      <alignment horizontal="center" vertical="center"/>
      <protection locked="0"/>
    </xf>
    <xf numFmtId="0" fontId="2" fillId="4" borderId="9" xfId="0" applyFont="1" applyFill="1" applyBorder="1" applyAlignment="1">
      <alignment horizontal="center" vertical="center"/>
    </xf>
    <xf numFmtId="0" fontId="0" fillId="5" borderId="10" xfId="0" applyFill="1" applyBorder="1" applyAlignment="1">
      <alignment horizontal="center" vertical="center" wrapText="1"/>
    </xf>
    <xf numFmtId="0" fontId="0" fillId="5" borderId="11" xfId="0" applyFill="1" applyBorder="1" applyAlignment="1">
      <alignment vertical="center" wrapText="1"/>
    </xf>
    <xf numFmtId="0" fontId="0" fillId="5" borderId="0" xfId="0" applyFill="1" applyAlignment="1">
      <alignment horizontal="center" vertical="center" wrapText="1"/>
    </xf>
    <xf numFmtId="0" fontId="0" fillId="5" borderId="12" xfId="0" applyFill="1" applyBorder="1" applyAlignment="1">
      <alignment vertical="center" wrapText="1"/>
    </xf>
    <xf numFmtId="0" fontId="2" fillId="5" borderId="0" xfId="0" applyFont="1" applyFill="1" applyAlignment="1">
      <alignment vertical="top" wrapText="1"/>
    </xf>
    <xf numFmtId="0" fontId="2" fillId="5" borderId="0" xfId="0" applyFont="1" applyFill="1" applyAlignment="1">
      <alignment horizontal="left" vertical="top"/>
    </xf>
    <xf numFmtId="0" fontId="2" fillId="5" borderId="0" xfId="0" applyFont="1" applyFill="1" applyAlignment="1" applyProtection="1">
      <alignment horizontal="left" vertical="center"/>
      <protection locked="0"/>
    </xf>
    <xf numFmtId="49" fontId="2" fillId="3" borderId="0" xfId="0" applyNumberFormat="1" applyFont="1" applyFill="1" applyAlignment="1" applyProtection="1">
      <alignment horizontal="center" vertical="center"/>
      <protection locked="0"/>
    </xf>
    <xf numFmtId="0" fontId="2" fillId="3" borderId="0" xfId="0" applyFont="1" applyFill="1" applyAlignment="1" applyProtection="1">
      <alignment horizontal="right" vertical="center"/>
      <protection locked="0"/>
    </xf>
    <xf numFmtId="0" fontId="2" fillId="3" borderId="0" xfId="0" applyFont="1" applyFill="1" applyAlignment="1" applyProtection="1">
      <alignment vertical="center"/>
      <protection locked="0"/>
    </xf>
    <xf numFmtId="49" fontId="2" fillId="3" borderId="0" xfId="0" applyNumberFormat="1" applyFont="1" applyFill="1" applyAlignment="1" applyProtection="1">
      <alignment horizontal="left" vertical="center"/>
      <protection locked="0"/>
    </xf>
    <xf numFmtId="49" fontId="2" fillId="2" borderId="4" xfId="0" applyNumberFormat="1" applyFont="1" applyFill="1" applyBorder="1" applyAlignment="1">
      <alignment horizontal="center" vertical="center" textRotation="90"/>
    </xf>
    <xf numFmtId="165" fontId="2" fillId="5" borderId="13" xfId="0" applyNumberFormat="1" applyFont="1" applyFill="1" applyBorder="1" applyAlignment="1" applyProtection="1">
      <alignment horizontal="center" vertical="center"/>
      <protection locked="0"/>
    </xf>
    <xf numFmtId="0" fontId="0" fillId="5" borderId="0" xfId="0" applyFill="1"/>
    <xf numFmtId="165" fontId="2" fillId="6" borderId="14" xfId="0" applyNumberFormat="1" applyFont="1" applyFill="1" applyBorder="1" applyAlignment="1">
      <alignment horizontal="center" vertical="center"/>
    </xf>
    <xf numFmtId="165" fontId="2" fillId="6" borderId="15" xfId="0" applyNumberFormat="1" applyFont="1" applyFill="1" applyBorder="1" applyAlignment="1">
      <alignment horizontal="center" vertical="center"/>
    </xf>
    <xf numFmtId="165" fontId="2" fillId="7" borderId="14" xfId="0" applyNumberFormat="1" applyFont="1" applyFill="1" applyBorder="1" applyAlignment="1">
      <alignment horizontal="center" vertical="center"/>
    </xf>
    <xf numFmtId="165" fontId="2" fillId="6" borderId="16" xfId="0" applyNumberFormat="1" applyFont="1" applyFill="1" applyBorder="1" applyAlignment="1">
      <alignment horizontal="center" vertical="center"/>
    </xf>
    <xf numFmtId="165" fontId="2" fillId="7" borderId="17" xfId="0" applyNumberFormat="1" applyFont="1" applyFill="1" applyBorder="1" applyAlignment="1">
      <alignment horizontal="center" vertical="center"/>
    </xf>
    <xf numFmtId="164" fontId="2" fillId="7" borderId="18" xfId="0" applyNumberFormat="1" applyFont="1" applyFill="1" applyBorder="1" applyAlignment="1">
      <alignment horizontal="center" vertical="center"/>
    </xf>
    <xf numFmtId="0" fontId="7" fillId="0" borderId="0" xfId="0" applyFont="1"/>
    <xf numFmtId="0" fontId="7" fillId="0" borderId="19" xfId="0" applyFont="1" applyBorder="1" applyAlignment="1">
      <alignment horizontal="center"/>
    </xf>
    <xf numFmtId="0" fontId="7" fillId="0" borderId="13" xfId="0" applyFont="1" applyBorder="1" applyAlignment="1">
      <alignment horizontal="left" vertical="center" wrapText="1"/>
    </xf>
    <xf numFmtId="0" fontId="7" fillId="0" borderId="20" xfId="0" applyFont="1" applyBorder="1" applyAlignment="1">
      <alignment horizontal="center" wrapText="1"/>
    </xf>
    <xf numFmtId="0" fontId="9" fillId="0" borderId="20" xfId="0" applyFont="1" applyBorder="1" applyAlignment="1">
      <alignment horizontal="center" vertical="center" wrapText="1"/>
    </xf>
    <xf numFmtId="0" fontId="9" fillId="0" borderId="13" xfId="0" applyFont="1" applyBorder="1" applyAlignment="1">
      <alignment horizontal="left" vertical="center" wrapText="1"/>
    </xf>
    <xf numFmtId="0" fontId="9" fillId="0" borderId="21" xfId="0" applyFont="1" applyBorder="1" applyAlignment="1">
      <alignment horizontal="center" vertical="center" wrapText="1"/>
    </xf>
    <xf numFmtId="0" fontId="7" fillId="0" borderId="22" xfId="0" applyFont="1" applyBorder="1" applyAlignment="1">
      <alignment horizontal="left" vertical="center" wrapText="1"/>
    </xf>
    <xf numFmtId="0" fontId="7" fillId="0" borderId="0" xfId="0" applyFont="1" applyAlignment="1">
      <alignment horizontal="center"/>
    </xf>
    <xf numFmtId="0" fontId="7" fillId="0" borderId="0" xfId="0" applyFont="1" applyAlignment="1">
      <alignment wrapText="1"/>
    </xf>
    <xf numFmtId="2" fontId="2" fillId="3" borderId="23" xfId="0" applyNumberFormat="1" applyFont="1" applyFill="1" applyBorder="1" applyAlignment="1" applyProtection="1">
      <alignment horizontal="center" vertical="center"/>
      <protection locked="0"/>
    </xf>
    <xf numFmtId="164" fontId="2" fillId="3" borderId="14" xfId="0" applyNumberFormat="1"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2" fillId="3" borderId="24" xfId="0" applyFont="1" applyFill="1" applyBorder="1" applyAlignment="1" applyProtection="1">
      <alignment horizontal="center" vertical="center"/>
      <protection locked="0"/>
    </xf>
    <xf numFmtId="0" fontId="2" fillId="6" borderId="17" xfId="0" applyFont="1" applyFill="1" applyBorder="1" applyAlignment="1" applyProtection="1">
      <alignment horizontal="center" vertical="center"/>
      <protection locked="0"/>
    </xf>
    <xf numFmtId="0" fontId="2" fillId="6" borderId="25"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protection locked="0"/>
    </xf>
    <xf numFmtId="0" fontId="2" fillId="3" borderId="18" xfId="0"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protection locked="0"/>
    </xf>
    <xf numFmtId="0" fontId="2" fillId="5" borderId="0" xfId="0" applyFont="1" applyFill="1" applyAlignment="1">
      <alignment horizontal="left"/>
    </xf>
    <xf numFmtId="165" fontId="2" fillId="3" borderId="23" xfId="0" applyNumberFormat="1" applyFont="1" applyFill="1" applyBorder="1" applyAlignment="1" applyProtection="1">
      <alignment horizontal="center" vertical="center"/>
      <protection locked="0"/>
    </xf>
    <xf numFmtId="165" fontId="2" fillId="3" borderId="14" xfId="0" applyNumberFormat="1" applyFont="1" applyFill="1" applyBorder="1" applyAlignment="1" applyProtection="1">
      <alignment horizontal="center" vertical="center"/>
      <protection locked="0"/>
    </xf>
    <xf numFmtId="0" fontId="2" fillId="5" borderId="10" xfId="0" applyFont="1" applyFill="1" applyBorder="1" applyAlignment="1">
      <alignment horizontal="center" vertical="center"/>
    </xf>
    <xf numFmtId="165" fontId="2" fillId="3" borderId="15" xfId="0" applyNumberFormat="1" applyFont="1" applyFill="1" applyBorder="1" applyAlignment="1" applyProtection="1">
      <alignment horizontal="center" vertical="center"/>
      <protection locked="0"/>
    </xf>
    <xf numFmtId="165" fontId="2" fillId="3" borderId="27" xfId="0" applyNumberFormat="1" applyFont="1" applyFill="1" applyBorder="1" applyAlignment="1" applyProtection="1">
      <alignment horizontal="center" vertical="center"/>
      <protection locked="0"/>
    </xf>
    <xf numFmtId="165" fontId="2" fillId="3" borderId="28" xfId="0" applyNumberFormat="1" applyFont="1" applyFill="1" applyBorder="1" applyAlignment="1" applyProtection="1">
      <alignment horizontal="center" vertical="center"/>
      <protection locked="0"/>
    </xf>
    <xf numFmtId="165" fontId="2" fillId="6" borderId="13" xfId="0" applyNumberFormat="1" applyFont="1" applyFill="1" applyBorder="1" applyAlignment="1" applyProtection="1">
      <alignment horizontal="center" vertical="center"/>
      <protection locked="0"/>
    </xf>
    <xf numFmtId="165" fontId="2" fillId="3" borderId="13" xfId="0" applyNumberFormat="1" applyFont="1" applyFill="1" applyBorder="1" applyAlignment="1" applyProtection="1">
      <alignment horizontal="center" vertical="center"/>
      <protection locked="0"/>
    </xf>
    <xf numFmtId="165" fontId="2" fillId="3" borderId="29" xfId="0" applyNumberFormat="1" applyFont="1" applyFill="1" applyBorder="1" applyAlignment="1" applyProtection="1">
      <alignment horizontal="center" vertical="center"/>
      <protection locked="0"/>
    </xf>
    <xf numFmtId="0" fontId="2" fillId="5" borderId="10" xfId="0" applyFont="1" applyFill="1" applyBorder="1" applyAlignment="1">
      <alignment horizontal="left" vertical="center"/>
    </xf>
    <xf numFmtId="165" fontId="2" fillId="5" borderId="25" xfId="0" applyNumberFormat="1" applyFont="1" applyFill="1" applyBorder="1" applyAlignment="1" applyProtection="1">
      <alignment horizontal="center" vertical="center"/>
      <protection locked="0"/>
    </xf>
    <xf numFmtId="165" fontId="2" fillId="5" borderId="17" xfId="0" applyNumberFormat="1" applyFont="1" applyFill="1" applyBorder="1" applyAlignment="1" applyProtection="1">
      <alignment horizontal="center" vertical="center"/>
      <protection locked="0"/>
    </xf>
    <xf numFmtId="165" fontId="2" fillId="5" borderId="16" xfId="0" applyNumberFormat="1" applyFont="1" applyFill="1" applyBorder="1" applyAlignment="1" applyProtection="1">
      <alignment horizontal="center" vertical="center"/>
      <protection locked="0"/>
    </xf>
    <xf numFmtId="0" fontId="2" fillId="5" borderId="17" xfId="0" applyFont="1" applyFill="1" applyBorder="1" applyAlignment="1" applyProtection="1">
      <alignment horizontal="center" vertical="center"/>
      <protection locked="0"/>
    </xf>
    <xf numFmtId="0" fontId="2" fillId="5" borderId="25" xfId="0" applyFont="1" applyFill="1" applyBorder="1" applyAlignment="1" applyProtection="1">
      <alignment horizontal="center" vertical="center"/>
      <protection locked="0"/>
    </xf>
    <xf numFmtId="165" fontId="2" fillId="7" borderId="30" xfId="0" applyNumberFormat="1" applyFont="1" applyFill="1" applyBorder="1" applyAlignment="1">
      <alignment horizontal="center" vertical="center"/>
    </xf>
    <xf numFmtId="0" fontId="5" fillId="5" borderId="0" xfId="0" applyFont="1" applyFill="1" applyAlignment="1">
      <alignment horizontal="center"/>
    </xf>
    <xf numFmtId="0" fontId="5" fillId="5" borderId="0" xfId="0" applyFont="1" applyFill="1" applyAlignment="1" applyProtection="1">
      <alignment horizontal="center" vertical="center"/>
      <protection locked="0"/>
    </xf>
    <xf numFmtId="0" fontId="2" fillId="3" borderId="10" xfId="0" applyFont="1" applyFill="1" applyBorder="1" applyAlignment="1">
      <alignment horizontal="center" vertical="center"/>
    </xf>
    <xf numFmtId="0" fontId="12" fillId="5" borderId="0" xfId="0" applyFont="1" applyFill="1" applyAlignment="1" applyProtection="1">
      <alignment horizontal="center"/>
      <protection locked="0"/>
    </xf>
    <xf numFmtId="0" fontId="2" fillId="5" borderId="0" xfId="0" applyFont="1" applyFill="1" applyAlignment="1" applyProtection="1">
      <alignment horizontal="right"/>
      <protection locked="0"/>
    </xf>
    <xf numFmtId="0" fontId="0" fillId="5" borderId="0" xfId="0" applyFill="1" applyProtection="1">
      <protection locked="0"/>
    </xf>
    <xf numFmtId="15" fontId="2" fillId="3" borderId="0" xfId="0" applyNumberFormat="1" applyFont="1" applyFill="1" applyAlignment="1" applyProtection="1">
      <alignment horizontal="center" vertical="center"/>
      <protection locked="0"/>
    </xf>
    <xf numFmtId="0" fontId="2" fillId="3" borderId="1" xfId="0" applyFont="1" applyFill="1" applyBorder="1" applyAlignment="1">
      <alignment horizontal="center" vertical="center"/>
    </xf>
    <xf numFmtId="0" fontId="2" fillId="3" borderId="31" xfId="0" applyFont="1" applyFill="1" applyBorder="1" applyAlignment="1">
      <alignment horizontal="center" vertical="center"/>
    </xf>
    <xf numFmtId="0" fontId="4" fillId="3" borderId="31" xfId="0" applyFont="1" applyFill="1" applyBorder="1" applyAlignment="1">
      <alignment horizontal="center" vertical="center"/>
    </xf>
    <xf numFmtId="0" fontId="2" fillId="3" borderId="4" xfId="0" applyFont="1" applyFill="1" applyBorder="1" applyAlignment="1">
      <alignment horizontal="center" vertical="center"/>
    </xf>
    <xf numFmtId="165" fontId="2" fillId="7" borderId="18" xfId="0" applyNumberFormat="1" applyFont="1" applyFill="1" applyBorder="1" applyAlignment="1">
      <alignment horizontal="center" vertical="center"/>
    </xf>
    <xf numFmtId="164" fontId="2" fillId="7" borderId="14" xfId="0" applyNumberFormat="1" applyFont="1" applyFill="1" applyBorder="1" applyAlignment="1">
      <alignment horizontal="center"/>
    </xf>
    <xf numFmtId="164" fontId="0" fillId="7" borderId="14" xfId="0" applyNumberFormat="1" applyFill="1" applyBorder="1" applyAlignment="1">
      <alignment horizontal="center"/>
    </xf>
    <xf numFmtId="165" fontId="0" fillId="7" borderId="14" xfId="0" applyNumberFormat="1" applyFill="1" applyBorder="1" applyAlignment="1">
      <alignment horizontal="center"/>
    </xf>
    <xf numFmtId="165" fontId="2" fillId="7" borderId="23" xfId="0" applyNumberFormat="1" applyFont="1" applyFill="1" applyBorder="1" applyAlignment="1">
      <alignment horizontal="center" vertical="center"/>
    </xf>
    <xf numFmtId="2" fontId="2" fillId="7" borderId="20" xfId="0" applyNumberFormat="1" applyFont="1" applyFill="1" applyBorder="1" applyAlignment="1">
      <alignment horizontal="center" vertical="center"/>
    </xf>
    <xf numFmtId="164" fontId="2" fillId="7" borderId="17" xfId="0" applyNumberFormat="1" applyFont="1" applyFill="1" applyBorder="1" applyAlignment="1">
      <alignment horizontal="center"/>
    </xf>
    <xf numFmtId="164" fontId="0" fillId="7" borderId="17" xfId="0" applyNumberFormat="1" applyFill="1" applyBorder="1" applyAlignment="1">
      <alignment horizontal="center"/>
    </xf>
    <xf numFmtId="165" fontId="0" fillId="7" borderId="17" xfId="0" applyNumberFormat="1" applyFill="1" applyBorder="1" applyAlignment="1">
      <alignment horizontal="center"/>
    </xf>
    <xf numFmtId="165" fontId="2" fillId="7" borderId="17" xfId="0" applyNumberFormat="1" applyFont="1" applyFill="1" applyBorder="1" applyAlignment="1">
      <alignment horizontal="center"/>
    </xf>
    <xf numFmtId="165" fontId="2" fillId="7" borderId="25" xfId="0" applyNumberFormat="1" applyFont="1" applyFill="1" applyBorder="1" applyAlignment="1">
      <alignment horizontal="center" vertical="center"/>
    </xf>
    <xf numFmtId="2" fontId="2" fillId="7" borderId="32" xfId="0" applyNumberFormat="1" applyFont="1" applyFill="1" applyBorder="1" applyAlignment="1">
      <alignment horizontal="center" vertical="center"/>
    </xf>
    <xf numFmtId="165" fontId="2" fillId="7" borderId="26" xfId="0" applyNumberFormat="1" applyFont="1" applyFill="1" applyBorder="1" applyAlignment="1">
      <alignment horizontal="center" vertical="center"/>
    </xf>
    <xf numFmtId="2" fontId="2" fillId="6" borderId="25" xfId="0" applyNumberFormat="1" applyFont="1" applyFill="1" applyBorder="1" applyAlignment="1" applyProtection="1">
      <alignment horizontal="center" vertical="center"/>
      <protection locked="0"/>
    </xf>
    <xf numFmtId="165" fontId="2" fillId="6" borderId="17" xfId="0" applyNumberFormat="1" applyFont="1" applyFill="1" applyBorder="1" applyAlignment="1" applyProtection="1">
      <alignment horizontal="center" vertical="center"/>
      <protection locked="0"/>
    </xf>
    <xf numFmtId="165" fontId="2" fillId="3" borderId="17" xfId="0" applyNumberFormat="1" applyFont="1" applyFill="1" applyBorder="1" applyAlignment="1" applyProtection="1">
      <alignment horizontal="center" vertical="center"/>
      <protection locked="0"/>
    </xf>
    <xf numFmtId="165" fontId="2" fillId="3" borderId="18" xfId="0" applyNumberFormat="1" applyFont="1" applyFill="1" applyBorder="1" applyAlignment="1" applyProtection="1">
      <alignment horizontal="center" vertical="center"/>
      <protection locked="0"/>
    </xf>
    <xf numFmtId="2" fontId="2" fillId="3" borderId="25" xfId="0" applyNumberFormat="1" applyFont="1" applyFill="1" applyBorder="1" applyAlignment="1" applyProtection="1">
      <alignment horizontal="center" vertical="center"/>
      <protection locked="0"/>
    </xf>
    <xf numFmtId="2" fontId="2" fillId="3" borderId="26" xfId="0" applyNumberFormat="1" applyFont="1" applyFill="1" applyBorder="1" applyAlignment="1" applyProtection="1">
      <alignment horizontal="center" vertical="center"/>
      <protection locked="0"/>
    </xf>
    <xf numFmtId="164" fontId="2" fillId="6" borderId="17" xfId="0" applyNumberFormat="1" applyFont="1" applyFill="1" applyBorder="1" applyAlignment="1" applyProtection="1">
      <alignment horizontal="center" vertical="center"/>
      <protection locked="0"/>
    </xf>
    <xf numFmtId="164" fontId="2" fillId="3" borderId="17" xfId="0" applyNumberFormat="1" applyFont="1" applyFill="1" applyBorder="1" applyAlignment="1" applyProtection="1">
      <alignment horizontal="center" vertical="center"/>
      <protection locked="0"/>
    </xf>
    <xf numFmtId="164" fontId="2" fillId="3" borderId="18" xfId="0" applyNumberFormat="1" applyFont="1" applyFill="1" applyBorder="1" applyAlignment="1" applyProtection="1">
      <alignment horizontal="center" vertical="center"/>
      <protection locked="0"/>
    </xf>
    <xf numFmtId="165" fontId="2" fillId="6" borderId="16" xfId="0" applyNumberFormat="1" applyFont="1" applyFill="1" applyBorder="1" applyAlignment="1" applyProtection="1">
      <alignment horizontal="center" vertical="center"/>
      <protection locked="0"/>
    </xf>
    <xf numFmtId="165" fontId="2" fillId="3" borderId="16" xfId="0" applyNumberFormat="1" applyFont="1" applyFill="1" applyBorder="1" applyAlignment="1" applyProtection="1">
      <alignment horizontal="center" vertical="center"/>
      <protection locked="0"/>
    </xf>
    <xf numFmtId="165" fontId="2" fillId="3" borderId="30" xfId="0" applyNumberFormat="1" applyFont="1" applyFill="1" applyBorder="1" applyAlignment="1" applyProtection="1">
      <alignment horizontal="center" vertical="center"/>
      <protection locked="0"/>
    </xf>
    <xf numFmtId="165" fontId="2" fillId="6" borderId="25" xfId="0" applyNumberFormat="1" applyFont="1" applyFill="1" applyBorder="1" applyAlignment="1" applyProtection="1">
      <alignment horizontal="center" vertical="center"/>
      <protection locked="0"/>
    </xf>
    <xf numFmtId="165" fontId="2" fillId="3" borderId="25" xfId="0" applyNumberFormat="1" applyFont="1" applyFill="1" applyBorder="1" applyAlignment="1" applyProtection="1">
      <alignment horizontal="center" vertical="center"/>
      <protection locked="0"/>
    </xf>
    <xf numFmtId="165" fontId="2" fillId="3" borderId="26" xfId="0" applyNumberFormat="1" applyFont="1" applyFill="1" applyBorder="1" applyAlignment="1" applyProtection="1">
      <alignment horizontal="center" vertical="center"/>
      <protection locked="0"/>
    </xf>
    <xf numFmtId="0" fontId="2" fillId="8" borderId="9" xfId="0" applyFont="1" applyFill="1" applyBorder="1" applyAlignment="1">
      <alignment horizontal="center" vertical="center"/>
    </xf>
    <xf numFmtId="2" fontId="2" fillId="8" borderId="23" xfId="0" applyNumberFormat="1" applyFont="1" applyFill="1" applyBorder="1" applyAlignment="1">
      <alignment horizontal="center" vertical="center"/>
    </xf>
    <xf numFmtId="164" fontId="2" fillId="8" borderId="14" xfId="0" applyNumberFormat="1" applyFont="1" applyFill="1" applyBorder="1" applyAlignment="1">
      <alignment horizontal="center" vertical="center"/>
    </xf>
    <xf numFmtId="164" fontId="2" fillId="9" borderId="14" xfId="0" applyNumberFormat="1" applyFont="1" applyFill="1" applyBorder="1" applyAlignment="1">
      <alignment horizontal="center" vertical="center"/>
    </xf>
    <xf numFmtId="165" fontId="2" fillId="8" borderId="14" xfId="0" applyNumberFormat="1" applyFont="1" applyFill="1" applyBorder="1" applyAlignment="1">
      <alignment horizontal="center" vertical="center"/>
    </xf>
    <xf numFmtId="165" fontId="2" fillId="9" borderId="14" xfId="0" applyNumberFormat="1" applyFont="1" applyFill="1" applyBorder="1" applyAlignment="1">
      <alignment horizontal="center" vertical="center"/>
    </xf>
    <xf numFmtId="165" fontId="2" fillId="9" borderId="15" xfId="0" applyNumberFormat="1" applyFont="1" applyFill="1" applyBorder="1" applyAlignment="1">
      <alignment horizontal="center" vertical="center"/>
    </xf>
    <xf numFmtId="165" fontId="2" fillId="9" borderId="23" xfId="0" applyNumberFormat="1" applyFont="1" applyFill="1" applyBorder="1" applyAlignment="1">
      <alignment horizontal="center" vertical="center"/>
    </xf>
    <xf numFmtId="166" fontId="2" fillId="9" borderId="15" xfId="15" applyNumberFormat="1" applyFont="1" applyFill="1" applyBorder="1" applyAlignment="1">
      <alignment horizontal="center" vertical="center"/>
    </xf>
    <xf numFmtId="165" fontId="2" fillId="9" borderId="14" xfId="0" applyNumberFormat="1" applyFont="1" applyFill="1" applyBorder="1" applyAlignment="1">
      <alignment vertical="center"/>
    </xf>
    <xf numFmtId="165" fontId="2" fillId="9" borderId="15" xfId="0" applyNumberFormat="1" applyFont="1" applyFill="1" applyBorder="1" applyAlignment="1">
      <alignment vertical="center"/>
    </xf>
    <xf numFmtId="165" fontId="2" fillId="9" borderId="23" xfId="0" applyNumberFormat="1" applyFont="1" applyFill="1" applyBorder="1" applyAlignment="1">
      <alignment vertical="center"/>
    </xf>
    <xf numFmtId="2" fontId="2" fillId="9" borderId="15" xfId="0" applyNumberFormat="1" applyFont="1" applyFill="1" applyBorder="1" applyAlignment="1">
      <alignment vertical="center"/>
    </xf>
    <xf numFmtId="0" fontId="2" fillId="8" borderId="33" xfId="0" applyFont="1" applyFill="1" applyBorder="1" applyAlignment="1">
      <alignment horizontal="center" vertical="center"/>
    </xf>
    <xf numFmtId="2" fontId="2" fillId="9" borderId="25" xfId="0" applyNumberFormat="1" applyFont="1" applyFill="1" applyBorder="1" applyAlignment="1">
      <alignment horizontal="center" vertical="center"/>
    </xf>
    <xf numFmtId="164" fontId="2" fillId="8" borderId="17" xfId="0" applyNumberFormat="1" applyFont="1" applyFill="1" applyBorder="1" applyAlignment="1">
      <alignment horizontal="center" vertical="center"/>
    </xf>
    <xf numFmtId="165" fontId="2" fillId="9" borderId="17" xfId="0" applyNumberFormat="1" applyFont="1" applyFill="1" applyBorder="1" applyAlignment="1">
      <alignment horizontal="center" vertical="center"/>
    </xf>
    <xf numFmtId="165" fontId="2" fillId="8" borderId="25" xfId="0" applyNumberFormat="1" applyFont="1" applyFill="1" applyBorder="1" applyAlignment="1">
      <alignment horizontal="center" vertical="center"/>
    </xf>
    <xf numFmtId="165" fontId="2" fillId="9" borderId="25" xfId="0" applyNumberFormat="1" applyFont="1" applyFill="1" applyBorder="1" applyAlignment="1">
      <alignment horizontal="center" vertical="center"/>
    </xf>
    <xf numFmtId="165" fontId="2" fillId="9" borderId="16" xfId="0" applyNumberFormat="1" applyFont="1" applyFill="1" applyBorder="1" applyAlignment="1">
      <alignment horizontal="center" vertical="center"/>
    </xf>
    <xf numFmtId="2" fontId="2" fillId="8" borderId="16" xfId="0" applyNumberFormat="1" applyFont="1" applyFill="1" applyBorder="1" applyAlignment="1">
      <alignment horizontal="center" vertical="center"/>
    </xf>
    <xf numFmtId="2" fontId="2" fillId="8" borderId="25" xfId="0" applyNumberFormat="1" applyFont="1" applyFill="1" applyBorder="1" applyAlignment="1">
      <alignment horizontal="center" vertical="center"/>
    </xf>
    <xf numFmtId="0" fontId="2" fillId="8" borderId="34" xfId="0" applyFont="1" applyFill="1" applyBorder="1" applyAlignment="1">
      <alignment horizontal="center" vertical="center"/>
    </xf>
    <xf numFmtId="165" fontId="2" fillId="9" borderId="18" xfId="0" applyNumberFormat="1" applyFont="1" applyFill="1" applyBorder="1" applyAlignment="1">
      <alignment horizontal="center" vertical="center"/>
    </xf>
    <xf numFmtId="165" fontId="2" fillId="8" borderId="18" xfId="0" applyNumberFormat="1" applyFont="1" applyFill="1" applyBorder="1" applyAlignment="1">
      <alignment horizontal="center" vertical="center"/>
    </xf>
    <xf numFmtId="165" fontId="2" fillId="8" borderId="30" xfId="0" applyNumberFormat="1" applyFont="1" applyFill="1" applyBorder="1" applyAlignment="1">
      <alignment horizontal="center" vertical="center"/>
    </xf>
    <xf numFmtId="2" fontId="2" fillId="8" borderId="30" xfId="0" applyNumberFormat="1" applyFont="1" applyFill="1" applyBorder="1" applyAlignment="1">
      <alignment horizontal="center" vertical="center"/>
    </xf>
    <xf numFmtId="165" fontId="2" fillId="8" borderId="26" xfId="0" applyNumberFormat="1" applyFont="1" applyFill="1" applyBorder="1" applyAlignment="1">
      <alignment horizontal="center" vertical="center"/>
    </xf>
    <xf numFmtId="0" fontId="7" fillId="0" borderId="35" xfId="0" applyFont="1" applyBorder="1" applyAlignment="1">
      <alignment horizontal="center" wrapText="1"/>
    </xf>
    <xf numFmtId="2" fontId="2" fillId="3" borderId="27" xfId="0" applyNumberFormat="1" applyFont="1" applyFill="1" applyBorder="1" applyAlignment="1" applyProtection="1">
      <alignment horizontal="center" vertical="center"/>
      <protection locked="0"/>
    </xf>
    <xf numFmtId="2" fontId="2" fillId="6" borderId="16" xfId="0" applyNumberFormat="1" applyFont="1" applyFill="1" applyBorder="1" applyAlignment="1" applyProtection="1">
      <alignment horizontal="center" vertical="center"/>
      <protection locked="0"/>
    </xf>
    <xf numFmtId="2" fontId="2" fillId="3" borderId="16" xfId="0" applyNumberFormat="1" applyFont="1" applyFill="1" applyBorder="1" applyAlignment="1" applyProtection="1">
      <alignment horizontal="center" vertical="center"/>
      <protection locked="0"/>
    </xf>
    <xf numFmtId="2" fontId="2" fillId="5" borderId="16" xfId="0" applyNumberFormat="1" applyFont="1" applyFill="1" applyBorder="1" applyAlignment="1" applyProtection="1">
      <alignment horizontal="center" vertical="center"/>
      <protection locked="0"/>
    </xf>
    <xf numFmtId="164" fontId="2" fillId="0" borderId="17" xfId="0" applyNumberFormat="1" applyFont="1" applyBorder="1" applyAlignment="1" applyProtection="1">
      <alignment horizontal="center" vertical="center"/>
      <protection locked="0"/>
    </xf>
    <xf numFmtId="0" fontId="5" fillId="5" borderId="0" xfId="0" applyFont="1" applyFill="1" applyAlignment="1" applyProtection="1">
      <alignment vertical="center"/>
      <protection locked="0"/>
    </xf>
    <xf numFmtId="0" fontId="2" fillId="2" borderId="36" xfId="0" applyFont="1" applyFill="1" applyBorder="1" applyAlignment="1">
      <alignment horizontal="center" vertical="center" textRotation="90" wrapText="1"/>
    </xf>
    <xf numFmtId="165" fontId="2" fillId="7" borderId="16" xfId="0" applyNumberFormat="1" applyFont="1" applyFill="1" applyBorder="1" applyAlignment="1">
      <alignment horizontal="center"/>
    </xf>
    <xf numFmtId="165" fontId="2" fillId="7" borderId="16" xfId="0" applyNumberFormat="1" applyFont="1" applyFill="1" applyBorder="1" applyAlignment="1">
      <alignment horizontal="center" vertical="center"/>
    </xf>
    <xf numFmtId="2" fontId="2" fillId="7" borderId="16" xfId="0" applyNumberFormat="1" applyFont="1" applyFill="1" applyBorder="1" applyAlignment="1">
      <alignment horizontal="center" vertical="center"/>
    </xf>
    <xf numFmtId="165" fontId="0" fillId="6" borderId="15" xfId="0" applyNumberFormat="1" applyFill="1" applyBorder="1" applyAlignment="1">
      <alignment horizontal="center" vertical="center"/>
    </xf>
    <xf numFmtId="0" fontId="14" fillId="0" borderId="0" xfId="0" applyFont="1"/>
    <xf numFmtId="0" fontId="14" fillId="5" borderId="0" xfId="0" applyFont="1" applyFill="1"/>
    <xf numFmtId="0" fontId="14" fillId="0" borderId="0" xfId="0" applyFont="1" applyAlignment="1">
      <alignment vertical="center"/>
    </xf>
    <xf numFmtId="0" fontId="15" fillId="0" borderId="0" xfId="0" applyFont="1" applyAlignment="1">
      <alignment horizontal="center" vertical="center"/>
    </xf>
    <xf numFmtId="0" fontId="5" fillId="5" borderId="0" xfId="0" applyFont="1" applyFill="1" applyAlignment="1">
      <alignment vertical="center"/>
    </xf>
    <xf numFmtId="0" fontId="2" fillId="10" borderId="0" xfId="0" applyFont="1" applyFill="1" applyAlignment="1">
      <alignment horizontal="center" vertical="center"/>
    </xf>
    <xf numFmtId="0" fontId="2" fillId="10" borderId="0" xfId="0" applyFont="1" applyFill="1" applyAlignment="1" applyProtection="1">
      <alignment horizontal="center" vertical="center"/>
      <protection locked="0"/>
    </xf>
    <xf numFmtId="0" fontId="2" fillId="10" borderId="0" xfId="0" applyFont="1" applyFill="1" applyAlignment="1">
      <alignment horizontal="center" vertical="top"/>
    </xf>
    <xf numFmtId="0" fontId="2" fillId="10" borderId="0" xfId="0" applyFont="1" applyFill="1" applyAlignment="1" applyProtection="1">
      <alignment horizontal="center"/>
      <protection locked="0"/>
    </xf>
    <xf numFmtId="0" fontId="5" fillId="10" borderId="0" xfId="0" applyFont="1" applyFill="1" applyAlignment="1">
      <alignment horizontal="right"/>
    </xf>
    <xf numFmtId="0" fontId="2" fillId="10" borderId="0" xfId="0" applyFont="1" applyFill="1" applyAlignment="1" applyProtection="1">
      <alignment horizontal="right" vertical="center"/>
      <protection locked="0"/>
    </xf>
    <xf numFmtId="0" fontId="5" fillId="10" borderId="0" xfId="0" applyFont="1" applyFill="1" applyAlignment="1" applyProtection="1">
      <alignment horizontal="right"/>
      <protection locked="0"/>
    </xf>
    <xf numFmtId="49" fontId="2" fillId="10" borderId="0" xfId="0" applyNumberFormat="1" applyFont="1" applyFill="1" applyAlignment="1" applyProtection="1">
      <alignment horizontal="center" vertical="center"/>
      <protection locked="0"/>
    </xf>
    <xf numFmtId="0" fontId="0" fillId="10" borderId="0" xfId="0" applyFill="1"/>
    <xf numFmtId="49" fontId="2" fillId="10" borderId="0" xfId="0" applyNumberFormat="1" applyFont="1" applyFill="1" applyAlignment="1" applyProtection="1">
      <alignment horizontal="center"/>
      <protection locked="0"/>
    </xf>
    <xf numFmtId="15" fontId="2" fillId="10" borderId="0" xfId="0" applyNumberFormat="1" applyFont="1" applyFill="1" applyAlignment="1" applyProtection="1">
      <alignment horizontal="center" vertical="center"/>
      <protection locked="0"/>
    </xf>
    <xf numFmtId="0" fontId="14" fillId="5" borderId="0" xfId="0" applyFont="1" applyFill="1" applyAlignment="1">
      <alignment vertical="center"/>
    </xf>
    <xf numFmtId="0" fontId="15" fillId="5" borderId="0" xfId="0" applyFont="1" applyFill="1" applyAlignment="1">
      <alignment horizontal="center" vertical="center"/>
    </xf>
    <xf numFmtId="0" fontId="2" fillId="5" borderId="10" xfId="0" applyFont="1" applyFill="1" applyBorder="1" applyAlignment="1">
      <alignment vertical="top" wrapText="1"/>
    </xf>
    <xf numFmtId="0" fontId="14" fillId="5" borderId="0" xfId="0" applyFont="1" applyFill="1" applyAlignment="1">
      <alignment horizontal="center" vertical="center"/>
    </xf>
    <xf numFmtId="0" fontId="16" fillId="6" borderId="37" xfId="0" applyFont="1" applyFill="1" applyBorder="1" applyAlignment="1">
      <alignment horizontal="center" vertical="center"/>
    </xf>
    <xf numFmtId="0" fontId="16" fillId="0" borderId="37" xfId="0" applyFont="1" applyBorder="1" applyAlignment="1">
      <alignment horizontal="center" vertical="center"/>
    </xf>
    <xf numFmtId="0" fontId="16" fillId="6" borderId="38" xfId="0" applyFont="1" applyFill="1" applyBorder="1" applyAlignment="1">
      <alignment horizontal="center" vertical="center"/>
    </xf>
    <xf numFmtId="0" fontId="16" fillId="0" borderId="39" xfId="0" applyFont="1" applyBorder="1" applyAlignment="1">
      <alignment horizontal="center" vertical="center"/>
    </xf>
    <xf numFmtId="3" fontId="15" fillId="0" borderId="40" xfId="0" applyNumberFormat="1" applyFont="1" applyBorder="1" applyAlignment="1">
      <alignment horizontal="center" vertical="center"/>
    </xf>
    <xf numFmtId="3" fontId="15" fillId="6" borderId="41" xfId="0" applyNumberFormat="1" applyFont="1" applyFill="1" applyBorder="1" applyAlignment="1">
      <alignment horizontal="center" vertical="center"/>
    </xf>
    <xf numFmtId="3" fontId="15" fillId="0" borderId="41" xfId="0" applyNumberFormat="1" applyFont="1" applyBorder="1" applyAlignment="1">
      <alignment horizontal="center" vertical="center"/>
    </xf>
    <xf numFmtId="3" fontId="15" fillId="5" borderId="41" xfId="0" applyNumberFormat="1" applyFont="1" applyFill="1" applyBorder="1" applyAlignment="1">
      <alignment horizontal="center" vertical="center"/>
    </xf>
    <xf numFmtId="3" fontId="15" fillId="6" borderId="42" xfId="0" applyNumberFormat="1" applyFont="1" applyFill="1" applyBorder="1" applyAlignment="1">
      <alignment horizontal="center" vertical="center"/>
    </xf>
    <xf numFmtId="3" fontId="15" fillId="0" borderId="43" xfId="0" applyNumberFormat="1" applyFont="1" applyBorder="1" applyAlignment="1">
      <alignment horizontal="center" vertical="center"/>
    </xf>
    <xf numFmtId="3" fontId="15" fillId="6" borderId="44" xfId="0" applyNumberFormat="1" applyFont="1" applyFill="1" applyBorder="1" applyAlignment="1">
      <alignment horizontal="center" vertical="center"/>
    </xf>
    <xf numFmtId="3" fontId="15" fillId="0" borderId="44" xfId="0" applyNumberFormat="1" applyFont="1" applyBorder="1" applyAlignment="1">
      <alignment horizontal="center" vertical="center"/>
    </xf>
    <xf numFmtId="3" fontId="15" fillId="5" borderId="44" xfId="0" applyNumberFormat="1" applyFont="1" applyFill="1" applyBorder="1" applyAlignment="1">
      <alignment horizontal="center" vertical="center"/>
    </xf>
    <xf numFmtId="3" fontId="15" fillId="6" borderId="45" xfId="0" applyNumberFormat="1" applyFont="1" applyFill="1" applyBorder="1" applyAlignment="1">
      <alignment horizontal="center" vertical="center"/>
    </xf>
    <xf numFmtId="3" fontId="15" fillId="6" borderId="44" xfId="0" applyNumberFormat="1" applyFont="1" applyFill="1" applyBorder="1" applyAlignment="1" applyProtection="1">
      <alignment horizontal="center" vertical="center"/>
      <protection locked="0"/>
    </xf>
    <xf numFmtId="3" fontId="15" fillId="0" borderId="44" xfId="0" applyNumberFormat="1" applyFont="1" applyBorder="1" applyAlignment="1" applyProtection="1">
      <alignment horizontal="center" vertical="center"/>
      <protection locked="0"/>
    </xf>
    <xf numFmtId="3" fontId="15" fillId="6" borderId="46" xfId="0" applyNumberFormat="1" applyFont="1" applyFill="1" applyBorder="1" applyAlignment="1">
      <alignment horizontal="center" vertical="center"/>
    </xf>
    <xf numFmtId="3" fontId="15" fillId="0" borderId="47" xfId="0" applyNumberFormat="1" applyFont="1" applyBorder="1" applyAlignment="1">
      <alignment horizontal="center" vertical="center"/>
    </xf>
    <xf numFmtId="3" fontId="15" fillId="6" borderId="33" xfId="0" applyNumberFormat="1" applyFont="1" applyFill="1" applyBorder="1" applyAlignment="1">
      <alignment horizontal="center" vertical="center"/>
    </xf>
    <xf numFmtId="3" fontId="15" fillId="0" borderId="33" xfId="0" applyNumberFormat="1" applyFont="1" applyBorder="1" applyAlignment="1">
      <alignment horizontal="center" vertical="center"/>
    </xf>
    <xf numFmtId="3" fontId="15" fillId="6" borderId="37" xfId="0" applyNumberFormat="1" applyFont="1" applyFill="1" applyBorder="1" applyAlignment="1" applyProtection="1">
      <alignment horizontal="center" vertical="center"/>
      <protection locked="0"/>
    </xf>
    <xf numFmtId="3" fontId="15" fillId="0" borderId="37" xfId="0" applyNumberFormat="1" applyFont="1" applyBorder="1" applyAlignment="1" applyProtection="1">
      <alignment horizontal="center" vertical="center"/>
      <protection locked="0"/>
    </xf>
    <xf numFmtId="3" fontId="15" fillId="6" borderId="38" xfId="0" applyNumberFormat="1" applyFont="1" applyFill="1" applyBorder="1" applyAlignment="1" applyProtection="1">
      <alignment horizontal="center" vertical="center"/>
      <protection locked="0"/>
    </xf>
    <xf numFmtId="3" fontId="15" fillId="0" borderId="39" xfId="0" applyNumberFormat="1" applyFont="1" applyBorder="1" applyAlignment="1">
      <alignment horizontal="center" vertical="center"/>
    </xf>
    <xf numFmtId="3" fontId="15" fillId="6" borderId="37" xfId="0" applyNumberFormat="1" applyFont="1" applyFill="1" applyBorder="1" applyAlignment="1">
      <alignment horizontal="center" vertical="center"/>
    </xf>
    <xf numFmtId="3" fontId="15" fillId="0" borderId="37" xfId="0" applyNumberFormat="1" applyFont="1" applyBorder="1" applyAlignment="1">
      <alignment horizontal="center" vertical="center"/>
    </xf>
    <xf numFmtId="3" fontId="15" fillId="6" borderId="38" xfId="0" applyNumberFormat="1" applyFont="1" applyFill="1" applyBorder="1" applyAlignment="1">
      <alignment horizontal="center" vertical="center"/>
    </xf>
    <xf numFmtId="3" fontId="15" fillId="5" borderId="37" xfId="0" applyNumberFormat="1" applyFont="1" applyFill="1" applyBorder="1" applyAlignment="1">
      <alignment horizontal="center" vertical="center"/>
    </xf>
    <xf numFmtId="3" fontId="15" fillId="11" borderId="48" xfId="0" applyNumberFormat="1" applyFont="1" applyFill="1" applyBorder="1" applyAlignment="1">
      <alignment horizontal="center" vertical="center"/>
    </xf>
    <xf numFmtId="3" fontId="15" fillId="6" borderId="41" xfId="0" applyNumberFormat="1" applyFont="1" applyFill="1" applyBorder="1" applyAlignment="1" applyProtection="1">
      <alignment horizontal="center" vertical="center"/>
      <protection locked="0"/>
    </xf>
    <xf numFmtId="3" fontId="15" fillId="11" borderId="31" xfId="0" applyNumberFormat="1" applyFont="1" applyFill="1" applyBorder="1" applyAlignment="1">
      <alignment horizontal="center" vertical="center"/>
    </xf>
    <xf numFmtId="3" fontId="15" fillId="0" borderId="41" xfId="0" applyNumberFormat="1" applyFont="1" applyBorder="1" applyAlignment="1" applyProtection="1">
      <alignment horizontal="center" vertical="center"/>
      <protection locked="0"/>
    </xf>
    <xf numFmtId="3" fontId="15" fillId="11" borderId="49" xfId="0" applyNumberFormat="1" applyFont="1" applyFill="1" applyBorder="1" applyAlignment="1">
      <alignment horizontal="center" vertical="center"/>
    </xf>
    <xf numFmtId="3" fontId="15" fillId="11" borderId="50" xfId="0" applyNumberFormat="1" applyFont="1" applyFill="1" applyBorder="1" applyAlignment="1">
      <alignment horizontal="center" vertical="center"/>
    </xf>
    <xf numFmtId="0" fontId="16" fillId="12" borderId="39" xfId="0" applyFont="1" applyFill="1" applyBorder="1" applyAlignment="1">
      <alignment horizontal="center" vertical="center"/>
    </xf>
    <xf numFmtId="0" fontId="16" fillId="12" borderId="38" xfId="0" applyFont="1" applyFill="1" applyBorder="1" applyAlignment="1">
      <alignment horizontal="center" vertical="center"/>
    </xf>
    <xf numFmtId="3" fontId="16" fillId="12" borderId="43" xfId="0" applyNumberFormat="1" applyFont="1" applyFill="1" applyBorder="1" applyAlignment="1">
      <alignment horizontal="center" vertical="center"/>
    </xf>
    <xf numFmtId="3" fontId="16" fillId="12" borderId="45" xfId="0" applyNumberFormat="1" applyFont="1" applyFill="1" applyBorder="1" applyAlignment="1">
      <alignment horizontal="center" vertical="center"/>
    </xf>
    <xf numFmtId="0" fontId="14" fillId="5" borderId="0" xfId="0" applyFont="1" applyFill="1" applyAlignment="1" applyProtection="1">
      <alignment vertical="center"/>
      <protection locked="0"/>
    </xf>
    <xf numFmtId="0" fontId="15" fillId="5" borderId="0" xfId="0" applyFont="1" applyFill="1" applyAlignment="1" applyProtection="1">
      <alignment horizontal="center" vertical="center"/>
      <protection locked="0"/>
    </xf>
    <xf numFmtId="0" fontId="17" fillId="5" borderId="0" xfId="0" applyFont="1" applyFill="1" applyAlignment="1">
      <alignment vertical="center"/>
    </xf>
    <xf numFmtId="0" fontId="13" fillId="5" borderId="0" xfId="0" applyFont="1" applyFill="1" applyAlignment="1">
      <alignment vertical="center"/>
    </xf>
    <xf numFmtId="0" fontId="13" fillId="5" borderId="1" xfId="0" applyFont="1" applyFill="1" applyBorder="1" applyAlignment="1">
      <alignment horizontal="center" vertical="center" wrapText="1"/>
    </xf>
    <xf numFmtId="0" fontId="14" fillId="0" borderId="0" xfId="0" applyFont="1" applyAlignment="1" applyProtection="1">
      <alignment vertical="center"/>
      <protection locked="0"/>
    </xf>
    <xf numFmtId="0" fontId="14" fillId="0" borderId="17" xfId="0" applyFont="1" applyBorder="1" applyAlignment="1">
      <alignment horizontal="center" vertical="center"/>
    </xf>
    <xf numFmtId="0" fontId="18" fillId="5" borderId="0" xfId="0" applyFont="1" applyFill="1"/>
    <xf numFmtId="0" fontId="14" fillId="13" borderId="17" xfId="0" applyFont="1" applyFill="1" applyBorder="1" applyAlignment="1">
      <alignment horizontal="center" vertical="center"/>
    </xf>
    <xf numFmtId="0" fontId="16" fillId="5" borderId="0" xfId="0" applyFont="1" applyFill="1" applyAlignment="1">
      <alignment horizontal="left" vertical="center"/>
    </xf>
    <xf numFmtId="167" fontId="15" fillId="14" borderId="0" xfId="0" applyNumberFormat="1" applyFont="1" applyFill="1" applyAlignment="1">
      <alignment horizontal="center"/>
    </xf>
    <xf numFmtId="0" fontId="19" fillId="5" borderId="0" xfId="0" applyFont="1" applyFill="1"/>
    <xf numFmtId="0" fontId="14" fillId="13" borderId="51" xfId="0" applyFont="1" applyFill="1" applyBorder="1" applyAlignment="1">
      <alignment horizontal="center" vertical="center"/>
    </xf>
    <xf numFmtId="167" fontId="15" fillId="13" borderId="47" xfId="0" applyNumberFormat="1" applyFont="1" applyFill="1" applyBorder="1" applyAlignment="1">
      <alignment horizontal="center"/>
    </xf>
    <xf numFmtId="0" fontId="14" fillId="5" borderId="17" xfId="0" applyFont="1" applyFill="1" applyBorder="1" applyAlignment="1">
      <alignment horizontal="center" vertical="center"/>
    </xf>
    <xf numFmtId="167" fontId="15" fillId="0" borderId="33" xfId="0" applyNumberFormat="1" applyFont="1" applyBorder="1" applyAlignment="1">
      <alignment horizontal="center"/>
    </xf>
    <xf numFmtId="167" fontId="15" fillId="13" borderId="33" xfId="0" applyNumberFormat="1" applyFont="1" applyFill="1" applyBorder="1" applyAlignment="1">
      <alignment horizontal="center"/>
    </xf>
    <xf numFmtId="0" fontId="14" fillId="0" borderId="18" xfId="0" applyFont="1" applyBorder="1" applyAlignment="1">
      <alignment horizontal="center" vertical="center"/>
    </xf>
    <xf numFmtId="0" fontId="15" fillId="0" borderId="0" xfId="0" applyFont="1" applyAlignment="1" applyProtection="1">
      <alignment horizontal="center" vertical="center"/>
      <protection locked="0"/>
    </xf>
    <xf numFmtId="0" fontId="15" fillId="5" borderId="0" xfId="0" applyFont="1" applyFill="1" applyAlignment="1">
      <alignment horizontal="center"/>
    </xf>
    <xf numFmtId="0" fontId="16" fillId="15" borderId="52" xfId="0" applyFont="1" applyFill="1" applyBorder="1" applyAlignment="1">
      <alignment horizontal="center" vertical="center"/>
    </xf>
    <xf numFmtId="0" fontId="16" fillId="15" borderId="53" xfId="0" applyFont="1" applyFill="1" applyBorder="1" applyAlignment="1">
      <alignment horizontal="center" vertical="center"/>
    </xf>
    <xf numFmtId="0" fontId="16" fillId="15" borderId="54" xfId="0" applyFont="1" applyFill="1" applyBorder="1" applyAlignment="1">
      <alignment horizontal="center" vertical="center" wrapText="1"/>
    </xf>
    <xf numFmtId="0" fontId="16" fillId="15" borderId="55" xfId="0" applyFont="1" applyFill="1" applyBorder="1" applyAlignment="1">
      <alignment horizontal="center" vertical="center" wrapText="1"/>
    </xf>
    <xf numFmtId="0" fontId="16" fillId="15" borderId="53" xfId="0" applyFont="1" applyFill="1" applyBorder="1" applyAlignment="1">
      <alignment horizontal="center" vertical="center" wrapText="1"/>
    </xf>
    <xf numFmtId="0" fontId="16" fillId="15" borderId="52" xfId="0" applyFont="1" applyFill="1" applyBorder="1" applyAlignment="1">
      <alignment horizontal="center" vertical="center" wrapText="1"/>
    </xf>
    <xf numFmtId="0" fontId="16" fillId="13" borderId="39" xfId="0" applyFont="1" applyFill="1" applyBorder="1" applyAlignment="1">
      <alignment horizontal="center"/>
    </xf>
    <xf numFmtId="0" fontId="16" fillId="13" borderId="43" xfId="0" applyFont="1" applyFill="1" applyBorder="1" applyAlignment="1">
      <alignment horizontal="center"/>
    </xf>
    <xf numFmtId="165" fontId="15" fillId="5" borderId="0" xfId="0" applyNumberFormat="1" applyFont="1" applyFill="1" applyAlignment="1">
      <alignment horizontal="center" vertical="center"/>
    </xf>
    <xf numFmtId="0" fontId="16" fillId="13" borderId="37" xfId="0" applyFont="1" applyFill="1" applyBorder="1" applyAlignment="1">
      <alignment horizontal="center"/>
    </xf>
    <xf numFmtId="0" fontId="16" fillId="13" borderId="44" xfId="0" applyFont="1" applyFill="1" applyBorder="1" applyAlignment="1">
      <alignment horizontal="center"/>
    </xf>
    <xf numFmtId="0" fontId="16" fillId="13" borderId="56" xfId="0" applyFont="1" applyFill="1" applyBorder="1" applyAlignment="1">
      <alignment horizontal="center"/>
    </xf>
    <xf numFmtId="0" fontId="16" fillId="13" borderId="57" xfId="0" applyFont="1" applyFill="1" applyBorder="1" applyAlignment="1">
      <alignment horizontal="center"/>
    </xf>
    <xf numFmtId="0" fontId="16" fillId="0" borderId="39" xfId="0" applyFont="1" applyBorder="1" applyAlignment="1">
      <alignment horizontal="center"/>
    </xf>
    <xf numFmtId="0" fontId="16" fillId="0" borderId="43" xfId="0" applyFont="1" applyBorder="1" applyAlignment="1">
      <alignment horizontal="center"/>
    </xf>
    <xf numFmtId="0" fontId="16" fillId="0" borderId="37" xfId="0" applyFont="1" applyBorder="1" applyAlignment="1">
      <alignment horizontal="center"/>
    </xf>
    <xf numFmtId="0" fontId="16" fillId="0" borderId="44" xfId="0" applyFont="1" applyBorder="1" applyAlignment="1">
      <alignment horizontal="center"/>
    </xf>
    <xf numFmtId="0" fontId="16" fillId="0" borderId="38" xfId="0" applyFont="1" applyBorder="1" applyAlignment="1">
      <alignment horizontal="center"/>
    </xf>
    <xf numFmtId="0" fontId="16" fillId="0" borderId="45" xfId="0" applyFont="1" applyBorder="1" applyAlignment="1">
      <alignment horizontal="center"/>
    </xf>
    <xf numFmtId="0" fontId="16" fillId="13" borderId="38" xfId="0" applyFont="1" applyFill="1" applyBorder="1" applyAlignment="1">
      <alignment horizontal="center"/>
    </xf>
    <xf numFmtId="0" fontId="16" fillId="13" borderId="45" xfId="0" applyFont="1" applyFill="1" applyBorder="1" applyAlignment="1">
      <alignment horizontal="center"/>
    </xf>
    <xf numFmtId="0" fontId="16" fillId="0" borderId="58" xfId="0" applyFont="1" applyBorder="1" applyAlignment="1">
      <alignment horizontal="center"/>
    </xf>
    <xf numFmtId="0" fontId="16" fillId="0" borderId="49" xfId="0" applyFont="1" applyBorder="1" applyAlignment="1">
      <alignment horizontal="center"/>
    </xf>
    <xf numFmtId="0" fontId="13" fillId="5" borderId="0" xfId="0" applyFont="1" applyFill="1" applyAlignment="1">
      <alignment horizontal="center" vertical="center" wrapText="1"/>
    </xf>
    <xf numFmtId="0" fontId="16" fillId="5" borderId="0" xfId="0" applyFont="1" applyFill="1" applyAlignment="1">
      <alignment horizontal="center"/>
    </xf>
    <xf numFmtId="165" fontId="15" fillId="5" borderId="0" xfId="0" applyNumberFormat="1" applyFont="1" applyFill="1" applyAlignment="1">
      <alignment horizontal="center"/>
    </xf>
    <xf numFmtId="0" fontId="16" fillId="13" borderId="58" xfId="0" applyFont="1" applyFill="1" applyBorder="1" applyAlignment="1">
      <alignment horizontal="center"/>
    </xf>
    <xf numFmtId="0" fontId="15" fillId="0" borderId="0" xfId="0" applyFont="1" applyAlignment="1">
      <alignment horizontal="center"/>
    </xf>
    <xf numFmtId="0" fontId="7" fillId="5" borderId="0" xfId="0" applyFont="1" applyFill="1"/>
    <xf numFmtId="0" fontId="7" fillId="5" borderId="0" xfId="0" applyFont="1" applyFill="1" applyAlignment="1">
      <alignment horizontal="center"/>
    </xf>
    <xf numFmtId="0" fontId="7" fillId="5" borderId="0" xfId="0" applyFont="1" applyFill="1" applyAlignment="1">
      <alignment wrapText="1"/>
    </xf>
    <xf numFmtId="165" fontId="2" fillId="6" borderId="26" xfId="0" applyNumberFormat="1" applyFont="1" applyFill="1" applyBorder="1" applyAlignment="1" applyProtection="1">
      <alignment horizontal="center" vertical="center"/>
      <protection locked="0"/>
    </xf>
    <xf numFmtId="165" fontId="2" fillId="6" borderId="18" xfId="0" applyNumberFormat="1" applyFont="1" applyFill="1" applyBorder="1" applyAlignment="1" applyProtection="1">
      <alignment horizontal="center" vertical="center"/>
      <protection locked="0"/>
    </xf>
    <xf numFmtId="167" fontId="15" fillId="13" borderId="39" xfId="0" applyNumberFormat="1" applyFont="1" applyFill="1" applyBorder="1" applyAlignment="1">
      <alignment horizontal="center"/>
    </xf>
    <xf numFmtId="167" fontId="15" fillId="13" borderId="37" xfId="0" applyNumberFormat="1" applyFont="1" applyFill="1" applyBorder="1" applyAlignment="1">
      <alignment horizontal="center"/>
    </xf>
    <xf numFmtId="167" fontId="15" fillId="13" borderId="56" xfId="0" applyNumberFormat="1" applyFont="1" applyFill="1" applyBorder="1" applyAlignment="1">
      <alignment horizontal="center"/>
    </xf>
    <xf numFmtId="167" fontId="15" fillId="13" borderId="59" xfId="0" applyNumberFormat="1" applyFont="1" applyFill="1" applyBorder="1" applyAlignment="1">
      <alignment horizontal="center"/>
    </xf>
    <xf numFmtId="167" fontId="15" fillId="0" borderId="39" xfId="0" applyNumberFormat="1" applyFont="1" applyBorder="1" applyAlignment="1">
      <alignment horizontal="center"/>
    </xf>
    <xf numFmtId="167" fontId="15" fillId="0" borderId="47" xfId="0" applyNumberFormat="1" applyFont="1" applyBorder="1" applyAlignment="1">
      <alignment horizontal="center"/>
    </xf>
    <xf numFmtId="167" fontId="15" fillId="0" borderId="37" xfId="0" applyNumberFormat="1" applyFont="1" applyBorder="1" applyAlignment="1">
      <alignment horizontal="center"/>
    </xf>
    <xf numFmtId="167" fontId="15" fillId="0" borderId="38" xfId="0" applyNumberFormat="1" applyFont="1" applyBorder="1" applyAlignment="1">
      <alignment horizontal="center"/>
    </xf>
    <xf numFmtId="167" fontId="15" fillId="0" borderId="46" xfId="0" applyNumberFormat="1" applyFont="1" applyBorder="1" applyAlignment="1">
      <alignment horizontal="center"/>
    </xf>
    <xf numFmtId="165" fontId="15" fillId="13" borderId="47" xfId="0" applyNumberFormat="1" applyFont="1" applyFill="1" applyBorder="1" applyAlignment="1">
      <alignment horizontal="center"/>
    </xf>
    <xf numFmtId="165" fontId="15" fillId="13" borderId="39" xfId="0" applyNumberFormat="1" applyFont="1" applyFill="1" applyBorder="1" applyAlignment="1">
      <alignment horizontal="center"/>
    </xf>
    <xf numFmtId="165" fontId="15" fillId="13" borderId="33" xfId="0" applyNumberFormat="1" applyFont="1" applyFill="1" applyBorder="1" applyAlignment="1">
      <alignment horizontal="center"/>
    </xf>
    <xf numFmtId="165" fontId="15" fillId="13" borderId="37" xfId="0" applyNumberFormat="1" applyFont="1" applyFill="1" applyBorder="1" applyAlignment="1">
      <alignment horizontal="center"/>
    </xf>
    <xf numFmtId="165" fontId="15" fillId="13" borderId="59" xfId="0" applyNumberFormat="1" applyFont="1" applyFill="1" applyBorder="1" applyAlignment="1">
      <alignment horizontal="center"/>
    </xf>
    <xf numFmtId="165" fontId="15" fillId="13" borderId="56" xfId="0" applyNumberFormat="1" applyFont="1" applyFill="1" applyBorder="1" applyAlignment="1">
      <alignment horizontal="center"/>
    </xf>
    <xf numFmtId="165" fontId="15" fillId="0" borderId="47" xfId="0" applyNumberFormat="1" applyFont="1" applyBorder="1" applyAlignment="1">
      <alignment horizontal="center"/>
    </xf>
    <xf numFmtId="165" fontId="15" fillId="0" borderId="39" xfId="0" applyNumberFormat="1" applyFont="1" applyBorder="1" applyAlignment="1">
      <alignment horizontal="center"/>
    </xf>
    <xf numFmtId="165" fontId="15" fillId="0" borderId="33" xfId="0" applyNumberFormat="1" applyFont="1" applyBorder="1" applyAlignment="1">
      <alignment horizontal="center"/>
    </xf>
    <xf numFmtId="165" fontId="15" fillId="0" borderId="37" xfId="0" applyNumberFormat="1" applyFont="1" applyBorder="1" applyAlignment="1">
      <alignment horizontal="center"/>
    </xf>
    <xf numFmtId="165" fontId="15" fillId="0" borderId="46" xfId="0" applyNumberFormat="1" applyFont="1" applyBorder="1" applyAlignment="1">
      <alignment horizontal="center"/>
    </xf>
    <xf numFmtId="165" fontId="15" fillId="0" borderId="38" xfId="0" applyNumberFormat="1" applyFont="1" applyBorder="1" applyAlignment="1">
      <alignment horizontal="center"/>
    </xf>
    <xf numFmtId="165" fontId="15" fillId="13" borderId="58" xfId="0" applyNumberFormat="1" applyFont="1" applyFill="1" applyBorder="1" applyAlignment="1">
      <alignment horizontal="center"/>
    </xf>
    <xf numFmtId="165" fontId="15" fillId="13" borderId="50" xfId="0" applyNumberFormat="1" applyFont="1" applyFill="1" applyBorder="1" applyAlignment="1">
      <alignment horizontal="center"/>
    </xf>
    <xf numFmtId="167" fontId="15" fillId="13" borderId="38" xfId="0" applyNumberFormat="1" applyFont="1" applyFill="1" applyBorder="1" applyAlignment="1">
      <alignment horizontal="center"/>
    </xf>
    <xf numFmtId="167" fontId="15" fillId="13" borderId="46" xfId="0" applyNumberFormat="1" applyFont="1" applyFill="1" applyBorder="1" applyAlignment="1">
      <alignment horizontal="center"/>
    </xf>
    <xf numFmtId="167" fontId="15" fillId="0" borderId="58" xfId="0" applyNumberFormat="1" applyFont="1" applyBorder="1" applyAlignment="1">
      <alignment horizontal="center"/>
    </xf>
    <xf numFmtId="167" fontId="15" fillId="0" borderId="50" xfId="0" applyNumberFormat="1" applyFont="1" applyBorder="1" applyAlignment="1">
      <alignment horizontal="center"/>
    </xf>
    <xf numFmtId="165" fontId="0" fillId="6" borderId="16" xfId="0" applyNumberFormat="1" applyFill="1" applyBorder="1" applyAlignment="1">
      <alignment horizontal="center" vertical="center"/>
    </xf>
    <xf numFmtId="165" fontId="0" fillId="6" borderId="30" xfId="0" applyNumberFormat="1" applyFill="1" applyBorder="1" applyAlignment="1">
      <alignment horizontal="center" vertical="center"/>
    </xf>
    <xf numFmtId="165" fontId="0" fillId="6" borderId="14" xfId="0" applyNumberFormat="1" applyFill="1" applyBorder="1" applyAlignment="1">
      <alignment horizontal="center" vertical="center"/>
    </xf>
    <xf numFmtId="0" fontId="13" fillId="5" borderId="1" xfId="0" applyFont="1" applyFill="1" applyBorder="1" applyAlignment="1">
      <alignment horizontal="center" vertical="center"/>
    </xf>
    <xf numFmtId="0" fontId="13" fillId="13" borderId="9" xfId="0" applyFont="1" applyFill="1" applyBorder="1" applyAlignment="1">
      <alignment horizontal="center" vertical="center"/>
    </xf>
    <xf numFmtId="0" fontId="13" fillId="0" borderId="33" xfId="0" applyFont="1" applyBorder="1" applyAlignment="1">
      <alignment horizontal="center" vertical="center"/>
    </xf>
    <xf numFmtId="167" fontId="14" fillId="0" borderId="33" xfId="0" applyNumberFormat="1" applyFont="1" applyBorder="1" applyAlignment="1">
      <alignment horizontal="center" vertical="center"/>
    </xf>
    <xf numFmtId="0" fontId="13" fillId="13" borderId="33" xfId="0" applyFont="1" applyFill="1" applyBorder="1" applyAlignment="1">
      <alignment horizontal="center" vertical="center"/>
    </xf>
    <xf numFmtId="167" fontId="14" fillId="13" borderId="33" xfId="0" applyNumberFormat="1" applyFont="1" applyFill="1" applyBorder="1" applyAlignment="1">
      <alignment horizontal="center" vertical="center"/>
    </xf>
    <xf numFmtId="0" fontId="13" fillId="0" borderId="46" xfId="0" applyFont="1" applyBorder="1" applyAlignment="1">
      <alignment horizontal="center" vertical="center"/>
    </xf>
    <xf numFmtId="167" fontId="14" fillId="5" borderId="46" xfId="0" applyNumberFormat="1" applyFont="1" applyFill="1" applyBorder="1" applyAlignment="1">
      <alignment horizontal="center" vertical="center"/>
    </xf>
    <xf numFmtId="0" fontId="13" fillId="13" borderId="47" xfId="0" applyFont="1" applyFill="1" applyBorder="1" applyAlignment="1">
      <alignment horizontal="center" vertical="center"/>
    </xf>
    <xf numFmtId="167" fontId="14" fillId="13" borderId="47" xfId="0" applyNumberFormat="1" applyFont="1" applyFill="1" applyBorder="1" applyAlignment="1">
      <alignment horizontal="center"/>
    </xf>
    <xf numFmtId="167" fontId="14" fillId="13" borderId="47" xfId="0" applyNumberFormat="1" applyFont="1" applyFill="1" applyBorder="1" applyAlignment="1">
      <alignment horizontal="center" vertical="center"/>
    </xf>
    <xf numFmtId="167" fontId="14" fillId="0" borderId="33" xfId="0" applyNumberFormat="1" applyFont="1" applyBorder="1" applyAlignment="1">
      <alignment horizontal="center"/>
    </xf>
    <xf numFmtId="167" fontId="14" fillId="13" borderId="33" xfId="0" applyNumberFormat="1" applyFont="1" applyFill="1" applyBorder="1" applyAlignment="1">
      <alignment horizontal="center"/>
    </xf>
    <xf numFmtId="0" fontId="13" fillId="0" borderId="34" xfId="0" applyFont="1" applyBorder="1" applyAlignment="1">
      <alignment horizontal="center" vertical="center"/>
    </xf>
    <xf numFmtId="167" fontId="14" fillId="0" borderId="34" xfId="0" applyNumberFormat="1" applyFont="1" applyBorder="1" applyAlignment="1">
      <alignment horizontal="center" vertical="center"/>
    </xf>
    <xf numFmtId="2" fontId="14" fillId="11" borderId="60" xfId="0" applyNumberFormat="1" applyFont="1" applyFill="1" applyBorder="1" applyAlignment="1">
      <alignment horizontal="center" vertical="center"/>
    </xf>
    <xf numFmtId="2" fontId="14" fillId="11" borderId="31" xfId="0" applyNumberFormat="1" applyFont="1" applyFill="1" applyBorder="1" applyAlignment="1">
      <alignment horizontal="center" vertical="center"/>
    </xf>
    <xf numFmtId="3" fontId="16" fillId="12" borderId="39" xfId="0" applyNumberFormat="1" applyFont="1" applyFill="1" applyBorder="1" applyAlignment="1">
      <alignment horizontal="center" vertical="center"/>
    </xf>
    <xf numFmtId="3" fontId="16" fillId="12" borderId="38" xfId="0" applyNumberFormat="1" applyFont="1" applyFill="1" applyBorder="1" applyAlignment="1">
      <alignment horizontal="center" vertical="center"/>
    </xf>
    <xf numFmtId="3" fontId="16" fillId="12" borderId="40" xfId="0" applyNumberFormat="1" applyFont="1" applyFill="1" applyBorder="1" applyAlignment="1">
      <alignment horizontal="center" vertical="center"/>
    </xf>
    <xf numFmtId="3" fontId="16" fillId="12" borderId="42" xfId="0" applyNumberFormat="1" applyFont="1" applyFill="1" applyBorder="1" applyAlignment="1">
      <alignment horizontal="center" vertical="center"/>
    </xf>
    <xf numFmtId="0" fontId="16" fillId="6" borderId="44" xfId="0" applyFont="1" applyFill="1" applyBorder="1" applyAlignment="1">
      <alignment horizontal="center" vertical="center"/>
    </xf>
    <xf numFmtId="0" fontId="16" fillId="0" borderId="44" xfId="0" applyFont="1" applyBorder="1" applyAlignment="1">
      <alignment horizontal="center" vertical="center"/>
    </xf>
    <xf numFmtId="0" fontId="16" fillId="6" borderId="45" xfId="0" applyFont="1" applyFill="1" applyBorder="1" applyAlignment="1">
      <alignment horizontal="center" vertical="center"/>
    </xf>
    <xf numFmtId="0" fontId="16" fillId="0" borderId="43" xfId="0" applyFont="1" applyBorder="1" applyAlignment="1">
      <alignment horizontal="center" vertical="center"/>
    </xf>
    <xf numFmtId="0" fontId="16" fillId="12" borderId="43" xfId="0" applyFont="1" applyFill="1" applyBorder="1" applyAlignment="1">
      <alignment horizontal="center" vertical="center"/>
    </xf>
    <xf numFmtId="0" fontId="16" fillId="12" borderId="45" xfId="0" applyFont="1" applyFill="1" applyBorder="1" applyAlignment="1">
      <alignment horizontal="center" vertical="center"/>
    </xf>
    <xf numFmtId="0" fontId="13" fillId="16" borderId="61" xfId="0" applyFont="1" applyFill="1" applyBorder="1" applyAlignment="1">
      <alignment horizontal="center" vertical="center" wrapText="1"/>
    </xf>
    <xf numFmtId="0" fontId="15" fillId="14" borderId="0" xfId="0" applyFont="1" applyFill="1" applyAlignment="1">
      <alignment horizontal="left" vertical="center"/>
    </xf>
    <xf numFmtId="3" fontId="16" fillId="11" borderId="47" xfId="0" applyNumberFormat="1" applyFont="1" applyFill="1" applyBorder="1" applyAlignment="1">
      <alignment horizontal="center" vertical="center"/>
    </xf>
    <xf numFmtId="3" fontId="16" fillId="11" borderId="46" xfId="0" applyNumberFormat="1" applyFont="1" applyFill="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center" vertical="center" wrapText="1"/>
    </xf>
    <xf numFmtId="0" fontId="16" fillId="5" borderId="62" xfId="0" applyFont="1" applyFill="1" applyBorder="1" applyAlignment="1">
      <alignment horizontal="center" vertical="center" wrapText="1"/>
    </xf>
    <xf numFmtId="0" fontId="15" fillId="5" borderId="63" xfId="0" applyFont="1" applyFill="1" applyBorder="1" applyAlignment="1">
      <alignment horizontal="left" vertical="center" wrapText="1"/>
    </xf>
    <xf numFmtId="0" fontId="15" fillId="5" borderId="64" xfId="0" applyFont="1" applyFill="1" applyBorder="1" applyAlignment="1">
      <alignment horizontal="left" vertical="center" wrapText="1"/>
    </xf>
    <xf numFmtId="0" fontId="15" fillId="5" borderId="64" xfId="0" applyFont="1" applyFill="1" applyBorder="1" applyAlignment="1">
      <alignment vertical="center" wrapText="1"/>
    </xf>
    <xf numFmtId="0" fontId="15" fillId="5" borderId="0" xfId="0" applyFont="1" applyFill="1" applyAlignment="1">
      <alignment vertical="center" wrapText="1"/>
    </xf>
    <xf numFmtId="0" fontId="13" fillId="17" borderId="61" xfId="0" applyFont="1" applyFill="1" applyBorder="1" applyAlignment="1">
      <alignment horizontal="center" vertical="center" wrapText="1"/>
    </xf>
    <xf numFmtId="0" fontId="13" fillId="18" borderId="61" xfId="0" applyFont="1" applyFill="1" applyBorder="1" applyAlignment="1">
      <alignment horizontal="center" vertical="center" wrapText="1"/>
    </xf>
    <xf numFmtId="0" fontId="16" fillId="0" borderId="58" xfId="0" applyFont="1" applyBorder="1" applyAlignment="1">
      <alignment horizontal="center" vertical="center"/>
    </xf>
    <xf numFmtId="0" fontId="16" fillId="0" borderId="49" xfId="0" applyFont="1" applyBorder="1" applyAlignment="1">
      <alignment horizontal="center" vertical="center"/>
    </xf>
    <xf numFmtId="3" fontId="15" fillId="0" borderId="58" xfId="0" applyNumberFormat="1" applyFont="1" applyBorder="1" applyAlignment="1" applyProtection="1">
      <alignment horizontal="center" vertical="center"/>
      <protection locked="0"/>
    </xf>
    <xf numFmtId="3" fontId="15" fillId="0" borderId="65" xfId="0" applyNumberFormat="1" applyFont="1" applyBorder="1" applyAlignment="1" applyProtection="1">
      <alignment horizontal="center" vertical="center"/>
      <protection locked="0"/>
    </xf>
    <xf numFmtId="3" fontId="15" fillId="0" borderId="49" xfId="0" applyNumberFormat="1" applyFont="1" applyBorder="1" applyAlignment="1" applyProtection="1">
      <alignment horizontal="center" vertical="center"/>
      <protection locked="0"/>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19" borderId="66" xfId="0" applyFont="1" applyFill="1" applyBorder="1" applyAlignment="1">
      <alignment horizontal="center" vertical="center" wrapText="1"/>
    </xf>
    <xf numFmtId="0" fontId="13" fillId="19" borderId="67" xfId="0" applyFont="1" applyFill="1" applyBorder="1" applyAlignment="1">
      <alignment horizontal="center" vertical="center" wrapText="1"/>
    </xf>
    <xf numFmtId="0" fontId="13" fillId="19" borderId="68" xfId="0" applyFont="1" applyFill="1" applyBorder="1" applyAlignment="1">
      <alignment horizontal="center" vertical="center" wrapText="1"/>
    </xf>
    <xf numFmtId="0" fontId="13" fillId="20" borderId="66" xfId="0" applyFont="1" applyFill="1" applyBorder="1" applyAlignment="1">
      <alignment horizontal="center" vertical="center" wrapText="1"/>
    </xf>
    <xf numFmtId="0" fontId="13" fillId="20" borderId="67" xfId="0" applyFont="1" applyFill="1" applyBorder="1" applyAlignment="1">
      <alignment horizontal="center" vertical="center" wrapText="1"/>
    </xf>
    <xf numFmtId="0" fontId="13" fillId="20" borderId="68" xfId="0" applyFont="1" applyFill="1" applyBorder="1" applyAlignment="1">
      <alignment horizontal="center" vertical="center" wrapText="1"/>
    </xf>
    <xf numFmtId="0" fontId="13" fillId="14" borderId="66" xfId="0" applyFont="1" applyFill="1" applyBorder="1" applyAlignment="1">
      <alignment horizontal="center" vertical="center" wrapText="1"/>
    </xf>
    <xf numFmtId="0" fontId="13" fillId="14" borderId="68" xfId="0" applyFont="1" applyFill="1" applyBorder="1" applyAlignment="1">
      <alignment horizontal="center" vertical="center" wrapText="1"/>
    </xf>
    <xf numFmtId="0" fontId="13" fillId="15" borderId="66" xfId="0" applyFont="1" applyFill="1" applyBorder="1" applyAlignment="1">
      <alignment horizontal="center" vertical="center" wrapText="1"/>
    </xf>
    <xf numFmtId="0" fontId="13" fillId="15" borderId="68" xfId="0" applyFont="1" applyFill="1" applyBorder="1" applyAlignment="1">
      <alignment horizontal="center" vertical="center" wrapText="1"/>
    </xf>
    <xf numFmtId="0" fontId="13" fillId="16" borderId="69" xfId="0" applyFont="1" applyFill="1" applyBorder="1" applyAlignment="1">
      <alignment horizontal="center" vertical="center" wrapText="1"/>
    </xf>
    <xf numFmtId="0" fontId="13" fillId="17" borderId="69" xfId="0" applyFont="1" applyFill="1" applyBorder="1" applyAlignment="1">
      <alignment horizontal="center" vertical="center" wrapText="1"/>
    </xf>
    <xf numFmtId="0" fontId="13" fillId="18" borderId="69" xfId="0" applyFont="1" applyFill="1" applyBorder="1" applyAlignment="1">
      <alignment horizontal="center" vertical="center" wrapText="1"/>
    </xf>
    <xf numFmtId="170" fontId="14" fillId="6" borderId="17" xfId="0" applyNumberFormat="1" applyFont="1" applyFill="1" applyBorder="1" applyAlignment="1">
      <alignment horizontal="center" vertical="center"/>
    </xf>
    <xf numFmtId="0" fontId="27" fillId="4" borderId="70" xfId="0" applyFont="1" applyFill="1" applyBorder="1" applyAlignment="1">
      <alignment horizontal="center" vertical="center" wrapText="1"/>
    </xf>
    <xf numFmtId="0" fontId="13" fillId="4" borderId="10" xfId="0" applyFont="1" applyFill="1" applyBorder="1" applyAlignment="1">
      <alignment horizontal="center" vertical="center" wrapText="1"/>
    </xf>
    <xf numFmtId="168" fontId="14" fillId="21" borderId="0" xfId="0" applyNumberFormat="1" applyFont="1" applyFill="1" applyAlignment="1">
      <alignment horizontal="center" vertical="center" wrapText="1"/>
    </xf>
    <xf numFmtId="0" fontId="14" fillId="21" borderId="0" xfId="0" applyFont="1" applyFill="1" applyAlignment="1">
      <alignment horizontal="center" vertical="center" wrapText="1"/>
    </xf>
    <xf numFmtId="168" fontId="14" fillId="21" borderId="0" xfId="0" applyNumberFormat="1" applyFont="1" applyFill="1" applyAlignment="1">
      <alignment horizontal="center" vertical="center"/>
    </xf>
    <xf numFmtId="0" fontId="14" fillId="21" borderId="0" xfId="0" applyFont="1" applyFill="1" applyAlignment="1">
      <alignment horizontal="center" vertical="center"/>
    </xf>
    <xf numFmtId="2" fontId="0" fillId="6" borderId="15" xfId="0" applyNumberFormat="1" applyFill="1" applyBorder="1" applyAlignment="1">
      <alignment horizontal="center" vertical="center"/>
    </xf>
    <xf numFmtId="0" fontId="33" fillId="0" borderId="71" xfId="0" applyFont="1" applyBorder="1" applyAlignment="1">
      <alignment horizontal="center" vertical="center" wrapText="1"/>
    </xf>
    <xf numFmtId="168" fontId="14" fillId="7" borderId="0" xfId="0" applyNumberFormat="1" applyFont="1" applyFill="1" applyAlignment="1">
      <alignment horizontal="center" vertical="center"/>
    </xf>
    <xf numFmtId="0" fontId="14" fillId="7" borderId="0" xfId="0" applyFont="1" applyFill="1" applyAlignment="1">
      <alignment horizontal="center" vertical="center"/>
    </xf>
    <xf numFmtId="0" fontId="14" fillId="0" borderId="0" xfId="0" applyFont="1" applyAlignment="1">
      <alignment horizontal="center" wrapText="1"/>
    </xf>
    <xf numFmtId="168" fontId="14" fillId="0" borderId="17" xfId="0" applyNumberFormat="1" applyFont="1" applyBorder="1" applyAlignment="1" applyProtection="1">
      <alignment horizontal="center" vertical="center" wrapText="1"/>
      <protection locked="0"/>
    </xf>
    <xf numFmtId="165" fontId="14" fillId="0" borderId="17" xfId="0" applyNumberFormat="1" applyFont="1" applyBorder="1" applyAlignment="1" applyProtection="1">
      <alignment horizontal="center" vertical="center" wrapText="1"/>
      <protection locked="0"/>
    </xf>
    <xf numFmtId="171" fontId="14" fillId="0" borderId="17" xfId="0" applyNumberFormat="1" applyFont="1" applyBorder="1" applyAlignment="1" applyProtection="1">
      <alignment horizontal="center" vertical="center" wrapText="1"/>
      <protection locked="0"/>
    </xf>
    <xf numFmtId="1" fontId="14" fillId="0" borderId="17" xfId="0" applyNumberFormat="1"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168" fontId="14" fillId="6" borderId="17" xfId="0" applyNumberFormat="1" applyFont="1" applyFill="1" applyBorder="1" applyAlignment="1" applyProtection="1">
      <alignment horizontal="center" vertical="center" wrapText="1"/>
      <protection locked="0"/>
    </xf>
    <xf numFmtId="165" fontId="14" fillId="6" borderId="17" xfId="0" applyNumberFormat="1" applyFont="1" applyFill="1" applyBorder="1" applyAlignment="1" applyProtection="1">
      <alignment horizontal="center" vertical="center" wrapText="1"/>
      <protection locked="0"/>
    </xf>
    <xf numFmtId="171" fontId="14" fillId="6" borderId="17" xfId="0" applyNumberFormat="1" applyFont="1" applyFill="1" applyBorder="1" applyAlignment="1" applyProtection="1">
      <alignment horizontal="center" vertical="center" wrapText="1"/>
      <protection locked="0"/>
    </xf>
    <xf numFmtId="1" fontId="14" fillId="6" borderId="17" xfId="0" applyNumberFormat="1"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protection locked="0"/>
    </xf>
    <xf numFmtId="170" fontId="14" fillId="6" borderId="17" xfId="0" applyNumberFormat="1" applyFont="1" applyFill="1" applyBorder="1" applyAlignment="1" applyProtection="1">
      <alignment horizontal="center" vertical="center" wrapText="1"/>
      <protection locked="0"/>
    </xf>
    <xf numFmtId="170" fontId="14" fillId="0" borderId="17" xfId="0" applyNumberFormat="1" applyFont="1" applyBorder="1" applyAlignment="1" applyProtection="1">
      <alignment horizontal="center" vertical="center" wrapText="1"/>
      <protection locked="0"/>
    </xf>
    <xf numFmtId="170" fontId="14" fillId="6" borderId="17" xfId="0" applyNumberFormat="1" applyFont="1" applyFill="1" applyBorder="1" applyAlignment="1" applyProtection="1">
      <alignment horizontal="center" vertical="center"/>
      <protection locked="0"/>
    </xf>
    <xf numFmtId="0" fontId="14" fillId="6" borderId="17" xfId="0" applyFont="1" applyFill="1" applyBorder="1" applyAlignment="1" applyProtection="1">
      <alignment horizontal="center" vertical="center"/>
      <protection locked="0"/>
    </xf>
    <xf numFmtId="168" fontId="14" fillId="21" borderId="0" xfId="0" applyNumberFormat="1" applyFont="1" applyFill="1" applyAlignment="1" applyProtection="1">
      <alignment horizontal="center" vertical="center"/>
      <protection locked="0"/>
    </xf>
    <xf numFmtId="0" fontId="27" fillId="4" borderId="17" xfId="0" applyFont="1" applyFill="1" applyBorder="1" applyAlignment="1">
      <alignment horizontal="center" vertical="center" wrapText="1"/>
    </xf>
    <xf numFmtId="0" fontId="13" fillId="4" borderId="17" xfId="0" applyFont="1" applyFill="1" applyBorder="1" applyAlignment="1">
      <alignment horizontal="center" vertical="center" wrapText="1"/>
    </xf>
    <xf numFmtId="169" fontId="14" fillId="0" borderId="0" xfId="0" applyNumberFormat="1" applyFont="1" applyAlignment="1">
      <alignment horizontal="center" vertical="center"/>
    </xf>
    <xf numFmtId="0" fontId="31" fillId="4" borderId="70" xfId="20" applyFont="1" applyFill="1" applyBorder="1" applyAlignment="1">
      <alignment horizontal="center" vertical="center" wrapText="1"/>
    </xf>
    <xf numFmtId="168" fontId="14" fillId="21" borderId="0" xfId="0" applyNumberFormat="1" applyFont="1" applyFill="1" applyAlignment="1" applyProtection="1">
      <alignment horizontal="center" vertical="center" wrapText="1"/>
      <protection locked="0"/>
    </xf>
    <xf numFmtId="0" fontId="34" fillId="7" borderId="0" xfId="0" applyFont="1" applyFill="1" applyAlignment="1" applyProtection="1">
      <alignment horizontal="left" vertical="center" wrapText="1"/>
      <protection locked="0"/>
    </xf>
    <xf numFmtId="168" fontId="14" fillId="7" borderId="0" xfId="0" applyNumberFormat="1" applyFont="1" applyFill="1" applyAlignment="1">
      <alignment horizontal="center" vertical="center" wrapText="1"/>
    </xf>
    <xf numFmtId="165" fontId="2" fillId="3" borderId="24" xfId="0" applyNumberFormat="1" applyFont="1" applyFill="1" applyBorder="1" applyAlignment="1" applyProtection="1">
      <alignment horizontal="center" vertical="center"/>
      <protection locked="0"/>
    </xf>
    <xf numFmtId="165" fontId="2" fillId="3" borderId="72" xfId="0" applyNumberFormat="1" applyFont="1" applyFill="1" applyBorder="1" applyAlignment="1" applyProtection="1">
      <alignment horizontal="center" vertical="center"/>
      <protection locked="0"/>
    </xf>
    <xf numFmtId="165" fontId="2" fillId="3" borderId="35" xfId="0" applyNumberFormat="1" applyFont="1" applyFill="1" applyBorder="1" applyAlignment="1" applyProtection="1">
      <alignment horizontal="center" vertical="center"/>
      <protection locked="0"/>
    </xf>
    <xf numFmtId="0" fontId="2" fillId="3" borderId="72" xfId="0" applyFont="1" applyFill="1" applyBorder="1" applyAlignment="1" applyProtection="1">
      <alignment horizontal="center" vertical="center"/>
      <protection locked="0"/>
    </xf>
    <xf numFmtId="49" fontId="2" fillId="2" borderId="73" xfId="0" applyNumberFormat="1" applyFont="1" applyFill="1" applyBorder="1" applyAlignment="1">
      <alignment horizontal="center" vertical="center" textRotation="90" wrapText="1"/>
    </xf>
    <xf numFmtId="49" fontId="2" fillId="2" borderId="2" xfId="0" applyNumberFormat="1" applyFont="1" applyFill="1" applyBorder="1" applyAlignment="1">
      <alignment horizontal="center" vertical="center" textRotation="90" wrapText="1"/>
    </xf>
    <xf numFmtId="49" fontId="2" fillId="2" borderId="3" xfId="0" applyNumberFormat="1" applyFont="1" applyFill="1" applyBorder="1" applyAlignment="1">
      <alignment horizontal="center" vertical="center" textRotation="90" wrapText="1"/>
    </xf>
    <xf numFmtId="164" fontId="2" fillId="3" borderId="72" xfId="0" applyNumberFormat="1" applyFont="1" applyFill="1" applyBorder="1" applyAlignment="1" applyProtection="1">
      <alignment horizontal="center" vertical="center"/>
      <protection locked="0"/>
    </xf>
    <xf numFmtId="2" fontId="2" fillId="3" borderId="24" xfId="0" applyNumberFormat="1" applyFont="1" applyFill="1" applyBorder="1" applyAlignment="1" applyProtection="1">
      <alignment horizontal="center" vertical="center"/>
      <protection locked="0"/>
    </xf>
    <xf numFmtId="0" fontId="2" fillId="2" borderId="1" xfId="0" applyFont="1" applyFill="1" applyBorder="1" applyAlignment="1">
      <alignment horizontal="center" vertical="center" textRotation="90"/>
    </xf>
    <xf numFmtId="2" fontId="2" fillId="9" borderId="26" xfId="0" applyNumberFormat="1" applyFont="1" applyFill="1" applyBorder="1" applyAlignment="1">
      <alignment horizontal="center" vertical="center"/>
    </xf>
    <xf numFmtId="164" fontId="2" fillId="8" borderId="18" xfId="0" applyNumberFormat="1" applyFont="1" applyFill="1" applyBorder="1" applyAlignment="1">
      <alignment horizontal="center" vertical="center"/>
    </xf>
    <xf numFmtId="165" fontId="2" fillId="9" borderId="26" xfId="0" applyNumberFormat="1" applyFont="1" applyFill="1" applyBorder="1" applyAlignment="1">
      <alignment horizontal="center" vertical="center"/>
    </xf>
    <xf numFmtId="2" fontId="2" fillId="7" borderId="23" xfId="0" applyNumberFormat="1" applyFont="1" applyFill="1" applyBorder="1" applyAlignment="1">
      <alignment horizontal="center" vertical="center"/>
    </xf>
    <xf numFmtId="165" fontId="2" fillId="7" borderId="15" xfId="0" applyNumberFormat="1" applyFont="1" applyFill="1" applyBorder="1" applyAlignment="1">
      <alignment horizontal="center"/>
    </xf>
    <xf numFmtId="165" fontId="2" fillId="7" borderId="14" xfId="0" applyNumberFormat="1" applyFont="1" applyFill="1" applyBorder="1" applyAlignment="1">
      <alignment horizontal="center"/>
    </xf>
    <xf numFmtId="166" fontId="2" fillId="7" borderId="14" xfId="0" applyNumberFormat="1" applyFont="1" applyFill="1" applyBorder="1" applyAlignment="1">
      <alignment horizontal="center" vertical="center"/>
    </xf>
    <xf numFmtId="2" fontId="2" fillId="7" borderId="25" xfId="0" applyNumberFormat="1" applyFont="1" applyFill="1" applyBorder="1" applyAlignment="1">
      <alignment horizontal="center" vertical="center"/>
    </xf>
    <xf numFmtId="2" fontId="2" fillId="7" borderId="26" xfId="0" applyNumberFormat="1" applyFont="1" applyFill="1" applyBorder="1" applyAlignment="1">
      <alignment horizontal="center" vertical="center"/>
    </xf>
    <xf numFmtId="2" fontId="2" fillId="6" borderId="26" xfId="0" applyNumberFormat="1" applyFont="1" applyFill="1" applyBorder="1" applyAlignment="1" applyProtection="1">
      <alignment horizontal="center" vertical="center"/>
      <protection locked="0"/>
    </xf>
    <xf numFmtId="164" fontId="2" fillId="6" borderId="18" xfId="0" applyNumberFormat="1" applyFont="1" applyFill="1" applyBorder="1" applyAlignment="1" applyProtection="1">
      <alignment horizontal="center" vertical="center"/>
      <protection locked="0"/>
    </xf>
    <xf numFmtId="165" fontId="2" fillId="6" borderId="30" xfId="0" applyNumberFormat="1" applyFont="1" applyFill="1" applyBorder="1" applyAlignment="1" applyProtection="1">
      <alignment horizontal="center" vertical="center"/>
      <protection locked="0"/>
    </xf>
    <xf numFmtId="0" fontId="2" fillId="6" borderId="18" xfId="0" applyFont="1" applyFill="1" applyBorder="1" applyAlignment="1" applyProtection="1">
      <alignment horizontal="center" vertical="center"/>
      <protection locked="0"/>
    </xf>
    <xf numFmtId="165" fontId="2" fillId="6" borderId="29" xfId="0" applyNumberFormat="1" applyFont="1" applyFill="1" applyBorder="1" applyAlignment="1" applyProtection="1">
      <alignment horizontal="center" vertical="center"/>
      <protection locked="0"/>
    </xf>
    <xf numFmtId="2" fontId="2" fillId="6" borderId="30" xfId="0" applyNumberFormat="1" applyFont="1" applyFill="1" applyBorder="1" applyAlignment="1" applyProtection="1">
      <alignment horizontal="center" vertical="center"/>
      <protection locked="0"/>
    </xf>
    <xf numFmtId="0" fontId="2" fillId="5" borderId="0" xfId="0" applyFont="1" applyFill="1" applyAlignment="1">
      <alignment horizontal="left" vertical="center"/>
    </xf>
    <xf numFmtId="0" fontId="2" fillId="4" borderId="9" xfId="0" applyFont="1" applyFill="1" applyBorder="1" applyAlignment="1" applyProtection="1">
      <alignment horizontal="center" vertical="center"/>
      <protection locked="0"/>
    </xf>
    <xf numFmtId="49" fontId="2" fillId="4" borderId="9" xfId="0" applyNumberFormat="1" applyFont="1" applyFill="1" applyBorder="1" applyAlignment="1" applyProtection="1">
      <alignment horizontal="center" vertical="center"/>
      <protection locked="0"/>
    </xf>
    <xf numFmtId="3" fontId="14" fillId="6" borderId="17" xfId="0" applyNumberFormat="1" applyFont="1" applyFill="1" applyBorder="1" applyAlignment="1" applyProtection="1">
      <alignment horizontal="center" vertical="center" wrapText="1"/>
      <protection locked="0"/>
    </xf>
    <xf numFmtId="0" fontId="2" fillId="2" borderId="9" xfId="0" applyFont="1" applyFill="1" applyBorder="1" applyAlignment="1">
      <alignment horizontal="center" vertical="center"/>
    </xf>
    <xf numFmtId="49" fontId="2" fillId="4" borderId="33" xfId="0" applyNumberFormat="1" applyFont="1" applyFill="1" applyBorder="1" applyAlignment="1">
      <alignment horizontal="center" vertical="center"/>
    </xf>
    <xf numFmtId="0" fontId="2" fillId="4" borderId="33" xfId="0" applyFont="1" applyFill="1" applyBorder="1" applyAlignment="1">
      <alignment horizontal="center" vertical="center"/>
    </xf>
    <xf numFmtId="0" fontId="2" fillId="2" borderId="33" xfId="0" applyFont="1" applyFill="1" applyBorder="1" applyAlignment="1">
      <alignment horizontal="center" vertical="center"/>
    </xf>
    <xf numFmtId="49" fontId="2" fillId="4" borderId="34" xfId="0" applyNumberFormat="1" applyFont="1" applyFill="1" applyBorder="1" applyAlignment="1">
      <alignment horizontal="center" vertical="center"/>
    </xf>
    <xf numFmtId="0" fontId="2" fillId="4" borderId="34"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74" xfId="0" applyFont="1" applyFill="1" applyBorder="1" applyAlignment="1">
      <alignment horizontal="center" vertical="center" textRotation="90" wrapText="1"/>
    </xf>
    <xf numFmtId="0" fontId="2" fillId="2" borderId="75" xfId="0" applyFont="1" applyFill="1" applyBorder="1" applyAlignment="1">
      <alignment horizontal="center" vertical="center" textRotation="90" wrapText="1"/>
    </xf>
    <xf numFmtId="0" fontId="2" fillId="2" borderId="73" xfId="0" applyFont="1" applyFill="1" applyBorder="1" applyAlignment="1">
      <alignment horizontal="center" vertical="center" textRotation="90" wrapText="1"/>
    </xf>
    <xf numFmtId="49" fontId="2" fillId="2" borderId="76" xfId="0" applyNumberFormat="1" applyFont="1" applyFill="1" applyBorder="1" applyAlignment="1">
      <alignment horizontal="center" vertical="center" textRotation="90" wrapText="1"/>
    </xf>
    <xf numFmtId="0" fontId="2" fillId="2" borderId="76" xfId="0" applyFont="1" applyFill="1" applyBorder="1" applyAlignment="1">
      <alignment horizontal="center" vertical="center" textRotation="90" wrapText="1"/>
    </xf>
    <xf numFmtId="0" fontId="2" fillId="5" borderId="0" xfId="0" applyFont="1" applyFill="1" applyAlignment="1">
      <alignment horizontal="center" vertical="center"/>
    </xf>
    <xf numFmtId="0" fontId="2" fillId="5" borderId="0" xfId="0" applyFont="1" applyFill="1" applyAlignment="1" applyProtection="1">
      <alignment horizontal="center" vertical="center"/>
      <protection locked="0"/>
    </xf>
    <xf numFmtId="0" fontId="2" fillId="5" borderId="0" xfId="0" applyFont="1" applyFill="1" applyAlignment="1" applyProtection="1">
      <alignment vertical="center"/>
      <protection locked="0"/>
    </xf>
    <xf numFmtId="164" fontId="6" fillId="7" borderId="14" xfId="0" applyNumberFormat="1" applyFont="1" applyFill="1" applyBorder="1" applyAlignment="1">
      <alignment horizontal="center"/>
    </xf>
    <xf numFmtId="164" fontId="6" fillId="7" borderId="15" xfId="0" applyNumberFormat="1" applyFont="1" applyFill="1" applyBorder="1" applyAlignment="1">
      <alignment horizontal="center"/>
    </xf>
    <xf numFmtId="0" fontId="2" fillId="5" borderId="0" xfId="0" applyFont="1" applyFill="1" applyAlignment="1">
      <alignment vertical="center"/>
    </xf>
    <xf numFmtId="165" fontId="2" fillId="6" borderId="17" xfId="0" applyNumberFormat="1" applyFont="1" applyFill="1" applyBorder="1" applyAlignment="1">
      <alignment horizontal="center" vertical="center"/>
    </xf>
    <xf numFmtId="0" fontId="2" fillId="5" borderId="10" xfId="0" applyFont="1" applyFill="1" applyBorder="1" applyAlignment="1">
      <alignment vertical="center"/>
    </xf>
    <xf numFmtId="0" fontId="2" fillId="5" borderId="0" xfId="0" applyFont="1" applyFill="1" applyAlignment="1">
      <alignment horizontal="right"/>
    </xf>
    <xf numFmtId="49" fontId="2" fillId="5" borderId="0" xfId="0" applyNumberFormat="1" applyFont="1" applyFill="1" applyAlignment="1" applyProtection="1">
      <alignment horizontal="center" vertical="center"/>
      <protection locked="0"/>
    </xf>
    <xf numFmtId="165" fontId="2" fillId="6" borderId="30" xfId="0" applyNumberFormat="1" applyFont="1" applyFill="1" applyBorder="1" applyAlignment="1">
      <alignment horizontal="center" vertical="center"/>
    </xf>
    <xf numFmtId="165" fontId="2" fillId="4" borderId="17" xfId="0" applyNumberFormat="1" applyFont="1" applyFill="1" applyBorder="1" applyAlignment="1">
      <alignment horizontal="center" vertical="center"/>
    </xf>
    <xf numFmtId="165" fontId="2" fillId="8" borderId="17" xfId="0" applyNumberFormat="1" applyFont="1" applyFill="1" applyBorder="1" applyAlignment="1">
      <alignment horizontal="center" vertical="center"/>
    </xf>
    <xf numFmtId="165" fontId="2" fillId="8" borderId="16" xfId="0" applyNumberFormat="1" applyFont="1" applyFill="1" applyBorder="1" applyAlignment="1">
      <alignment horizontal="center" vertical="center"/>
    </xf>
    <xf numFmtId="165" fontId="2" fillId="6" borderId="18" xfId="0" applyNumberFormat="1" applyFont="1" applyFill="1" applyBorder="1" applyAlignment="1">
      <alignment horizontal="center" vertical="center"/>
    </xf>
    <xf numFmtId="165" fontId="2" fillId="4" borderId="14" xfId="0" applyNumberFormat="1" applyFont="1" applyFill="1" applyBorder="1" applyAlignment="1">
      <alignment horizontal="center" vertical="center"/>
    </xf>
    <xf numFmtId="165" fontId="2" fillId="4" borderId="18" xfId="0" applyNumberFormat="1" applyFont="1" applyFill="1" applyBorder="1" applyAlignment="1">
      <alignment horizontal="center" vertical="center"/>
    </xf>
    <xf numFmtId="165" fontId="2" fillId="4" borderId="72" xfId="0" applyNumberFormat="1" applyFont="1" applyFill="1" applyBorder="1" applyAlignment="1">
      <alignment horizontal="center" vertical="center"/>
    </xf>
    <xf numFmtId="0" fontId="0" fillId="5" borderId="0" xfId="0" applyFill="1" applyAlignment="1">
      <alignment wrapText="1"/>
    </xf>
    <xf numFmtId="2" fontId="2" fillId="5" borderId="0" xfId="0" applyNumberFormat="1" applyFont="1" applyFill="1" applyAlignment="1">
      <alignment horizontal="center" vertical="center"/>
    </xf>
    <xf numFmtId="164" fontId="2" fillId="5" borderId="0" xfId="0" applyNumberFormat="1" applyFont="1" applyFill="1" applyAlignment="1">
      <alignment horizontal="center" vertical="center"/>
    </xf>
    <xf numFmtId="165" fontId="2" fillId="5" borderId="0" xfId="0" applyNumberFormat="1" applyFont="1" applyFill="1" applyAlignment="1">
      <alignment horizontal="center" vertical="center"/>
    </xf>
    <xf numFmtId="1" fontId="2" fillId="5" borderId="0" xfId="0" applyNumberFormat="1" applyFont="1" applyFill="1" applyAlignment="1">
      <alignment horizontal="center" vertical="center"/>
    </xf>
    <xf numFmtId="166" fontId="2" fillId="5" borderId="0" xfId="0" applyNumberFormat="1" applyFont="1" applyFill="1" applyAlignment="1">
      <alignment horizontal="center" vertical="center"/>
    </xf>
    <xf numFmtId="165" fontId="0" fillId="6" borderId="18" xfId="0" applyNumberFormat="1" applyFill="1" applyBorder="1" applyAlignment="1">
      <alignment horizontal="center" vertical="center"/>
    </xf>
    <xf numFmtId="2" fontId="2" fillId="5" borderId="10" xfId="0" applyNumberFormat="1" applyFont="1" applyFill="1" applyBorder="1" applyAlignment="1">
      <alignment horizontal="center" vertical="center"/>
    </xf>
    <xf numFmtId="164" fontId="2" fillId="5" borderId="10" xfId="0" applyNumberFormat="1" applyFont="1" applyFill="1" applyBorder="1" applyAlignment="1">
      <alignment horizontal="center" vertical="center"/>
    </xf>
    <xf numFmtId="165" fontId="2" fillId="5" borderId="10" xfId="0" applyNumberFormat="1" applyFont="1" applyFill="1" applyBorder="1" applyAlignment="1">
      <alignment horizontal="center" vertical="center"/>
    </xf>
    <xf numFmtId="0" fontId="9" fillId="3" borderId="1" xfId="0" applyFont="1" applyFill="1" applyBorder="1" applyAlignment="1">
      <alignment horizontal="center" vertical="center"/>
    </xf>
    <xf numFmtId="0" fontId="9"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textRotation="90" wrapText="1"/>
    </xf>
    <xf numFmtId="0" fontId="9" fillId="2" borderId="74" xfId="0" applyFont="1" applyFill="1" applyBorder="1" applyAlignment="1">
      <alignment horizontal="center" vertical="center" textRotation="90" wrapText="1"/>
    </xf>
    <xf numFmtId="0" fontId="9" fillId="2" borderId="75" xfId="0" applyFont="1" applyFill="1" applyBorder="1" applyAlignment="1">
      <alignment horizontal="center" vertical="center" textRotation="90" wrapText="1"/>
    </xf>
    <xf numFmtId="0" fontId="9" fillId="2" borderId="3" xfId="0" applyFont="1" applyFill="1" applyBorder="1" applyAlignment="1">
      <alignment horizontal="center" vertical="center" textRotation="90" wrapText="1"/>
    </xf>
    <xf numFmtId="0" fontId="9" fillId="2" borderId="73" xfId="0" applyFont="1" applyFill="1" applyBorder="1" applyAlignment="1">
      <alignment horizontal="center" vertical="center" textRotation="90" wrapText="1"/>
    </xf>
    <xf numFmtId="165" fontId="9" fillId="2" borderId="74" xfId="0" applyNumberFormat="1" applyFont="1" applyFill="1" applyBorder="1" applyAlignment="1">
      <alignment horizontal="center" vertical="center" textRotation="90" wrapText="1"/>
    </xf>
    <xf numFmtId="0" fontId="9" fillId="2" borderId="2" xfId="0" applyFont="1" applyFill="1" applyBorder="1" applyAlignment="1">
      <alignment horizontal="center" vertical="center" textRotation="90"/>
    </xf>
    <xf numFmtId="0" fontId="9" fillId="2" borderId="1" xfId="0" applyFont="1" applyFill="1" applyBorder="1" applyAlignment="1">
      <alignment horizontal="center" vertical="center" textRotation="90" wrapText="1"/>
    </xf>
    <xf numFmtId="0" fontId="9" fillId="5" borderId="77" xfId="0" applyFont="1" applyFill="1" applyBorder="1" applyAlignment="1">
      <alignment horizontal="center" vertical="center"/>
    </xf>
    <xf numFmtId="0" fontId="9" fillId="5" borderId="0" xfId="0" applyFont="1" applyFill="1" applyAlignment="1">
      <alignment horizontal="center" vertical="center"/>
    </xf>
    <xf numFmtId="0" fontId="9" fillId="3" borderId="0" xfId="0" applyFont="1" applyFill="1" applyAlignment="1">
      <alignment horizontal="center" vertical="center"/>
    </xf>
    <xf numFmtId="0" fontId="9" fillId="3" borderId="31" xfId="0" applyFont="1" applyFill="1" applyBorder="1" applyAlignment="1">
      <alignment horizontal="center" vertical="center"/>
    </xf>
    <xf numFmtId="0" fontId="9" fillId="2" borderId="4" xfId="0"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xf>
    <xf numFmtId="49" fontId="9" fillId="2" borderId="5" xfId="0" applyNumberFormat="1" applyFont="1" applyFill="1" applyBorder="1" applyAlignment="1">
      <alignment horizontal="center" vertical="center" textRotation="90" wrapText="1"/>
    </xf>
    <xf numFmtId="49" fontId="9" fillId="2" borderId="76" xfId="0" applyNumberFormat="1" applyFont="1" applyFill="1" applyBorder="1" applyAlignment="1">
      <alignment horizontal="center" vertical="center" textRotation="90" wrapText="1"/>
    </xf>
    <xf numFmtId="49" fontId="9" fillId="2" borderId="6" xfId="0" applyNumberFormat="1" applyFont="1" applyFill="1" applyBorder="1" applyAlignment="1">
      <alignment horizontal="center" vertical="center" textRotation="90" wrapText="1"/>
    </xf>
    <xf numFmtId="49" fontId="9" fillId="2" borderId="7" xfId="0" applyNumberFormat="1" applyFont="1" applyFill="1" applyBorder="1" applyAlignment="1">
      <alignment horizontal="center" vertical="center" textRotation="90" wrapText="1"/>
    </xf>
    <xf numFmtId="49" fontId="9" fillId="2" borderId="8" xfId="0" applyNumberFormat="1" applyFont="1" applyFill="1" applyBorder="1" applyAlignment="1">
      <alignment horizontal="center" vertical="center" textRotation="90" wrapText="1"/>
    </xf>
    <xf numFmtId="165" fontId="9" fillId="2" borderId="76" xfId="0" applyNumberFormat="1" applyFont="1" applyFill="1" applyBorder="1" applyAlignment="1">
      <alignment horizontal="center" vertical="center" textRotation="90" wrapText="1"/>
    </xf>
    <xf numFmtId="49" fontId="9" fillId="2" borderId="5" xfId="0" applyNumberFormat="1" applyFont="1" applyFill="1" applyBorder="1" applyAlignment="1">
      <alignment horizontal="center" vertical="center" textRotation="90"/>
    </xf>
    <xf numFmtId="49" fontId="9" fillId="2" borderId="4" xfId="0" applyNumberFormat="1" applyFont="1" applyFill="1" applyBorder="1" applyAlignment="1">
      <alignment horizontal="center" vertical="center" textRotation="90"/>
    </xf>
    <xf numFmtId="0" fontId="23" fillId="3" borderId="31" xfId="0" applyFont="1" applyFill="1" applyBorder="1" applyAlignment="1">
      <alignment horizontal="center" vertical="center"/>
    </xf>
    <xf numFmtId="0" fontId="9" fillId="2" borderId="4" xfId="0" applyFont="1" applyFill="1" applyBorder="1" applyAlignment="1">
      <alignment horizontal="center" vertical="center" textRotation="90"/>
    </xf>
    <xf numFmtId="0" fontId="9" fillId="2" borderId="5" xfId="0" applyFont="1" applyFill="1" applyBorder="1" applyAlignment="1">
      <alignment horizontal="center" vertical="center" textRotation="90" wrapText="1"/>
    </xf>
    <xf numFmtId="0" fontId="9" fillId="2" borderId="76" xfId="0" applyFont="1" applyFill="1" applyBorder="1" applyAlignment="1">
      <alignment horizontal="center" vertical="center" textRotation="90" wrapText="1"/>
    </xf>
    <xf numFmtId="0" fontId="9" fillId="2" borderId="6" xfId="0" applyFont="1" applyFill="1" applyBorder="1" applyAlignment="1">
      <alignment horizontal="center" vertical="center" textRotation="90" wrapText="1"/>
    </xf>
    <xf numFmtId="0" fontId="9" fillId="2" borderId="7" xfId="0" applyFont="1" applyFill="1" applyBorder="1" applyAlignment="1">
      <alignment horizontal="center" vertical="center" textRotation="90" wrapText="1"/>
    </xf>
    <xf numFmtId="0" fontId="9" fillId="2" borderId="8" xfId="0" applyFont="1" applyFill="1" applyBorder="1" applyAlignment="1">
      <alignment horizontal="center" vertical="center" textRotation="90" wrapText="1"/>
    </xf>
    <xf numFmtId="0" fontId="9" fillId="2" borderId="78" xfId="0" applyFont="1" applyFill="1" applyBorder="1" applyAlignment="1">
      <alignment horizontal="center" vertical="center" textRotation="90" wrapText="1"/>
    </xf>
    <xf numFmtId="0" fontId="9" fillId="2" borderId="79" xfId="0" applyFont="1" applyFill="1" applyBorder="1" applyAlignment="1">
      <alignment horizontal="center" vertical="center" textRotation="90" wrapText="1"/>
    </xf>
    <xf numFmtId="0" fontId="9" fillId="2" borderId="36" xfId="0" applyFont="1" applyFill="1" applyBorder="1" applyAlignment="1">
      <alignment horizontal="center" vertical="center" textRotation="90" wrapText="1"/>
    </xf>
    <xf numFmtId="0" fontId="9" fillId="2" borderId="80" xfId="0" applyFont="1" applyFill="1" applyBorder="1" applyAlignment="1">
      <alignment horizontal="center" vertical="center" textRotation="90" wrapText="1"/>
    </xf>
    <xf numFmtId="0" fontId="9" fillId="2" borderId="5" xfId="0" applyFont="1" applyFill="1" applyBorder="1" applyAlignment="1">
      <alignment horizontal="center" vertical="center" textRotation="90"/>
    </xf>
    <xf numFmtId="0" fontId="9" fillId="7" borderId="1" xfId="0" applyFont="1" applyFill="1" applyBorder="1" applyAlignment="1">
      <alignment horizontal="center" vertical="center"/>
    </xf>
    <xf numFmtId="165" fontId="9" fillId="7" borderId="81" xfId="0" applyNumberFormat="1" applyFont="1" applyFill="1" applyBorder="1" applyAlignment="1">
      <alignment horizontal="center" vertical="center"/>
    </xf>
    <xf numFmtId="166" fontId="9" fillId="7" borderId="1" xfId="0" applyNumberFormat="1" applyFont="1" applyFill="1" applyBorder="1" applyAlignment="1" applyProtection="1">
      <alignment horizontal="center" vertical="center"/>
      <protection locked="0"/>
    </xf>
    <xf numFmtId="165" fontId="9" fillId="7" borderId="17" xfId="0" applyNumberFormat="1" applyFont="1" applyFill="1" applyBorder="1" applyAlignment="1">
      <alignment horizontal="center" vertical="center"/>
    </xf>
    <xf numFmtId="0" fontId="9" fillId="5" borderId="0" xfId="0" applyFont="1" applyFill="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21" fillId="5" borderId="0" xfId="0" applyFont="1" applyFill="1" applyAlignment="1">
      <alignment wrapText="1"/>
    </xf>
    <xf numFmtId="165" fontId="21" fillId="14" borderId="15" xfId="0" applyNumberFormat="1" applyFont="1" applyFill="1" applyBorder="1" applyAlignment="1">
      <alignment horizontal="center" vertical="center"/>
    </xf>
    <xf numFmtId="2" fontId="9" fillId="7" borderId="20" xfId="0" applyNumberFormat="1" applyFont="1" applyFill="1" applyBorder="1" applyAlignment="1">
      <alignment horizontal="center" vertical="center"/>
    </xf>
    <xf numFmtId="164" fontId="9" fillId="7" borderId="17" xfId="0" applyNumberFormat="1" applyFont="1" applyFill="1" applyBorder="1" applyAlignment="1">
      <alignment horizontal="center"/>
    </xf>
    <xf numFmtId="164" fontId="21" fillId="7" borderId="17" xfId="0" applyNumberFormat="1" applyFont="1" applyFill="1" applyBorder="1" applyAlignment="1">
      <alignment horizontal="center"/>
    </xf>
    <xf numFmtId="165" fontId="21" fillId="7" borderId="17" xfId="0" applyNumberFormat="1" applyFont="1" applyFill="1" applyBorder="1" applyAlignment="1">
      <alignment horizontal="center"/>
    </xf>
    <xf numFmtId="165" fontId="9" fillId="7" borderId="17" xfId="0" applyNumberFormat="1" applyFont="1" applyFill="1" applyBorder="1" applyAlignment="1">
      <alignment horizontal="center"/>
    </xf>
    <xf numFmtId="165" fontId="9" fillId="7" borderId="16" xfId="0" applyNumberFormat="1" applyFont="1" applyFill="1" applyBorder="1" applyAlignment="1">
      <alignment horizontal="center"/>
    </xf>
    <xf numFmtId="165" fontId="9" fillId="7" borderId="25" xfId="0" applyNumberFormat="1" applyFont="1" applyFill="1" applyBorder="1" applyAlignment="1">
      <alignment horizontal="center" vertical="center"/>
    </xf>
    <xf numFmtId="165" fontId="9" fillId="14" borderId="16" xfId="0" applyNumberFormat="1" applyFont="1" applyFill="1" applyBorder="1" applyAlignment="1">
      <alignment horizontal="center" vertical="center"/>
    </xf>
    <xf numFmtId="165" fontId="9" fillId="14" borderId="25" xfId="0" applyNumberFormat="1" applyFont="1" applyFill="1" applyBorder="1" applyAlignment="1">
      <alignment horizontal="center" vertical="center"/>
    </xf>
    <xf numFmtId="165" fontId="9" fillId="7" borderId="16" xfId="0" applyNumberFormat="1" applyFont="1" applyFill="1" applyBorder="1" applyAlignment="1">
      <alignment horizontal="center" vertical="center"/>
    </xf>
    <xf numFmtId="2" fontId="9" fillId="7" borderId="16" xfId="0" applyNumberFormat="1" applyFont="1" applyFill="1" applyBorder="1" applyAlignment="1">
      <alignment horizontal="center" vertical="center"/>
    </xf>
    <xf numFmtId="165" fontId="9" fillId="7" borderId="82" xfId="0" applyNumberFormat="1" applyFont="1" applyFill="1" applyBorder="1" applyAlignment="1">
      <alignment horizontal="center" vertical="center"/>
    </xf>
    <xf numFmtId="165" fontId="9" fillId="7" borderId="83" xfId="0" applyNumberFormat="1" applyFont="1" applyFill="1" applyBorder="1" applyAlignment="1">
      <alignment horizontal="center" vertical="center"/>
    </xf>
    <xf numFmtId="165" fontId="9" fillId="7" borderId="84" xfId="0" applyNumberFormat="1" applyFont="1" applyFill="1" applyBorder="1" applyAlignment="1">
      <alignment horizontal="center" vertical="center"/>
    </xf>
    <xf numFmtId="165" fontId="9" fillId="14" borderId="85" xfId="0" applyNumberFormat="1" applyFont="1" applyFill="1" applyBorder="1" applyAlignment="1">
      <alignment horizontal="center" vertical="center"/>
    </xf>
    <xf numFmtId="165" fontId="9" fillId="7" borderId="86" xfId="0" applyNumberFormat="1" applyFont="1" applyFill="1" applyBorder="1" applyAlignment="1">
      <alignment horizontal="center" vertical="center"/>
    </xf>
    <xf numFmtId="165" fontId="9" fillId="7" borderId="20" xfId="0" applyNumberFormat="1" applyFont="1" applyFill="1" applyBorder="1" applyAlignment="1">
      <alignment horizontal="center" vertical="center"/>
    </xf>
    <xf numFmtId="165" fontId="9" fillId="7" borderId="13" xfId="0" applyNumberFormat="1" applyFont="1" applyFill="1" applyBorder="1" applyAlignment="1">
      <alignment horizontal="center" vertical="center"/>
    </xf>
    <xf numFmtId="166" fontId="9" fillId="7" borderId="25" xfId="0" applyNumberFormat="1" applyFont="1" applyFill="1" applyBorder="1" applyAlignment="1">
      <alignment vertical="top" wrapText="1"/>
    </xf>
    <xf numFmtId="164" fontId="9" fillId="7" borderId="17" xfId="0" applyNumberFormat="1" applyFont="1" applyFill="1" applyBorder="1" applyAlignment="1">
      <alignment horizontal="center" vertical="top"/>
    </xf>
    <xf numFmtId="164" fontId="9" fillId="7" borderId="16" xfId="0" applyNumberFormat="1" applyFont="1" applyFill="1" applyBorder="1" applyAlignment="1">
      <alignment horizontal="center" vertical="top"/>
    </xf>
    <xf numFmtId="164" fontId="9" fillId="7" borderId="33" xfId="0" applyNumberFormat="1" applyFont="1" applyFill="1" applyBorder="1" applyAlignment="1">
      <alignment horizontal="center" vertical="top"/>
    </xf>
    <xf numFmtId="2" fontId="9" fillId="7" borderId="32" xfId="0" applyNumberFormat="1" applyFont="1" applyFill="1" applyBorder="1" applyAlignment="1">
      <alignment horizontal="center" vertical="center"/>
    </xf>
    <xf numFmtId="164" fontId="9" fillId="7" borderId="18" xfId="0" applyNumberFormat="1" applyFont="1" applyFill="1" applyBorder="1" applyAlignment="1">
      <alignment horizontal="center" vertical="center"/>
    </xf>
    <xf numFmtId="165" fontId="9" fillId="7" borderId="18" xfId="0" applyNumberFormat="1" applyFont="1" applyFill="1" applyBorder="1" applyAlignment="1">
      <alignment horizontal="center" vertical="center"/>
    </xf>
    <xf numFmtId="165" fontId="9" fillId="7" borderId="30" xfId="0" applyNumberFormat="1" applyFont="1" applyFill="1" applyBorder="1" applyAlignment="1">
      <alignment horizontal="center" vertical="center"/>
    </xf>
    <xf numFmtId="165" fontId="9" fillId="7" borderId="26" xfId="0" applyNumberFormat="1" applyFont="1" applyFill="1" applyBorder="1" applyAlignment="1">
      <alignment horizontal="center" vertical="center"/>
    </xf>
    <xf numFmtId="165" fontId="9" fillId="14" borderId="18" xfId="0" applyNumberFormat="1" applyFont="1" applyFill="1" applyBorder="1" applyAlignment="1">
      <alignment horizontal="center" vertical="center"/>
    </xf>
    <xf numFmtId="165" fontId="9" fillId="14" borderId="30" xfId="0" applyNumberFormat="1" applyFont="1" applyFill="1" applyBorder="1" applyAlignment="1">
      <alignment horizontal="center" vertical="center"/>
    </xf>
    <xf numFmtId="165" fontId="9" fillId="7" borderId="87" xfId="0" applyNumberFormat="1" applyFont="1" applyFill="1" applyBorder="1" applyAlignment="1">
      <alignment horizontal="center" vertical="center"/>
    </xf>
    <xf numFmtId="165" fontId="9" fillId="14" borderId="88" xfId="0" applyNumberFormat="1" applyFont="1" applyFill="1" applyBorder="1" applyAlignment="1">
      <alignment horizontal="center" vertical="center"/>
    </xf>
    <xf numFmtId="165" fontId="9" fillId="14" borderId="89" xfId="0" applyNumberFormat="1" applyFont="1" applyFill="1" applyBorder="1" applyAlignment="1">
      <alignment horizontal="center" vertical="center"/>
    </xf>
    <xf numFmtId="165" fontId="9" fillId="14" borderId="90" xfId="0" applyNumberFormat="1" applyFont="1" applyFill="1" applyBorder="1" applyAlignment="1">
      <alignment horizontal="center" vertical="center"/>
    </xf>
    <xf numFmtId="165" fontId="9" fillId="14" borderId="91" xfId="0" applyNumberFormat="1" applyFont="1" applyFill="1" applyBorder="1" applyAlignment="1">
      <alignment horizontal="center" vertical="center"/>
    </xf>
    <xf numFmtId="165" fontId="9" fillId="7" borderId="32" xfId="0" applyNumberFormat="1" applyFont="1" applyFill="1" applyBorder="1" applyAlignment="1">
      <alignment horizontal="center" vertical="center"/>
    </xf>
    <xf numFmtId="165" fontId="9" fillId="7" borderId="29" xfId="0" applyNumberFormat="1" applyFont="1" applyFill="1" applyBorder="1" applyAlignment="1">
      <alignment horizontal="center" vertical="center"/>
    </xf>
    <xf numFmtId="166" fontId="9" fillId="7" borderId="26" xfId="0" applyNumberFormat="1" applyFont="1" applyFill="1" applyBorder="1" applyAlignment="1">
      <alignment horizontal="center" vertical="center"/>
    </xf>
    <xf numFmtId="164" fontId="9" fillId="7" borderId="30" xfId="0" applyNumberFormat="1" applyFont="1" applyFill="1" applyBorder="1" applyAlignment="1">
      <alignment horizontal="center" vertical="center"/>
    </xf>
    <xf numFmtId="164" fontId="9" fillId="7" borderId="34" xfId="0" applyNumberFormat="1" applyFont="1" applyFill="1" applyBorder="1" applyAlignment="1">
      <alignment horizontal="center" vertical="center"/>
    </xf>
    <xf numFmtId="165" fontId="9" fillId="7" borderId="75" xfId="0" applyNumberFormat="1" applyFont="1" applyFill="1" applyBorder="1" applyAlignment="1" applyProtection="1">
      <alignment horizontal="center" vertical="center"/>
      <protection locked="0"/>
    </xf>
    <xf numFmtId="165" fontId="9" fillId="7" borderId="2" xfId="0" applyNumberFormat="1" applyFont="1" applyFill="1" applyBorder="1" applyAlignment="1" applyProtection="1">
      <alignment horizontal="center" vertical="center"/>
      <protection locked="0"/>
    </xf>
    <xf numFmtId="165" fontId="9" fillId="7" borderId="74" xfId="0" applyNumberFormat="1" applyFont="1" applyFill="1" applyBorder="1" applyAlignment="1" applyProtection="1">
      <alignment horizontal="center" vertical="center"/>
      <protection locked="0"/>
    </xf>
    <xf numFmtId="165" fontId="9" fillId="7" borderId="74" xfId="0" applyNumberFormat="1" applyFont="1" applyFill="1" applyBorder="1" applyAlignment="1">
      <alignment horizontal="center" vertical="center"/>
    </xf>
    <xf numFmtId="165" fontId="9" fillId="7" borderId="75" xfId="0" applyNumberFormat="1" applyFont="1" applyFill="1" applyBorder="1" applyAlignment="1">
      <alignment horizontal="center" vertical="center"/>
    </xf>
    <xf numFmtId="166" fontId="9" fillId="7" borderId="75" xfId="0" applyNumberFormat="1" applyFont="1" applyFill="1" applyBorder="1" applyAlignment="1">
      <alignment horizontal="center" vertical="center"/>
    </xf>
    <xf numFmtId="0" fontId="9" fillId="7" borderId="74" xfId="0" applyFont="1" applyFill="1" applyBorder="1" applyAlignment="1" applyProtection="1">
      <alignment horizontal="center" vertical="center"/>
      <protection locked="0"/>
    </xf>
    <xf numFmtId="165" fontId="9" fillId="7" borderId="73" xfId="0" applyNumberFormat="1" applyFont="1" applyFill="1" applyBorder="1" applyAlignment="1" applyProtection="1">
      <alignment horizontal="center" vertical="center"/>
      <protection locked="0"/>
    </xf>
    <xf numFmtId="0" fontId="9" fillId="7" borderId="2" xfId="0" applyFont="1" applyFill="1" applyBorder="1" applyAlignment="1" applyProtection="1">
      <alignment horizontal="center" vertical="center"/>
      <protection locked="0"/>
    </xf>
    <xf numFmtId="2" fontId="9" fillId="7" borderId="75" xfId="0" applyNumberFormat="1" applyFont="1" applyFill="1" applyBorder="1" applyAlignment="1" applyProtection="1">
      <alignment horizontal="center" vertical="center"/>
      <protection locked="0"/>
    </xf>
    <xf numFmtId="166" fontId="9" fillId="7" borderId="75" xfId="15" applyNumberFormat="1" applyFont="1" applyFill="1" applyBorder="1" applyAlignment="1">
      <alignment horizontal="center" vertical="center"/>
    </xf>
    <xf numFmtId="164" fontId="9" fillId="7" borderId="1" xfId="0" applyNumberFormat="1" applyFont="1" applyFill="1" applyBorder="1" applyAlignment="1">
      <alignment horizontal="center" vertical="center"/>
    </xf>
    <xf numFmtId="165" fontId="21" fillId="14" borderId="16" xfId="0" applyNumberFormat="1" applyFont="1" applyFill="1" applyBorder="1" applyAlignment="1">
      <alignment horizontal="center" vertical="center"/>
    </xf>
    <xf numFmtId="165" fontId="21" fillId="14" borderId="25" xfId="0" applyNumberFormat="1" applyFont="1" applyFill="1" applyBorder="1" applyAlignment="1">
      <alignment horizontal="center" vertical="center"/>
    </xf>
    <xf numFmtId="165" fontId="9" fillId="7" borderId="92" xfId="0" applyNumberFormat="1" applyFont="1" applyFill="1" applyBorder="1" applyAlignment="1">
      <alignment horizontal="center" vertical="center"/>
    </xf>
    <xf numFmtId="165" fontId="9" fillId="7" borderId="93" xfId="0" applyNumberFormat="1" applyFont="1" applyFill="1" applyBorder="1" applyAlignment="1">
      <alignment horizontal="center" vertical="center"/>
    </xf>
    <xf numFmtId="2" fontId="9" fillId="7" borderId="21" xfId="0" applyNumberFormat="1" applyFont="1" applyFill="1" applyBorder="1" applyAlignment="1">
      <alignment horizontal="center" vertical="center"/>
    </xf>
    <xf numFmtId="164" fontId="9" fillId="7" borderId="81" xfId="0" applyNumberFormat="1" applyFont="1" applyFill="1" applyBorder="1" applyAlignment="1">
      <alignment horizontal="center" vertical="center"/>
    </xf>
    <xf numFmtId="165" fontId="21" fillId="14" borderId="18" xfId="0" applyNumberFormat="1" applyFont="1" applyFill="1" applyBorder="1" applyAlignment="1">
      <alignment horizontal="center" vertical="center"/>
    </xf>
    <xf numFmtId="165" fontId="21" fillId="14" borderId="30" xfId="0" applyNumberFormat="1" applyFont="1" applyFill="1" applyBorder="1" applyAlignment="1">
      <alignment horizontal="center" vertical="center"/>
    </xf>
    <xf numFmtId="165" fontId="21" fillId="14" borderId="88" xfId="0" applyNumberFormat="1" applyFont="1" applyFill="1" applyBorder="1" applyAlignment="1">
      <alignment horizontal="center" vertical="center"/>
    </xf>
    <xf numFmtId="165" fontId="21" fillId="14" borderId="89" xfId="0" applyNumberFormat="1" applyFont="1" applyFill="1" applyBorder="1" applyAlignment="1">
      <alignment horizontal="center" vertical="center"/>
    </xf>
    <xf numFmtId="166" fontId="9" fillId="5" borderId="10" xfId="0" applyNumberFormat="1" applyFont="1" applyFill="1" applyBorder="1" applyAlignment="1">
      <alignment horizontal="center" vertical="center"/>
    </xf>
    <xf numFmtId="165" fontId="9" fillId="5" borderId="10" xfId="0" applyNumberFormat="1" applyFont="1" applyFill="1" applyBorder="1" applyAlignment="1">
      <alignment horizontal="center" vertical="center"/>
    </xf>
    <xf numFmtId="165" fontId="24" fillId="5" borderId="94" xfId="0" applyNumberFormat="1" applyFont="1" applyFill="1" applyBorder="1" applyAlignment="1">
      <alignment horizontal="center" vertical="center"/>
    </xf>
    <xf numFmtId="165" fontId="24" fillId="5" borderId="95" xfId="0" applyNumberFormat="1" applyFont="1" applyFill="1" applyBorder="1" applyAlignment="1">
      <alignment vertical="center"/>
    </xf>
    <xf numFmtId="164" fontId="9" fillId="5" borderId="10" xfId="0" applyNumberFormat="1" applyFont="1" applyFill="1" applyBorder="1" applyAlignment="1">
      <alignment horizontal="center" vertical="center"/>
    </xf>
    <xf numFmtId="166" fontId="9" fillId="5" borderId="0" xfId="0" applyNumberFormat="1" applyFont="1" applyFill="1" applyAlignment="1">
      <alignment horizontal="center" vertical="center"/>
    </xf>
    <xf numFmtId="165" fontId="9" fillId="5" borderId="0" xfId="0" applyNumberFormat="1" applyFont="1" applyFill="1" applyAlignment="1">
      <alignment horizontal="center" vertical="center"/>
    </xf>
    <xf numFmtId="165" fontId="24" fillId="5" borderId="96" xfId="0" applyNumberFormat="1" applyFont="1" applyFill="1" applyBorder="1" applyAlignment="1">
      <alignment horizontal="center" vertical="center"/>
    </xf>
    <xf numFmtId="165" fontId="24" fillId="5" borderId="97" xfId="0" applyNumberFormat="1" applyFont="1" applyFill="1" applyBorder="1" applyAlignment="1">
      <alignment vertical="center"/>
    </xf>
    <xf numFmtId="164" fontId="9" fillId="5" borderId="0" xfId="0" applyNumberFormat="1" applyFont="1" applyFill="1" applyAlignment="1">
      <alignment horizontal="center" vertical="center"/>
    </xf>
    <xf numFmtId="165" fontId="24" fillId="5" borderId="98" xfId="0" applyNumberFormat="1" applyFont="1" applyFill="1" applyBorder="1" applyAlignment="1">
      <alignment horizontal="center" vertical="center"/>
    </xf>
    <xf numFmtId="0" fontId="9" fillId="5" borderId="0" xfId="0" applyFont="1" applyFill="1" applyAlignment="1">
      <alignment horizontal="right"/>
    </xf>
    <xf numFmtId="2" fontId="9" fillId="5" borderId="10" xfId="0" applyNumberFormat="1" applyFont="1" applyFill="1" applyBorder="1" applyAlignment="1">
      <alignment horizontal="center" vertical="center"/>
    </xf>
    <xf numFmtId="165" fontId="24" fillId="5" borderId="99" xfId="0" applyNumberFormat="1" applyFont="1" applyFill="1" applyBorder="1" applyAlignment="1">
      <alignment horizontal="center" vertical="center"/>
    </xf>
    <xf numFmtId="0" fontId="21" fillId="5" borderId="0" xfId="0" applyFont="1" applyFill="1"/>
    <xf numFmtId="49" fontId="9" fillId="5" borderId="0" xfId="0" applyNumberFormat="1" applyFont="1" applyFill="1" applyAlignment="1" applyProtection="1">
      <alignment horizontal="center" vertical="center"/>
      <protection locked="0"/>
    </xf>
    <xf numFmtId="165" fontId="24" fillId="5" borderId="100" xfId="0" applyNumberFormat="1" applyFont="1" applyFill="1" applyBorder="1" applyAlignment="1">
      <alignment horizontal="center" vertical="center"/>
    </xf>
    <xf numFmtId="0" fontId="9" fillId="5" borderId="0" xfId="0" applyFont="1" applyFill="1" applyAlignment="1" applyProtection="1">
      <alignment horizontal="center"/>
      <protection locked="0"/>
    </xf>
    <xf numFmtId="49" fontId="9" fillId="5" borderId="0" xfId="0" applyNumberFormat="1" applyFont="1" applyFill="1" applyAlignment="1" applyProtection="1">
      <alignment horizontal="center"/>
      <protection locked="0"/>
    </xf>
    <xf numFmtId="15" fontId="9" fillId="5" borderId="0" xfId="0" applyNumberFormat="1" applyFont="1" applyFill="1" applyAlignment="1" applyProtection="1">
      <alignment horizontal="center" vertical="center"/>
      <protection locked="0"/>
    </xf>
    <xf numFmtId="165" fontId="24" fillId="5" borderId="0" xfId="0" applyNumberFormat="1" applyFont="1" applyFill="1" applyAlignment="1">
      <alignment vertical="center"/>
    </xf>
    <xf numFmtId="0" fontId="22" fillId="3" borderId="0" xfId="0" applyFont="1" applyFill="1" applyAlignment="1" applyProtection="1">
      <alignment vertical="center"/>
      <protection locked="0"/>
    </xf>
    <xf numFmtId="0" fontId="28" fillId="3" borderId="0" xfId="0" applyFont="1" applyFill="1" applyAlignment="1" applyProtection="1">
      <alignment horizontal="center" vertical="center"/>
      <protection locked="0"/>
    </xf>
    <xf numFmtId="0" fontId="29" fillId="3" borderId="0" xfId="0" applyFont="1" applyFill="1" applyAlignment="1" applyProtection="1">
      <alignment horizontal="left" vertical="center"/>
      <protection locked="0"/>
    </xf>
    <xf numFmtId="0" fontId="29" fillId="3" borderId="0" xfId="0" applyFont="1" applyFill="1" applyAlignment="1" applyProtection="1">
      <alignment vertical="center"/>
      <protection locked="0"/>
    </xf>
    <xf numFmtId="49" fontId="9" fillId="2" borderId="101" xfId="0" applyNumberFormat="1" applyFont="1" applyFill="1" applyBorder="1" applyAlignment="1">
      <alignment horizontal="center" vertical="center" textRotation="90" wrapText="1"/>
    </xf>
    <xf numFmtId="165" fontId="9" fillId="7" borderId="3" xfId="0" applyNumberFormat="1" applyFont="1" applyFill="1" applyBorder="1" applyAlignment="1" applyProtection="1">
      <alignment horizontal="center" vertical="center"/>
      <protection locked="0"/>
    </xf>
    <xf numFmtId="0" fontId="9" fillId="2" borderId="0" xfId="0" applyFont="1" applyFill="1" applyAlignment="1">
      <alignment horizontal="center" vertical="center" textRotation="90" wrapText="1"/>
    </xf>
    <xf numFmtId="49" fontId="2" fillId="2" borderId="75" xfId="0" applyNumberFormat="1" applyFont="1" applyFill="1" applyBorder="1" applyAlignment="1">
      <alignment horizontal="center" vertical="center" textRotation="90" wrapText="1"/>
    </xf>
    <xf numFmtId="165" fontId="0" fillId="6" borderId="17" xfId="0" applyNumberFormat="1" applyFill="1" applyBorder="1" applyAlignment="1">
      <alignment horizontal="center" vertical="center"/>
    </xf>
    <xf numFmtId="49" fontId="2" fillId="2" borderId="74" xfId="0" applyNumberFormat="1" applyFont="1" applyFill="1" applyBorder="1" applyAlignment="1">
      <alignment horizontal="center" vertical="center" textRotation="90" wrapText="1"/>
    </xf>
    <xf numFmtId="0" fontId="9" fillId="2" borderId="31" xfId="0" applyFont="1" applyFill="1" applyBorder="1" applyAlignment="1">
      <alignment horizontal="center" vertical="center" textRotation="90"/>
    </xf>
    <xf numFmtId="0" fontId="9" fillId="2" borderId="102" xfId="0" applyFont="1" applyFill="1" applyBorder="1" applyAlignment="1">
      <alignment horizontal="center" vertical="center" textRotation="90" wrapText="1"/>
    </xf>
    <xf numFmtId="0" fontId="9" fillId="2" borderId="103" xfId="0" applyFont="1" applyFill="1" applyBorder="1" applyAlignment="1">
      <alignment horizontal="center" vertical="center" textRotation="90" wrapText="1"/>
    </xf>
    <xf numFmtId="0" fontId="9" fillId="2" borderId="104" xfId="0" applyFont="1" applyFill="1" applyBorder="1" applyAlignment="1">
      <alignment horizontal="center" vertical="center" textRotation="90" wrapText="1"/>
    </xf>
    <xf numFmtId="165" fontId="9" fillId="2" borderId="36" xfId="0" applyNumberFormat="1" applyFont="1" applyFill="1" applyBorder="1" applyAlignment="1">
      <alignment horizontal="center" vertical="center" textRotation="90" wrapText="1"/>
    </xf>
    <xf numFmtId="0" fontId="9" fillId="2" borderId="78" xfId="0" applyFont="1" applyFill="1" applyBorder="1" applyAlignment="1">
      <alignment horizontal="center" vertical="center" textRotation="90"/>
    </xf>
    <xf numFmtId="2" fontId="9" fillId="7" borderId="19" xfId="0" applyNumberFormat="1" applyFont="1" applyFill="1" applyBorder="1" applyAlignment="1">
      <alignment horizontal="center" vertical="center"/>
    </xf>
    <xf numFmtId="164" fontId="9" fillId="7" borderId="72" xfId="0" applyNumberFormat="1" applyFont="1" applyFill="1" applyBorder="1" applyAlignment="1">
      <alignment horizontal="center"/>
    </xf>
    <xf numFmtId="164" fontId="21" fillId="7" borderId="72" xfId="0" applyNumberFormat="1" applyFont="1" applyFill="1" applyBorder="1" applyAlignment="1">
      <alignment horizontal="center"/>
    </xf>
    <xf numFmtId="165" fontId="21" fillId="7" borderId="72" xfId="0" applyNumberFormat="1" applyFont="1" applyFill="1" applyBorder="1" applyAlignment="1">
      <alignment horizontal="center"/>
    </xf>
    <xf numFmtId="2" fontId="9" fillId="7" borderId="2" xfId="0" applyNumberFormat="1" applyFont="1" applyFill="1" applyBorder="1" applyAlignment="1" applyProtection="1">
      <alignment horizontal="center" vertical="center"/>
      <protection locked="0"/>
    </xf>
    <xf numFmtId="164" fontId="9" fillId="7" borderId="74" xfId="0" applyNumberFormat="1" applyFont="1" applyFill="1" applyBorder="1" applyAlignment="1" applyProtection="1">
      <alignment horizontal="center" vertical="center"/>
      <protection locked="0"/>
    </xf>
    <xf numFmtId="0" fontId="9" fillId="6" borderId="1" xfId="0" applyFont="1" applyFill="1" applyBorder="1" applyAlignment="1" applyProtection="1">
      <alignment horizontal="center" vertical="center"/>
      <protection locked="0"/>
    </xf>
    <xf numFmtId="0" fontId="9" fillId="7" borderId="1" xfId="0" applyFont="1" applyFill="1" applyBorder="1" applyAlignment="1" applyProtection="1">
      <alignment horizontal="center" vertical="center"/>
      <protection locked="0"/>
    </xf>
    <xf numFmtId="0" fontId="9" fillId="14" borderId="1" xfId="0" applyFont="1" applyFill="1" applyBorder="1" applyAlignment="1" applyProtection="1">
      <alignment horizontal="center" vertical="center"/>
      <protection locked="0"/>
    </xf>
    <xf numFmtId="49" fontId="9" fillId="14" borderId="1" xfId="0" applyNumberFormat="1" applyFont="1" applyFill="1" applyBorder="1" applyAlignment="1" applyProtection="1">
      <alignment horizontal="center" vertical="center"/>
      <protection locked="0"/>
    </xf>
    <xf numFmtId="165" fontId="9" fillId="7" borderId="73" xfId="0" applyNumberFormat="1" applyFont="1" applyFill="1" applyBorder="1" applyAlignment="1">
      <alignment horizontal="center" vertical="center"/>
    </xf>
    <xf numFmtId="165" fontId="21" fillId="14" borderId="17" xfId="0" applyNumberFormat="1" applyFont="1" applyFill="1" applyBorder="1" applyAlignment="1">
      <alignment horizontal="center" vertical="center"/>
    </xf>
    <xf numFmtId="165" fontId="9" fillId="14" borderId="17" xfId="0" applyNumberFormat="1" applyFont="1" applyFill="1" applyBorder="1" applyAlignment="1">
      <alignment horizontal="center" vertical="center"/>
    </xf>
    <xf numFmtId="166" fontId="9" fillId="7" borderId="74" xfId="0" applyNumberFormat="1" applyFont="1" applyFill="1" applyBorder="1" applyAlignment="1">
      <alignment horizontal="center" vertical="center"/>
    </xf>
    <xf numFmtId="166" fontId="9" fillId="7" borderId="73" xfId="0" applyNumberFormat="1" applyFont="1" applyFill="1" applyBorder="1" applyAlignment="1">
      <alignment horizontal="center" vertical="center"/>
    </xf>
    <xf numFmtId="166" fontId="2" fillId="9" borderId="14" xfId="15" applyNumberFormat="1" applyFont="1" applyFill="1" applyBorder="1" applyAlignment="1">
      <alignment horizontal="center" vertical="center"/>
    </xf>
    <xf numFmtId="165" fontId="2" fillId="8" borderId="17" xfId="15" applyNumberFormat="1" applyFont="1" applyFill="1" applyBorder="1" applyAlignment="1">
      <alignment horizontal="center" vertical="center"/>
    </xf>
    <xf numFmtId="165" fontId="2" fillId="8" borderId="18" xfId="15" applyNumberFormat="1" applyFont="1" applyFill="1" applyBorder="1" applyAlignment="1">
      <alignment horizontal="center" vertical="center"/>
    </xf>
    <xf numFmtId="165" fontId="9" fillId="7" borderId="23" xfId="0" applyNumberFormat="1" applyFont="1" applyFill="1" applyBorder="1" applyAlignment="1">
      <alignment horizontal="center" vertical="center"/>
    </xf>
    <xf numFmtId="165" fontId="9" fillId="14" borderId="14" xfId="0" applyNumberFormat="1" applyFont="1" applyFill="1" applyBorder="1" applyAlignment="1">
      <alignment horizontal="center" vertical="center"/>
    </xf>
    <xf numFmtId="164" fontId="25" fillId="7" borderId="14" xfId="0" applyNumberFormat="1" applyFont="1" applyFill="1" applyBorder="1" applyAlignment="1">
      <alignment horizontal="center"/>
    </xf>
    <xf numFmtId="165" fontId="9" fillId="7" borderId="15" xfId="0" applyNumberFormat="1" applyFont="1" applyFill="1" applyBorder="1" applyAlignment="1">
      <alignment horizontal="center"/>
    </xf>
    <xf numFmtId="166" fontId="9" fillId="7" borderId="14" xfId="0" applyNumberFormat="1" applyFont="1" applyFill="1" applyBorder="1" applyAlignment="1">
      <alignment horizontal="center" vertical="center"/>
    </xf>
    <xf numFmtId="164" fontId="25" fillId="7" borderId="15" xfId="0" applyNumberFormat="1" applyFont="1" applyFill="1" applyBorder="1" applyAlignment="1">
      <alignment horizontal="center"/>
    </xf>
    <xf numFmtId="165" fontId="9" fillId="14" borderId="23" xfId="0" applyNumberFormat="1" applyFont="1" applyFill="1" applyBorder="1" applyAlignment="1">
      <alignment horizontal="center" vertical="center"/>
    </xf>
    <xf numFmtId="165" fontId="9" fillId="14" borderId="15" xfId="0" applyNumberFormat="1" applyFont="1" applyFill="1" applyBorder="1" applyAlignment="1">
      <alignment horizontal="center" vertical="center"/>
    </xf>
    <xf numFmtId="165" fontId="9" fillId="7" borderId="14" xfId="0" applyNumberFormat="1" applyFont="1" applyFill="1" applyBorder="1" applyAlignment="1">
      <alignment horizontal="center" vertical="center"/>
    </xf>
    <xf numFmtId="2" fontId="9" fillId="14" borderId="15" xfId="0" applyNumberFormat="1" applyFont="1" applyFill="1" applyBorder="1" applyAlignment="1">
      <alignment horizontal="center" vertical="center"/>
    </xf>
    <xf numFmtId="165" fontId="9" fillId="7" borderId="105" xfId="0" applyNumberFormat="1" applyFont="1" applyFill="1" applyBorder="1" applyAlignment="1">
      <alignment horizontal="center" vertical="center"/>
    </xf>
    <xf numFmtId="165" fontId="9" fillId="14" borderId="106" xfId="0" applyNumberFormat="1" applyFont="1" applyFill="1" applyBorder="1" applyAlignment="1">
      <alignment horizontal="center" vertical="center"/>
    </xf>
    <xf numFmtId="165" fontId="9" fillId="14" borderId="107" xfId="0" applyNumberFormat="1" applyFont="1" applyFill="1" applyBorder="1" applyAlignment="1">
      <alignment horizontal="center" vertical="center"/>
    </xf>
    <xf numFmtId="166" fontId="9" fillId="7" borderId="108" xfId="0" applyNumberFormat="1" applyFont="1" applyFill="1" applyBorder="1" applyAlignment="1">
      <alignment horizontal="center" vertical="center"/>
    </xf>
    <xf numFmtId="165" fontId="9" fillId="14" borderId="109" xfId="0" applyNumberFormat="1" applyFont="1" applyFill="1" applyBorder="1" applyAlignment="1">
      <alignment horizontal="center" vertical="center"/>
    </xf>
    <xf numFmtId="165" fontId="9" fillId="7" borderId="110" xfId="0" applyNumberFormat="1" applyFont="1" applyFill="1" applyBorder="1" applyAlignment="1">
      <alignment horizontal="center" vertical="center"/>
    </xf>
    <xf numFmtId="165" fontId="9" fillId="7" borderId="28" xfId="0" applyNumberFormat="1" applyFont="1" applyFill="1" applyBorder="1" applyAlignment="1">
      <alignment horizontal="center" vertical="center"/>
    </xf>
    <xf numFmtId="166" fontId="25" fillId="7" borderId="23" xfId="0" applyNumberFormat="1" applyFont="1" applyFill="1" applyBorder="1" applyAlignment="1">
      <alignment horizontal="left"/>
    </xf>
    <xf numFmtId="164" fontId="25" fillId="7" borderId="9" xfId="0" applyNumberFormat="1" applyFont="1" applyFill="1" applyBorder="1" applyAlignment="1">
      <alignment horizontal="center"/>
    </xf>
    <xf numFmtId="165" fontId="21" fillId="14" borderId="14" xfId="0" applyNumberFormat="1" applyFont="1" applyFill="1" applyBorder="1" applyAlignment="1">
      <alignment horizontal="center" vertical="center"/>
    </xf>
    <xf numFmtId="165" fontId="21" fillId="14" borderId="23" xfId="0" applyNumberFormat="1" applyFont="1" applyFill="1" applyBorder="1" applyAlignment="1">
      <alignment horizontal="center" vertical="center"/>
    </xf>
    <xf numFmtId="2" fontId="21" fillId="14" borderId="15" xfId="0" applyNumberFormat="1" applyFont="1" applyFill="1" applyBorder="1" applyAlignment="1">
      <alignment horizontal="center" vertical="center"/>
    </xf>
    <xf numFmtId="165" fontId="21" fillId="14" borderId="106" xfId="0" applyNumberFormat="1" applyFont="1" applyFill="1" applyBorder="1" applyAlignment="1">
      <alignment horizontal="center" vertical="center"/>
    </xf>
    <xf numFmtId="165" fontId="21" fillId="14" borderId="107" xfId="0" applyNumberFormat="1" applyFont="1" applyFill="1" applyBorder="1" applyAlignment="1">
      <alignment horizontal="center" vertical="center"/>
    </xf>
    <xf numFmtId="165" fontId="21" fillId="14" borderId="111" xfId="0" applyNumberFormat="1" applyFont="1" applyFill="1" applyBorder="1" applyAlignment="1">
      <alignment horizontal="center" vertical="center"/>
    </xf>
    <xf numFmtId="165" fontId="21" fillId="14" borderId="112" xfId="0" applyNumberFormat="1" applyFont="1" applyFill="1" applyBorder="1" applyAlignment="1">
      <alignment horizontal="center" vertical="center"/>
    </xf>
    <xf numFmtId="165" fontId="21" fillId="14" borderId="113" xfId="0" applyNumberFormat="1" applyFont="1" applyFill="1" applyBorder="1" applyAlignment="1">
      <alignment horizontal="center" vertical="center"/>
    </xf>
    <xf numFmtId="165" fontId="21" fillId="14" borderId="114" xfId="0" applyNumberFormat="1" applyFont="1" applyFill="1" applyBorder="1" applyAlignment="1">
      <alignment horizontal="center" vertical="center"/>
    </xf>
    <xf numFmtId="165" fontId="9" fillId="7" borderId="14" xfId="0" applyNumberFormat="1" applyFont="1" applyFill="1" applyBorder="1" applyAlignment="1">
      <alignment horizontal="center"/>
    </xf>
    <xf numFmtId="165" fontId="9" fillId="7" borderId="107" xfId="0" applyNumberFormat="1" applyFont="1" applyFill="1" applyBorder="1" applyAlignment="1">
      <alignment horizontal="center" vertical="center"/>
    </xf>
    <xf numFmtId="165" fontId="9" fillId="7" borderId="89" xfId="0" applyNumberFormat="1" applyFont="1" applyFill="1" applyBorder="1" applyAlignment="1">
      <alignment horizontal="center" vertical="center"/>
    </xf>
    <xf numFmtId="166" fontId="9" fillId="7" borderId="15" xfId="0" applyNumberFormat="1" applyFont="1" applyFill="1" applyBorder="1" applyAlignment="1">
      <alignment horizontal="center" vertical="center"/>
    </xf>
    <xf numFmtId="165" fontId="24" fillId="5" borderId="0" xfId="0" applyNumberFormat="1" applyFont="1" applyFill="1" applyAlignment="1">
      <alignment horizontal="right" vertical="center"/>
    </xf>
    <xf numFmtId="165" fontId="24" fillId="14" borderId="0" xfId="0" applyNumberFormat="1" applyFont="1" applyFill="1" applyAlignment="1">
      <alignment horizontal="center" vertical="center"/>
    </xf>
    <xf numFmtId="0" fontId="28" fillId="5" borderId="0" xfId="0" applyFont="1" applyFill="1" applyAlignment="1" applyProtection="1">
      <alignment horizontal="left" vertical="center"/>
      <protection locked="0"/>
    </xf>
    <xf numFmtId="0" fontId="36" fillId="3" borderId="0" xfId="0" applyFont="1" applyFill="1" applyAlignment="1" applyProtection="1">
      <alignment horizontal="left" vertical="center"/>
      <protection locked="0"/>
    </xf>
    <xf numFmtId="0" fontId="36" fillId="3" borderId="0" xfId="0" applyFont="1" applyFill="1" applyAlignment="1" applyProtection="1">
      <alignment vertical="center"/>
      <protection locked="0"/>
    </xf>
    <xf numFmtId="49" fontId="9" fillId="2" borderId="2" xfId="0" applyNumberFormat="1" applyFont="1" applyFill="1" applyBorder="1" applyAlignment="1">
      <alignment horizontal="center" vertical="center" textRotation="90" wrapText="1"/>
    </xf>
    <xf numFmtId="49" fontId="9" fillId="2" borderId="3" xfId="0" applyNumberFormat="1" applyFont="1" applyFill="1" applyBorder="1" applyAlignment="1">
      <alignment horizontal="center" vertical="center" textRotation="90" wrapText="1"/>
    </xf>
    <xf numFmtId="49" fontId="9" fillId="2" borderId="74" xfId="0" applyNumberFormat="1" applyFont="1" applyFill="1" applyBorder="1" applyAlignment="1">
      <alignment horizontal="center" vertical="center" textRotation="90" wrapText="1"/>
    </xf>
    <xf numFmtId="49" fontId="9" fillId="2" borderId="73" xfId="0" applyNumberFormat="1" applyFont="1" applyFill="1" applyBorder="1" applyAlignment="1">
      <alignment horizontal="center" vertical="center" textRotation="90" wrapText="1"/>
    </xf>
    <xf numFmtId="49" fontId="9" fillId="2" borderId="75" xfId="0" applyNumberFormat="1" applyFont="1" applyFill="1" applyBorder="1" applyAlignment="1">
      <alignment horizontal="center" vertical="center" textRotation="90" wrapText="1"/>
    </xf>
    <xf numFmtId="0" fontId="28" fillId="5" borderId="0" xfId="0" applyFont="1" applyFill="1" applyAlignment="1" applyProtection="1">
      <alignment vertical="center"/>
      <protection locked="0"/>
    </xf>
    <xf numFmtId="0" fontId="28" fillId="5" borderId="0" xfId="0" applyFont="1" applyFill="1" applyAlignment="1" applyProtection="1">
      <alignment horizontal="center" vertical="center"/>
      <protection locked="0"/>
    </xf>
    <xf numFmtId="0" fontId="22" fillId="5" borderId="0" xfId="0" applyFont="1" applyFill="1" applyAlignment="1" applyProtection="1">
      <alignment horizontal="center" vertical="center"/>
      <protection locked="0"/>
    </xf>
    <xf numFmtId="0" fontId="37" fillId="3" borderId="0" xfId="0" applyFont="1" applyFill="1" applyAlignment="1" applyProtection="1">
      <alignment horizontal="left" vertical="center"/>
      <protection locked="0"/>
    </xf>
    <xf numFmtId="0" fontId="37" fillId="3" borderId="0" xfId="0" applyFont="1" applyFill="1" applyAlignment="1" applyProtection="1">
      <alignment horizontal="right" vertical="center"/>
      <protection locked="0"/>
    </xf>
    <xf numFmtId="0" fontId="38" fillId="14" borderId="101" xfId="0" applyFont="1" applyFill="1" applyBorder="1" applyAlignment="1" applyProtection="1">
      <alignment vertical="center"/>
      <protection locked="0"/>
    </xf>
    <xf numFmtId="0" fontId="38" fillId="14" borderId="115" xfId="0" applyFont="1" applyFill="1" applyBorder="1" applyAlignment="1" applyProtection="1">
      <alignment horizontal="left" vertical="center"/>
      <protection locked="0"/>
    </xf>
    <xf numFmtId="0" fontId="38" fillId="14" borderId="115" xfId="0" applyFont="1" applyFill="1" applyBorder="1" applyAlignment="1" applyProtection="1">
      <alignment vertical="center"/>
      <protection locked="0"/>
    </xf>
    <xf numFmtId="0" fontId="2" fillId="3" borderId="116" xfId="0" applyFont="1" applyFill="1" applyBorder="1" applyAlignment="1" applyProtection="1">
      <alignment horizontal="center" vertical="center"/>
      <protection locked="0"/>
    </xf>
    <xf numFmtId="0" fontId="2" fillId="3" borderId="50" xfId="0" applyFont="1" applyFill="1" applyBorder="1" applyAlignment="1">
      <alignment horizontal="center" vertical="center"/>
    </xf>
    <xf numFmtId="0" fontId="2" fillId="3" borderId="82" xfId="0" applyFont="1" applyFill="1" applyBorder="1" applyAlignment="1" applyProtection="1">
      <alignment horizontal="center" vertical="center"/>
      <protection locked="0"/>
    </xf>
    <xf numFmtId="0" fontId="2" fillId="3" borderId="33" xfId="0" applyFont="1" applyFill="1" applyBorder="1" applyAlignment="1">
      <alignment horizontal="center" vertical="center"/>
    </xf>
    <xf numFmtId="0" fontId="2" fillId="3" borderId="117" xfId="0" applyFont="1" applyFill="1" applyBorder="1" applyAlignment="1" applyProtection="1">
      <alignment horizontal="center" vertical="center"/>
      <protection locked="0"/>
    </xf>
    <xf numFmtId="0" fontId="2" fillId="3" borderId="59" xfId="0" applyFont="1" applyFill="1" applyBorder="1" applyAlignment="1">
      <alignment horizontal="center" vertical="center"/>
    </xf>
    <xf numFmtId="0" fontId="2" fillId="3" borderId="34" xfId="0" applyFont="1" applyFill="1" applyBorder="1" applyAlignment="1">
      <alignment horizontal="center" vertical="center"/>
    </xf>
    <xf numFmtId="0" fontId="2" fillId="2" borderId="50" xfId="0" applyFont="1" applyFill="1" applyBorder="1" applyAlignment="1">
      <alignment horizontal="center" vertical="center"/>
    </xf>
    <xf numFmtId="0" fontId="14" fillId="4" borderId="20" xfId="0" applyFont="1" applyFill="1" applyBorder="1" applyAlignment="1">
      <alignment horizontal="center" vertical="center" wrapText="1"/>
    </xf>
    <xf numFmtId="170" fontId="14" fillId="4" borderId="17" xfId="0" applyNumberFormat="1" applyFont="1" applyFill="1" applyBorder="1" applyAlignment="1">
      <alignment horizontal="center" vertical="center"/>
    </xf>
    <xf numFmtId="0" fontId="14" fillId="4" borderId="0" xfId="0" applyFont="1" applyFill="1" applyAlignment="1">
      <alignment horizontal="center" vertical="center"/>
    </xf>
    <xf numFmtId="0" fontId="14" fillId="13" borderId="9" xfId="0" applyFont="1" applyFill="1" applyBorder="1" applyAlignment="1" applyProtection="1">
      <alignment horizontal="center" vertical="center"/>
      <protection locked="0"/>
    </xf>
    <xf numFmtId="167" fontId="14" fillId="13" borderId="9" xfId="0" applyNumberFormat="1" applyFont="1" applyFill="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167" fontId="14" fillId="0" borderId="33" xfId="0" applyNumberFormat="1" applyFont="1" applyBorder="1" applyAlignment="1" applyProtection="1">
      <alignment horizontal="center" vertical="center"/>
      <protection locked="0"/>
    </xf>
    <xf numFmtId="0" fontId="14" fillId="13" borderId="17" xfId="0" applyFont="1" applyFill="1" applyBorder="1" applyAlignment="1" applyProtection="1">
      <alignment horizontal="center" vertical="center"/>
      <protection locked="0"/>
    </xf>
    <xf numFmtId="167" fontId="14" fillId="13" borderId="33" xfId="0" applyNumberFormat="1" applyFont="1" applyFill="1" applyBorder="1" applyAlignment="1" applyProtection="1">
      <alignment horizontal="center" vertical="center"/>
      <protection locked="0"/>
    </xf>
    <xf numFmtId="0" fontId="14" fillId="0" borderId="118" xfId="0" applyFont="1" applyBorder="1" applyAlignment="1" applyProtection="1">
      <alignment horizontal="center" vertical="center"/>
      <protection locked="0"/>
    </xf>
    <xf numFmtId="167" fontId="14" fillId="0" borderId="46" xfId="0" applyNumberFormat="1" applyFont="1" applyBorder="1" applyAlignment="1" applyProtection="1">
      <alignment horizontal="center" vertical="center"/>
      <protection locked="0"/>
    </xf>
    <xf numFmtId="3" fontId="15" fillId="6" borderId="45" xfId="0" applyNumberFormat="1" applyFont="1" applyFill="1" applyBorder="1" applyAlignment="1" applyProtection="1">
      <alignment horizontal="center" vertical="center"/>
      <protection locked="0"/>
    </xf>
    <xf numFmtId="0" fontId="27" fillId="4" borderId="70" xfId="0" applyFont="1" applyFill="1" applyBorder="1" applyAlignment="1" applyProtection="1">
      <alignment horizontal="center" vertical="center" wrapText="1"/>
      <protection locked="0"/>
    </xf>
    <xf numFmtId="0" fontId="27" fillId="4" borderId="17" xfId="0" applyFont="1" applyFill="1" applyBorder="1" applyAlignment="1" applyProtection="1">
      <alignment horizontal="center" vertical="center" wrapText="1"/>
      <protection locked="0"/>
    </xf>
    <xf numFmtId="0" fontId="14" fillId="0" borderId="0" xfId="0" applyFont="1" applyAlignment="1" applyProtection="1">
      <alignment horizontal="center" vertical="center"/>
      <protection locked="0"/>
    </xf>
    <xf numFmtId="0" fontId="14" fillId="7" borderId="0" xfId="0" applyFont="1" applyFill="1" applyAlignment="1" applyProtection="1">
      <alignment horizontal="center" vertical="center"/>
      <protection locked="0"/>
    </xf>
    <xf numFmtId="165" fontId="2" fillId="5" borderId="14" xfId="0" applyNumberFormat="1" applyFont="1" applyFill="1" applyBorder="1" applyAlignment="1" applyProtection="1">
      <alignment horizontal="center" vertical="center"/>
      <protection locked="0"/>
    </xf>
    <xf numFmtId="172" fontId="16" fillId="5" borderId="119" xfId="0" applyNumberFormat="1" applyFont="1" applyFill="1" applyBorder="1" applyAlignment="1">
      <alignment horizontal="center" vertical="center" wrapText="1"/>
    </xf>
    <xf numFmtId="172" fontId="15" fillId="5" borderId="120" xfId="0" applyNumberFormat="1" applyFont="1" applyFill="1" applyBorder="1" applyAlignment="1">
      <alignment horizontal="center" vertical="center" wrapText="1"/>
    </xf>
    <xf numFmtId="172" fontId="15" fillId="5" borderId="121" xfId="0" applyNumberFormat="1" applyFont="1" applyFill="1" applyBorder="1" applyAlignment="1">
      <alignment horizontal="center" vertical="center" wrapText="1"/>
    </xf>
    <xf numFmtId="172" fontId="15" fillId="5" borderId="122" xfId="0" applyNumberFormat="1" applyFont="1" applyFill="1" applyBorder="1" applyAlignment="1">
      <alignment horizontal="center" vertical="center" wrapText="1"/>
    </xf>
    <xf numFmtId="172" fontId="15" fillId="5" borderId="0" xfId="0" applyNumberFormat="1" applyFont="1" applyFill="1" applyAlignment="1">
      <alignment horizontal="center" vertical="center"/>
    </xf>
    <xf numFmtId="0" fontId="2" fillId="15" borderId="74" xfId="0" applyFont="1" applyFill="1" applyBorder="1" applyAlignment="1">
      <alignment horizontal="center" vertical="center" textRotation="90" wrapText="1"/>
    </xf>
    <xf numFmtId="165" fontId="24" fillId="5" borderId="0" xfId="0" applyNumberFormat="1" applyFont="1" applyFill="1" applyAlignment="1">
      <alignment horizontal="center" vertical="center"/>
    </xf>
    <xf numFmtId="165" fontId="24" fillId="5" borderId="123" xfId="0" applyNumberFormat="1" applyFont="1" applyFill="1" applyBorder="1" applyAlignment="1">
      <alignment vertical="center"/>
    </xf>
    <xf numFmtId="165" fontId="24" fillId="5" borderId="124" xfId="0" applyNumberFormat="1" applyFont="1" applyFill="1" applyBorder="1" applyAlignment="1">
      <alignment vertical="center"/>
    </xf>
    <xf numFmtId="165" fontId="24" fillId="5" borderId="10" xfId="0" applyNumberFormat="1" applyFont="1" applyFill="1" applyBorder="1" applyAlignment="1">
      <alignment horizontal="center" vertical="center"/>
    </xf>
    <xf numFmtId="0" fontId="12" fillId="5" borderId="116" xfId="0" applyFont="1" applyFill="1" applyBorder="1" applyAlignment="1" applyProtection="1">
      <alignment horizontal="center"/>
      <protection locked="0"/>
    </xf>
    <xf numFmtId="0" fontId="17" fillId="5" borderId="0" xfId="0" applyFont="1" applyFill="1" applyAlignment="1">
      <alignment horizontal="center" vertical="center"/>
    </xf>
    <xf numFmtId="0" fontId="13" fillId="5" borderId="0" xfId="0" applyFont="1" applyFill="1" applyAlignment="1">
      <alignment horizontal="center" vertical="center"/>
    </xf>
    <xf numFmtId="164" fontId="25" fillId="14" borderId="9" xfId="0" applyNumberFormat="1" applyFont="1" applyFill="1" applyBorder="1" applyAlignment="1">
      <alignment horizontal="center"/>
    </xf>
    <xf numFmtId="164" fontId="9" fillId="14" borderId="34" xfId="0" applyNumberFormat="1" applyFont="1" applyFill="1" applyBorder="1" applyAlignment="1">
      <alignment horizontal="center" vertical="center"/>
    </xf>
    <xf numFmtId="164" fontId="2" fillId="2" borderId="2" xfId="0" applyNumberFormat="1" applyFont="1" applyFill="1" applyBorder="1" applyAlignment="1">
      <alignment horizontal="center" vertical="center" textRotation="90" wrapText="1"/>
    </xf>
    <xf numFmtId="164" fontId="2" fillId="2" borderId="74" xfId="0" applyNumberFormat="1" applyFont="1" applyFill="1" applyBorder="1" applyAlignment="1">
      <alignment horizontal="center" vertical="center" textRotation="90" wrapText="1"/>
    </xf>
    <xf numFmtId="164" fontId="2" fillId="2" borderId="75" xfId="0" applyNumberFormat="1" applyFont="1" applyFill="1" applyBorder="1" applyAlignment="1">
      <alignment horizontal="center" vertical="center" textRotation="90" wrapText="1"/>
    </xf>
    <xf numFmtId="164" fontId="2" fillId="3" borderId="24" xfId="0" applyNumberFormat="1" applyFont="1" applyFill="1" applyBorder="1" applyAlignment="1" applyProtection="1">
      <alignment horizontal="center" vertical="center"/>
      <protection locked="0"/>
    </xf>
    <xf numFmtId="164" fontId="2" fillId="4" borderId="72" xfId="0" applyNumberFormat="1" applyFont="1" applyFill="1" applyBorder="1" applyAlignment="1">
      <alignment horizontal="center" vertical="center"/>
    </xf>
    <xf numFmtId="164" fontId="2" fillId="3" borderId="27" xfId="0" applyNumberFormat="1" applyFont="1" applyFill="1" applyBorder="1" applyAlignment="1" applyProtection="1">
      <alignment horizontal="center" vertical="center"/>
      <protection locked="0"/>
    </xf>
    <xf numFmtId="164" fontId="2" fillId="6" borderId="25" xfId="0" applyNumberFormat="1" applyFont="1" applyFill="1" applyBorder="1" applyAlignment="1" applyProtection="1">
      <alignment horizontal="center" vertical="center"/>
      <protection locked="0"/>
    </xf>
    <xf numFmtId="164" fontId="2" fillId="4" borderId="17" xfId="0" applyNumberFormat="1" applyFont="1" applyFill="1" applyBorder="1" applyAlignment="1">
      <alignment horizontal="center" vertical="center"/>
    </xf>
    <xf numFmtId="164" fontId="2" fillId="6" borderId="16" xfId="0" applyNumberFormat="1" applyFont="1" applyFill="1" applyBorder="1" applyAlignment="1" applyProtection="1">
      <alignment horizontal="center" vertical="center"/>
      <protection locked="0"/>
    </xf>
    <xf numFmtId="164" fontId="2" fillId="3" borderId="25" xfId="0" applyNumberFormat="1" applyFont="1" applyFill="1" applyBorder="1" applyAlignment="1" applyProtection="1">
      <alignment horizontal="center" vertical="center"/>
      <protection locked="0"/>
    </xf>
    <xf numFmtId="164" fontId="2" fillId="3" borderId="16" xfId="0" applyNumberFormat="1" applyFont="1" applyFill="1" applyBorder="1" applyAlignment="1" applyProtection="1">
      <alignment horizontal="center" vertical="center"/>
      <protection locked="0"/>
    </xf>
    <xf numFmtId="164" fontId="2" fillId="5" borderId="25" xfId="0" applyNumberFormat="1" applyFont="1" applyFill="1" applyBorder="1" applyAlignment="1" applyProtection="1">
      <alignment horizontal="center" vertical="center"/>
      <protection locked="0"/>
    </xf>
    <xf numFmtId="164" fontId="2" fillId="5" borderId="17" xfId="0" applyNumberFormat="1" applyFont="1" applyFill="1" applyBorder="1" applyAlignment="1" applyProtection="1">
      <alignment horizontal="center" vertical="center"/>
      <protection locked="0"/>
    </xf>
    <xf numFmtId="164" fontId="2" fillId="3" borderId="26" xfId="0" applyNumberFormat="1" applyFont="1" applyFill="1" applyBorder="1" applyAlignment="1" applyProtection="1">
      <alignment horizontal="center" vertical="center"/>
      <protection locked="0"/>
    </xf>
    <xf numFmtId="164" fontId="2" fillId="4" borderId="18" xfId="0" applyNumberFormat="1" applyFont="1" applyFill="1" applyBorder="1" applyAlignment="1">
      <alignment horizontal="center" vertical="center"/>
    </xf>
    <xf numFmtId="164" fontId="2" fillId="3" borderId="30" xfId="0" applyNumberFormat="1" applyFont="1" applyFill="1" applyBorder="1" applyAlignment="1" applyProtection="1">
      <alignment horizontal="center" vertical="center"/>
      <protection locked="0"/>
    </xf>
    <xf numFmtId="164" fontId="2" fillId="9" borderId="23" xfId="0" applyNumberFormat="1" applyFont="1" applyFill="1" applyBorder="1" applyAlignment="1">
      <alignment horizontal="center" vertical="center"/>
    </xf>
    <xf numFmtId="164" fontId="2" fillId="9" borderId="14" xfId="15" applyNumberFormat="1" applyFont="1" applyFill="1" applyBorder="1" applyAlignment="1">
      <alignment horizontal="center" vertical="center"/>
    </xf>
    <xf numFmtId="164" fontId="2" fillId="9" borderId="15" xfId="15" applyNumberFormat="1" applyFont="1" applyFill="1" applyBorder="1" applyAlignment="1">
      <alignment horizontal="center" vertical="center"/>
    </xf>
    <xf numFmtId="164" fontId="2" fillId="8" borderId="25" xfId="0" applyNumberFormat="1" applyFont="1" applyFill="1" applyBorder="1" applyAlignment="1">
      <alignment horizontal="center" vertical="center"/>
    </xf>
    <xf numFmtId="164" fontId="2" fillId="7" borderId="16" xfId="0" applyNumberFormat="1" applyFont="1" applyFill="1" applyBorder="1" applyAlignment="1">
      <alignment horizontal="center"/>
    </xf>
    <xf numFmtId="164" fontId="2" fillId="8" borderId="16" xfId="0" applyNumberFormat="1" applyFont="1" applyFill="1" applyBorder="1" applyAlignment="1">
      <alignment horizontal="center" vertical="center"/>
    </xf>
    <xf numFmtId="164" fontId="2" fillId="8" borderId="26" xfId="0" applyNumberFormat="1" applyFont="1" applyFill="1" applyBorder="1" applyAlignment="1">
      <alignment horizontal="center" vertical="center"/>
    </xf>
    <xf numFmtId="164" fontId="2" fillId="8" borderId="18" xfId="15" applyNumberFormat="1" applyFont="1" applyFill="1" applyBorder="1" applyAlignment="1">
      <alignment horizontal="center" vertical="center"/>
    </xf>
    <xf numFmtId="164" fontId="2" fillId="7" borderId="23" xfId="0" applyNumberFormat="1" applyFont="1" applyFill="1" applyBorder="1" applyAlignment="1">
      <alignment horizontal="center" vertical="center"/>
    </xf>
    <xf numFmtId="164" fontId="2" fillId="6" borderId="14" xfId="0" applyNumberFormat="1" applyFont="1" applyFill="1" applyBorder="1" applyAlignment="1">
      <alignment horizontal="center" vertical="center"/>
    </xf>
    <xf numFmtId="164" fontId="2" fillId="7" borderId="14" xfId="0" applyNumberFormat="1" applyFont="1" applyFill="1" applyBorder="1" applyAlignment="1">
      <alignment horizontal="center" vertical="center"/>
    </xf>
    <xf numFmtId="164" fontId="2" fillId="7" borderId="15" xfId="0" applyNumberFormat="1" applyFont="1" applyFill="1" applyBorder="1" applyAlignment="1">
      <alignment horizontal="center" vertical="center"/>
    </xf>
    <xf numFmtId="164" fontId="2" fillId="7" borderId="25" xfId="0" applyNumberFormat="1" applyFont="1" applyFill="1" applyBorder="1" applyAlignment="1">
      <alignment horizontal="center" vertical="center"/>
    </xf>
    <xf numFmtId="164" fontId="2" fillId="7" borderId="17" xfId="0" applyNumberFormat="1" applyFont="1" applyFill="1" applyBorder="1" applyAlignment="1">
      <alignment horizontal="center" vertical="center"/>
    </xf>
    <xf numFmtId="164" fontId="2" fillId="6" borderId="17" xfId="0" applyNumberFormat="1" applyFont="1" applyFill="1" applyBorder="1" applyAlignment="1">
      <alignment horizontal="center" vertical="center"/>
    </xf>
    <xf numFmtId="164" fontId="2" fillId="7" borderId="26" xfId="0" applyNumberFormat="1" applyFont="1" applyFill="1" applyBorder="1" applyAlignment="1">
      <alignment horizontal="center" vertical="center"/>
    </xf>
    <xf numFmtId="164" fontId="2" fillId="6" borderId="18" xfId="0" applyNumberFormat="1" applyFont="1" applyFill="1" applyBorder="1" applyAlignment="1">
      <alignment horizontal="center" vertical="center"/>
    </xf>
    <xf numFmtId="164" fontId="2" fillId="6" borderId="30" xfId="0" applyNumberFormat="1" applyFont="1" applyFill="1" applyBorder="1" applyAlignment="1">
      <alignment horizontal="center" vertical="center"/>
    </xf>
    <xf numFmtId="164" fontId="2" fillId="5" borderId="0" xfId="0" applyNumberFormat="1" applyFont="1" applyFill="1" applyAlignment="1">
      <alignment vertical="center"/>
    </xf>
    <xf numFmtId="164" fontId="2" fillId="5" borderId="0" xfId="0" applyNumberFormat="1" applyFont="1" applyFill="1" applyAlignment="1" applyProtection="1">
      <alignment vertical="center"/>
      <protection locked="0"/>
    </xf>
    <xf numFmtId="164" fontId="2" fillId="5" borderId="0" xfId="0" applyNumberFormat="1" applyFont="1" applyFill="1" applyAlignment="1" applyProtection="1">
      <alignment horizontal="left" vertical="center"/>
      <protection locked="0"/>
    </xf>
    <xf numFmtId="164" fontId="2" fillId="5" borderId="0" xfId="0" applyNumberFormat="1" applyFont="1" applyFill="1" applyAlignment="1" applyProtection="1">
      <alignment horizontal="center" vertical="center"/>
      <protection locked="0"/>
    </xf>
    <xf numFmtId="164" fontId="2" fillId="3" borderId="0" xfId="0" applyNumberFormat="1" applyFont="1" applyFill="1" applyAlignment="1" applyProtection="1">
      <alignment horizontal="center" vertical="center"/>
      <protection locked="0"/>
    </xf>
    <xf numFmtId="164" fontId="2" fillId="3" borderId="0" xfId="0" applyNumberFormat="1" applyFont="1" applyFill="1" applyAlignment="1" applyProtection="1">
      <alignment horizontal="right" vertical="center"/>
      <protection locked="0"/>
    </xf>
    <xf numFmtId="164" fontId="2" fillId="3" borderId="0" xfId="0" applyNumberFormat="1" applyFont="1" applyFill="1" applyAlignment="1" applyProtection="1">
      <alignment horizontal="left" vertical="center"/>
      <protection locked="0"/>
    </xf>
    <xf numFmtId="164" fontId="2" fillId="10" borderId="0" xfId="0" applyNumberFormat="1" applyFont="1" applyFill="1" applyAlignment="1" applyProtection="1">
      <alignment horizontal="center" vertical="center"/>
      <protection locked="0"/>
    </xf>
    <xf numFmtId="164" fontId="2" fillId="10" borderId="0" xfId="0" applyNumberFormat="1" applyFont="1" applyFill="1" applyAlignment="1" applyProtection="1">
      <alignment horizontal="center"/>
      <protection locked="0"/>
    </xf>
    <xf numFmtId="164" fontId="2" fillId="5" borderId="10" xfId="0" applyNumberFormat="1" applyFont="1" applyFill="1" applyBorder="1" applyAlignment="1">
      <alignment vertical="center"/>
    </xf>
    <xf numFmtId="164" fontId="2" fillId="2" borderId="5" xfId="0" applyNumberFormat="1" applyFont="1" applyFill="1" applyBorder="1" applyAlignment="1">
      <alignment horizontal="center" vertical="center" textRotation="90" wrapText="1"/>
    </xf>
    <xf numFmtId="164" fontId="2" fillId="2" borderId="76" xfId="0" applyNumberFormat="1" applyFont="1" applyFill="1" applyBorder="1" applyAlignment="1">
      <alignment horizontal="center" vertical="center" textRotation="90" wrapText="1"/>
    </xf>
    <xf numFmtId="164" fontId="2" fillId="3" borderId="23" xfId="0" applyNumberFormat="1" applyFont="1" applyFill="1" applyBorder="1" applyAlignment="1" applyProtection="1">
      <alignment horizontal="center" vertical="center"/>
      <protection locked="0"/>
    </xf>
    <xf numFmtId="164" fontId="2" fillId="4" borderId="14" xfId="0" applyNumberFormat="1" applyFont="1" applyFill="1" applyBorder="1" applyAlignment="1">
      <alignment horizontal="center" vertical="center"/>
    </xf>
    <xf numFmtId="164" fontId="2" fillId="6" borderId="26" xfId="0" applyNumberFormat="1" applyFont="1" applyFill="1" applyBorder="1" applyAlignment="1" applyProtection="1">
      <alignment horizontal="center" vertical="center"/>
      <protection locked="0"/>
    </xf>
    <xf numFmtId="164" fontId="2" fillId="8" borderId="17" xfId="15" applyNumberFormat="1" applyFont="1" applyFill="1" applyBorder="1" applyAlignment="1">
      <alignment horizontal="center" vertical="center"/>
    </xf>
    <xf numFmtId="164" fontId="0" fillId="6" borderId="14" xfId="0" applyNumberFormat="1" applyFill="1" applyBorder="1" applyAlignment="1">
      <alignment horizontal="center" vertical="center"/>
    </xf>
    <xf numFmtId="164" fontId="0" fillId="6" borderId="17" xfId="0" applyNumberFormat="1" applyFill="1" applyBorder="1" applyAlignment="1">
      <alignment horizontal="center" vertical="center"/>
    </xf>
    <xf numFmtId="164" fontId="0" fillId="6" borderId="18" xfId="0" applyNumberFormat="1" applyFill="1" applyBorder="1" applyAlignment="1">
      <alignment horizontal="center" vertical="center"/>
    </xf>
    <xf numFmtId="166" fontId="2" fillId="9" borderId="14" xfId="15" applyNumberFormat="1" applyFont="1" applyFill="1" applyBorder="1" applyAlignment="1" applyProtection="1">
      <alignment horizontal="center" vertical="center"/>
      <protection locked="0"/>
    </xf>
    <xf numFmtId="166" fontId="2" fillId="9" borderId="15" xfId="15" applyNumberFormat="1" applyFont="1" applyFill="1" applyBorder="1" applyAlignment="1" applyProtection="1">
      <alignment horizontal="center" vertical="center"/>
      <protection locked="0"/>
    </xf>
    <xf numFmtId="165" fontId="2" fillId="9" borderId="14" xfId="15" applyNumberFormat="1" applyFont="1" applyFill="1" applyBorder="1" applyAlignment="1" applyProtection="1">
      <alignment horizontal="center" vertical="center"/>
      <protection locked="0"/>
    </xf>
    <xf numFmtId="165" fontId="2" fillId="9" borderId="28" xfId="15" applyNumberFormat="1" applyFont="1" applyFill="1" applyBorder="1" applyAlignment="1" applyProtection="1">
      <alignment horizontal="center" vertical="center"/>
      <protection locked="0"/>
    </xf>
    <xf numFmtId="165" fontId="2" fillId="7" borderId="17" xfId="0" applyNumberFormat="1" applyFont="1" applyFill="1" applyBorder="1" applyAlignment="1" applyProtection="1">
      <alignment horizontal="center"/>
      <protection locked="0"/>
    </xf>
    <xf numFmtId="165" fontId="2" fillId="7" borderId="16" xfId="0" applyNumberFormat="1" applyFont="1" applyFill="1" applyBorder="1" applyAlignment="1" applyProtection="1">
      <alignment horizontal="center"/>
      <protection locked="0"/>
    </xf>
    <xf numFmtId="167" fontId="15" fillId="0" borderId="125" xfId="0" applyNumberFormat="1" applyFont="1" applyBorder="1" applyAlignment="1">
      <alignment horizontal="center"/>
    </xf>
    <xf numFmtId="167" fontId="15" fillId="0" borderId="31" xfId="0" applyNumberFormat="1" applyFont="1" applyBorder="1" applyAlignment="1">
      <alignment horizontal="center"/>
    </xf>
    <xf numFmtId="167" fontId="15" fillId="0" borderId="126" xfId="0" applyNumberFormat="1" applyFont="1" applyBorder="1" applyAlignment="1">
      <alignment horizontal="center"/>
    </xf>
    <xf numFmtId="165" fontId="15" fillId="0" borderId="125" xfId="0" applyNumberFormat="1" applyFont="1" applyBorder="1" applyAlignment="1">
      <alignment horizontal="center" vertical="center"/>
    </xf>
    <xf numFmtId="165" fontId="15" fillId="0" borderId="31" xfId="0" applyNumberFormat="1" applyFont="1" applyBorder="1" applyAlignment="1">
      <alignment horizontal="center" vertical="center"/>
    </xf>
    <xf numFmtId="165" fontId="15" fillId="0" borderId="126" xfId="0" applyNumberFormat="1" applyFont="1" applyBorder="1" applyAlignment="1">
      <alignment horizontal="center" vertical="center"/>
    </xf>
    <xf numFmtId="165" fontId="15" fillId="0" borderId="127" xfId="0" applyNumberFormat="1" applyFont="1" applyBorder="1" applyAlignment="1">
      <alignment horizontal="center" vertical="center"/>
    </xf>
    <xf numFmtId="165" fontId="15" fillId="0" borderId="48" xfId="0" applyNumberFormat="1" applyFont="1" applyBorder="1" applyAlignment="1">
      <alignment horizontal="center" vertical="center"/>
    </xf>
    <xf numFmtId="165" fontId="15" fillId="0" borderId="128" xfId="0" applyNumberFormat="1" applyFont="1" applyBorder="1" applyAlignment="1">
      <alignment horizontal="center" vertical="center"/>
    </xf>
    <xf numFmtId="167" fontId="15" fillId="13" borderId="125" xfId="0" applyNumberFormat="1" applyFont="1" applyFill="1" applyBorder="1" applyAlignment="1">
      <alignment horizontal="center"/>
    </xf>
    <xf numFmtId="167" fontId="15" fillId="13" borderId="31" xfId="0" applyNumberFormat="1" applyFont="1" applyFill="1" applyBorder="1" applyAlignment="1">
      <alignment horizontal="center"/>
    </xf>
    <xf numFmtId="167" fontId="15" fillId="13" borderId="126" xfId="0" applyNumberFormat="1" applyFont="1" applyFill="1" applyBorder="1" applyAlignment="1">
      <alignment horizontal="center"/>
    </xf>
    <xf numFmtId="165" fontId="15" fillId="13" borderId="125" xfId="0" applyNumberFormat="1" applyFont="1" applyFill="1" applyBorder="1" applyAlignment="1">
      <alignment horizontal="center" vertical="center"/>
    </xf>
    <xf numFmtId="165" fontId="15" fillId="13" borderId="31" xfId="0" applyNumberFormat="1" applyFont="1" applyFill="1" applyBorder="1" applyAlignment="1">
      <alignment horizontal="center" vertical="center"/>
    </xf>
    <xf numFmtId="165" fontId="15" fillId="13" borderId="126" xfId="0" applyNumberFormat="1" applyFont="1" applyFill="1" applyBorder="1" applyAlignment="1">
      <alignment horizontal="center" vertical="center"/>
    </xf>
    <xf numFmtId="165" fontId="15" fillId="13" borderId="48" xfId="0" applyNumberFormat="1" applyFont="1" applyFill="1" applyBorder="1" applyAlignment="1">
      <alignment horizontal="center" vertical="center"/>
    </xf>
    <xf numFmtId="167" fontId="15" fillId="0" borderId="31" xfId="0" applyNumberFormat="1" applyFont="1" applyBorder="1" applyAlignment="1">
      <alignment horizontal="center" vertical="center"/>
    </xf>
    <xf numFmtId="167" fontId="15" fillId="0" borderId="126" xfId="0" applyNumberFormat="1" applyFont="1" applyBorder="1" applyAlignment="1">
      <alignment horizontal="center" vertical="center"/>
    </xf>
    <xf numFmtId="167" fontId="15" fillId="0" borderId="48" xfId="0" applyNumberFormat="1" applyFont="1" applyBorder="1" applyAlignment="1">
      <alignment horizontal="center" vertical="center"/>
    </xf>
    <xf numFmtId="167" fontId="15" fillId="0" borderId="128" xfId="0" applyNumberFormat="1" applyFont="1" applyBorder="1" applyAlignment="1">
      <alignment horizontal="center" vertical="center"/>
    </xf>
    <xf numFmtId="165" fontId="15" fillId="13" borderId="127" xfId="0" applyNumberFormat="1" applyFont="1" applyFill="1" applyBorder="1" applyAlignment="1">
      <alignment horizontal="center" vertical="center"/>
    </xf>
    <xf numFmtId="167" fontId="15" fillId="0" borderId="125" xfId="0" applyNumberFormat="1" applyFont="1" applyBorder="1" applyAlignment="1">
      <alignment horizontal="center" vertical="center"/>
    </xf>
    <xf numFmtId="167" fontId="15" fillId="0" borderId="127" xfId="0" applyNumberFormat="1" applyFont="1" applyBorder="1" applyAlignment="1">
      <alignment horizontal="center" vertical="center"/>
    </xf>
    <xf numFmtId="167" fontId="15" fillId="13" borderId="125" xfId="0" applyNumberFormat="1" applyFont="1" applyFill="1" applyBorder="1" applyAlignment="1">
      <alignment horizontal="center" vertical="center"/>
    </xf>
    <xf numFmtId="167" fontId="15" fillId="13" borderId="31" xfId="0" applyNumberFormat="1" applyFont="1" applyFill="1" applyBorder="1" applyAlignment="1">
      <alignment horizontal="center" vertical="center"/>
    </xf>
    <xf numFmtId="167" fontId="15" fillId="13" borderId="126" xfId="0" applyNumberFormat="1" applyFont="1" applyFill="1" applyBorder="1" applyAlignment="1">
      <alignment horizontal="center" vertical="center"/>
    </xf>
    <xf numFmtId="167" fontId="15" fillId="13" borderId="127" xfId="0" applyNumberFormat="1" applyFont="1" applyFill="1" applyBorder="1" applyAlignment="1">
      <alignment horizontal="center" vertical="center"/>
    </xf>
    <xf numFmtId="167" fontId="15" fillId="13" borderId="48" xfId="0" applyNumberFormat="1" applyFont="1" applyFill="1" applyBorder="1" applyAlignment="1">
      <alignment horizontal="center" vertical="center"/>
    </xf>
    <xf numFmtId="167" fontId="15" fillId="13" borderId="128" xfId="0" applyNumberFormat="1" applyFont="1" applyFill="1" applyBorder="1" applyAlignment="1">
      <alignment horizontal="center" vertical="center"/>
    </xf>
    <xf numFmtId="0" fontId="7" fillId="0" borderId="129" xfId="0" applyFont="1" applyBorder="1" applyAlignment="1">
      <alignment wrapText="1"/>
    </xf>
    <xf numFmtId="0" fontId="7" fillId="0" borderId="130" xfId="0" applyFont="1" applyBorder="1" applyAlignment="1">
      <alignment wrapText="1"/>
    </xf>
    <xf numFmtId="0" fontId="22" fillId="22" borderId="0" xfId="0" applyFont="1" applyFill="1" applyAlignment="1" applyProtection="1">
      <alignment horizontal="center" vertical="center"/>
      <protection locked="0"/>
    </xf>
    <xf numFmtId="165" fontId="24" fillId="5" borderId="131" xfId="0" applyNumberFormat="1" applyFont="1" applyFill="1" applyBorder="1" applyAlignment="1">
      <alignment horizontal="center" vertical="center"/>
    </xf>
    <xf numFmtId="165" fontId="24" fillId="5" borderId="132" xfId="0" applyNumberFormat="1" applyFont="1" applyFill="1" applyBorder="1" applyAlignment="1">
      <alignment horizontal="center" vertical="center"/>
    </xf>
    <xf numFmtId="165" fontId="24" fillId="5" borderId="133" xfId="0" applyNumberFormat="1" applyFont="1" applyFill="1" applyBorder="1" applyAlignment="1">
      <alignment horizontal="center" vertical="center"/>
    </xf>
    <xf numFmtId="0" fontId="0" fillId="0" borderId="133" xfId="0" applyBorder="1" applyAlignment="1">
      <alignment horizontal="center" vertical="center"/>
    </xf>
    <xf numFmtId="0" fontId="0" fillId="0" borderId="132" xfId="0" applyBorder="1" applyAlignment="1">
      <alignment horizontal="center" vertical="center"/>
    </xf>
    <xf numFmtId="165" fontId="24" fillId="5" borderId="123" xfId="0" applyNumberFormat="1" applyFont="1" applyFill="1" applyBorder="1" applyAlignment="1">
      <alignment horizontal="center" vertical="center"/>
    </xf>
    <xf numFmtId="165" fontId="24" fillId="5" borderId="124" xfId="0" applyNumberFormat="1" applyFont="1" applyFill="1" applyBorder="1" applyAlignment="1">
      <alignment horizontal="center" vertical="center"/>
    </xf>
    <xf numFmtId="165" fontId="24" fillId="5" borderId="0" xfId="0" applyNumberFormat="1" applyFont="1" applyFill="1" applyAlignment="1">
      <alignment horizontal="center" vertical="center"/>
    </xf>
    <xf numFmtId="0" fontId="0" fillId="0" borderId="0" xfId="0" applyAlignment="1">
      <alignment horizontal="center" vertical="center"/>
    </xf>
    <xf numFmtId="0" fontId="0" fillId="0" borderId="124" xfId="0" applyBorder="1" applyAlignment="1">
      <alignment horizontal="center" vertical="center"/>
    </xf>
    <xf numFmtId="165" fontId="24" fillId="5" borderId="134" xfId="0" applyNumberFormat="1" applyFont="1" applyFill="1" applyBorder="1" applyAlignment="1">
      <alignment horizontal="center" vertical="center"/>
    </xf>
    <xf numFmtId="165" fontId="24" fillId="5" borderId="10" xfId="0" applyNumberFormat="1" applyFont="1" applyFill="1" applyBorder="1" applyAlignment="1">
      <alignment horizontal="center" vertical="center"/>
    </xf>
    <xf numFmtId="0" fontId="0" fillId="0" borderId="10" xfId="0" applyBorder="1" applyAlignment="1">
      <alignment horizontal="center" vertical="center"/>
    </xf>
    <xf numFmtId="0" fontId="0" fillId="0" borderId="135" xfId="0" applyBorder="1" applyAlignment="1">
      <alignment horizontal="center" vertical="center"/>
    </xf>
    <xf numFmtId="165" fontId="24" fillId="5" borderId="135" xfId="0" applyNumberFormat="1" applyFont="1" applyFill="1" applyBorder="1" applyAlignment="1">
      <alignment horizontal="center" vertical="center"/>
    </xf>
    <xf numFmtId="0" fontId="24" fillId="6" borderId="136" xfId="0" applyFont="1" applyFill="1" applyBorder="1" applyAlignment="1">
      <alignment horizontal="right"/>
    </xf>
    <xf numFmtId="0" fontId="24" fillId="6" borderId="116" xfId="0" applyFont="1" applyFill="1" applyBorder="1" applyAlignment="1">
      <alignment horizontal="right"/>
    </xf>
    <xf numFmtId="0" fontId="24" fillId="6" borderId="137" xfId="0" applyFont="1" applyFill="1" applyBorder="1" applyAlignment="1">
      <alignment horizontal="right"/>
    </xf>
    <xf numFmtId="0" fontId="24" fillId="6" borderId="138" xfId="0" applyFont="1" applyFill="1" applyBorder="1" applyAlignment="1">
      <alignment horizontal="right"/>
    </xf>
    <xf numFmtId="0" fontId="24" fillId="6" borderId="82" xfId="0" applyFont="1" applyFill="1" applyBorder="1" applyAlignment="1">
      <alignment horizontal="right"/>
    </xf>
    <xf numFmtId="0" fontId="24" fillId="6" borderId="85" xfId="0" applyFont="1" applyFill="1" applyBorder="1" applyAlignment="1">
      <alignment horizontal="right"/>
    </xf>
    <xf numFmtId="0" fontId="24" fillId="6" borderId="139" xfId="0" applyFont="1" applyFill="1" applyBorder="1" applyAlignment="1">
      <alignment horizontal="right"/>
    </xf>
    <xf numFmtId="0" fontId="24" fillId="6" borderId="87" xfId="0" applyFont="1" applyFill="1" applyBorder="1" applyAlignment="1">
      <alignment horizontal="right"/>
    </xf>
    <xf numFmtId="0" fontId="24" fillId="6" borderId="90" xfId="0" applyFont="1" applyFill="1" applyBorder="1" applyAlignment="1">
      <alignment horizontal="right"/>
    </xf>
    <xf numFmtId="0" fontId="26" fillId="22" borderId="0" xfId="0" applyFont="1" applyFill="1" applyAlignment="1">
      <alignment horizontal="center" vertical="center" wrapText="1"/>
    </xf>
    <xf numFmtId="165" fontId="24" fillId="5" borderId="123" xfId="0" applyNumberFormat="1" applyFont="1" applyFill="1" applyBorder="1" applyAlignment="1">
      <alignment vertical="center"/>
    </xf>
    <xf numFmtId="165" fontId="24" fillId="5" borderId="124" xfId="0" applyNumberFormat="1" applyFont="1" applyFill="1" applyBorder="1" applyAlignment="1">
      <alignment vertical="center"/>
    </xf>
    <xf numFmtId="0" fontId="22" fillId="14" borderId="0" xfId="0" applyFont="1" applyFill="1" applyAlignment="1" applyProtection="1">
      <alignment horizontal="center" vertical="center"/>
      <protection locked="0"/>
    </xf>
    <xf numFmtId="0" fontId="2" fillId="5" borderId="10" xfId="0" applyFont="1" applyFill="1" applyBorder="1" applyAlignment="1">
      <alignment horizontal="center" vertical="top" wrapText="1"/>
    </xf>
    <xf numFmtId="0" fontId="0" fillId="0" borderId="10" xfId="0" applyBorder="1" applyAlignment="1">
      <alignment wrapText="1"/>
    </xf>
    <xf numFmtId="0" fontId="0" fillId="0" borderId="0" xfId="0" applyAlignment="1">
      <alignment wrapText="1"/>
    </xf>
    <xf numFmtId="0" fontId="5" fillId="5" borderId="117" xfId="0" applyFont="1" applyFill="1" applyBorder="1" applyAlignment="1" applyProtection="1">
      <alignment horizontal="center" vertical="center"/>
      <protection locked="0"/>
    </xf>
    <xf numFmtId="0" fontId="2" fillId="6" borderId="140" xfId="0" applyFont="1" applyFill="1" applyBorder="1" applyAlignment="1">
      <alignment horizontal="right"/>
    </xf>
    <xf numFmtId="0" fontId="2" fillId="6" borderId="105" xfId="0" applyFont="1" applyFill="1" applyBorder="1" applyAlignment="1">
      <alignment horizontal="right"/>
    </xf>
    <xf numFmtId="0" fontId="2" fillId="6" borderId="108" xfId="0" applyFont="1" applyFill="1" applyBorder="1" applyAlignment="1">
      <alignment horizontal="right"/>
    </xf>
    <xf numFmtId="0" fontId="2" fillId="6" borderId="138" xfId="0" applyFont="1" applyFill="1" applyBorder="1" applyAlignment="1">
      <alignment horizontal="right"/>
    </xf>
    <xf numFmtId="0" fontId="2" fillId="6" borderId="82" xfId="0" applyFont="1" applyFill="1" applyBorder="1" applyAlignment="1">
      <alignment horizontal="right"/>
    </xf>
    <xf numFmtId="0" fontId="2" fillId="6" borderId="85" xfId="0" applyFont="1" applyFill="1" applyBorder="1" applyAlignment="1">
      <alignment horizontal="right"/>
    </xf>
    <xf numFmtId="0" fontId="2" fillId="6" borderId="139" xfId="0" applyFont="1" applyFill="1" applyBorder="1" applyAlignment="1">
      <alignment horizontal="right"/>
    </xf>
    <xf numFmtId="0" fontId="2" fillId="6" borderId="87" xfId="0" applyFont="1" applyFill="1" applyBorder="1" applyAlignment="1">
      <alignment horizontal="right"/>
    </xf>
    <xf numFmtId="0" fontId="2" fillId="6" borderId="90" xfId="0" applyFont="1" applyFill="1" applyBorder="1" applyAlignment="1">
      <alignment horizontal="right"/>
    </xf>
    <xf numFmtId="0" fontId="12" fillId="5" borderId="116" xfId="0" applyFont="1" applyFill="1" applyBorder="1" applyAlignment="1" applyProtection="1">
      <alignment horizontal="center" wrapText="1"/>
      <protection locked="0"/>
    </xf>
    <xf numFmtId="0" fontId="2" fillId="5" borderId="116" xfId="0" applyFont="1" applyFill="1" applyBorder="1" applyAlignment="1" applyProtection="1">
      <alignment horizontal="center"/>
      <protection locked="0"/>
    </xf>
    <xf numFmtId="0" fontId="12" fillId="5" borderId="116" xfId="0" applyFont="1" applyFill="1" applyBorder="1" applyAlignment="1" applyProtection="1">
      <alignment horizontal="center"/>
      <protection locked="0"/>
    </xf>
    <xf numFmtId="0" fontId="5" fillId="5" borderId="117" xfId="0" applyFont="1" applyFill="1" applyBorder="1" applyAlignment="1">
      <alignment horizontal="center" vertical="center"/>
    </xf>
    <xf numFmtId="0" fontId="13" fillId="14" borderId="141" xfId="0" applyFont="1" applyFill="1" applyBorder="1" applyAlignment="1">
      <alignment horizontal="center" vertical="center" wrapText="1"/>
    </xf>
    <xf numFmtId="0" fontId="13" fillId="14" borderId="142" xfId="0" applyFont="1" applyFill="1" applyBorder="1" applyAlignment="1">
      <alignment horizontal="center" vertical="center" wrapText="1"/>
    </xf>
    <xf numFmtId="0" fontId="13" fillId="14" borderId="143" xfId="0" applyFont="1" applyFill="1" applyBorder="1" applyAlignment="1">
      <alignment horizontal="center" vertical="center" wrapText="1"/>
    </xf>
    <xf numFmtId="0" fontId="16" fillId="19" borderId="144" xfId="0" applyFont="1" applyFill="1" applyBorder="1" applyAlignment="1">
      <alignment horizontal="center" vertical="center"/>
    </xf>
    <xf numFmtId="0" fontId="16" fillId="19" borderId="145" xfId="0" applyFont="1" applyFill="1" applyBorder="1" applyAlignment="1">
      <alignment horizontal="center" vertical="center"/>
    </xf>
    <xf numFmtId="0" fontId="16" fillId="19" borderId="146" xfId="0" applyFont="1" applyFill="1" applyBorder="1" applyAlignment="1">
      <alignment horizontal="center" vertical="center"/>
    </xf>
    <xf numFmtId="0" fontId="16" fillId="20" borderId="144" xfId="0" applyFont="1" applyFill="1" applyBorder="1" applyAlignment="1">
      <alignment horizontal="center" vertical="center"/>
    </xf>
    <xf numFmtId="0" fontId="16" fillId="20" borderId="145" xfId="0" applyFont="1" applyFill="1" applyBorder="1" applyAlignment="1">
      <alignment horizontal="center" vertical="center"/>
    </xf>
    <xf numFmtId="0" fontId="16" fillId="20" borderId="146" xfId="0" applyFont="1" applyFill="1" applyBorder="1" applyAlignment="1">
      <alignment horizontal="center" vertical="center"/>
    </xf>
    <xf numFmtId="0" fontId="35" fillId="14" borderId="61" xfId="0" applyFont="1" applyFill="1" applyBorder="1" applyAlignment="1">
      <alignment horizontal="center" vertical="center"/>
    </xf>
    <xf numFmtId="0" fontId="35" fillId="15" borderId="61" xfId="0" applyFont="1" applyFill="1" applyBorder="1" applyAlignment="1">
      <alignment horizontal="center" vertical="center"/>
    </xf>
    <xf numFmtId="0" fontId="17" fillId="5" borderId="0" xfId="0" applyFont="1" applyFill="1" applyAlignment="1">
      <alignment horizontal="center" vertical="center"/>
    </xf>
    <xf numFmtId="0" fontId="13" fillId="5" borderId="0" xfId="0" applyFont="1" applyFill="1" applyAlignment="1">
      <alignment horizontal="center" vertical="center"/>
    </xf>
    <xf numFmtId="0" fontId="20" fillId="23" borderId="147" xfId="0" applyFont="1" applyFill="1" applyBorder="1" applyAlignment="1">
      <alignment horizontal="center" wrapText="1"/>
    </xf>
    <xf numFmtId="0" fontId="20" fillId="23" borderId="148" xfId="0" applyFont="1" applyFill="1" applyBorder="1" applyAlignment="1">
      <alignment horizontal="center" wrapText="1"/>
    </xf>
    <xf numFmtId="0" fontId="20" fillId="23" borderId="149" xfId="0" applyFont="1" applyFill="1" applyBorder="1" applyAlignment="1">
      <alignment horizontal="center" wrapText="1"/>
    </xf>
    <xf numFmtId="0" fontId="13" fillId="14" borderId="150" xfId="0" applyFont="1" applyFill="1" applyBorder="1" applyAlignment="1">
      <alignment horizontal="center" vertical="center" wrapText="1"/>
    </xf>
    <xf numFmtId="0" fontId="13" fillId="14" borderId="151" xfId="0" applyFont="1" applyFill="1" applyBorder="1" applyAlignment="1">
      <alignment horizontal="center" vertical="center" wrapText="1"/>
    </xf>
    <xf numFmtId="0" fontId="13" fillId="14" borderId="152" xfId="0" applyFont="1" applyFill="1" applyBorder="1" applyAlignment="1">
      <alignment horizontal="center" vertical="center" wrapText="1"/>
    </xf>
    <xf numFmtId="0" fontId="15" fillId="14" borderId="0" xfId="0" applyFont="1" applyFill="1" applyAlignment="1">
      <alignment horizontal="center"/>
    </xf>
    <xf numFmtId="0" fontId="18" fillId="5" borderId="0" xfId="0" applyFont="1" applyFill="1" applyAlignment="1">
      <alignment horizontal="center"/>
    </xf>
  </cellXfs>
  <cellStyles count="7">
    <cellStyle name="Normal" xfId="0"/>
    <cellStyle name="Percent" xfId="15"/>
    <cellStyle name="Currency" xfId="16"/>
    <cellStyle name="Currency [0]" xfId="17"/>
    <cellStyle name="Comma" xfId="18"/>
    <cellStyle name="Comma [0]" xfId="19"/>
    <cellStyle name="Hyperlink" xfId="20"/>
  </cellStyles>
  <dxfs count="1222">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92D050"/>
        </patternFill>
      </fill>
      <border/>
    </dxf>
    <dxf>
      <font>
        <b/>
        <i val="0"/>
        <color auto="1"/>
      </font>
      <fill>
        <patternFill>
          <bgColor rgb="FFFFC7CE"/>
        </patternFill>
      </fill>
      <border/>
    </dxf>
    <dxf>
      <fill>
        <patternFill>
          <bgColor rgb="FFFFCCCC"/>
        </patternFill>
      </fill>
      <border/>
    </dxf>
    <dxf>
      <font>
        <b/>
        <i val="0"/>
      </font>
      <fill>
        <patternFill>
          <bgColor rgb="FFFFCCCC"/>
        </patternFill>
      </fill>
      <border/>
    </dxf>
    <dxf>
      <fill>
        <patternFill>
          <bgColor rgb="FFFFCCCC"/>
        </patternFill>
      </fill>
      <border/>
    </dxf>
    <dxf>
      <font>
        <b val="0"/>
        <i val="0"/>
        <color rgb="FFFFFFFF"/>
      </font>
      <fill>
        <patternFill>
          <bgColor rgb="FF7030A0"/>
        </patternFill>
      </fill>
      <border/>
    </dxf>
    <dxf>
      <font>
        <b/>
        <i val="0"/>
        <color auto="1"/>
      </font>
      <fill>
        <patternFill>
          <bgColor rgb="FFFFC7CE"/>
        </patternFill>
      </fill>
      <border/>
    </dxf>
    <dxf>
      <font>
        <b/>
        <i val="0"/>
        <color theme="0"/>
      </font>
      <fill>
        <patternFill>
          <bgColor rgb="FF7030A0"/>
        </patternFill>
      </fill>
      <border/>
    </dxf>
    <dxf>
      <fill>
        <patternFill>
          <bgColor theme="0"/>
        </patternFill>
      </fill>
      <border/>
    </dxf>
    <dxf>
      <font>
        <color theme="0" tint="-0.149959996342659"/>
      </font>
      <fill>
        <patternFill>
          <bgColor theme="0" tint="-0.149959996342659"/>
        </patternFill>
      </fill>
      <border/>
    </dxf>
    <dxf>
      <fill>
        <patternFill>
          <bgColor rgb="FFFFCCCC"/>
        </patternFill>
      </fill>
      <border/>
    </dxf>
    <dxf>
      <fill>
        <patternFill>
          <bgColor rgb="FF92D050"/>
        </patternFill>
      </fill>
      <border/>
    </dxf>
    <dxf>
      <font>
        <b/>
        <i val="0"/>
      </font>
      <fill>
        <patternFill>
          <bgColor rgb="FFFFCCCC"/>
        </patternFill>
      </fill>
      <border/>
    </dxf>
    <dxf>
      <font>
        <color theme="0"/>
      </font>
      <fill>
        <patternFill patternType="none"/>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ont>
        <color auto="1"/>
      </font>
      <fill>
        <patternFill>
          <bgColor rgb="FFFFC7CE"/>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ill>
        <patternFill>
          <bgColor rgb="FF92D050"/>
        </patternFill>
      </fill>
      <border/>
    </dxf>
    <dxf>
      <font>
        <b/>
        <i val="0"/>
        <color auto="1"/>
      </font>
      <fill>
        <patternFill>
          <bgColor rgb="FFFFC7CE"/>
        </patternFill>
      </fill>
      <border/>
    </dxf>
    <dxf>
      <fill>
        <patternFill>
          <bgColor rgb="FFFFCCCC"/>
        </patternFill>
      </fill>
      <border/>
    </dxf>
    <dxf>
      <font>
        <b/>
        <i val="0"/>
      </font>
      <fill>
        <patternFill>
          <bgColor rgb="FFFFCCCC"/>
        </patternFill>
      </fill>
      <border/>
    </dxf>
    <dxf>
      <fill>
        <patternFill>
          <bgColor rgb="FFFFCCCC"/>
        </patternFill>
      </fill>
      <border/>
    </dxf>
    <dxf>
      <font>
        <b val="0"/>
        <i val="0"/>
        <color rgb="FFFFFFFF"/>
      </font>
      <fill>
        <patternFill>
          <bgColor rgb="FF7030A0"/>
        </patternFill>
      </fill>
      <border/>
    </dxf>
    <dxf>
      <font>
        <b/>
        <i val="0"/>
        <color theme="0"/>
      </font>
      <fill>
        <patternFill>
          <bgColor rgb="FF7030A0"/>
        </patternFill>
      </fill>
      <border/>
    </dxf>
    <dxf>
      <font>
        <b/>
        <i val="0"/>
        <color auto="1"/>
      </font>
      <fill>
        <patternFill>
          <bgColor rgb="FFFFC7CE"/>
        </patternFill>
      </fill>
      <border/>
    </dxf>
    <dxf>
      <fill>
        <patternFill>
          <bgColor theme="0"/>
        </patternFill>
      </fill>
      <border/>
    </dxf>
    <dxf>
      <font>
        <color theme="0" tint="-0.149959996342659"/>
      </font>
      <fill>
        <patternFill>
          <bgColor theme="0" tint="-0.149959996342659"/>
        </patternFill>
      </fill>
      <border/>
    </dxf>
    <dxf>
      <fill>
        <patternFill>
          <bgColor rgb="FFFFCCCC"/>
        </patternFill>
      </fill>
      <border/>
    </dxf>
    <dxf>
      <fill>
        <patternFill>
          <bgColor rgb="FF92D050"/>
        </patternFill>
      </fill>
      <border/>
    </dxf>
    <dxf>
      <font>
        <b/>
        <i val="0"/>
      </font>
      <fill>
        <patternFill>
          <bgColor rgb="FFFFCCCC"/>
        </patternFill>
      </fill>
      <border/>
    </dxf>
    <dxf>
      <font>
        <color theme="0"/>
      </font>
      <fill>
        <patternFill patternType="none"/>
      </fill>
      <border/>
    </dxf>
    <dxf>
      <font>
        <b/>
        <i val="0"/>
        <color auto="1"/>
      </font>
      <fill>
        <patternFill>
          <bgColor rgb="FFFFC7CE"/>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ont>
        <color auto="1"/>
      </font>
      <fill>
        <patternFill>
          <bgColor rgb="FFFFC7CE"/>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92D050"/>
        </patternFill>
      </fill>
      <border/>
    </dxf>
    <dxf>
      <font>
        <b/>
        <i val="0"/>
        <color auto="1"/>
      </font>
      <fill>
        <patternFill>
          <bgColor rgb="FFFFC7CE"/>
        </patternFill>
      </fill>
      <border/>
    </dxf>
    <dxf>
      <fill>
        <patternFill>
          <bgColor rgb="FFFFCCCC"/>
        </patternFill>
      </fill>
      <border/>
    </dxf>
    <dxf>
      <font>
        <b/>
        <i val="0"/>
      </font>
      <fill>
        <patternFill>
          <bgColor rgb="FFFFCCCC"/>
        </patternFill>
      </fill>
      <border/>
    </dxf>
    <dxf>
      <fill>
        <patternFill>
          <bgColor rgb="FFFFCCCC"/>
        </patternFill>
      </fill>
      <border/>
    </dxf>
    <dxf>
      <font>
        <b val="0"/>
        <i val="0"/>
        <color rgb="FFFFFFFF"/>
      </font>
      <fill>
        <patternFill>
          <bgColor rgb="FF7030A0"/>
        </patternFill>
      </fill>
      <border/>
    </dxf>
    <dxf>
      <font>
        <b/>
        <i val="0"/>
        <color auto="1"/>
      </font>
      <fill>
        <patternFill>
          <bgColor rgb="FFFFC7CE"/>
        </patternFill>
      </fill>
      <border/>
    </dxf>
    <dxf>
      <font>
        <b/>
        <i val="0"/>
        <color theme="0"/>
      </font>
      <fill>
        <patternFill>
          <bgColor rgb="FF7030A0"/>
        </patternFill>
      </fill>
      <border/>
    </dxf>
    <dxf>
      <fill>
        <patternFill>
          <bgColor theme="0"/>
        </patternFill>
      </fill>
      <border/>
    </dxf>
    <dxf>
      <font>
        <color theme="0" tint="-0.149959996342659"/>
      </font>
      <fill>
        <patternFill>
          <bgColor theme="0" tint="-0.149959996342659"/>
        </patternFill>
      </fill>
      <border/>
    </dxf>
    <dxf>
      <fill>
        <patternFill>
          <bgColor rgb="FFFFCCCC"/>
        </patternFill>
      </fill>
      <border/>
    </dxf>
    <dxf>
      <fill>
        <patternFill>
          <bgColor rgb="FF92D050"/>
        </patternFill>
      </fill>
      <border/>
    </dxf>
    <dxf>
      <font>
        <b/>
        <i val="0"/>
      </font>
      <fill>
        <patternFill>
          <bgColor rgb="FFFFCCCC"/>
        </patternFill>
      </fill>
      <border/>
    </dxf>
    <dxf>
      <font>
        <color theme="0"/>
      </font>
      <fill>
        <patternFill patternType="none"/>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ont>
        <color auto="1"/>
      </font>
      <fill>
        <patternFill>
          <bgColor rgb="FFFFC7CE"/>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92D050"/>
        </patternFill>
      </fill>
      <border/>
    </dxf>
    <dxf>
      <font>
        <b/>
        <i val="0"/>
        <color auto="1"/>
      </font>
      <fill>
        <patternFill>
          <bgColor rgb="FFFFC7CE"/>
        </patternFill>
      </fill>
      <border/>
    </dxf>
    <dxf>
      <fill>
        <patternFill>
          <bgColor rgb="FFFFCCCC"/>
        </patternFill>
      </fill>
      <border/>
    </dxf>
    <dxf>
      <font>
        <b/>
        <i val="0"/>
      </font>
      <fill>
        <patternFill>
          <bgColor rgb="FFFFCCCC"/>
        </patternFill>
      </fill>
      <border/>
    </dxf>
    <dxf>
      <fill>
        <patternFill>
          <bgColor rgb="FFFFCCCC"/>
        </patternFill>
      </fill>
      <border/>
    </dxf>
    <dxf>
      <font>
        <b val="0"/>
        <i val="0"/>
        <color rgb="FFFFFFFF"/>
      </font>
      <fill>
        <patternFill>
          <bgColor rgb="FF7030A0"/>
        </patternFill>
      </fill>
      <border/>
    </dxf>
    <dxf>
      <font>
        <b/>
        <i val="0"/>
        <color theme="0"/>
      </font>
      <fill>
        <patternFill>
          <bgColor rgb="FF7030A0"/>
        </patternFill>
      </fill>
      <border/>
    </dxf>
    <dxf>
      <font>
        <b/>
        <i val="0"/>
        <color auto="1"/>
      </font>
      <fill>
        <patternFill>
          <bgColor rgb="FFFFC7CE"/>
        </patternFill>
      </fill>
      <border/>
    </dxf>
    <dxf>
      <fill>
        <patternFill>
          <bgColor theme="0"/>
        </patternFill>
      </fill>
      <border/>
    </dxf>
    <dxf>
      <font>
        <color theme="0" tint="-0.149959996342659"/>
      </font>
      <fill>
        <patternFill>
          <bgColor theme="0" tint="-0.149959996342659"/>
        </patternFill>
      </fill>
      <border/>
    </dxf>
    <dxf>
      <fill>
        <patternFill>
          <bgColor rgb="FFFFCCCC"/>
        </patternFill>
      </fill>
      <border/>
    </dxf>
    <dxf>
      <fill>
        <patternFill>
          <bgColor rgb="FF92D050"/>
        </patternFill>
      </fill>
      <border/>
    </dxf>
    <dxf>
      <font>
        <b/>
        <i val="0"/>
      </font>
      <fill>
        <patternFill>
          <bgColor rgb="FFFFCCCC"/>
        </patternFill>
      </fill>
      <border/>
    </dxf>
    <dxf>
      <font>
        <color theme="0"/>
      </font>
      <fill>
        <patternFill patternType="none"/>
      </fill>
      <border/>
    </dxf>
    <dxf>
      <font>
        <b/>
        <i val="0"/>
      </font>
      <fill>
        <patternFill>
          <bgColor rgb="FFFFCC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ont>
        <color auto="1"/>
      </font>
      <fill>
        <patternFill>
          <bgColor rgb="FFFFC7CE"/>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92D050"/>
        </patternFill>
      </fill>
      <border/>
    </dxf>
    <dxf>
      <font>
        <b/>
        <i val="0"/>
        <color auto="1"/>
      </font>
      <fill>
        <patternFill>
          <bgColor rgb="FFFFC7CE"/>
        </patternFill>
      </fill>
      <border/>
    </dxf>
    <dxf>
      <fill>
        <patternFill>
          <bgColor rgb="FFFFCCCC"/>
        </patternFill>
      </fill>
      <border/>
    </dxf>
    <dxf>
      <font>
        <b/>
        <i val="0"/>
      </font>
      <fill>
        <patternFill>
          <bgColor rgb="FFFFCCCC"/>
        </patternFill>
      </fill>
      <border/>
    </dxf>
    <dxf>
      <fill>
        <patternFill>
          <bgColor rgb="FFFFCCCC"/>
        </patternFill>
      </fill>
      <border/>
    </dxf>
    <dxf>
      <font>
        <b val="0"/>
        <i val="0"/>
        <color rgb="FFFFFFFF"/>
      </font>
      <fill>
        <patternFill>
          <bgColor rgb="FF7030A0"/>
        </patternFill>
      </fill>
      <border/>
    </dxf>
    <dxf>
      <font>
        <b/>
        <i val="0"/>
        <color auto="1"/>
      </font>
      <fill>
        <patternFill>
          <bgColor rgb="FFFFC7CE"/>
        </patternFill>
      </fill>
      <border/>
    </dxf>
    <dxf>
      <font>
        <b/>
        <i val="0"/>
        <color theme="0"/>
      </font>
      <fill>
        <patternFill>
          <bgColor rgb="FF7030A0"/>
        </patternFill>
      </fill>
      <border/>
    </dxf>
    <dxf>
      <fill>
        <patternFill>
          <bgColor theme="0"/>
        </patternFill>
      </fill>
      <border/>
    </dxf>
    <dxf>
      <font>
        <color theme="0" tint="-0.149959996342659"/>
      </font>
      <fill>
        <patternFill>
          <bgColor theme="0" tint="-0.149959996342659"/>
        </patternFill>
      </fill>
      <border/>
    </dxf>
    <dxf>
      <fill>
        <patternFill>
          <bgColor rgb="FFFFCCCC"/>
        </patternFill>
      </fill>
      <border/>
    </dxf>
    <dxf>
      <fill>
        <patternFill>
          <bgColor rgb="FF92D050"/>
        </patternFill>
      </fill>
      <border/>
    </dxf>
    <dxf>
      <font>
        <b/>
        <i val="0"/>
      </font>
      <fill>
        <patternFill>
          <bgColor rgb="FFFFCCCC"/>
        </patternFill>
      </fill>
      <border/>
    </dxf>
    <dxf>
      <font>
        <color theme="0"/>
      </font>
      <fill>
        <patternFill patternType="none"/>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ont>
        <color auto="1"/>
      </font>
      <fill>
        <patternFill>
          <bgColor rgb="FFFFC7CE"/>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92D050"/>
        </patternFill>
      </fill>
      <border/>
    </dxf>
    <dxf>
      <font>
        <b/>
        <i val="0"/>
        <color auto="1"/>
      </font>
      <fill>
        <patternFill>
          <bgColor rgb="FFFFC7CE"/>
        </patternFill>
      </fill>
      <border/>
    </dxf>
    <dxf>
      <fill>
        <patternFill>
          <bgColor rgb="FFFFCCCC"/>
        </patternFill>
      </fill>
      <border/>
    </dxf>
    <dxf>
      <font>
        <b/>
        <i val="0"/>
      </font>
      <fill>
        <patternFill>
          <bgColor rgb="FFFFCCCC"/>
        </patternFill>
      </fill>
      <border/>
    </dxf>
    <dxf>
      <fill>
        <patternFill>
          <bgColor rgb="FFFFCCCC"/>
        </patternFill>
      </fill>
      <border/>
    </dxf>
    <dxf>
      <font>
        <b val="0"/>
        <i val="0"/>
        <color rgb="FFFFFFFF"/>
      </font>
      <fill>
        <patternFill>
          <bgColor rgb="FF7030A0"/>
        </patternFill>
      </fill>
      <border/>
    </dxf>
    <dxf>
      <font>
        <b/>
        <i val="0"/>
        <color auto="1"/>
      </font>
      <fill>
        <patternFill>
          <bgColor rgb="FFFFC7CE"/>
        </patternFill>
      </fill>
      <border/>
    </dxf>
    <dxf>
      <font>
        <b/>
        <i val="0"/>
        <color theme="0"/>
      </font>
      <fill>
        <patternFill>
          <bgColor rgb="FF7030A0"/>
        </patternFill>
      </fill>
      <border/>
    </dxf>
    <dxf>
      <fill>
        <patternFill>
          <bgColor theme="0"/>
        </patternFill>
      </fill>
      <border/>
    </dxf>
    <dxf>
      <font>
        <color theme="0" tint="-0.149959996342659"/>
      </font>
      <fill>
        <patternFill>
          <bgColor theme="0" tint="-0.149959996342659"/>
        </patternFill>
      </fill>
      <border/>
    </dxf>
    <dxf>
      <fill>
        <patternFill>
          <bgColor rgb="FFFFCCCC"/>
        </patternFill>
      </fill>
      <border/>
    </dxf>
    <dxf>
      <fill>
        <patternFill>
          <bgColor rgb="FF92D050"/>
        </patternFill>
      </fill>
      <border/>
    </dxf>
    <dxf>
      <font>
        <b/>
        <i val="0"/>
      </font>
      <fill>
        <patternFill>
          <bgColor rgb="FFFFCCCC"/>
        </patternFill>
      </fill>
      <border/>
    </dxf>
    <dxf>
      <font>
        <color theme="0"/>
      </font>
      <fill>
        <patternFill patternType="none"/>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ont>
        <color auto="1"/>
      </font>
      <fill>
        <patternFill>
          <bgColor rgb="FFFFC7CE"/>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ont>
        <color rgb="FF9C0006"/>
      </font>
      <fill>
        <patternFill>
          <bgColor rgb="FFFFC7CE"/>
        </patternFill>
      </fill>
      <border/>
    </dxf>
    <dxf>
      <font>
        <b/>
        <i val="0"/>
        <color auto="1"/>
      </font>
      <fill>
        <patternFill>
          <bgColor rgb="FFFFC7CE"/>
        </patternFill>
      </fill>
      <border/>
    </dxf>
    <dxf>
      <fill>
        <patternFill>
          <bgColor rgb="FFFFCCCC"/>
        </patternFill>
      </fill>
      <border/>
    </dxf>
    <dxf>
      <fill>
        <patternFill>
          <bgColor rgb="FF92D050"/>
        </patternFill>
      </fill>
      <border/>
    </dxf>
    <dxf>
      <font>
        <b/>
        <i val="0"/>
        <color auto="1"/>
      </font>
      <fill>
        <patternFill>
          <bgColor rgb="FFFFC7CE"/>
        </patternFill>
      </fill>
      <border/>
    </dxf>
    <dxf>
      <fill>
        <patternFill>
          <bgColor rgb="FFFFCCCC"/>
        </patternFill>
      </fill>
      <border/>
    </dxf>
    <dxf>
      <font>
        <b/>
        <i val="0"/>
      </font>
      <fill>
        <patternFill>
          <bgColor rgb="FFFFCCCC"/>
        </patternFill>
      </fill>
      <border/>
    </dxf>
    <dxf>
      <fill>
        <patternFill>
          <bgColor rgb="FFFFCCCC"/>
        </patternFill>
      </fill>
      <border/>
    </dxf>
    <dxf>
      <font>
        <b val="0"/>
        <i val="0"/>
        <color rgb="FFFFFFFF"/>
      </font>
      <fill>
        <patternFill>
          <bgColor rgb="FF7030A0"/>
        </patternFill>
      </fill>
      <border/>
    </dxf>
    <dxf>
      <font>
        <b/>
        <i val="0"/>
        <color theme="0"/>
      </font>
      <fill>
        <patternFill>
          <bgColor rgb="FF7030A0"/>
        </patternFill>
      </fill>
      <border/>
    </dxf>
    <dxf>
      <font>
        <b/>
        <i val="0"/>
        <color auto="1"/>
      </font>
      <fill>
        <patternFill>
          <bgColor rgb="FFFFC7CE"/>
        </patternFill>
      </fill>
      <border/>
    </dxf>
    <dxf>
      <fill>
        <patternFill>
          <bgColor theme="0"/>
        </patternFill>
      </fill>
      <border/>
    </dxf>
    <dxf>
      <font>
        <color theme="0" tint="-0.149959996342659"/>
      </font>
      <fill>
        <patternFill>
          <bgColor theme="0" tint="-0.149959996342659"/>
        </patternFill>
      </fill>
      <border/>
    </dxf>
    <dxf>
      <fill>
        <patternFill>
          <bgColor rgb="FFFFCCCC"/>
        </patternFill>
      </fill>
      <border/>
    </dxf>
    <dxf>
      <fill>
        <patternFill>
          <bgColor rgb="FF92D050"/>
        </patternFill>
      </fill>
      <border/>
    </dxf>
    <dxf>
      <font>
        <b/>
        <i val="0"/>
      </font>
      <fill>
        <patternFill>
          <bgColor rgb="FFFFCCCC"/>
        </patternFill>
      </fill>
      <border/>
    </dxf>
    <dxf>
      <font>
        <color theme="0"/>
      </font>
      <fill>
        <patternFill patternType="none"/>
      </fill>
      <border/>
    </dxf>
    <dxf>
      <font>
        <b/>
        <i val="0"/>
      </font>
      <fill>
        <patternFill>
          <bgColor rgb="FFFFCC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ont>
        <color auto="1"/>
      </font>
      <fill>
        <patternFill>
          <bgColor rgb="FFFFC7CE"/>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92D050"/>
        </patternFill>
      </fill>
      <border/>
    </dxf>
    <dxf>
      <font>
        <b/>
        <i val="0"/>
        <color auto="1"/>
      </font>
      <fill>
        <patternFill>
          <bgColor rgb="FFFFC7CE"/>
        </patternFill>
      </fill>
      <border/>
    </dxf>
    <dxf>
      <fill>
        <patternFill>
          <bgColor rgb="FFFFCCCC"/>
        </patternFill>
      </fill>
      <border/>
    </dxf>
    <dxf>
      <font>
        <b/>
        <i val="0"/>
      </font>
      <fill>
        <patternFill>
          <bgColor rgb="FFFFCCCC"/>
        </patternFill>
      </fill>
      <border/>
    </dxf>
    <dxf>
      <fill>
        <patternFill>
          <bgColor rgb="FFFFCCCC"/>
        </patternFill>
      </fill>
      <border/>
    </dxf>
    <dxf>
      <font>
        <b val="0"/>
        <i val="0"/>
        <color rgb="FFFFFFFF"/>
      </font>
      <fill>
        <patternFill>
          <bgColor rgb="FF7030A0"/>
        </patternFill>
      </fill>
      <border/>
    </dxf>
    <dxf>
      <font>
        <b/>
        <i val="0"/>
        <color auto="1"/>
      </font>
      <fill>
        <patternFill>
          <bgColor rgb="FFFFC7CE"/>
        </patternFill>
      </fill>
      <border/>
    </dxf>
    <dxf>
      <font>
        <b/>
        <i val="0"/>
        <color theme="0"/>
      </font>
      <fill>
        <patternFill>
          <bgColor rgb="FF7030A0"/>
        </patternFill>
      </fill>
      <border/>
    </dxf>
    <dxf>
      <fill>
        <patternFill>
          <bgColor theme="0"/>
        </patternFill>
      </fill>
      <border/>
    </dxf>
    <dxf>
      <font>
        <color theme="0" tint="-0.149959996342659"/>
      </font>
      <fill>
        <patternFill>
          <bgColor theme="0" tint="-0.149959996342659"/>
        </patternFill>
      </fill>
      <border/>
    </dxf>
    <dxf>
      <fill>
        <patternFill>
          <bgColor rgb="FFFFCCCC"/>
        </patternFill>
      </fill>
      <border/>
    </dxf>
    <dxf>
      <fill>
        <patternFill>
          <bgColor rgb="FF92D050"/>
        </patternFill>
      </fill>
      <border/>
    </dxf>
    <dxf>
      <font>
        <b/>
        <i val="0"/>
      </font>
      <fill>
        <patternFill>
          <bgColor rgb="FFFFCCCC"/>
        </patternFill>
      </fill>
      <border/>
    </dxf>
    <dxf>
      <font>
        <color theme="0"/>
      </font>
      <fill>
        <patternFill patternType="none"/>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ont>
        <color auto="1"/>
      </font>
      <fill>
        <patternFill>
          <bgColor rgb="FFFFC7CE"/>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92D050"/>
        </patternFill>
      </fill>
      <border/>
    </dxf>
    <dxf>
      <font>
        <b/>
        <i val="0"/>
        <color auto="1"/>
      </font>
      <fill>
        <patternFill>
          <bgColor rgb="FFFFC7CE"/>
        </patternFill>
      </fill>
      <border/>
    </dxf>
    <dxf>
      <fill>
        <patternFill>
          <bgColor rgb="FFFFCCCC"/>
        </patternFill>
      </fill>
      <border/>
    </dxf>
    <dxf>
      <font>
        <b/>
        <i val="0"/>
      </font>
      <fill>
        <patternFill>
          <bgColor rgb="FFFFCCCC"/>
        </patternFill>
      </fill>
      <border/>
    </dxf>
    <dxf>
      <fill>
        <patternFill>
          <bgColor rgb="FFFFCCCC"/>
        </patternFill>
      </fill>
      <border/>
    </dxf>
    <dxf>
      <font>
        <b val="0"/>
        <i val="0"/>
        <color rgb="FFFFFFFF"/>
      </font>
      <fill>
        <patternFill>
          <bgColor rgb="FF7030A0"/>
        </patternFill>
      </fill>
      <border/>
    </dxf>
    <dxf>
      <font>
        <b/>
        <i val="0"/>
        <color theme="0"/>
      </font>
      <fill>
        <patternFill>
          <bgColor rgb="FF7030A0"/>
        </patternFill>
      </fill>
      <border/>
    </dxf>
    <dxf>
      <font>
        <b/>
        <i val="0"/>
        <color auto="1"/>
      </font>
      <fill>
        <patternFill>
          <bgColor rgb="FFFFC7CE"/>
        </patternFill>
      </fill>
      <border/>
    </dxf>
    <dxf>
      <fill>
        <patternFill>
          <bgColor theme="0"/>
        </patternFill>
      </fill>
      <border/>
    </dxf>
    <dxf>
      <font>
        <color theme="0" tint="-0.149959996342659"/>
      </font>
      <fill>
        <patternFill>
          <bgColor theme="0" tint="-0.149959996342659"/>
        </patternFill>
      </fill>
      <border/>
    </dxf>
    <dxf>
      <fill>
        <patternFill>
          <bgColor rgb="FFFFCCCC"/>
        </patternFill>
      </fill>
      <border/>
    </dxf>
    <dxf>
      <fill>
        <patternFill>
          <bgColor rgb="FF92D050"/>
        </patternFill>
      </fill>
      <border/>
    </dxf>
    <dxf>
      <font>
        <b/>
        <i val="0"/>
      </font>
      <fill>
        <patternFill>
          <bgColor rgb="FFFFCCCC"/>
        </patternFill>
      </fill>
      <border/>
    </dxf>
    <dxf>
      <font>
        <color theme="0"/>
      </font>
      <fill>
        <patternFill patternType="none"/>
      </fill>
      <border/>
    </dxf>
    <dxf>
      <font>
        <b/>
        <i val="0"/>
      </font>
      <fill>
        <patternFill>
          <bgColor rgb="FFFFCC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ont>
        <color auto="1"/>
      </font>
      <fill>
        <patternFill>
          <bgColor rgb="FFFFC7CE"/>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92D050"/>
        </patternFill>
      </fill>
      <border/>
    </dxf>
    <dxf>
      <font>
        <b/>
        <i val="0"/>
        <color auto="1"/>
      </font>
      <fill>
        <patternFill>
          <bgColor rgb="FFFFC7CE"/>
        </patternFill>
      </fill>
      <border/>
    </dxf>
    <dxf>
      <fill>
        <patternFill>
          <bgColor rgb="FFFFCCCC"/>
        </patternFill>
      </fill>
      <border/>
    </dxf>
    <dxf>
      <font>
        <b/>
        <i val="0"/>
      </font>
      <fill>
        <patternFill>
          <bgColor rgb="FFFFCCCC"/>
        </patternFill>
      </fill>
      <border/>
    </dxf>
    <dxf>
      <fill>
        <patternFill>
          <bgColor rgb="FFFFCCCC"/>
        </patternFill>
      </fill>
      <border/>
    </dxf>
    <dxf>
      <font>
        <b val="0"/>
        <i val="0"/>
        <color rgb="FFFFFFFF"/>
      </font>
      <fill>
        <patternFill>
          <bgColor rgb="FF7030A0"/>
        </patternFill>
      </fill>
      <border/>
    </dxf>
    <dxf>
      <font>
        <b/>
        <i val="0"/>
        <color auto="1"/>
      </font>
      <fill>
        <patternFill>
          <bgColor rgb="FFFFC7CE"/>
        </patternFill>
      </fill>
      <border/>
    </dxf>
    <dxf>
      <font>
        <b/>
        <i val="0"/>
        <color theme="0"/>
      </font>
      <fill>
        <patternFill>
          <bgColor rgb="FF7030A0"/>
        </patternFill>
      </fill>
      <border/>
    </dxf>
    <dxf>
      <fill>
        <patternFill>
          <bgColor theme="0"/>
        </patternFill>
      </fill>
      <border/>
    </dxf>
    <dxf>
      <font>
        <color theme="0" tint="-0.149959996342659"/>
      </font>
      <fill>
        <patternFill>
          <bgColor theme="0" tint="-0.149959996342659"/>
        </patternFill>
      </fill>
      <border/>
    </dxf>
    <dxf>
      <fill>
        <patternFill>
          <bgColor rgb="FFFFCCCC"/>
        </patternFill>
      </fill>
      <border/>
    </dxf>
    <dxf>
      <fill>
        <patternFill>
          <bgColor rgb="FF92D050"/>
        </patternFill>
      </fill>
      <border/>
    </dxf>
    <dxf>
      <font>
        <b/>
        <i val="0"/>
      </font>
      <fill>
        <patternFill>
          <bgColor rgb="FFFFCCCC"/>
        </patternFill>
      </fill>
      <border/>
    </dxf>
    <dxf>
      <font>
        <color theme="0"/>
      </font>
      <fill>
        <patternFill patternType="none"/>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ont>
        <color auto="1"/>
      </font>
      <fill>
        <patternFill>
          <bgColor rgb="FFFFC7CE"/>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92D050"/>
        </patternFill>
      </fill>
      <border/>
    </dxf>
    <dxf>
      <font>
        <b/>
        <i val="0"/>
        <color auto="1"/>
      </font>
      <fill>
        <patternFill>
          <bgColor rgb="FFFFC7CE"/>
        </patternFill>
      </fill>
      <border/>
    </dxf>
    <dxf>
      <fill>
        <patternFill>
          <bgColor rgb="FFFFCCCC"/>
        </patternFill>
      </fill>
      <border/>
    </dxf>
    <dxf>
      <font>
        <b/>
        <i val="0"/>
      </font>
      <fill>
        <patternFill>
          <bgColor rgb="FFFFCCCC"/>
        </patternFill>
      </fill>
      <border/>
    </dxf>
    <dxf>
      <fill>
        <patternFill>
          <bgColor rgb="FFFFCCCC"/>
        </patternFill>
      </fill>
      <border/>
    </dxf>
    <dxf>
      <font>
        <b val="0"/>
        <i val="0"/>
        <color rgb="FFFFFFFF"/>
      </font>
      <fill>
        <patternFill>
          <bgColor rgb="FF7030A0"/>
        </patternFill>
      </fill>
      <border/>
    </dxf>
    <dxf>
      <font>
        <b/>
        <i val="0"/>
        <color auto="1"/>
      </font>
      <fill>
        <patternFill>
          <bgColor rgb="FFFFC7CE"/>
        </patternFill>
      </fill>
      <border/>
    </dxf>
    <dxf>
      <font>
        <b/>
        <i val="0"/>
        <color theme="0"/>
      </font>
      <fill>
        <patternFill>
          <bgColor rgb="FF7030A0"/>
        </patternFill>
      </fill>
      <border/>
    </dxf>
    <dxf>
      <fill>
        <patternFill>
          <bgColor theme="0"/>
        </patternFill>
      </fill>
      <border/>
    </dxf>
    <dxf>
      <font>
        <color theme="0" tint="-0.149959996342659"/>
      </font>
      <fill>
        <patternFill>
          <bgColor theme="0" tint="-0.149959996342659"/>
        </patternFill>
      </fill>
      <border/>
    </dxf>
    <dxf>
      <fill>
        <patternFill>
          <bgColor rgb="FFFFCCCC"/>
        </patternFill>
      </fill>
      <border/>
    </dxf>
    <dxf>
      <fill>
        <patternFill>
          <bgColor rgb="FF92D050"/>
        </patternFill>
      </fill>
      <border/>
    </dxf>
    <dxf>
      <font>
        <b/>
        <i val="0"/>
      </font>
      <fill>
        <patternFill>
          <bgColor rgb="FFFFCCCC"/>
        </patternFill>
      </fill>
      <border/>
    </dxf>
    <dxf>
      <font>
        <color theme="0"/>
      </font>
      <fill>
        <patternFill patternType="none"/>
      </fill>
      <border/>
    </dxf>
    <dxf>
      <font>
        <b/>
        <i val="0"/>
      </font>
      <fill>
        <patternFill>
          <bgColor rgb="FFFFCC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ont>
        <color auto="1"/>
      </font>
      <fill>
        <patternFill>
          <bgColor rgb="FFFFC7CE"/>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ill>
        <patternFill>
          <bgColor rgb="FF92D050"/>
        </patternFill>
      </fill>
      <border/>
    </dxf>
    <dxf>
      <font>
        <b/>
        <i val="0"/>
        <color auto="1"/>
      </font>
      <fill>
        <patternFill>
          <bgColor rgb="FFFFC7CE"/>
        </patternFill>
      </fill>
      <border/>
    </dxf>
    <dxf>
      <fill>
        <patternFill>
          <bgColor rgb="FFFFCCCC"/>
        </patternFill>
      </fill>
      <border/>
    </dxf>
    <dxf>
      <font>
        <b/>
        <i val="0"/>
      </font>
      <fill>
        <patternFill>
          <bgColor rgb="FFFFCCCC"/>
        </patternFill>
      </fill>
      <border/>
    </dxf>
    <dxf>
      <fill>
        <patternFill>
          <bgColor rgb="FFFFCCCC"/>
        </patternFill>
      </fill>
      <border/>
    </dxf>
    <dxf>
      <font>
        <b val="0"/>
        <i val="0"/>
        <color rgb="FFFFFFFF"/>
      </font>
      <fill>
        <patternFill>
          <bgColor rgb="FF7030A0"/>
        </patternFill>
      </fill>
      <border/>
    </dxf>
    <dxf>
      <font>
        <b/>
        <i val="0"/>
        <color auto="1"/>
      </font>
      <fill>
        <patternFill>
          <bgColor rgb="FFFFC7CE"/>
        </patternFill>
      </fill>
      <border/>
    </dxf>
    <dxf>
      <font>
        <b/>
        <i val="0"/>
        <color theme="0"/>
      </font>
      <fill>
        <patternFill>
          <bgColor rgb="FF7030A0"/>
        </patternFill>
      </fill>
      <border/>
    </dxf>
    <dxf>
      <fill>
        <patternFill>
          <bgColor theme="0"/>
        </patternFill>
      </fill>
      <border/>
    </dxf>
    <dxf>
      <font>
        <color theme="0" tint="-0.149959996342659"/>
      </font>
      <fill>
        <patternFill>
          <bgColor theme="0" tint="-0.149959996342659"/>
        </patternFill>
      </fill>
      <border/>
    </dxf>
    <dxf>
      <fill>
        <patternFill>
          <bgColor rgb="FFFFCCCC"/>
        </patternFill>
      </fill>
      <border/>
    </dxf>
    <dxf>
      <fill>
        <patternFill>
          <bgColor rgb="FF92D050"/>
        </patternFill>
      </fill>
      <border/>
    </dxf>
    <dxf>
      <font>
        <b/>
        <i val="0"/>
      </font>
      <fill>
        <patternFill>
          <bgColor rgb="FFFFCCCC"/>
        </patternFill>
      </fill>
      <border/>
    </dxf>
    <dxf>
      <font>
        <color theme="0"/>
      </font>
      <fill>
        <patternFill patternType="none"/>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ill>
        <patternFill>
          <bgColor rgb="FFFFFFCC"/>
        </patternFill>
      </fill>
      <border/>
    </dxf>
    <dxf>
      <fill>
        <patternFill>
          <bgColor rgb="FFFFCCCC"/>
        </patternFill>
      </fill>
      <border/>
    </dxf>
    <dxf>
      <fill>
        <patternFill>
          <bgColor rgb="FF92D050"/>
        </patternFill>
      </fill>
      <border/>
    </dxf>
    <dxf>
      <fill>
        <patternFill>
          <bgColor rgb="FFFFFFCC"/>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ont>
        <b/>
        <i val="0"/>
        <color auto="1"/>
      </font>
      <fill>
        <patternFill>
          <bgColor rgb="FFFFC7CE"/>
        </patternFill>
      </fill>
      <border/>
    </dxf>
    <dxf>
      <font>
        <b/>
        <i val="0"/>
        <color auto="1"/>
      </font>
      <fill>
        <patternFill>
          <bgColor rgb="FFFFC7CE"/>
        </patternFill>
      </fill>
      <border/>
    </dxf>
    <dxf>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color auto="1"/>
      </font>
      <fill>
        <patternFill>
          <bgColor rgb="FFFFCCCC"/>
        </patternFill>
      </fill>
      <border/>
    </dxf>
    <dxf>
      <fill>
        <patternFill>
          <bgColor rgb="FFFFCCCC"/>
        </patternFill>
      </fill>
      <border/>
    </dxf>
    <dxf>
      <fill>
        <patternFill>
          <bgColor rgb="FFFFFF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FFCC"/>
        </patternFill>
      </fill>
      <border/>
    </dxf>
    <dxf>
      <fill>
        <patternFill>
          <bgColor rgb="FFFFCCCC"/>
        </patternFill>
      </fill>
      <border/>
    </dxf>
    <dxf>
      <fill>
        <patternFill>
          <bgColor rgb="FFFFFFCC"/>
        </patternFill>
      </fill>
      <border/>
    </dxf>
    <dxf>
      <fill>
        <patternFill>
          <bgColor rgb="FF92D050"/>
        </patternFill>
      </fill>
      <border/>
    </dxf>
    <dxf>
      <font>
        <b/>
        <i val="0"/>
      </font>
      <fill>
        <patternFill>
          <bgColor rgb="FFFFCCCC"/>
        </patternFill>
      </fill>
      <border/>
    </dxf>
    <dxf>
      <fill>
        <patternFill>
          <bgColor rgb="FFFFCCCC"/>
        </patternFill>
      </fill>
      <border/>
    </dxf>
    <dxf>
      <font>
        <color auto="1"/>
      </font>
      <fill>
        <patternFill>
          <bgColor rgb="FFFFC7CE"/>
        </patternFill>
      </fill>
      <border/>
    </dxf>
    <dxf>
      <font>
        <i val="0"/>
        <u val="none"/>
        <strike val="0"/>
        <sz val="12"/>
        <name val="Arial"/>
      </font>
      <alignment horizontal="left" vertical="center" textRotation="0" wrapText="1" shrinkToFit="1" readingOrder="0"/>
      <border>
        <left style="thin"/>
        <right/>
        <top style="thin"/>
        <bottom style="thin"/>
      </border>
    </dxf>
    <dxf>
      <font>
        <b val="0"/>
        <i val="0"/>
        <u val="none"/>
        <strike val="0"/>
        <sz val="12"/>
        <name val="Arial"/>
        <color auto="1"/>
        <condense val="0"/>
        <extend val="0"/>
      </font>
      <fill>
        <patternFill patternType="none"/>
      </fill>
      <alignment horizontal="center" vertical="center" textRotation="0" wrapText="1" shrinkToFit="1" readingOrder="0"/>
      <border>
        <left/>
        <right style="thin"/>
        <top style="thin"/>
        <bottom style="thin"/>
      </border>
      <protection hidden="1" locked="0"/>
    </dxf>
    <dxf>
      <border>
        <top style="thin"/>
      </border>
    </dxf>
    <dxf>
      <border>
        <left style="thin"/>
        <right style="thin"/>
        <top style="thin"/>
        <bottom style="thin"/>
      </border>
    </dxf>
    <dxf>
      <font>
        <i val="0"/>
        <u val="none"/>
        <strike val="0"/>
        <sz val="12"/>
        <name val="Arial"/>
      </font>
    </dxf>
    <dxf>
      <border>
        <bottom style="thin"/>
      </border>
    </dxf>
    <dxf>
      <font>
        <i val="0"/>
        <u val="none"/>
        <strike val="0"/>
        <sz val="12"/>
        <name val="Arial"/>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microsoft.com/office/2017/10/relationships/person" Target="persons/person.xml" /><Relationship Id="rId23" Type="http://schemas.openxmlformats.org/officeDocument/2006/relationships/customXml" Target="../customXml/item1.xml" /><Relationship Id="rId24" Type="http://schemas.openxmlformats.org/officeDocument/2006/relationships/customXml" Target="../customXml/item2.xml" /><Relationship Id="rId25" Type="http://schemas.openxmlformats.org/officeDocument/2006/relationships/customXml" Target="../customXml/item3.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tdeconline.tn.gov/dwr"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180975</xdr:colOff>
      <xdr:row>5</xdr:row>
      <xdr:rowOff>361950</xdr:rowOff>
    </xdr:from>
    <xdr:ext cx="3857625" cy="8210550"/>
    <xdr:sp macro="" textlink="">
      <xdr:nvSpPr>
        <xdr:cNvPr id="2" name="TextBox 1"/>
        <xdr:cNvSpPr txBox="1"/>
      </xdr:nvSpPr>
      <xdr:spPr>
        <a:xfrm>
          <a:off x="20574000" y="2333625"/>
          <a:ext cx="3857625" cy="8210550"/>
        </a:xfrm>
        <a:prstGeom prst="rect">
          <a:avLst/>
        </a:prstGeom>
        <a:solidFill>
          <a:srgbClr val="FFFFFF"/>
        </a:solid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oAutofit/>
        </a:bodyPr>
        <a:lstStyle/>
        <a:p>
          <a:r>
            <a:rPr lang="en-US" sz="1200" b="0" u="none">
              <a:latin typeface="Times New Roman" panose="02020603050405020304" pitchFamily="18" charset="0"/>
              <a:cs typeface="Times New Roman" panose="02020603050405020304" pitchFamily="18" charset="0"/>
            </a:rPr>
            <a:t>These</a:t>
          </a:r>
          <a:r>
            <a:rPr lang="en-US" sz="1200" b="0" u="none" baseline="0">
              <a:latin typeface="Times New Roman" panose="02020603050405020304" pitchFamily="18" charset="0"/>
              <a:cs typeface="Times New Roman" panose="02020603050405020304" pitchFamily="18" charset="0"/>
            </a:rPr>
            <a:t> notes are included for your convience. If any term or condition</a:t>
          </a:r>
          <a:r>
            <a:rPr lang="en-US" sz="1200" b="0" u="none"/>
            <a:t> contained in file is in conflict with, or inconsistent with, any provision in any of the permit or rules, the provision contained in the permit or rule shall govern and control. </a:t>
          </a:r>
        </a:p>
        <a:p>
          <a:endParaRPr lang="en-US" sz="1200" b="0" u="none">
            <a:latin typeface="Times New Roman" panose="02020603050405020304" pitchFamily="18" charset="0"/>
            <a:cs typeface="Times New Roman" panose="02020603050405020304" pitchFamily="18" charset="0"/>
          </a:endParaRPr>
        </a:p>
        <a:p>
          <a:r>
            <a:rPr lang="en-US" sz="1200" b="1" u="sng">
              <a:latin typeface="Times New Roman" panose="02020603050405020304" pitchFamily="18" charset="0"/>
              <a:cs typeface="Times New Roman" panose="02020603050405020304" pitchFamily="18" charset="0"/>
            </a:rPr>
            <a:t>Dry Weather Overflow:</a:t>
          </a:r>
          <a:r>
            <a:rPr lang="en-US" sz="1200" b="0" u="none">
              <a:latin typeface="Times New Roman" panose="02020603050405020304" pitchFamily="18" charset="0"/>
              <a:cs typeface="Times New Roman" panose="02020603050405020304" pitchFamily="18" charset="0"/>
            </a:rPr>
            <a:t> </a:t>
          </a:r>
          <a:r>
            <a:rPr lang="en-US" sz="1200">
              <a:latin typeface="Times New Roman" panose="02020603050405020304" pitchFamily="18" charset="0"/>
              <a:cs typeface="Times New Roman" panose="02020603050405020304" pitchFamily="18" charset="0"/>
            </a:rPr>
            <a:t>A “dry weather overflow” is a type of sanitary sewer overflow and is defined as one day or any portion of a day in which unpermitted discharge of wastewater from the collection or treatment system other than through the permitted outfall occurs and is not directly related to a rainfall event. Discharges from more than one point within a 24-hour period shall be counted as separate overflows.</a:t>
          </a:r>
        </a:p>
        <a:p>
          <a:endParaRPr lang="en-US" sz="1200">
            <a:latin typeface="Times New Roman" panose="02020603050405020304" pitchFamily="18" charset="0"/>
            <a:cs typeface="Times New Roman" panose="02020603050405020304" pitchFamily="18" charset="0"/>
          </a:endParaRPr>
        </a:p>
        <a:p>
          <a:r>
            <a:rPr lang="en-US" sz="1200" b="1" u="sng">
              <a:latin typeface="Times New Roman" panose="02020603050405020304" pitchFamily="18" charset="0"/>
              <a:cs typeface="Times New Roman" panose="02020603050405020304" pitchFamily="18" charset="0"/>
            </a:rPr>
            <a:t>Release:</a:t>
          </a:r>
          <a:r>
            <a:rPr lang="en-US" sz="1200" b="0" u="none">
              <a:latin typeface="Times New Roman" panose="02020603050405020304" pitchFamily="18" charset="0"/>
              <a:cs typeface="Times New Roman" panose="02020603050405020304" pitchFamily="18" charset="0"/>
            </a:rPr>
            <a:t> </a:t>
          </a:r>
          <a:r>
            <a:rPr lang="en-US" sz="1200">
              <a:latin typeface="Times New Roman" panose="02020603050405020304" pitchFamily="18" charset="0"/>
              <a:cs typeface="Times New Roman" panose="02020603050405020304" pitchFamily="18" charset="0"/>
            </a:rPr>
            <a:t>A “release” is the flow of sewage from any portion of the collection or transmission system owned or operated by the permittee other than through permitted outfalls that </a:t>
          </a:r>
          <a:r>
            <a:rPr lang="en-US" sz="1200" b="1" u="sng">
              <a:latin typeface="Times New Roman" panose="02020603050405020304" pitchFamily="18" charset="0"/>
              <a:cs typeface="Times New Roman" panose="02020603050405020304" pitchFamily="18" charset="0"/>
            </a:rPr>
            <a:t>does not add pollutants to waters</a:t>
          </a:r>
          <a:r>
            <a:rPr lang="en-US" sz="1200">
              <a:latin typeface="Times New Roman" panose="02020603050405020304" pitchFamily="18" charset="0"/>
              <a:cs typeface="Times New Roman" panose="02020603050405020304" pitchFamily="18" charset="0"/>
            </a:rPr>
            <a:t>. In addition, a “release” includes a backup into a building or private property that is caused by blockages, flow conditions, or other malfunctions originating in the collection and transmission system owned or operated by the permittee. A “release” does not include backups into a building or private property caused by blockages or other malfunctions originating in a private lateral.</a:t>
          </a:r>
        </a:p>
        <a:p>
          <a:endParaRPr lang="en-US" sz="1200">
            <a:latin typeface="Times New Roman" panose="02020603050405020304" pitchFamily="18" charset="0"/>
            <a:cs typeface="Times New Roman" panose="02020603050405020304" pitchFamily="18" charset="0"/>
          </a:endParaRPr>
        </a:p>
        <a:p>
          <a:r>
            <a:rPr lang="en-US" sz="1200" b="1" u="sng">
              <a:latin typeface="Times New Roman" panose="02020603050405020304" pitchFamily="18" charset="0"/>
              <a:cs typeface="Times New Roman" panose="02020603050405020304" pitchFamily="18" charset="0"/>
            </a:rPr>
            <a:t>Discharge:</a:t>
          </a:r>
          <a:r>
            <a:rPr lang="en-US" sz="1200" b="0" u="none">
              <a:latin typeface="Times New Roman" panose="02020603050405020304" pitchFamily="18" charset="0"/>
              <a:cs typeface="Times New Roman" panose="02020603050405020304" pitchFamily="18" charset="0"/>
            </a:rPr>
            <a:t> </a:t>
          </a:r>
          <a:r>
            <a:rPr lang="en-US" sz="1200">
              <a:latin typeface="Times New Roman" panose="02020603050405020304" pitchFamily="18" charset="0"/>
              <a:cs typeface="Times New Roman" panose="02020603050405020304" pitchFamily="18" charset="0"/>
            </a:rPr>
            <a:t>“Discharge” or “discharge of a pollutant” refers to the addition of pollutants to waters from a source.</a:t>
          </a:r>
        </a:p>
        <a:p>
          <a:endParaRPr lang="en-US" sz="1200">
            <a:latin typeface="Times New Roman" panose="02020603050405020304" pitchFamily="18" charset="0"/>
            <a:cs typeface="Times New Roman" panose="02020603050405020304" pitchFamily="18" charset="0"/>
          </a:endParaRPr>
        </a:p>
        <a:p>
          <a:r>
            <a:rPr lang="en-US" sz="1200" b="1" u="sng">
              <a:latin typeface="Times New Roman" panose="02020603050405020304" pitchFamily="18" charset="0"/>
              <a:cs typeface="Times New Roman" panose="02020603050405020304" pitchFamily="18" charset="0"/>
            </a:rPr>
            <a:t>Bypass:</a:t>
          </a:r>
          <a:r>
            <a:rPr lang="en-US" sz="1200" b="0" u="none">
              <a:latin typeface="Times New Roman" panose="02020603050405020304" pitchFamily="18" charset="0"/>
              <a:cs typeface="Times New Roman" panose="02020603050405020304" pitchFamily="18" charset="0"/>
            </a:rPr>
            <a:t>  A </a:t>
          </a:r>
          <a:r>
            <a:rPr lang="en-US" sz="1200">
              <a:solidFill>
                <a:schemeClr val="tx1"/>
              </a:solidFill>
              <a:effectLst/>
              <a:latin typeface="Times New Roman" panose="02020603050405020304" pitchFamily="18" charset="0"/>
              <a:ea typeface="+mn-ea"/>
              <a:cs typeface="Times New Roman" panose="02020603050405020304" pitchFamily="18" charset="0"/>
            </a:rPr>
            <a:t>“bypass”</a:t>
          </a:r>
          <a:r>
            <a:rPr lang="en-US" sz="1200" baseline="0">
              <a:solidFill>
                <a:schemeClr val="tx1"/>
              </a:solidFill>
              <a:effectLst/>
              <a:latin typeface="Times New Roman" panose="02020603050405020304" pitchFamily="18" charset="0"/>
              <a:ea typeface="+mn-ea"/>
              <a:cs typeface="Times New Roman" panose="02020603050405020304" pitchFamily="18" charset="0"/>
            </a:rPr>
            <a:t> </a:t>
          </a:r>
          <a:r>
            <a:rPr lang="en-US" sz="1200">
              <a:latin typeface="Times New Roman" panose="02020603050405020304" pitchFamily="18" charset="0"/>
              <a:cs typeface="Times New Roman" panose="02020603050405020304" pitchFamily="18" charset="0"/>
            </a:rPr>
            <a:t>is defined as the intentional diversion of waste streams from any portion of a treatment facility.</a:t>
          </a:r>
        </a:p>
        <a:p>
          <a:endParaRPr lang="en-US" sz="1200">
            <a:latin typeface="Times New Roman" panose="02020603050405020304" pitchFamily="18" charset="0"/>
            <a:cs typeface="Times New Roman" panose="02020603050405020304" pitchFamily="18" charset="0"/>
          </a:endParaRPr>
        </a:p>
        <a:p>
          <a:r>
            <a:rPr lang="en-US" sz="1200" b="1" u="sng">
              <a:latin typeface="Times New Roman" panose="02020603050405020304" pitchFamily="18" charset="0"/>
              <a:cs typeface="Times New Roman" panose="02020603050405020304" pitchFamily="18" charset="0"/>
            </a:rPr>
            <a:t>Upset:</a:t>
          </a:r>
          <a:r>
            <a:rPr lang="en-US" sz="1200" b="0" u="none">
              <a:latin typeface="Times New Roman" panose="02020603050405020304" pitchFamily="18" charset="0"/>
              <a:cs typeface="Times New Roman" panose="02020603050405020304" pitchFamily="18" charset="0"/>
            </a:rPr>
            <a:t> "U</a:t>
          </a:r>
          <a:r>
            <a:rPr lang="en-US" sz="1200" b="0" u="none" baseline="0">
              <a:latin typeface="Times New Roman" panose="02020603050405020304" pitchFamily="18" charset="0"/>
              <a:cs typeface="Times New Roman" panose="02020603050405020304" pitchFamily="18" charset="0"/>
            </a:rPr>
            <a:t>pset" </a:t>
          </a:r>
          <a:r>
            <a:rPr lang="en-US" sz="1200" b="0" i="0" u="none" strike="noStrike" baseline="0">
              <a:solidFill>
                <a:schemeClr val="tx1"/>
              </a:solidFill>
              <a:latin typeface="Times New Roman" panose="02020603050405020304" pitchFamily="18" charset="0"/>
              <a:ea typeface="+mn-ea"/>
              <a:cs typeface="Times New Roman" panose="02020603050405020304" pitchFamily="18" charset="0"/>
            </a:rPr>
            <a:t>means an exceptional incident in which there is unintentional and temporary noncompliance with technology-based effluent limitations because of factors beyond the reasonable control of the permittee. An upset does not include noncompliance to the extent caused by operational error, improperly designed treatment facilities, inadequate treatment facilities, lack of preventive maintenance, or careless or improper operation. </a:t>
          </a:r>
          <a:endParaRPr lang="en-US" sz="1200" b="0" u="none">
            <a:latin typeface="Times New Roman" panose="02020603050405020304" pitchFamily="18" charset="0"/>
            <a:cs typeface="Times New Roman" panose="02020603050405020304" pitchFamily="18" charset="0"/>
          </a:endParaRPr>
        </a:p>
        <a:p>
          <a:endParaRPr lang="en-US" sz="1200">
            <a:latin typeface="Times New Roman" panose="02020603050405020304" pitchFamily="18" charset="0"/>
            <a:cs typeface="Times New Roman" panose="02020603050405020304" pitchFamily="18" charset="0"/>
          </a:endParaRPr>
        </a:p>
        <a:p>
          <a:r>
            <a:rPr lang="en-US" sz="1200" b="1" u="sng">
              <a:latin typeface="Times New Roman" panose="02020603050405020304" pitchFamily="18" charset="0"/>
              <a:cs typeface="Times New Roman" panose="02020603050405020304" pitchFamily="18" charset="0"/>
            </a:rPr>
            <a:t>Washout</a:t>
          </a:r>
          <a:r>
            <a:rPr lang="en-US" sz="1200" b="0" u="none">
              <a:latin typeface="Times New Roman" panose="02020603050405020304" pitchFamily="18" charset="0"/>
              <a:cs typeface="Times New Roman" panose="02020603050405020304" pitchFamily="18" charset="0"/>
            </a:rPr>
            <a:t>: </a:t>
          </a:r>
          <a:r>
            <a:rPr lang="en-US" sz="1200" b="0" i="0" u="none" strike="noStrike" baseline="0">
              <a:solidFill>
                <a:schemeClr val="tx1"/>
              </a:solidFill>
              <a:latin typeface="Times New Roman" panose="02020603050405020304" pitchFamily="18" charset="0"/>
              <a:ea typeface="+mn-ea"/>
              <a:cs typeface="Times New Roman" panose="02020603050405020304" pitchFamily="18" charset="0"/>
            </a:rPr>
            <a:t>The term, “</a:t>
          </a:r>
          <a:r>
            <a:rPr lang="en-US" sz="1200" b="0" i="1" u="none" strike="noStrike" baseline="0">
              <a:solidFill>
                <a:schemeClr val="tx1"/>
              </a:solidFill>
              <a:latin typeface="Times New Roman" panose="02020603050405020304" pitchFamily="18" charset="0"/>
              <a:ea typeface="+mn-ea"/>
              <a:cs typeface="Times New Roman" panose="02020603050405020304" pitchFamily="18" charset="0"/>
            </a:rPr>
            <a:t>washout</a:t>
          </a:r>
          <a:r>
            <a:rPr lang="en-US" sz="1200" b="0" i="0" u="none" strike="noStrike" baseline="0">
              <a:solidFill>
                <a:schemeClr val="tx1"/>
              </a:solidFill>
              <a:latin typeface="Times New Roman" panose="02020603050405020304" pitchFamily="18" charset="0"/>
              <a:ea typeface="+mn-ea"/>
              <a:cs typeface="Times New Roman" panose="02020603050405020304" pitchFamily="18" charset="0"/>
            </a:rPr>
            <a:t>” is applicable to activated sludge plants and is defined as loss of mixed liquor suspended solids (MLSS) of 30.00% or more from the aeration basin(s). </a:t>
          </a:r>
          <a:endParaRPr lang="en-US" sz="1200" b="0" u="none">
            <a:latin typeface="Times New Roman" panose="02020603050405020304" pitchFamily="18" charset="0"/>
            <a:cs typeface="Times New Roman" panose="02020603050405020304" pitchFamily="18" charset="0"/>
          </a:endParaRPr>
        </a:p>
        <a:p>
          <a:endParaRPr lang="en-US" sz="1200">
            <a:latin typeface="Times New Roman" panose="02020603050405020304" pitchFamily="18" charset="0"/>
            <a:cs typeface="Times New Roman" panose="02020603050405020304" pitchFamily="18" charset="0"/>
          </a:endParaRPr>
        </a:p>
        <a:p>
          <a:r>
            <a:rPr lang="en-US" sz="1200" b="1" u="sng">
              <a:latin typeface="Times New Roman" panose="02020603050405020304" pitchFamily="18" charset="0"/>
              <a:cs typeface="Times New Roman" panose="02020603050405020304" pitchFamily="18" charset="0"/>
            </a:rPr>
            <a:t>Stream Affiliation:</a:t>
          </a:r>
          <a:r>
            <a:rPr lang="en-US" sz="1200" b="0" u="none">
              <a:latin typeface="Times New Roman" panose="02020603050405020304" pitchFamily="18" charset="0"/>
              <a:cs typeface="Times New Roman" panose="02020603050405020304" pitchFamily="18" charset="0"/>
            </a:rPr>
            <a:t> This may include the SSO entering the stormdrain system.</a:t>
          </a:r>
          <a:endParaRPr lang="en-US" sz="1200" b="1" u="sng">
            <a:latin typeface="Times New Roman" panose="02020603050405020304" pitchFamily="18" charset="0"/>
            <a:cs typeface="Times New Roman" panose="02020603050405020304" pitchFamily="18" charset="0"/>
          </a:endParaRPr>
        </a:p>
        <a:p>
          <a:endParaRPr lang="en-US" sz="1200">
            <a:latin typeface="Times New Roman" panose="02020603050405020304" pitchFamily="18" charset="0"/>
            <a:cs typeface="Times New Roman" panose="02020603050405020304" pitchFamily="18" charset="0"/>
          </a:endParaRPr>
        </a:p>
      </xdr:txBody>
    </xdr:sp>
    <xdr:clientData/>
  </xdr:oneCellAnchor>
  <xdr:oneCellAnchor>
    <xdr:from>
      <xdr:col>18</xdr:col>
      <xdr:colOff>171450</xdr:colOff>
      <xdr:row>2</xdr:row>
      <xdr:rowOff>114300</xdr:rowOff>
    </xdr:from>
    <xdr:ext cx="3857625" cy="962025"/>
    <xdr:sp macro="" textlink="">
      <xdr:nvSpPr>
        <xdr:cNvPr id="3" name="TextBox 2">
          <a:hlinkClick r:id="rId1"/>
        </xdr:cNvPr>
        <xdr:cNvSpPr txBox="1"/>
      </xdr:nvSpPr>
      <xdr:spPr>
        <a:xfrm>
          <a:off x="20564475" y="914400"/>
          <a:ext cx="3857625" cy="962025"/>
        </a:xfrm>
        <a:prstGeom prst="rect">
          <a:avLst/>
        </a:prstGeom>
        <a:solidFill>
          <a:srgbClr val="FFFFFF"/>
        </a:solid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oAutofit/>
        </a:bodyPr>
        <a:lstStyle/>
        <a:p>
          <a:pPr algn="l"/>
          <a:r>
            <a:rPr lang="en-US" sz="1400" b="0" u="none" baseline="0">
              <a:latin typeface="Times New Roman" panose="02020603050405020304" pitchFamily="18" charset="0"/>
              <a:cs typeface="Times New Roman" panose="02020603050405020304" pitchFamily="18" charset="0"/>
            </a:rPr>
            <a:t>The following link will assist you in determining the latitude, longitude (in decimal degrees) and the name of the receiving water: </a:t>
          </a:r>
          <a:r>
            <a:rPr lang="en-US" sz="1400" b="1" u="sng">
              <a:solidFill>
                <a:srgbClr val="0066FF"/>
              </a:solidFill>
              <a:latin typeface="Times New Roman" panose="02020603050405020304" pitchFamily="18" charset="0"/>
              <a:cs typeface="Times New Roman" panose="02020603050405020304" pitchFamily="18" charset="0"/>
            </a:rPr>
            <a:t>http://tdeconline.tn.gov/dwr</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371475</xdr:colOff>
      <xdr:row>7</xdr:row>
      <xdr:rowOff>133350</xdr:rowOff>
    </xdr:from>
    <xdr:to>
      <xdr:col>24</xdr:col>
      <xdr:colOff>381000</xdr:colOff>
      <xdr:row>21</xdr:row>
      <xdr:rowOff>142875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972550" y="2152650"/>
          <a:ext cx="7934325" cy="2867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id="1" name="Table1" displayName="Table1" ref="A2:B72" totalsRowShown="0" headerRowDxfId="1221" dataDxfId="1219" tableBorderDxfId="1218" headerRowBorderDxfId="1220" totalsRowBorderDxfId="1217">
  <autoFilter ref="A2:B72"/>
  <tableColumns count="2">
    <tableColumn id="1" name="Location" dataDxfId="1216"/>
    <tableColumn id="2" name="Description" dataDxfId="1215"/>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tdeconline.tn.gov/dwr/" TargetMode="External" /><Relationship Id="rId2" Type="http://schemas.openxmlformats.org/officeDocument/2006/relationships/drawing" Target="../drawings/drawing1.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B202"/>
  <sheetViews>
    <sheetView zoomScaleSheetLayoutView="90" workbookViewId="0" topLeftCell="A10">
      <selection activeCell="A16" sqref="A16:XFD16"/>
    </sheetView>
  </sheetViews>
  <sheetFormatPr defaultColWidth="9.140625" defaultRowHeight="15"/>
  <cols>
    <col min="1" max="1" width="43.140625" style="49" bestFit="1" customWidth="1"/>
    <col min="2" max="2" width="76.140625" style="50" customWidth="1"/>
    <col min="3" max="33" width="9.140625" style="263" customWidth="1"/>
    <col min="34" max="16384" width="9.140625" style="41" customWidth="1"/>
  </cols>
  <sheetData>
    <row r="1" spans="1:2" ht="154.5" customHeight="1" thickBot="1">
      <c r="A1" s="802" t="s">
        <v>0</v>
      </c>
      <c r="B1" s="803"/>
    </row>
    <row r="2" spans="1:2" ht="15">
      <c r="A2" s="42" t="s">
        <v>1</v>
      </c>
      <c r="B2" s="145" t="s">
        <v>2</v>
      </c>
    </row>
    <row r="3" spans="1:2" ht="15">
      <c r="A3" s="44" t="s">
        <v>3</v>
      </c>
      <c r="B3" s="43" t="s">
        <v>4</v>
      </c>
    </row>
    <row r="4" spans="1:2" ht="15">
      <c r="A4" s="44" t="s">
        <v>5</v>
      </c>
      <c r="B4" s="43" t="s">
        <v>6</v>
      </c>
    </row>
    <row r="5" spans="1:2" ht="15">
      <c r="A5" s="45" t="s">
        <v>7</v>
      </c>
      <c r="B5" s="43" t="s">
        <v>8</v>
      </c>
    </row>
    <row r="6" spans="1:2" ht="15">
      <c r="A6" s="45" t="s">
        <v>9</v>
      </c>
      <c r="B6" s="43" t="s">
        <v>10</v>
      </c>
    </row>
    <row r="7" spans="1:2" ht="15">
      <c r="A7" s="45" t="s">
        <v>11</v>
      </c>
      <c r="B7" s="43" t="s">
        <v>12</v>
      </c>
    </row>
    <row r="8" spans="1:2" ht="30">
      <c r="A8" s="45" t="s">
        <v>13</v>
      </c>
      <c r="B8" s="43" t="s">
        <v>14</v>
      </c>
    </row>
    <row r="9" spans="1:2" ht="15">
      <c r="A9" s="45" t="s">
        <v>15</v>
      </c>
      <c r="B9" s="43" t="s">
        <v>16</v>
      </c>
    </row>
    <row r="10" spans="1:2" ht="15">
      <c r="A10" s="45" t="s">
        <v>17</v>
      </c>
      <c r="B10" s="43" t="s">
        <v>18</v>
      </c>
    </row>
    <row r="11" spans="1:2" ht="19.5">
      <c r="A11" s="45" t="s">
        <v>19</v>
      </c>
      <c r="B11" s="43" t="s">
        <v>20</v>
      </c>
    </row>
    <row r="12" spans="1:2" ht="19.5">
      <c r="A12" s="45" t="s">
        <v>21</v>
      </c>
      <c r="B12" s="46" t="s">
        <v>22</v>
      </c>
    </row>
    <row r="13" spans="1:2" ht="19.5">
      <c r="A13" s="45" t="s">
        <v>23</v>
      </c>
      <c r="B13" s="46" t="s">
        <v>24</v>
      </c>
    </row>
    <row r="14" spans="1:2" ht="19.5">
      <c r="A14" s="45" t="s">
        <v>25</v>
      </c>
      <c r="B14" s="43" t="s">
        <v>26</v>
      </c>
    </row>
    <row r="15" spans="1:2" ht="76.5">
      <c r="A15" s="45" t="s">
        <v>27</v>
      </c>
      <c r="B15" s="43" t="s">
        <v>28</v>
      </c>
    </row>
    <row r="16" spans="1:2" ht="76.5">
      <c r="A16" s="45" t="s">
        <v>29</v>
      </c>
      <c r="B16" s="43" t="s">
        <v>28</v>
      </c>
    </row>
    <row r="17" spans="1:2" ht="19.5">
      <c r="A17" s="45" t="s">
        <v>30</v>
      </c>
      <c r="B17" s="43" t="s">
        <v>31</v>
      </c>
    </row>
    <row r="18" spans="1:2" ht="19.5">
      <c r="A18" s="45" t="s">
        <v>32</v>
      </c>
      <c r="B18" s="46" t="s">
        <v>33</v>
      </c>
    </row>
    <row r="19" spans="1:2" ht="19.5">
      <c r="A19" s="45" t="s">
        <v>34</v>
      </c>
      <c r="B19" s="46" t="s">
        <v>35</v>
      </c>
    </row>
    <row r="20" spans="1:2" ht="19.5">
      <c r="A20" s="45" t="s">
        <v>36</v>
      </c>
      <c r="B20" s="43" t="s">
        <v>26</v>
      </c>
    </row>
    <row r="21" spans="1:2" ht="76.5">
      <c r="A21" s="45" t="s">
        <v>37</v>
      </c>
      <c r="B21" s="43" t="s">
        <v>28</v>
      </c>
    </row>
    <row r="22" spans="1:2" ht="76.5">
      <c r="A22" s="45" t="s">
        <v>38</v>
      </c>
      <c r="B22" s="43" t="s">
        <v>28</v>
      </c>
    </row>
    <row r="23" spans="1:2" ht="15">
      <c r="A23" s="45" t="s">
        <v>39</v>
      </c>
      <c r="B23" s="43" t="s">
        <v>40</v>
      </c>
    </row>
    <row r="24" spans="1:2" ht="15">
      <c r="A24" s="45" t="s">
        <v>41</v>
      </c>
      <c r="B24" s="43" t="s">
        <v>42</v>
      </c>
    </row>
    <row r="25" spans="1:2" ht="15">
      <c r="A25" s="45" t="s">
        <v>43</v>
      </c>
      <c r="B25" s="43" t="s">
        <v>44</v>
      </c>
    </row>
    <row r="26" spans="1:2" ht="15">
      <c r="A26" s="45" t="s">
        <v>45</v>
      </c>
      <c r="B26" s="43" t="s">
        <v>26</v>
      </c>
    </row>
    <row r="27" spans="1:2" ht="76.5">
      <c r="A27" s="45" t="s">
        <v>46</v>
      </c>
      <c r="B27" s="43" t="s">
        <v>28</v>
      </c>
    </row>
    <row r="28" spans="1:2" ht="76.5">
      <c r="A28" s="45" t="s">
        <v>47</v>
      </c>
      <c r="B28" s="43" t="s">
        <v>28</v>
      </c>
    </row>
    <row r="29" spans="1:2" ht="15">
      <c r="A29" s="45" t="s">
        <v>48</v>
      </c>
      <c r="B29" s="43" t="s">
        <v>49</v>
      </c>
    </row>
    <row r="30" spans="1:2" ht="15">
      <c r="A30" s="45" t="s">
        <v>50</v>
      </c>
      <c r="B30" s="43" t="s">
        <v>51</v>
      </c>
    </row>
    <row r="31" spans="1:2" ht="15">
      <c r="A31" s="45" t="s">
        <v>52</v>
      </c>
      <c r="B31" s="43" t="s">
        <v>53</v>
      </c>
    </row>
    <row r="32" spans="1:2" ht="15">
      <c r="A32" s="45" t="s">
        <v>54</v>
      </c>
      <c r="B32" s="43" t="s">
        <v>26</v>
      </c>
    </row>
    <row r="33" spans="1:2" ht="76.5">
      <c r="A33" s="45" t="s">
        <v>55</v>
      </c>
      <c r="B33" s="43" t="s">
        <v>28</v>
      </c>
    </row>
    <row r="34" spans="1:2" ht="76.5">
      <c r="A34" s="45" t="s">
        <v>56</v>
      </c>
      <c r="B34" s="43" t="s">
        <v>28</v>
      </c>
    </row>
    <row r="35" spans="1:2" ht="15">
      <c r="A35" s="45" t="s">
        <v>57</v>
      </c>
      <c r="B35" s="43" t="s">
        <v>58</v>
      </c>
    </row>
    <row r="36" spans="1:2" ht="15">
      <c r="A36" s="45" t="s">
        <v>59</v>
      </c>
      <c r="B36" s="43" t="s">
        <v>60</v>
      </c>
    </row>
    <row r="37" spans="1:2" ht="15">
      <c r="A37" s="45" t="s">
        <v>61</v>
      </c>
      <c r="B37" s="43" t="s">
        <v>62</v>
      </c>
    </row>
    <row r="38" spans="1:2" ht="15">
      <c r="A38" s="45" t="s">
        <v>63</v>
      </c>
      <c r="B38" s="43" t="s">
        <v>64</v>
      </c>
    </row>
    <row r="39" spans="1:2" ht="15">
      <c r="A39" s="45" t="s">
        <v>65</v>
      </c>
      <c r="B39" s="43" t="s">
        <v>66</v>
      </c>
    </row>
    <row r="40" spans="1:2" ht="45">
      <c r="A40" s="45" t="s">
        <v>67</v>
      </c>
      <c r="B40" s="43" t="s">
        <v>68</v>
      </c>
    </row>
    <row r="41" spans="1:2" ht="30">
      <c r="A41" s="45" t="s">
        <v>69</v>
      </c>
      <c r="B41" s="43" t="s">
        <v>70</v>
      </c>
    </row>
    <row r="42" spans="1:2" ht="30">
      <c r="A42" s="45" t="s">
        <v>71</v>
      </c>
      <c r="B42" s="43" t="s">
        <v>72</v>
      </c>
    </row>
    <row r="43" spans="1:2" ht="30">
      <c r="A43" s="45" t="s">
        <v>73</v>
      </c>
      <c r="B43" s="43" t="s">
        <v>74</v>
      </c>
    </row>
    <row r="44" spans="1:2" ht="39" customHeight="1">
      <c r="A44" s="45" t="s">
        <v>75</v>
      </c>
      <c r="B44" s="43" t="s">
        <v>76</v>
      </c>
    </row>
    <row r="45" spans="1:2" ht="30">
      <c r="A45" s="45" t="s">
        <v>77</v>
      </c>
      <c r="B45" s="43" t="s">
        <v>78</v>
      </c>
    </row>
    <row r="46" spans="1:2" ht="15">
      <c r="A46" s="45" t="s">
        <v>79</v>
      </c>
      <c r="B46" s="43" t="s">
        <v>80</v>
      </c>
    </row>
    <row r="47" spans="1:2" ht="30">
      <c r="A47" s="45" t="s">
        <v>81</v>
      </c>
      <c r="B47" s="43" t="s">
        <v>82</v>
      </c>
    </row>
    <row r="48" spans="1:2" ht="15">
      <c r="A48" s="45" t="s">
        <v>83</v>
      </c>
      <c r="B48" s="43" t="s">
        <v>80</v>
      </c>
    </row>
    <row r="49" spans="1:2" ht="30">
      <c r="A49" s="45" t="s">
        <v>84</v>
      </c>
      <c r="B49" s="43" t="s">
        <v>85</v>
      </c>
    </row>
    <row r="50" spans="1:2" ht="30">
      <c r="A50" s="45" t="s">
        <v>86</v>
      </c>
      <c r="B50" s="43" t="s">
        <v>26</v>
      </c>
    </row>
    <row r="51" spans="1:2" ht="15">
      <c r="A51" s="45" t="s">
        <v>87</v>
      </c>
      <c r="B51" s="43" t="s">
        <v>88</v>
      </c>
    </row>
    <row r="52" spans="1:2" ht="30">
      <c r="A52" s="45" t="s">
        <v>89</v>
      </c>
      <c r="B52" s="43" t="s">
        <v>82</v>
      </c>
    </row>
    <row r="53" spans="1:2" ht="15">
      <c r="A53" s="45" t="s">
        <v>90</v>
      </c>
      <c r="B53" s="43" t="s">
        <v>91</v>
      </c>
    </row>
    <row r="54" spans="1:2" ht="15">
      <c r="A54" s="45" t="s">
        <v>92</v>
      </c>
      <c r="B54" s="43" t="s">
        <v>93</v>
      </c>
    </row>
    <row r="55" spans="1:2" ht="15">
      <c r="A55" s="45" t="s">
        <v>94</v>
      </c>
      <c r="B55" s="43" t="s">
        <v>26</v>
      </c>
    </row>
    <row r="56" spans="1:2" ht="15">
      <c r="A56" s="45" t="s">
        <v>95</v>
      </c>
      <c r="B56" s="43" t="s">
        <v>96</v>
      </c>
    </row>
    <row r="57" spans="1:2" ht="15">
      <c r="A57" s="45" t="s">
        <v>97</v>
      </c>
      <c r="B57" s="43" t="s">
        <v>98</v>
      </c>
    </row>
    <row r="58" spans="1:2" ht="15">
      <c r="A58" s="45" t="s">
        <v>99</v>
      </c>
      <c r="B58" s="43" t="s">
        <v>100</v>
      </c>
    </row>
    <row r="59" spans="1:2" ht="15">
      <c r="A59" s="45" t="s">
        <v>101</v>
      </c>
      <c r="B59" s="43" t="s">
        <v>102</v>
      </c>
    </row>
    <row r="60" spans="1:2" ht="15">
      <c r="A60" s="45" t="s">
        <v>103</v>
      </c>
      <c r="B60" s="43" t="s">
        <v>26</v>
      </c>
    </row>
    <row r="61" spans="1:2" ht="15">
      <c r="A61" s="45" t="s">
        <v>104</v>
      </c>
      <c r="B61" s="43" t="s">
        <v>105</v>
      </c>
    </row>
    <row r="62" spans="1:2" ht="30">
      <c r="A62" s="45" t="s">
        <v>106</v>
      </c>
      <c r="B62" s="43" t="s">
        <v>107</v>
      </c>
    </row>
    <row r="63" spans="1:2" ht="15">
      <c r="A63" s="45" t="s">
        <v>108</v>
      </c>
      <c r="B63" s="43" t="s">
        <v>109</v>
      </c>
    </row>
    <row r="64" spans="1:2" ht="30">
      <c r="A64" s="45" t="s">
        <v>110</v>
      </c>
      <c r="B64" s="43" t="s">
        <v>111</v>
      </c>
    </row>
    <row r="65" spans="1:2" ht="15">
      <c r="A65" s="45" t="s">
        <v>112</v>
      </c>
      <c r="B65" s="43" t="s">
        <v>26</v>
      </c>
    </row>
    <row r="66" spans="1:2" ht="30" hidden="1">
      <c r="A66" s="45" t="s">
        <v>113</v>
      </c>
      <c r="B66" s="43" t="s">
        <v>114</v>
      </c>
    </row>
    <row r="67" spans="1:2" ht="30" hidden="1">
      <c r="A67" s="45" t="s">
        <v>115</v>
      </c>
      <c r="B67" s="43" t="s">
        <v>116</v>
      </c>
    </row>
    <row r="68" spans="1:2" ht="30" hidden="1">
      <c r="A68" s="45" t="s">
        <v>117</v>
      </c>
      <c r="B68" s="43" t="s">
        <v>118</v>
      </c>
    </row>
    <row r="69" spans="1:2" ht="30" hidden="1">
      <c r="A69" s="45" t="s">
        <v>119</v>
      </c>
      <c r="B69" s="43" t="s">
        <v>120</v>
      </c>
    </row>
    <row r="70" spans="1:2" ht="15" hidden="1">
      <c r="A70" s="47" t="s">
        <v>121</v>
      </c>
      <c r="B70" s="48" t="s">
        <v>122</v>
      </c>
    </row>
    <row r="71" spans="1:2" ht="30">
      <c r="A71" s="45" t="s">
        <v>123</v>
      </c>
      <c r="B71" s="43" t="s">
        <v>124</v>
      </c>
    </row>
    <row r="72" spans="1:2" ht="30">
      <c r="A72" s="47" t="s">
        <v>125</v>
      </c>
      <c r="B72" s="48" t="s">
        <v>126</v>
      </c>
    </row>
    <row r="73" spans="1:2" s="263" customFormat="1" ht="15">
      <c r="A73" s="264"/>
      <c r="B73" s="265"/>
    </row>
    <row r="74" spans="1:2" s="263" customFormat="1" ht="15">
      <c r="A74" s="264"/>
      <c r="B74" s="265"/>
    </row>
    <row r="75" spans="1:2" s="263" customFormat="1" ht="15">
      <c r="A75" s="264"/>
      <c r="B75" s="265"/>
    </row>
    <row r="76" spans="1:2" s="263" customFormat="1" ht="15">
      <c r="A76" s="264"/>
      <c r="B76" s="265"/>
    </row>
    <row r="77" spans="1:2" s="263" customFormat="1" ht="15">
      <c r="A77" s="264"/>
      <c r="B77" s="265"/>
    </row>
    <row r="78" spans="1:2" s="263" customFormat="1" ht="15">
      <c r="A78" s="264"/>
      <c r="B78" s="265"/>
    </row>
    <row r="79" spans="1:2" s="263" customFormat="1" ht="15">
      <c r="A79" s="264"/>
      <c r="B79" s="265"/>
    </row>
    <row r="80" spans="1:2" s="263" customFormat="1" ht="15">
      <c r="A80" s="264"/>
      <c r="B80" s="265"/>
    </row>
    <row r="81" spans="1:2" s="263" customFormat="1" ht="15">
      <c r="A81" s="264"/>
      <c r="B81" s="265"/>
    </row>
    <row r="82" spans="1:2" s="263" customFormat="1" ht="15">
      <c r="A82" s="264"/>
      <c r="B82" s="265"/>
    </row>
    <row r="83" spans="1:2" s="263" customFormat="1" ht="15">
      <c r="A83" s="264"/>
      <c r="B83" s="265"/>
    </row>
    <row r="84" spans="1:2" s="263" customFormat="1" ht="15">
      <c r="A84" s="264"/>
      <c r="B84" s="265"/>
    </row>
    <row r="85" spans="1:2" s="263" customFormat="1" ht="15">
      <c r="A85" s="264"/>
      <c r="B85" s="265"/>
    </row>
    <row r="86" spans="1:2" s="263" customFormat="1" ht="15">
      <c r="A86" s="264"/>
      <c r="B86" s="265"/>
    </row>
    <row r="87" spans="1:2" s="263" customFormat="1" ht="15">
      <c r="A87" s="264"/>
      <c r="B87" s="265"/>
    </row>
    <row r="88" spans="1:2" s="263" customFormat="1" ht="15">
      <c r="A88" s="264"/>
      <c r="B88" s="265"/>
    </row>
    <row r="89" spans="1:2" s="263" customFormat="1" ht="15">
      <c r="A89" s="264"/>
      <c r="B89" s="265"/>
    </row>
    <row r="90" spans="1:2" s="263" customFormat="1" ht="15">
      <c r="A90" s="264"/>
      <c r="B90" s="265"/>
    </row>
    <row r="91" spans="1:2" s="263" customFormat="1" ht="15">
      <c r="A91" s="264"/>
      <c r="B91" s="265"/>
    </row>
    <row r="92" spans="1:2" s="263" customFormat="1" ht="15">
      <c r="A92" s="264"/>
      <c r="B92" s="265"/>
    </row>
    <row r="93" spans="1:2" s="263" customFormat="1" ht="15">
      <c r="A93" s="264"/>
      <c r="B93" s="265"/>
    </row>
    <row r="94" spans="1:2" s="263" customFormat="1" ht="15">
      <c r="A94" s="264"/>
      <c r="B94" s="265"/>
    </row>
    <row r="95" spans="1:2" s="263" customFormat="1" ht="15">
      <c r="A95" s="264"/>
      <c r="B95" s="265"/>
    </row>
    <row r="96" spans="1:2" s="263" customFormat="1" ht="15">
      <c r="A96" s="264"/>
      <c r="B96" s="265"/>
    </row>
    <row r="97" spans="1:2" s="263" customFormat="1" ht="15">
      <c r="A97" s="264"/>
      <c r="B97" s="265"/>
    </row>
    <row r="98" spans="1:2" s="263" customFormat="1" ht="15">
      <c r="A98" s="264"/>
      <c r="B98" s="265"/>
    </row>
    <row r="99" spans="1:2" s="263" customFormat="1" ht="15">
      <c r="A99" s="264"/>
      <c r="B99" s="265"/>
    </row>
    <row r="100" spans="1:2" s="263" customFormat="1" ht="15">
      <c r="A100" s="264"/>
      <c r="B100" s="265"/>
    </row>
    <row r="101" spans="1:2" s="263" customFormat="1" ht="15">
      <c r="A101" s="264"/>
      <c r="B101" s="265"/>
    </row>
    <row r="102" spans="1:2" s="263" customFormat="1" ht="15">
      <c r="A102" s="264"/>
      <c r="B102" s="265"/>
    </row>
    <row r="103" spans="1:2" s="263" customFormat="1" ht="15">
      <c r="A103" s="264"/>
      <c r="B103" s="265"/>
    </row>
    <row r="104" spans="1:2" s="263" customFormat="1" ht="15">
      <c r="A104" s="264"/>
      <c r="B104" s="265"/>
    </row>
    <row r="105" spans="1:2" s="263" customFormat="1" ht="15">
      <c r="A105" s="264"/>
      <c r="B105" s="265"/>
    </row>
    <row r="106" spans="1:2" s="263" customFormat="1" ht="15">
      <c r="A106" s="264"/>
      <c r="B106" s="265"/>
    </row>
    <row r="107" spans="1:2" s="263" customFormat="1" ht="15">
      <c r="A107" s="264"/>
      <c r="B107" s="265"/>
    </row>
    <row r="108" spans="1:2" s="263" customFormat="1" ht="15">
      <c r="A108" s="264"/>
      <c r="B108" s="265"/>
    </row>
    <row r="109" spans="1:2" s="263" customFormat="1" ht="15">
      <c r="A109" s="264"/>
      <c r="B109" s="265"/>
    </row>
    <row r="110" spans="1:2" s="263" customFormat="1" ht="15">
      <c r="A110" s="264"/>
      <c r="B110" s="265"/>
    </row>
    <row r="111" spans="1:2" s="263" customFormat="1" ht="15">
      <c r="A111" s="264"/>
      <c r="B111" s="265"/>
    </row>
    <row r="112" spans="1:2" s="263" customFormat="1" ht="15">
      <c r="A112" s="264"/>
      <c r="B112" s="265"/>
    </row>
    <row r="113" spans="1:2" s="263" customFormat="1" ht="15">
      <c r="A113" s="264"/>
      <c r="B113" s="265"/>
    </row>
    <row r="114" spans="1:2" s="263" customFormat="1" ht="15">
      <c r="A114" s="264"/>
      <c r="B114" s="265"/>
    </row>
    <row r="115" spans="1:2" s="263" customFormat="1" ht="15">
      <c r="A115" s="264"/>
      <c r="B115" s="265"/>
    </row>
    <row r="116" spans="1:2" s="263" customFormat="1" ht="15">
      <c r="A116" s="264"/>
      <c r="B116" s="265"/>
    </row>
    <row r="117" spans="1:2" s="263" customFormat="1" ht="15">
      <c r="A117" s="264"/>
      <c r="B117" s="265"/>
    </row>
    <row r="118" spans="1:2" s="263" customFormat="1" ht="15">
      <c r="A118" s="264"/>
      <c r="B118" s="265"/>
    </row>
    <row r="119" spans="1:2" s="263" customFormat="1" ht="15">
      <c r="A119" s="264"/>
      <c r="B119" s="265"/>
    </row>
    <row r="120" spans="1:2" s="263" customFormat="1" ht="15">
      <c r="A120" s="264"/>
      <c r="B120" s="265"/>
    </row>
    <row r="121" spans="1:2" s="263" customFormat="1" ht="15">
      <c r="A121" s="264"/>
      <c r="B121" s="265"/>
    </row>
    <row r="122" spans="1:2" s="263" customFormat="1" ht="15">
      <c r="A122" s="264"/>
      <c r="B122" s="265"/>
    </row>
    <row r="123" spans="1:2" s="263" customFormat="1" ht="15">
      <c r="A123" s="264"/>
      <c r="B123" s="265"/>
    </row>
    <row r="124" spans="1:2" s="263" customFormat="1" ht="15">
      <c r="A124" s="264"/>
      <c r="B124" s="265"/>
    </row>
    <row r="125" spans="1:2" s="263" customFormat="1" ht="15">
      <c r="A125" s="264"/>
      <c r="B125" s="265"/>
    </row>
    <row r="126" spans="1:2" s="263" customFormat="1" ht="15">
      <c r="A126" s="264"/>
      <c r="B126" s="265"/>
    </row>
    <row r="127" spans="1:2" s="263" customFormat="1" ht="15">
      <c r="A127" s="264"/>
      <c r="B127" s="265"/>
    </row>
    <row r="128" spans="1:2" s="263" customFormat="1" ht="15">
      <c r="A128" s="264"/>
      <c r="B128" s="265"/>
    </row>
    <row r="129" spans="1:2" s="263" customFormat="1" ht="15">
      <c r="A129" s="264"/>
      <c r="B129" s="265"/>
    </row>
    <row r="130" spans="1:2" s="263" customFormat="1" ht="15">
      <c r="A130" s="264"/>
      <c r="B130" s="265"/>
    </row>
    <row r="131" spans="1:2" s="263" customFormat="1" ht="15">
      <c r="A131" s="264"/>
      <c r="B131" s="265"/>
    </row>
    <row r="132" spans="1:2" s="263" customFormat="1" ht="15">
      <c r="A132" s="264"/>
      <c r="B132" s="265"/>
    </row>
    <row r="133" spans="1:2" s="263" customFormat="1" ht="15">
      <c r="A133" s="264"/>
      <c r="B133" s="265"/>
    </row>
    <row r="134" spans="1:2" s="263" customFormat="1" ht="15">
      <c r="A134" s="264"/>
      <c r="B134" s="265"/>
    </row>
    <row r="135" spans="1:2" s="263" customFormat="1" ht="15">
      <c r="A135" s="264"/>
      <c r="B135" s="265"/>
    </row>
    <row r="136" spans="1:2" s="263" customFormat="1" ht="15">
      <c r="A136" s="264"/>
      <c r="B136" s="265"/>
    </row>
    <row r="137" spans="1:2" s="263" customFormat="1" ht="15">
      <c r="A137" s="264"/>
      <c r="B137" s="265"/>
    </row>
    <row r="138" spans="1:2" s="263" customFormat="1" ht="15">
      <c r="A138" s="264"/>
      <c r="B138" s="265"/>
    </row>
    <row r="139" spans="1:2" s="263" customFormat="1" ht="15">
      <c r="A139" s="264"/>
      <c r="B139" s="265"/>
    </row>
    <row r="140" spans="1:2" s="263" customFormat="1" ht="15">
      <c r="A140" s="264"/>
      <c r="B140" s="265"/>
    </row>
    <row r="141" spans="1:2" s="263" customFormat="1" ht="15">
      <c r="A141" s="264"/>
      <c r="B141" s="265"/>
    </row>
    <row r="142" spans="1:2" s="263" customFormat="1" ht="15">
      <c r="A142" s="264"/>
      <c r="B142" s="265"/>
    </row>
    <row r="143" spans="1:2" s="263" customFormat="1" ht="15">
      <c r="A143" s="264"/>
      <c r="B143" s="265"/>
    </row>
    <row r="144" spans="1:2" s="263" customFormat="1" ht="15">
      <c r="A144" s="264"/>
      <c r="B144" s="265"/>
    </row>
    <row r="145" spans="1:2" s="263" customFormat="1" ht="15">
      <c r="A145" s="264"/>
      <c r="B145" s="265"/>
    </row>
    <row r="146" spans="1:2" s="263" customFormat="1" ht="15">
      <c r="A146" s="264"/>
      <c r="B146" s="265"/>
    </row>
    <row r="147" spans="1:2" s="263" customFormat="1" ht="15">
      <c r="A147" s="264"/>
      <c r="B147" s="265"/>
    </row>
    <row r="148" spans="1:2" s="263" customFormat="1" ht="15">
      <c r="A148" s="264"/>
      <c r="B148" s="265"/>
    </row>
    <row r="149" spans="1:2" s="263" customFormat="1" ht="15">
      <c r="A149" s="264"/>
      <c r="B149" s="265"/>
    </row>
    <row r="150" spans="1:2" s="263" customFormat="1" ht="15">
      <c r="A150" s="264"/>
      <c r="B150" s="265"/>
    </row>
    <row r="151" spans="1:2" s="263" customFormat="1" ht="15">
      <c r="A151" s="264"/>
      <c r="B151" s="265"/>
    </row>
    <row r="152" spans="1:2" s="263" customFormat="1" ht="15">
      <c r="A152" s="264"/>
      <c r="B152" s="265"/>
    </row>
    <row r="153" spans="1:2" s="263" customFormat="1" ht="15">
      <c r="A153" s="264"/>
      <c r="B153" s="265"/>
    </row>
    <row r="154" spans="1:2" s="263" customFormat="1" ht="15">
      <c r="A154" s="264"/>
      <c r="B154" s="265"/>
    </row>
    <row r="155" spans="1:2" s="263" customFormat="1" ht="15">
      <c r="A155" s="264"/>
      <c r="B155" s="265"/>
    </row>
    <row r="156" spans="1:2" s="263" customFormat="1" ht="15">
      <c r="A156" s="264"/>
      <c r="B156" s="265"/>
    </row>
    <row r="157" spans="1:2" s="263" customFormat="1" ht="15">
      <c r="A157" s="264"/>
      <c r="B157" s="265"/>
    </row>
    <row r="158" spans="1:2" s="263" customFormat="1" ht="15">
      <c r="A158" s="264"/>
      <c r="B158" s="265"/>
    </row>
    <row r="159" spans="1:2" s="263" customFormat="1" ht="15">
      <c r="A159" s="264"/>
      <c r="B159" s="265"/>
    </row>
    <row r="160" spans="1:2" s="263" customFormat="1" ht="15">
      <c r="A160" s="264"/>
      <c r="B160" s="265"/>
    </row>
    <row r="161" spans="1:2" s="263" customFormat="1" ht="15">
      <c r="A161" s="264"/>
      <c r="B161" s="265"/>
    </row>
    <row r="162" spans="1:2" s="263" customFormat="1" ht="15">
      <c r="A162" s="264"/>
      <c r="B162" s="265"/>
    </row>
    <row r="163" spans="1:2" s="263" customFormat="1" ht="15">
      <c r="A163" s="264"/>
      <c r="B163" s="265"/>
    </row>
    <row r="164" spans="1:2" s="263" customFormat="1" ht="15">
      <c r="A164" s="264"/>
      <c r="B164" s="265"/>
    </row>
    <row r="165" spans="1:2" s="263" customFormat="1" ht="15">
      <c r="A165" s="264"/>
      <c r="B165" s="265"/>
    </row>
    <row r="166" spans="1:2" s="263" customFormat="1" ht="15">
      <c r="A166" s="264"/>
      <c r="B166" s="265"/>
    </row>
    <row r="167" spans="1:2" s="263" customFormat="1" ht="15">
      <c r="A167" s="264"/>
      <c r="B167" s="265"/>
    </row>
    <row r="168" spans="1:2" s="263" customFormat="1" ht="15">
      <c r="A168" s="264"/>
      <c r="B168" s="265"/>
    </row>
    <row r="169" spans="1:2" s="263" customFormat="1" ht="15">
      <c r="A169" s="264"/>
      <c r="B169" s="265"/>
    </row>
    <row r="170" spans="1:2" s="263" customFormat="1" ht="15">
      <c r="A170" s="264"/>
      <c r="B170" s="265"/>
    </row>
    <row r="171" spans="1:2" s="263" customFormat="1" ht="15">
      <c r="A171" s="264"/>
      <c r="B171" s="265"/>
    </row>
    <row r="172" spans="1:2" s="263" customFormat="1" ht="15">
      <c r="A172" s="264"/>
      <c r="B172" s="265"/>
    </row>
    <row r="173" spans="1:2" s="263" customFormat="1" ht="15">
      <c r="A173" s="264"/>
      <c r="B173" s="265"/>
    </row>
    <row r="174" spans="1:2" s="263" customFormat="1" ht="15">
      <c r="A174" s="264"/>
      <c r="B174" s="265"/>
    </row>
    <row r="175" spans="1:2" s="263" customFormat="1" ht="15">
      <c r="A175" s="264"/>
      <c r="B175" s="265"/>
    </row>
    <row r="176" spans="1:2" s="263" customFormat="1" ht="15">
      <c r="A176" s="264"/>
      <c r="B176" s="265"/>
    </row>
    <row r="177" spans="1:2" s="263" customFormat="1" ht="15">
      <c r="A177" s="264"/>
      <c r="B177" s="265"/>
    </row>
    <row r="178" spans="1:2" s="263" customFormat="1" ht="15">
      <c r="A178" s="264"/>
      <c r="B178" s="265"/>
    </row>
    <row r="179" spans="1:2" s="263" customFormat="1" ht="15">
      <c r="A179" s="264"/>
      <c r="B179" s="265"/>
    </row>
    <row r="180" spans="1:2" s="263" customFormat="1" ht="15">
      <c r="A180" s="264"/>
      <c r="B180" s="265"/>
    </row>
    <row r="181" spans="1:2" s="263" customFormat="1" ht="15">
      <c r="A181" s="264"/>
      <c r="B181" s="265"/>
    </row>
    <row r="182" spans="1:2" s="263" customFormat="1" ht="15">
      <c r="A182" s="264"/>
      <c r="B182" s="265"/>
    </row>
    <row r="183" spans="1:2" s="263" customFormat="1" ht="15">
      <c r="A183" s="264"/>
      <c r="B183" s="265"/>
    </row>
    <row r="184" spans="1:2" s="263" customFormat="1" ht="15">
      <c r="A184" s="264"/>
      <c r="B184" s="265"/>
    </row>
    <row r="185" spans="1:2" s="263" customFormat="1" ht="15">
      <c r="A185" s="264"/>
      <c r="B185" s="265"/>
    </row>
    <row r="186" spans="1:2" s="263" customFormat="1" ht="15">
      <c r="A186" s="264"/>
      <c r="B186" s="265"/>
    </row>
    <row r="187" spans="1:2" s="263" customFormat="1" ht="15">
      <c r="A187" s="264"/>
      <c r="B187" s="265"/>
    </row>
    <row r="188" spans="1:2" s="263" customFormat="1" ht="15">
      <c r="A188" s="264"/>
      <c r="B188" s="265"/>
    </row>
    <row r="189" spans="1:2" s="263" customFormat="1" ht="15">
      <c r="A189" s="264"/>
      <c r="B189" s="265"/>
    </row>
    <row r="190" spans="1:2" s="263" customFormat="1" ht="15">
      <c r="A190" s="264"/>
      <c r="B190" s="265"/>
    </row>
    <row r="191" spans="1:2" s="263" customFormat="1" ht="15">
      <c r="A191" s="264"/>
      <c r="B191" s="265"/>
    </row>
    <row r="192" spans="1:2" s="263" customFormat="1" ht="15">
      <c r="A192" s="264"/>
      <c r="B192" s="265"/>
    </row>
    <row r="193" spans="1:2" s="263" customFormat="1" ht="15">
      <c r="A193" s="264"/>
      <c r="B193" s="265"/>
    </row>
    <row r="194" spans="1:2" s="263" customFormat="1" ht="15">
      <c r="A194" s="264"/>
      <c r="B194" s="265"/>
    </row>
    <row r="195" spans="1:2" s="263" customFormat="1" ht="15">
      <c r="A195" s="264"/>
      <c r="B195" s="265"/>
    </row>
    <row r="196" spans="1:2" s="263" customFormat="1" ht="15">
      <c r="A196" s="264"/>
      <c r="B196" s="265"/>
    </row>
    <row r="197" spans="1:2" s="263" customFormat="1" ht="15">
      <c r="A197" s="264"/>
      <c r="B197" s="265"/>
    </row>
    <row r="198" spans="1:2" s="263" customFormat="1" ht="15">
      <c r="A198" s="264"/>
      <c r="B198" s="265"/>
    </row>
    <row r="199" spans="1:2" s="263" customFormat="1" ht="15">
      <c r="A199" s="264"/>
      <c r="B199" s="265"/>
    </row>
    <row r="200" spans="1:2" s="263" customFormat="1" ht="15">
      <c r="A200" s="264"/>
      <c r="B200" s="265"/>
    </row>
    <row r="201" spans="1:2" s="263" customFormat="1" ht="15">
      <c r="A201" s="264"/>
      <c r="B201" s="265"/>
    </row>
    <row r="202" spans="1:2" s="263" customFormat="1" ht="15">
      <c r="A202" s="264"/>
      <c r="B202" s="265"/>
    </row>
  </sheetData>
  <sheetProtection algorithmName="SHA-512" hashValue="G3H5X5QsKqNk/2lEWgSffp6SURHE+EEwyA9FRjuYChEcW8LJ0A2w6LoKU6TBsiDlAew536H4B/65c5ufdXmHNg==" saltValue="odZSrj4eVtsBMMkku17hFA==" spinCount="100000" sheet="1" objects="1" scenarios="1"/>
  <mergeCells count="1">
    <mergeCell ref="A1:B1"/>
  </mergeCells>
  <printOptions horizontalCentered="1"/>
  <pageMargins left="0.2" right="0.2" top="0.5" bottom="0.5" header="0.3" footer="0.3"/>
  <pageSetup horizontalDpi="600" verticalDpi="600" orientation="portrait" scale="83" r:id="rId2"/>
  <tableParts>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BZ600"/>
  <sheetViews>
    <sheetView zoomScale="60" zoomScaleNormal="60" zoomScalePageLayoutView="55" workbookViewId="0" topLeftCell="AC1">
      <selection activeCell="AU1" activeCellId="2" sqref="AL1:AM1048576 AP1:AR1048576 AU1:BF1048576"/>
    </sheetView>
  </sheetViews>
  <sheetFormatPr defaultColWidth="8.7109375" defaultRowHeight="15"/>
  <cols>
    <col min="1" max="1" width="8.7109375" style="19" hidden="1" customWidth="1"/>
    <col min="2" max="2" width="7.00390625" style="19" hidden="1" customWidth="1"/>
    <col min="3" max="3" width="14.57421875" style="19" customWidth="1"/>
    <col min="4" max="4" width="20.421875" style="19" customWidth="1"/>
    <col min="5" max="5" width="14.7109375" style="28" customWidth="1"/>
    <col min="6" max="6" width="7.7109375" style="19" bestFit="1" customWidth="1"/>
    <col min="7" max="7" width="19.57421875" style="19" customWidth="1"/>
    <col min="8" max="8" width="14.7109375" style="19" customWidth="1"/>
    <col min="9" max="11" width="8.7109375" style="19" customWidth="1"/>
    <col min="12" max="12" width="6.57421875" style="19" bestFit="1" customWidth="1"/>
    <col min="13" max="13" width="8.7109375" style="19" customWidth="1"/>
    <col min="14" max="14" width="9.421875" style="19" customWidth="1"/>
    <col min="15" max="15" width="9.00390625" style="19" customWidth="1"/>
    <col min="16" max="16" width="8.7109375" style="19" customWidth="1"/>
    <col min="17" max="18" width="10.140625" style="19" bestFit="1" customWidth="1"/>
    <col min="19" max="24" width="9.7109375" style="752" customWidth="1"/>
    <col min="25" max="25" width="9.140625" style="19" customWidth="1"/>
    <col min="26" max="26" width="8.7109375" style="19" customWidth="1"/>
    <col min="27" max="27" width="8.8515625" style="19" customWidth="1"/>
    <col min="28" max="29" width="8.7109375" style="19" customWidth="1"/>
    <col min="30" max="30" width="9.140625" style="19" bestFit="1" customWidth="1"/>
    <col min="31" max="31" width="8.7109375" style="19" customWidth="1"/>
    <col min="32" max="32" width="8.28125" style="19" customWidth="1"/>
    <col min="33" max="33" width="4.7109375" style="19" customWidth="1"/>
    <col min="34" max="34" width="8.7109375" style="19" customWidth="1"/>
    <col min="35" max="35" width="4.7109375" style="19" customWidth="1"/>
    <col min="36" max="36" width="8.7109375" style="19" customWidth="1"/>
    <col min="37" max="37" width="4.7109375" style="19" customWidth="1"/>
    <col min="38" max="41" width="8.7109375" style="19" customWidth="1"/>
    <col min="42" max="78" width="8.7109375" style="163" customWidth="1"/>
    <col min="79" max="16384" width="8.7109375" style="19" customWidth="1"/>
  </cols>
  <sheetData>
    <row r="1" spans="2:78" s="6" customFormat="1" ht="120.75" customHeight="1" thickBot="1">
      <c r="B1" s="85" t="s">
        <v>165</v>
      </c>
      <c r="C1" s="1" t="s">
        <v>166</v>
      </c>
      <c r="D1" s="1" t="s">
        <v>167</v>
      </c>
      <c r="E1" s="2" t="s">
        <v>168</v>
      </c>
      <c r="F1" s="3" t="s">
        <v>169</v>
      </c>
      <c r="G1" s="3" t="s">
        <v>170</v>
      </c>
      <c r="H1" s="3" t="s">
        <v>171</v>
      </c>
      <c r="I1" s="4" t="s">
        <v>172</v>
      </c>
      <c r="J1" s="428" t="s">
        <v>173</v>
      </c>
      <c r="K1" s="428" t="s">
        <v>176</v>
      </c>
      <c r="L1" s="428" t="s">
        <v>177</v>
      </c>
      <c r="M1" s="4" t="s">
        <v>180</v>
      </c>
      <c r="N1" s="428" t="s">
        <v>181</v>
      </c>
      <c r="O1" s="428" t="s">
        <v>182</v>
      </c>
      <c r="P1" s="428" t="s">
        <v>183</v>
      </c>
      <c r="Q1" s="428" t="s">
        <v>184</v>
      </c>
      <c r="R1" s="429" t="s">
        <v>185</v>
      </c>
      <c r="S1" s="714" t="s">
        <v>188</v>
      </c>
      <c r="T1" s="715" t="s">
        <v>189</v>
      </c>
      <c r="U1" s="715" t="s">
        <v>190</v>
      </c>
      <c r="V1" s="715" t="s">
        <v>191</v>
      </c>
      <c r="W1" s="715" t="s">
        <v>46</v>
      </c>
      <c r="X1" s="716" t="s">
        <v>47</v>
      </c>
      <c r="Y1" s="4" t="s">
        <v>192</v>
      </c>
      <c r="Z1" s="428" t="s">
        <v>193</v>
      </c>
      <c r="AA1" s="428" t="s">
        <v>194</v>
      </c>
      <c r="AB1" s="428" t="s">
        <v>195</v>
      </c>
      <c r="AC1" s="428" t="s">
        <v>55</v>
      </c>
      <c r="AD1" s="429" t="s">
        <v>56</v>
      </c>
      <c r="AE1" s="429" t="s">
        <v>197</v>
      </c>
      <c r="AF1" s="429" t="s">
        <v>199</v>
      </c>
      <c r="AG1" s="428" t="s">
        <v>67</v>
      </c>
      <c r="AH1" s="430" t="s">
        <v>201</v>
      </c>
      <c r="AI1" s="4" t="s">
        <v>71</v>
      </c>
      <c r="AJ1" s="429" t="s">
        <v>73</v>
      </c>
      <c r="AK1" s="4" t="s">
        <v>75</v>
      </c>
      <c r="AL1" s="428" t="s">
        <v>212</v>
      </c>
      <c r="AM1" s="428" t="s">
        <v>213</v>
      </c>
      <c r="AN1" s="428" t="s">
        <v>216</v>
      </c>
      <c r="AO1" s="428" t="s">
        <v>217</v>
      </c>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row>
    <row r="2" spans="2:78" s="6" customFormat="1" ht="111" customHeight="1" hidden="1" thickBot="1">
      <c r="B2" s="86"/>
      <c r="C2" s="7"/>
      <c r="D2" s="7"/>
      <c r="E2" s="8"/>
      <c r="F2" s="9"/>
      <c r="G2" s="9"/>
      <c r="H2" s="3" t="s">
        <v>227</v>
      </c>
      <c r="I2" s="397">
        <v>46529</v>
      </c>
      <c r="J2" s="599">
        <v>50050</v>
      </c>
      <c r="K2" s="599">
        <v>50050</v>
      </c>
      <c r="L2" s="599">
        <v>80998</v>
      </c>
      <c r="M2" s="397">
        <v>80082</v>
      </c>
      <c r="N2" s="599">
        <v>80082</v>
      </c>
      <c r="O2" s="599"/>
      <c r="P2" s="599">
        <v>80358</v>
      </c>
      <c r="Q2" s="599"/>
      <c r="R2" s="597"/>
      <c r="S2" s="714" t="s">
        <v>229</v>
      </c>
      <c r="T2" s="715" t="s">
        <v>229</v>
      </c>
      <c r="U2" s="715"/>
      <c r="V2" s="715"/>
      <c r="W2" s="715"/>
      <c r="X2" s="716"/>
      <c r="Y2" s="397" t="s">
        <v>230</v>
      </c>
      <c r="Z2" s="599" t="s">
        <v>230</v>
      </c>
      <c r="AA2" s="599"/>
      <c r="AB2" s="599">
        <v>81011</v>
      </c>
      <c r="AC2" s="599"/>
      <c r="AD2" s="597"/>
      <c r="AE2" s="597" t="s">
        <v>231</v>
      </c>
      <c r="AF2" s="597" t="s">
        <v>232</v>
      </c>
      <c r="AG2" s="599"/>
      <c r="AH2" s="396" t="s">
        <v>233</v>
      </c>
      <c r="AI2" s="397"/>
      <c r="AJ2" s="597">
        <v>51040</v>
      </c>
      <c r="AK2" s="397"/>
      <c r="AL2" s="599"/>
      <c r="AM2" s="599"/>
      <c r="AN2" s="599">
        <v>665</v>
      </c>
      <c r="AO2" s="599"/>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row>
    <row r="3" spans="2:78" s="6" customFormat="1" ht="220.5" customHeight="1" hidden="1" thickBot="1">
      <c r="B3" s="87" t="s">
        <v>165</v>
      </c>
      <c r="C3" s="16" t="s">
        <v>236</v>
      </c>
      <c r="D3" s="16" t="s">
        <v>237</v>
      </c>
      <c r="E3" s="32" t="s">
        <v>238</v>
      </c>
      <c r="F3" s="16" t="s">
        <v>239</v>
      </c>
      <c r="G3" s="16" t="s">
        <v>240</v>
      </c>
      <c r="H3" s="401" t="s">
        <v>241</v>
      </c>
      <c r="I3" s="4" t="s">
        <v>242</v>
      </c>
      <c r="J3" s="428" t="s">
        <v>243</v>
      </c>
      <c r="K3" s="428" t="s">
        <v>246</v>
      </c>
      <c r="L3" s="428" t="s">
        <v>247</v>
      </c>
      <c r="M3" s="4" t="s">
        <v>250</v>
      </c>
      <c r="N3" s="428" t="s">
        <v>251</v>
      </c>
      <c r="O3" s="428" t="s">
        <v>252</v>
      </c>
      <c r="P3" s="428" t="s">
        <v>253</v>
      </c>
      <c r="Q3" s="428" t="s">
        <v>254</v>
      </c>
      <c r="R3" s="429" t="s">
        <v>255</v>
      </c>
      <c r="S3" s="714" t="s">
        <v>262</v>
      </c>
      <c r="T3" s="715" t="s">
        <v>263</v>
      </c>
      <c r="U3" s="715" t="s">
        <v>264</v>
      </c>
      <c r="V3" s="715" t="s">
        <v>265</v>
      </c>
      <c r="W3" s="715" t="s">
        <v>266</v>
      </c>
      <c r="X3" s="716" t="s">
        <v>267</v>
      </c>
      <c r="Y3" s="4" t="s">
        <v>268</v>
      </c>
      <c r="Z3" s="428" t="s">
        <v>269</v>
      </c>
      <c r="AA3" s="428" t="s">
        <v>270</v>
      </c>
      <c r="AB3" s="428" t="s">
        <v>271</v>
      </c>
      <c r="AC3" s="428" t="s">
        <v>272</v>
      </c>
      <c r="AD3" s="429" t="s">
        <v>273</v>
      </c>
      <c r="AE3" s="429" t="s">
        <v>275</v>
      </c>
      <c r="AF3" s="429" t="s">
        <v>277</v>
      </c>
      <c r="AG3" s="428" t="s">
        <v>279</v>
      </c>
      <c r="AH3" s="430" t="s">
        <v>280</v>
      </c>
      <c r="AI3" s="4" t="s">
        <v>281</v>
      </c>
      <c r="AJ3" s="429" t="s">
        <v>282</v>
      </c>
      <c r="AK3" s="4" t="s">
        <v>283</v>
      </c>
      <c r="AL3" s="428" t="s">
        <v>296</v>
      </c>
      <c r="AM3" s="428" t="s">
        <v>297</v>
      </c>
      <c r="AN3" s="428" t="s">
        <v>300</v>
      </c>
      <c r="AO3" s="428" t="s">
        <v>301</v>
      </c>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row>
    <row r="4" spans="1:41" ht="21" customHeight="1">
      <c r="A4" s="674"/>
      <c r="B4" s="675"/>
      <c r="C4" s="418" t="str">
        <f>'Permit Limits'!E5</f>
        <v>TN0060186</v>
      </c>
      <c r="D4" s="418" t="str">
        <f>'Permit Limits'!D10</f>
        <v>External Outfall</v>
      </c>
      <c r="E4" s="419" t="str">
        <f>'Permit Limits'!E10</f>
        <v>001</v>
      </c>
      <c r="F4" s="418">
        <f>'Permit Limits'!H5</f>
        <v>2024</v>
      </c>
      <c r="G4" s="20" t="s">
        <v>332</v>
      </c>
      <c r="H4" s="681">
        <v>1</v>
      </c>
      <c r="I4" s="400"/>
      <c r="J4" s="399"/>
      <c r="K4" s="399"/>
      <c r="L4" s="393"/>
      <c r="M4" s="392"/>
      <c r="N4" s="393"/>
      <c r="O4" s="450" t="str">
        <f aca="true" t="shared" si="0" ref="O4:O34">IF(N4&lt;&gt;0,(8.34*K4*N4),"")</f>
        <v/>
      </c>
      <c r="P4" s="450" t="str">
        <f>IF(M4&lt;&gt;0,(1-N4/M4)*100,"")</f>
        <v/>
      </c>
      <c r="Q4" s="393"/>
      <c r="R4" s="66"/>
      <c r="S4" s="717"/>
      <c r="T4" s="399"/>
      <c r="U4" s="718" t="str">
        <f aca="true" t="shared" si="1" ref="U4:U34">IF(T4&lt;&gt;0,(8.34*K4*T4),"")</f>
        <v/>
      </c>
      <c r="V4" s="718" t="str">
        <f aca="true" t="shared" si="2" ref="V4:V34">IF(S4&lt;&gt;0,(1-T4/S4)*100,"")</f>
        <v/>
      </c>
      <c r="W4" s="399"/>
      <c r="X4" s="719"/>
      <c r="Y4" s="392"/>
      <c r="Z4" s="393"/>
      <c r="AA4" s="450" t="str">
        <f aca="true" t="shared" si="3" ref="AA4:AA34">IF(Z4&lt;&gt;0,(8.34*K4*Z4),"")</f>
        <v/>
      </c>
      <c r="AB4" s="450" t="str">
        <f>IF(Y4&lt;&gt;0,(1-Z4/Y4)*100,"")</f>
        <v/>
      </c>
      <c r="AC4" s="393"/>
      <c r="AD4" s="66"/>
      <c r="AE4" s="66"/>
      <c r="AF4" s="66"/>
      <c r="AG4" s="395"/>
      <c r="AH4" s="394"/>
      <c r="AI4" s="54"/>
      <c r="AJ4" s="66"/>
      <c r="AK4" s="54"/>
      <c r="AL4" s="393"/>
      <c r="AM4" s="450" t="str">
        <f aca="true" t="shared" si="4" ref="AM4:AM34">IF(AL4&lt;&gt;0,(8.34*K4*AL4),"")</f>
        <v/>
      </c>
      <c r="AN4" s="393"/>
      <c r="AO4" s="450" t="str">
        <f aca="true" t="shared" si="5" ref="AO4:AO34">IF(AN4&lt;&gt;0,(8.34*K4*AN4),"")</f>
        <v/>
      </c>
    </row>
    <row r="5" spans="1:41" ht="21" customHeight="1">
      <c r="A5" s="676"/>
      <c r="B5" s="677"/>
      <c r="C5" s="423" t="str">
        <f>C4</f>
        <v>TN0060186</v>
      </c>
      <c r="D5" s="423" t="str">
        <f>D4</f>
        <v>External Outfall</v>
      </c>
      <c r="E5" s="422" t="str">
        <f>E4</f>
        <v>001</v>
      </c>
      <c r="F5" s="423">
        <f>F4</f>
        <v>2024</v>
      </c>
      <c r="G5" s="423" t="s">
        <v>332</v>
      </c>
      <c r="H5" s="424">
        <v>2</v>
      </c>
      <c r="I5" s="102"/>
      <c r="J5" s="108"/>
      <c r="K5" s="108"/>
      <c r="L5" s="103"/>
      <c r="M5" s="114"/>
      <c r="N5" s="103"/>
      <c r="O5" s="444" t="str">
        <f t="shared" si="0"/>
        <v/>
      </c>
      <c r="P5" s="444" t="str">
        <f>IF(M5&lt;&gt;0,(1-N5/M5)*100,"")</f>
        <v/>
      </c>
      <c r="Q5" s="103"/>
      <c r="R5" s="111"/>
      <c r="S5" s="720"/>
      <c r="T5" s="108"/>
      <c r="U5" s="721" t="str">
        <f t="shared" si="1"/>
        <v/>
      </c>
      <c r="V5" s="721" t="str">
        <f t="shared" si="2"/>
        <v/>
      </c>
      <c r="W5" s="108"/>
      <c r="X5" s="722"/>
      <c r="Y5" s="114"/>
      <c r="Z5" s="103"/>
      <c r="AA5" s="444" t="str">
        <f t="shared" si="3"/>
        <v/>
      </c>
      <c r="AB5" s="444" t="str">
        <f>IF(Y5&lt;&gt;0,(1-Z5/Y5)*100,"")</f>
        <v/>
      </c>
      <c r="AC5" s="103"/>
      <c r="AD5" s="111"/>
      <c r="AE5" s="111"/>
      <c r="AF5" s="111"/>
      <c r="AG5" s="55"/>
      <c r="AH5" s="68"/>
      <c r="AI5" s="56"/>
      <c r="AJ5" s="111"/>
      <c r="AK5" s="56"/>
      <c r="AL5" s="103"/>
      <c r="AM5" s="444" t="str">
        <f t="shared" si="4"/>
        <v/>
      </c>
      <c r="AN5" s="103"/>
      <c r="AO5" s="444" t="str">
        <f t="shared" si="5"/>
        <v/>
      </c>
    </row>
    <row r="6" spans="1:41" ht="21" customHeight="1">
      <c r="A6" s="676"/>
      <c r="B6" s="677"/>
      <c r="C6" s="423" t="str">
        <f aca="true" t="shared" si="6" ref="C6:C34">C5</f>
        <v>TN0060186</v>
      </c>
      <c r="D6" s="423" t="str">
        <f aca="true" t="shared" si="7" ref="D6:D34">D5</f>
        <v>External Outfall</v>
      </c>
      <c r="E6" s="422" t="str">
        <f aca="true" t="shared" si="8" ref="E6:E34">E5</f>
        <v>001</v>
      </c>
      <c r="F6" s="423">
        <f aca="true" t="shared" si="9" ref="F6:F34">F5</f>
        <v>2024</v>
      </c>
      <c r="G6" s="423" t="s">
        <v>332</v>
      </c>
      <c r="H6" s="424">
        <v>3</v>
      </c>
      <c r="I6" s="106"/>
      <c r="J6" s="109"/>
      <c r="K6" s="109"/>
      <c r="L6" s="104"/>
      <c r="M6" s="115"/>
      <c r="N6" s="104"/>
      <c r="O6" s="444" t="str">
        <f t="shared" si="0"/>
        <v/>
      </c>
      <c r="P6" s="444" t="str">
        <f aca="true" t="shared" si="10" ref="P6:P33">IF(M6&lt;&gt;0,(1-N6/M6)*100,"")</f>
        <v/>
      </c>
      <c r="Q6" s="104"/>
      <c r="R6" s="112"/>
      <c r="S6" s="723"/>
      <c r="T6" s="109"/>
      <c r="U6" s="721" t="str">
        <f t="shared" si="1"/>
        <v/>
      </c>
      <c r="V6" s="721" t="str">
        <f t="shared" si="2"/>
        <v/>
      </c>
      <c r="W6" s="109"/>
      <c r="X6" s="724"/>
      <c r="Y6" s="115"/>
      <c r="Z6" s="104"/>
      <c r="AA6" s="444" t="str">
        <f t="shared" si="3"/>
        <v/>
      </c>
      <c r="AB6" s="444" t="str">
        <f aca="true" t="shared" si="11" ref="AB6:AB33">IF(Y6&lt;&gt;0,(1-Z6/Y6)*100,"")</f>
        <v/>
      </c>
      <c r="AC6" s="104"/>
      <c r="AD6" s="112"/>
      <c r="AE6" s="112"/>
      <c r="AF6" s="112"/>
      <c r="AG6" s="57"/>
      <c r="AH6" s="69"/>
      <c r="AI6" s="58"/>
      <c r="AJ6" s="112"/>
      <c r="AK6" s="58"/>
      <c r="AL6" s="104"/>
      <c r="AM6" s="444" t="str">
        <f t="shared" si="4"/>
        <v/>
      </c>
      <c r="AN6" s="104"/>
      <c r="AO6" s="444" t="str">
        <f t="shared" si="5"/>
        <v/>
      </c>
    </row>
    <row r="7" spans="1:41" ht="21" customHeight="1">
      <c r="A7" s="676"/>
      <c r="B7" s="677"/>
      <c r="C7" s="423" t="str">
        <f t="shared" si="6"/>
        <v>TN0060186</v>
      </c>
      <c r="D7" s="423" t="str">
        <f t="shared" si="7"/>
        <v>External Outfall</v>
      </c>
      <c r="E7" s="422" t="str">
        <f t="shared" si="8"/>
        <v>001</v>
      </c>
      <c r="F7" s="423">
        <f t="shared" si="9"/>
        <v>2024</v>
      </c>
      <c r="G7" s="423" t="s">
        <v>332</v>
      </c>
      <c r="H7" s="424">
        <v>4</v>
      </c>
      <c r="I7" s="102"/>
      <c r="J7" s="108"/>
      <c r="K7" s="108"/>
      <c r="L7" s="103"/>
      <c r="M7" s="114"/>
      <c r="N7" s="103"/>
      <c r="O7" s="444" t="str">
        <f t="shared" si="0"/>
        <v/>
      </c>
      <c r="P7" s="444" t="str">
        <f t="shared" si="10"/>
        <v/>
      </c>
      <c r="Q7" s="103"/>
      <c r="R7" s="111"/>
      <c r="S7" s="720"/>
      <c r="T7" s="108"/>
      <c r="U7" s="721" t="str">
        <f t="shared" si="1"/>
        <v/>
      </c>
      <c r="V7" s="721" t="str">
        <f t="shared" si="2"/>
        <v/>
      </c>
      <c r="W7" s="108"/>
      <c r="X7" s="722"/>
      <c r="Y7" s="114"/>
      <c r="Z7" s="103"/>
      <c r="AA7" s="444" t="str">
        <f t="shared" si="3"/>
        <v/>
      </c>
      <c r="AB7" s="444" t="str">
        <f t="shared" si="11"/>
        <v/>
      </c>
      <c r="AC7" s="103"/>
      <c r="AD7" s="111"/>
      <c r="AE7" s="111"/>
      <c r="AF7" s="111"/>
      <c r="AG7" s="55"/>
      <c r="AH7" s="68"/>
      <c r="AI7" s="56"/>
      <c r="AJ7" s="111"/>
      <c r="AK7" s="56"/>
      <c r="AL7" s="103"/>
      <c r="AM7" s="444" t="str">
        <f t="shared" si="4"/>
        <v/>
      </c>
      <c r="AN7" s="103"/>
      <c r="AO7" s="444" t="str">
        <f t="shared" si="5"/>
        <v/>
      </c>
    </row>
    <row r="8" spans="1:41" ht="21" customHeight="1">
      <c r="A8" s="676"/>
      <c r="B8" s="677"/>
      <c r="C8" s="423" t="str">
        <f t="shared" si="6"/>
        <v>TN0060186</v>
      </c>
      <c r="D8" s="423" t="str">
        <f t="shared" si="7"/>
        <v>External Outfall</v>
      </c>
      <c r="E8" s="422" t="str">
        <f t="shared" si="8"/>
        <v>001</v>
      </c>
      <c r="F8" s="423">
        <f t="shared" si="9"/>
        <v>2024</v>
      </c>
      <c r="G8" s="423" t="s">
        <v>332</v>
      </c>
      <c r="H8" s="424">
        <v>5</v>
      </c>
      <c r="I8" s="106"/>
      <c r="J8" s="109"/>
      <c r="K8" s="109"/>
      <c r="L8" s="104"/>
      <c r="M8" s="115"/>
      <c r="N8" s="104"/>
      <c r="O8" s="444" t="str">
        <f t="shared" si="0"/>
        <v/>
      </c>
      <c r="P8" s="444" t="str">
        <f t="shared" si="10"/>
        <v/>
      </c>
      <c r="Q8" s="104"/>
      <c r="R8" s="112"/>
      <c r="S8" s="723"/>
      <c r="T8" s="109"/>
      <c r="U8" s="721" t="str">
        <f t="shared" si="1"/>
        <v/>
      </c>
      <c r="V8" s="721" t="str">
        <f t="shared" si="2"/>
        <v/>
      </c>
      <c r="W8" s="109"/>
      <c r="X8" s="724"/>
      <c r="Y8" s="115"/>
      <c r="Z8" s="104"/>
      <c r="AA8" s="444" t="str">
        <f t="shared" si="3"/>
        <v/>
      </c>
      <c r="AB8" s="444" t="str">
        <f t="shared" si="11"/>
        <v/>
      </c>
      <c r="AC8" s="104"/>
      <c r="AD8" s="112"/>
      <c r="AE8" s="112"/>
      <c r="AF8" s="112"/>
      <c r="AG8" s="57"/>
      <c r="AH8" s="69"/>
      <c r="AI8" s="58"/>
      <c r="AJ8" s="112"/>
      <c r="AK8" s="58"/>
      <c r="AL8" s="104"/>
      <c r="AM8" s="444" t="str">
        <f t="shared" si="4"/>
        <v/>
      </c>
      <c r="AN8" s="104"/>
      <c r="AO8" s="444" t="str">
        <f t="shared" si="5"/>
        <v/>
      </c>
    </row>
    <row r="9" spans="1:41" ht="21" customHeight="1">
      <c r="A9" s="676"/>
      <c r="B9" s="677"/>
      <c r="C9" s="423" t="str">
        <f t="shared" si="6"/>
        <v>TN0060186</v>
      </c>
      <c r="D9" s="423" t="str">
        <f t="shared" si="7"/>
        <v>External Outfall</v>
      </c>
      <c r="E9" s="422" t="str">
        <f t="shared" si="8"/>
        <v>001</v>
      </c>
      <c r="F9" s="423">
        <f t="shared" si="9"/>
        <v>2024</v>
      </c>
      <c r="G9" s="423" t="s">
        <v>332</v>
      </c>
      <c r="H9" s="424">
        <v>6</v>
      </c>
      <c r="I9" s="102"/>
      <c r="J9" s="108"/>
      <c r="K9" s="108"/>
      <c r="L9" s="103"/>
      <c r="M9" s="114"/>
      <c r="N9" s="103"/>
      <c r="O9" s="444" t="str">
        <f t="shared" si="0"/>
        <v/>
      </c>
      <c r="P9" s="444" t="str">
        <f t="shared" si="10"/>
        <v/>
      </c>
      <c r="Q9" s="103"/>
      <c r="R9" s="111"/>
      <c r="S9" s="720"/>
      <c r="T9" s="108"/>
      <c r="U9" s="721" t="str">
        <f t="shared" si="1"/>
        <v/>
      </c>
      <c r="V9" s="721" t="str">
        <f t="shared" si="2"/>
        <v/>
      </c>
      <c r="W9" s="108"/>
      <c r="X9" s="722"/>
      <c r="Y9" s="114"/>
      <c r="Z9" s="103"/>
      <c r="AA9" s="444" t="str">
        <f t="shared" si="3"/>
        <v/>
      </c>
      <c r="AB9" s="444" t="str">
        <f t="shared" si="11"/>
        <v/>
      </c>
      <c r="AC9" s="103"/>
      <c r="AD9" s="111"/>
      <c r="AE9" s="111"/>
      <c r="AF9" s="111"/>
      <c r="AG9" s="55"/>
      <c r="AH9" s="68"/>
      <c r="AI9" s="56"/>
      <c r="AJ9" s="111"/>
      <c r="AK9" s="56"/>
      <c r="AL9" s="103"/>
      <c r="AM9" s="444" t="str">
        <f t="shared" si="4"/>
        <v/>
      </c>
      <c r="AN9" s="103"/>
      <c r="AO9" s="444" t="str">
        <f t="shared" si="5"/>
        <v/>
      </c>
    </row>
    <row r="10" spans="1:41" ht="21" customHeight="1">
      <c r="A10" s="676"/>
      <c r="B10" s="677"/>
      <c r="C10" s="423" t="str">
        <f t="shared" si="6"/>
        <v>TN0060186</v>
      </c>
      <c r="D10" s="423" t="str">
        <f t="shared" si="7"/>
        <v>External Outfall</v>
      </c>
      <c r="E10" s="422" t="str">
        <f t="shared" si="8"/>
        <v>001</v>
      </c>
      <c r="F10" s="423">
        <f t="shared" si="9"/>
        <v>2024</v>
      </c>
      <c r="G10" s="423" t="s">
        <v>332</v>
      </c>
      <c r="H10" s="424">
        <v>7</v>
      </c>
      <c r="I10" s="106"/>
      <c r="J10" s="109"/>
      <c r="K10" s="109"/>
      <c r="L10" s="104"/>
      <c r="M10" s="115"/>
      <c r="N10" s="104"/>
      <c r="O10" s="444" t="str">
        <f t="shared" si="0"/>
        <v/>
      </c>
      <c r="P10" s="444" t="str">
        <f t="shared" si="10"/>
        <v/>
      </c>
      <c r="Q10" s="104"/>
      <c r="R10" s="112"/>
      <c r="S10" s="723"/>
      <c r="T10" s="109"/>
      <c r="U10" s="721" t="str">
        <f t="shared" si="1"/>
        <v/>
      </c>
      <c r="V10" s="721" t="str">
        <f t="shared" si="2"/>
        <v/>
      </c>
      <c r="W10" s="109"/>
      <c r="X10" s="724"/>
      <c r="Y10" s="115"/>
      <c r="Z10" s="104"/>
      <c r="AA10" s="444" t="str">
        <f t="shared" si="3"/>
        <v/>
      </c>
      <c r="AB10" s="444" t="str">
        <f t="shared" si="11"/>
        <v/>
      </c>
      <c r="AC10" s="104"/>
      <c r="AD10" s="112"/>
      <c r="AE10" s="112"/>
      <c r="AF10" s="112"/>
      <c r="AG10" s="57"/>
      <c r="AH10" s="69"/>
      <c r="AI10" s="58"/>
      <c r="AJ10" s="112"/>
      <c r="AK10" s="58"/>
      <c r="AL10" s="104"/>
      <c r="AM10" s="444" t="str">
        <f t="shared" si="4"/>
        <v/>
      </c>
      <c r="AN10" s="104"/>
      <c r="AO10" s="444" t="str">
        <f t="shared" si="5"/>
        <v/>
      </c>
    </row>
    <row r="11" spans="1:41" ht="21" customHeight="1">
      <c r="A11" s="676"/>
      <c r="B11" s="677"/>
      <c r="C11" s="423" t="str">
        <f t="shared" si="6"/>
        <v>TN0060186</v>
      </c>
      <c r="D11" s="423" t="str">
        <f t="shared" si="7"/>
        <v>External Outfall</v>
      </c>
      <c r="E11" s="422" t="str">
        <f t="shared" si="8"/>
        <v>001</v>
      </c>
      <c r="F11" s="423">
        <f t="shared" si="9"/>
        <v>2024</v>
      </c>
      <c r="G11" s="423" t="s">
        <v>332</v>
      </c>
      <c r="H11" s="424">
        <v>8</v>
      </c>
      <c r="I11" s="102"/>
      <c r="J11" s="108"/>
      <c r="K11" s="108"/>
      <c r="L11" s="103"/>
      <c r="M11" s="114"/>
      <c r="N11" s="103"/>
      <c r="O11" s="444" t="str">
        <f t="shared" si="0"/>
        <v/>
      </c>
      <c r="P11" s="444" t="str">
        <f t="shared" si="10"/>
        <v/>
      </c>
      <c r="Q11" s="103"/>
      <c r="R11" s="111"/>
      <c r="S11" s="720"/>
      <c r="T11" s="108"/>
      <c r="U11" s="721" t="str">
        <f t="shared" si="1"/>
        <v/>
      </c>
      <c r="V11" s="721" t="str">
        <f t="shared" si="2"/>
        <v/>
      </c>
      <c r="W11" s="108"/>
      <c r="X11" s="722"/>
      <c r="Y11" s="114"/>
      <c r="Z11" s="103"/>
      <c r="AA11" s="444" t="str">
        <f t="shared" si="3"/>
        <v/>
      </c>
      <c r="AB11" s="444" t="str">
        <f t="shared" si="11"/>
        <v/>
      </c>
      <c r="AC11" s="103"/>
      <c r="AD11" s="111"/>
      <c r="AE11" s="111"/>
      <c r="AF11" s="111"/>
      <c r="AG11" s="55"/>
      <c r="AH11" s="68"/>
      <c r="AI11" s="56"/>
      <c r="AJ11" s="111"/>
      <c r="AK11" s="56"/>
      <c r="AL11" s="103"/>
      <c r="AM11" s="444" t="str">
        <f t="shared" si="4"/>
        <v/>
      </c>
      <c r="AN11" s="103"/>
      <c r="AO11" s="444" t="str">
        <f t="shared" si="5"/>
        <v/>
      </c>
    </row>
    <row r="12" spans="1:41" ht="21" customHeight="1">
      <c r="A12" s="676"/>
      <c r="B12" s="677"/>
      <c r="C12" s="423" t="str">
        <f t="shared" si="6"/>
        <v>TN0060186</v>
      </c>
      <c r="D12" s="423" t="str">
        <f t="shared" si="7"/>
        <v>External Outfall</v>
      </c>
      <c r="E12" s="422" t="str">
        <f t="shared" si="8"/>
        <v>001</v>
      </c>
      <c r="F12" s="423">
        <f t="shared" si="9"/>
        <v>2024</v>
      </c>
      <c r="G12" s="423" t="s">
        <v>332</v>
      </c>
      <c r="H12" s="424">
        <v>9</v>
      </c>
      <c r="I12" s="106"/>
      <c r="J12" s="109"/>
      <c r="K12" s="109"/>
      <c r="L12" s="104"/>
      <c r="M12" s="115"/>
      <c r="N12" s="104"/>
      <c r="O12" s="444" t="str">
        <f t="shared" si="0"/>
        <v/>
      </c>
      <c r="P12" s="444" t="str">
        <f t="shared" si="10"/>
        <v/>
      </c>
      <c r="Q12" s="104"/>
      <c r="R12" s="112"/>
      <c r="S12" s="723"/>
      <c r="T12" s="109"/>
      <c r="U12" s="721" t="str">
        <f t="shared" si="1"/>
        <v/>
      </c>
      <c r="V12" s="721" t="str">
        <f t="shared" si="2"/>
        <v/>
      </c>
      <c r="W12" s="109"/>
      <c r="X12" s="724"/>
      <c r="Y12" s="115"/>
      <c r="Z12" s="104"/>
      <c r="AA12" s="444" t="str">
        <f t="shared" si="3"/>
        <v/>
      </c>
      <c r="AB12" s="444" t="str">
        <f t="shared" si="11"/>
        <v/>
      </c>
      <c r="AC12" s="104"/>
      <c r="AD12" s="112"/>
      <c r="AE12" s="112"/>
      <c r="AF12" s="112"/>
      <c r="AG12" s="57"/>
      <c r="AH12" s="69"/>
      <c r="AI12" s="58"/>
      <c r="AJ12" s="112"/>
      <c r="AK12" s="58"/>
      <c r="AL12" s="104"/>
      <c r="AM12" s="444" t="str">
        <f t="shared" si="4"/>
        <v/>
      </c>
      <c r="AN12" s="104"/>
      <c r="AO12" s="444" t="str">
        <f t="shared" si="5"/>
        <v/>
      </c>
    </row>
    <row r="13" spans="1:41" ht="21" customHeight="1">
      <c r="A13" s="676"/>
      <c r="B13" s="677"/>
      <c r="C13" s="423" t="str">
        <f t="shared" si="6"/>
        <v>TN0060186</v>
      </c>
      <c r="D13" s="423" t="str">
        <f t="shared" si="7"/>
        <v>External Outfall</v>
      </c>
      <c r="E13" s="422" t="str">
        <f t="shared" si="8"/>
        <v>001</v>
      </c>
      <c r="F13" s="423">
        <f t="shared" si="9"/>
        <v>2024</v>
      </c>
      <c r="G13" s="423" t="s">
        <v>332</v>
      </c>
      <c r="H13" s="424">
        <v>10</v>
      </c>
      <c r="I13" s="102"/>
      <c r="J13" s="108"/>
      <c r="K13" s="108"/>
      <c r="L13" s="103"/>
      <c r="M13" s="114"/>
      <c r="N13" s="103"/>
      <c r="O13" s="444" t="str">
        <f t="shared" si="0"/>
        <v/>
      </c>
      <c r="P13" s="444" t="str">
        <f t="shared" si="10"/>
        <v/>
      </c>
      <c r="Q13" s="103"/>
      <c r="R13" s="111"/>
      <c r="S13" s="720"/>
      <c r="T13" s="108"/>
      <c r="U13" s="721" t="str">
        <f t="shared" si="1"/>
        <v/>
      </c>
      <c r="V13" s="721" t="str">
        <f t="shared" si="2"/>
        <v/>
      </c>
      <c r="W13" s="108"/>
      <c r="X13" s="722"/>
      <c r="Y13" s="114"/>
      <c r="Z13" s="103"/>
      <c r="AA13" s="444" t="str">
        <f t="shared" si="3"/>
        <v/>
      </c>
      <c r="AB13" s="444" t="str">
        <f t="shared" si="11"/>
        <v/>
      </c>
      <c r="AC13" s="103"/>
      <c r="AD13" s="111"/>
      <c r="AE13" s="111"/>
      <c r="AF13" s="111"/>
      <c r="AG13" s="55"/>
      <c r="AH13" s="68"/>
      <c r="AI13" s="56"/>
      <c r="AJ13" s="111"/>
      <c r="AK13" s="56"/>
      <c r="AL13" s="103"/>
      <c r="AM13" s="444" t="str">
        <f t="shared" si="4"/>
        <v/>
      </c>
      <c r="AN13" s="103"/>
      <c r="AO13" s="444" t="str">
        <f t="shared" si="5"/>
        <v/>
      </c>
    </row>
    <row r="14" spans="1:41" ht="21" customHeight="1">
      <c r="A14" s="676"/>
      <c r="B14" s="677"/>
      <c r="C14" s="423" t="str">
        <f t="shared" si="6"/>
        <v>TN0060186</v>
      </c>
      <c r="D14" s="423" t="str">
        <f t="shared" si="7"/>
        <v>External Outfall</v>
      </c>
      <c r="E14" s="422" t="str">
        <f t="shared" si="8"/>
        <v>001</v>
      </c>
      <c r="F14" s="423">
        <f t="shared" si="9"/>
        <v>2024</v>
      </c>
      <c r="G14" s="423" t="s">
        <v>332</v>
      </c>
      <c r="H14" s="424">
        <v>11</v>
      </c>
      <c r="I14" s="106"/>
      <c r="J14" s="109"/>
      <c r="K14" s="109"/>
      <c r="L14" s="104"/>
      <c r="M14" s="72"/>
      <c r="N14" s="73"/>
      <c r="O14" s="444" t="str">
        <f t="shared" si="0"/>
        <v/>
      </c>
      <c r="P14" s="444" t="str">
        <f t="shared" si="10"/>
        <v/>
      </c>
      <c r="Q14" s="104"/>
      <c r="R14" s="112"/>
      <c r="S14" s="725"/>
      <c r="T14" s="726"/>
      <c r="U14" s="721" t="str">
        <f t="shared" si="1"/>
        <v/>
      </c>
      <c r="V14" s="721" t="str">
        <f t="shared" si="2"/>
        <v/>
      </c>
      <c r="W14" s="109"/>
      <c r="X14" s="724"/>
      <c r="Y14" s="72"/>
      <c r="Z14" s="73"/>
      <c r="AA14" s="444" t="str">
        <f t="shared" si="3"/>
        <v/>
      </c>
      <c r="AB14" s="444" t="str">
        <f t="shared" si="11"/>
        <v/>
      </c>
      <c r="AC14" s="104"/>
      <c r="AD14" s="112"/>
      <c r="AE14" s="112"/>
      <c r="AF14" s="112"/>
      <c r="AG14" s="57"/>
      <c r="AH14" s="69"/>
      <c r="AI14" s="58"/>
      <c r="AJ14" s="112"/>
      <c r="AK14" s="58"/>
      <c r="AL14" s="73"/>
      <c r="AM14" s="444" t="str">
        <f t="shared" si="4"/>
        <v/>
      </c>
      <c r="AN14" s="73"/>
      <c r="AO14" s="444" t="str">
        <f t="shared" si="5"/>
        <v/>
      </c>
    </row>
    <row r="15" spans="1:41" ht="21" customHeight="1">
      <c r="A15" s="676"/>
      <c r="B15" s="677"/>
      <c r="C15" s="423" t="str">
        <f t="shared" si="6"/>
        <v>TN0060186</v>
      </c>
      <c r="D15" s="423" t="str">
        <f t="shared" si="7"/>
        <v>External Outfall</v>
      </c>
      <c r="E15" s="422" t="str">
        <f t="shared" si="8"/>
        <v>001</v>
      </c>
      <c r="F15" s="423">
        <f t="shared" si="9"/>
        <v>2024</v>
      </c>
      <c r="G15" s="423" t="s">
        <v>332</v>
      </c>
      <c r="H15" s="424">
        <v>12</v>
      </c>
      <c r="I15" s="102"/>
      <c r="J15" s="108"/>
      <c r="K15" s="108"/>
      <c r="L15" s="103"/>
      <c r="M15" s="114"/>
      <c r="N15" s="103"/>
      <c r="O15" s="444" t="str">
        <f t="shared" si="0"/>
        <v/>
      </c>
      <c r="P15" s="444" t="str">
        <f t="shared" si="10"/>
        <v/>
      </c>
      <c r="Q15" s="103"/>
      <c r="R15" s="111"/>
      <c r="S15" s="720"/>
      <c r="T15" s="108"/>
      <c r="U15" s="721" t="str">
        <f t="shared" si="1"/>
        <v/>
      </c>
      <c r="V15" s="721" t="str">
        <f t="shared" si="2"/>
        <v/>
      </c>
      <c r="W15" s="108"/>
      <c r="X15" s="722"/>
      <c r="Y15" s="114"/>
      <c r="Z15" s="103"/>
      <c r="AA15" s="444" t="str">
        <f t="shared" si="3"/>
        <v/>
      </c>
      <c r="AB15" s="444" t="str">
        <f t="shared" si="11"/>
        <v/>
      </c>
      <c r="AC15" s="103"/>
      <c r="AD15" s="111"/>
      <c r="AE15" s="111"/>
      <c r="AF15" s="111"/>
      <c r="AG15" s="55"/>
      <c r="AH15" s="68"/>
      <c r="AI15" s="56"/>
      <c r="AJ15" s="111"/>
      <c r="AK15" s="56"/>
      <c r="AL15" s="103"/>
      <c r="AM15" s="444" t="str">
        <f t="shared" si="4"/>
        <v/>
      </c>
      <c r="AN15" s="103"/>
      <c r="AO15" s="444" t="str">
        <f t="shared" si="5"/>
        <v/>
      </c>
    </row>
    <row r="16" spans="1:41" ht="21" customHeight="1">
      <c r="A16" s="676"/>
      <c r="B16" s="677"/>
      <c r="C16" s="423" t="str">
        <f t="shared" si="6"/>
        <v>TN0060186</v>
      </c>
      <c r="D16" s="423" t="str">
        <f t="shared" si="7"/>
        <v>External Outfall</v>
      </c>
      <c r="E16" s="422" t="str">
        <f t="shared" si="8"/>
        <v>001</v>
      </c>
      <c r="F16" s="423">
        <f t="shared" si="9"/>
        <v>2024</v>
      </c>
      <c r="G16" s="423" t="s">
        <v>332</v>
      </c>
      <c r="H16" s="424">
        <v>13</v>
      </c>
      <c r="I16" s="106"/>
      <c r="J16" s="109"/>
      <c r="K16" s="109"/>
      <c r="L16" s="104"/>
      <c r="M16" s="72"/>
      <c r="N16" s="73"/>
      <c r="O16" s="444" t="str">
        <f t="shared" si="0"/>
        <v/>
      </c>
      <c r="P16" s="444" t="str">
        <f t="shared" si="10"/>
        <v/>
      </c>
      <c r="Q16" s="104"/>
      <c r="R16" s="112"/>
      <c r="S16" s="725"/>
      <c r="T16" s="726"/>
      <c r="U16" s="721" t="str">
        <f t="shared" si="1"/>
        <v/>
      </c>
      <c r="V16" s="721" t="str">
        <f t="shared" si="2"/>
        <v/>
      </c>
      <c r="W16" s="109"/>
      <c r="X16" s="724"/>
      <c r="Y16" s="72"/>
      <c r="Z16" s="73"/>
      <c r="AA16" s="444" t="str">
        <f t="shared" si="3"/>
        <v/>
      </c>
      <c r="AB16" s="444" t="str">
        <f t="shared" si="11"/>
        <v/>
      </c>
      <c r="AC16" s="104"/>
      <c r="AD16" s="112"/>
      <c r="AE16" s="74"/>
      <c r="AF16" s="74"/>
      <c r="AG16" s="75"/>
      <c r="AH16" s="33"/>
      <c r="AI16" s="76"/>
      <c r="AJ16" s="74"/>
      <c r="AK16" s="76"/>
      <c r="AL16" s="73"/>
      <c r="AM16" s="444" t="str">
        <f t="shared" si="4"/>
        <v/>
      </c>
      <c r="AN16" s="73"/>
      <c r="AO16" s="444" t="str">
        <f t="shared" si="5"/>
        <v/>
      </c>
    </row>
    <row r="17" spans="1:41" ht="21" customHeight="1">
      <c r="A17" s="676"/>
      <c r="B17" s="677"/>
      <c r="C17" s="423" t="str">
        <f t="shared" si="6"/>
        <v>TN0060186</v>
      </c>
      <c r="D17" s="423" t="str">
        <f t="shared" si="7"/>
        <v>External Outfall</v>
      </c>
      <c r="E17" s="422" t="str">
        <f t="shared" si="8"/>
        <v>001</v>
      </c>
      <c r="F17" s="423">
        <f t="shared" si="9"/>
        <v>2024</v>
      </c>
      <c r="G17" s="423" t="s">
        <v>332</v>
      </c>
      <c r="H17" s="424">
        <v>14</v>
      </c>
      <c r="I17" s="102"/>
      <c r="J17" s="108"/>
      <c r="K17" s="108"/>
      <c r="L17" s="103"/>
      <c r="M17" s="114"/>
      <c r="N17" s="103"/>
      <c r="O17" s="444" t="str">
        <f t="shared" si="0"/>
        <v/>
      </c>
      <c r="P17" s="444" t="str">
        <f t="shared" si="10"/>
        <v/>
      </c>
      <c r="Q17" s="103"/>
      <c r="R17" s="111"/>
      <c r="S17" s="720"/>
      <c r="T17" s="108"/>
      <c r="U17" s="721" t="str">
        <f t="shared" si="1"/>
        <v/>
      </c>
      <c r="V17" s="721" t="str">
        <f t="shared" si="2"/>
        <v/>
      </c>
      <c r="W17" s="108"/>
      <c r="X17" s="722"/>
      <c r="Y17" s="114"/>
      <c r="Z17" s="103"/>
      <c r="AA17" s="444" t="str">
        <f t="shared" si="3"/>
        <v/>
      </c>
      <c r="AB17" s="444" t="str">
        <f t="shared" si="11"/>
        <v/>
      </c>
      <c r="AC17" s="103"/>
      <c r="AD17" s="111"/>
      <c r="AE17" s="111"/>
      <c r="AF17" s="111"/>
      <c r="AG17" s="55"/>
      <c r="AH17" s="68"/>
      <c r="AI17" s="56"/>
      <c r="AJ17" s="111"/>
      <c r="AK17" s="56"/>
      <c r="AL17" s="103"/>
      <c r="AM17" s="444" t="str">
        <f t="shared" si="4"/>
        <v/>
      </c>
      <c r="AN17" s="103"/>
      <c r="AO17" s="444" t="str">
        <f t="shared" si="5"/>
        <v/>
      </c>
    </row>
    <row r="18" spans="1:41" ht="21" customHeight="1">
      <c r="A18" s="676"/>
      <c r="B18" s="677"/>
      <c r="C18" s="423" t="str">
        <f t="shared" si="6"/>
        <v>TN0060186</v>
      </c>
      <c r="D18" s="423" t="str">
        <f t="shared" si="7"/>
        <v>External Outfall</v>
      </c>
      <c r="E18" s="422" t="str">
        <f t="shared" si="8"/>
        <v>001</v>
      </c>
      <c r="F18" s="423">
        <f t="shared" si="9"/>
        <v>2024</v>
      </c>
      <c r="G18" s="423" t="s">
        <v>332</v>
      </c>
      <c r="H18" s="424">
        <v>15</v>
      </c>
      <c r="I18" s="106"/>
      <c r="J18" s="109"/>
      <c r="K18" s="109"/>
      <c r="L18" s="104"/>
      <c r="M18" s="115"/>
      <c r="N18" s="104"/>
      <c r="O18" s="444" t="str">
        <f t="shared" si="0"/>
        <v/>
      </c>
      <c r="P18" s="444" t="str">
        <f t="shared" si="10"/>
        <v/>
      </c>
      <c r="Q18" s="104"/>
      <c r="R18" s="112"/>
      <c r="S18" s="723"/>
      <c r="T18" s="109"/>
      <c r="U18" s="721" t="str">
        <f t="shared" si="1"/>
        <v/>
      </c>
      <c r="V18" s="721" t="str">
        <f t="shared" si="2"/>
        <v/>
      </c>
      <c r="W18" s="109"/>
      <c r="X18" s="724"/>
      <c r="Y18" s="115"/>
      <c r="Z18" s="104"/>
      <c r="AA18" s="444" t="str">
        <f t="shared" si="3"/>
        <v/>
      </c>
      <c r="AB18" s="444" t="str">
        <f t="shared" si="11"/>
        <v/>
      </c>
      <c r="AC18" s="104"/>
      <c r="AD18" s="112"/>
      <c r="AE18" s="112"/>
      <c r="AF18" s="112"/>
      <c r="AG18" s="57"/>
      <c r="AH18" s="69"/>
      <c r="AI18" s="58"/>
      <c r="AJ18" s="112"/>
      <c r="AK18" s="58"/>
      <c r="AL18" s="104"/>
      <c r="AM18" s="444" t="str">
        <f t="shared" si="4"/>
        <v/>
      </c>
      <c r="AN18" s="104"/>
      <c r="AO18" s="444" t="str">
        <f t="shared" si="5"/>
        <v/>
      </c>
    </row>
    <row r="19" spans="1:41" ht="21" customHeight="1">
      <c r="A19" s="676"/>
      <c r="B19" s="677"/>
      <c r="C19" s="423" t="str">
        <f t="shared" si="6"/>
        <v>TN0060186</v>
      </c>
      <c r="D19" s="423" t="str">
        <f t="shared" si="7"/>
        <v>External Outfall</v>
      </c>
      <c r="E19" s="422" t="str">
        <f t="shared" si="8"/>
        <v>001</v>
      </c>
      <c r="F19" s="423">
        <f t="shared" si="9"/>
        <v>2024</v>
      </c>
      <c r="G19" s="423" t="s">
        <v>332</v>
      </c>
      <c r="H19" s="424">
        <v>16</v>
      </c>
      <c r="I19" s="102"/>
      <c r="J19" s="108"/>
      <c r="K19" s="108"/>
      <c r="L19" s="103"/>
      <c r="M19" s="114"/>
      <c r="N19" s="103"/>
      <c r="O19" s="444" t="str">
        <f t="shared" si="0"/>
        <v/>
      </c>
      <c r="P19" s="444" t="str">
        <f t="shared" si="10"/>
        <v/>
      </c>
      <c r="Q19" s="103"/>
      <c r="R19" s="111"/>
      <c r="S19" s="720"/>
      <c r="T19" s="108"/>
      <c r="U19" s="721" t="str">
        <f t="shared" si="1"/>
        <v/>
      </c>
      <c r="V19" s="721" t="str">
        <f t="shared" si="2"/>
        <v/>
      </c>
      <c r="W19" s="108"/>
      <c r="X19" s="722"/>
      <c r="Y19" s="114"/>
      <c r="Z19" s="103"/>
      <c r="AA19" s="444" t="str">
        <f t="shared" si="3"/>
        <v/>
      </c>
      <c r="AB19" s="444" t="str">
        <f t="shared" si="11"/>
        <v/>
      </c>
      <c r="AC19" s="103"/>
      <c r="AD19" s="111"/>
      <c r="AE19" s="111"/>
      <c r="AF19" s="111"/>
      <c r="AG19" s="55"/>
      <c r="AH19" s="68"/>
      <c r="AI19" s="56"/>
      <c r="AJ19" s="111"/>
      <c r="AK19" s="56"/>
      <c r="AL19" s="103"/>
      <c r="AM19" s="444" t="str">
        <f t="shared" si="4"/>
        <v/>
      </c>
      <c r="AN19" s="103"/>
      <c r="AO19" s="444" t="str">
        <f t="shared" si="5"/>
        <v/>
      </c>
    </row>
    <row r="20" spans="1:41" ht="21" customHeight="1">
      <c r="A20" s="676"/>
      <c r="B20" s="677"/>
      <c r="C20" s="423" t="str">
        <f t="shared" si="6"/>
        <v>TN0060186</v>
      </c>
      <c r="D20" s="423" t="str">
        <f t="shared" si="7"/>
        <v>External Outfall</v>
      </c>
      <c r="E20" s="422" t="str">
        <f t="shared" si="8"/>
        <v>001</v>
      </c>
      <c r="F20" s="423">
        <f t="shared" si="9"/>
        <v>2024</v>
      </c>
      <c r="G20" s="423" t="s">
        <v>332</v>
      </c>
      <c r="H20" s="424">
        <v>17</v>
      </c>
      <c r="I20" s="106"/>
      <c r="J20" s="109"/>
      <c r="K20" s="109"/>
      <c r="L20" s="104"/>
      <c r="M20" s="115"/>
      <c r="N20" s="104"/>
      <c r="O20" s="444" t="str">
        <f t="shared" si="0"/>
        <v/>
      </c>
      <c r="P20" s="444" t="str">
        <f t="shared" si="10"/>
        <v/>
      </c>
      <c r="Q20" s="104"/>
      <c r="R20" s="112"/>
      <c r="S20" s="723"/>
      <c r="T20" s="109"/>
      <c r="U20" s="721" t="str">
        <f t="shared" si="1"/>
        <v/>
      </c>
      <c r="V20" s="721" t="str">
        <f t="shared" si="2"/>
        <v/>
      </c>
      <c r="W20" s="109"/>
      <c r="X20" s="724"/>
      <c r="Y20" s="115"/>
      <c r="Z20" s="104"/>
      <c r="AA20" s="444" t="str">
        <f t="shared" si="3"/>
        <v/>
      </c>
      <c r="AB20" s="444" t="str">
        <f t="shared" si="11"/>
        <v/>
      </c>
      <c r="AC20" s="104"/>
      <c r="AD20" s="112"/>
      <c r="AE20" s="112"/>
      <c r="AF20" s="112"/>
      <c r="AG20" s="57"/>
      <c r="AH20" s="69"/>
      <c r="AI20" s="58"/>
      <c r="AJ20" s="112"/>
      <c r="AK20" s="58"/>
      <c r="AL20" s="104"/>
      <c r="AM20" s="444" t="str">
        <f t="shared" si="4"/>
        <v/>
      </c>
      <c r="AN20" s="104"/>
      <c r="AO20" s="444" t="str">
        <f t="shared" si="5"/>
        <v/>
      </c>
    </row>
    <row r="21" spans="1:41" ht="21" customHeight="1">
      <c r="A21" s="676"/>
      <c r="B21" s="677"/>
      <c r="C21" s="423" t="str">
        <f t="shared" si="6"/>
        <v>TN0060186</v>
      </c>
      <c r="D21" s="423" t="str">
        <f t="shared" si="7"/>
        <v>External Outfall</v>
      </c>
      <c r="E21" s="422" t="str">
        <f t="shared" si="8"/>
        <v>001</v>
      </c>
      <c r="F21" s="423">
        <f t="shared" si="9"/>
        <v>2024</v>
      </c>
      <c r="G21" s="423" t="s">
        <v>332</v>
      </c>
      <c r="H21" s="424">
        <v>18</v>
      </c>
      <c r="I21" s="102"/>
      <c r="J21" s="108"/>
      <c r="K21" s="108"/>
      <c r="L21" s="103"/>
      <c r="M21" s="114"/>
      <c r="N21" s="103"/>
      <c r="O21" s="444" t="str">
        <f t="shared" si="0"/>
        <v/>
      </c>
      <c r="P21" s="444" t="str">
        <f t="shared" si="10"/>
        <v/>
      </c>
      <c r="Q21" s="103"/>
      <c r="R21" s="111"/>
      <c r="S21" s="720"/>
      <c r="T21" s="108"/>
      <c r="U21" s="721" t="str">
        <f t="shared" si="1"/>
        <v/>
      </c>
      <c r="V21" s="721" t="str">
        <f t="shared" si="2"/>
        <v/>
      </c>
      <c r="W21" s="108"/>
      <c r="X21" s="722"/>
      <c r="Y21" s="114"/>
      <c r="Z21" s="103"/>
      <c r="AA21" s="444" t="str">
        <f t="shared" si="3"/>
        <v/>
      </c>
      <c r="AB21" s="444" t="str">
        <f t="shared" si="11"/>
        <v/>
      </c>
      <c r="AC21" s="103"/>
      <c r="AD21" s="111"/>
      <c r="AE21" s="111"/>
      <c r="AF21" s="111"/>
      <c r="AG21" s="55"/>
      <c r="AH21" s="68"/>
      <c r="AI21" s="56"/>
      <c r="AJ21" s="111"/>
      <c r="AK21" s="56"/>
      <c r="AL21" s="103"/>
      <c r="AM21" s="444" t="str">
        <f t="shared" si="4"/>
        <v/>
      </c>
      <c r="AN21" s="103"/>
      <c r="AO21" s="444" t="str">
        <f t="shared" si="5"/>
        <v/>
      </c>
    </row>
    <row r="22" spans="1:41" ht="21" customHeight="1">
      <c r="A22" s="676"/>
      <c r="B22" s="677"/>
      <c r="C22" s="423" t="str">
        <f t="shared" si="6"/>
        <v>TN0060186</v>
      </c>
      <c r="D22" s="423" t="str">
        <f t="shared" si="7"/>
        <v>External Outfall</v>
      </c>
      <c r="E22" s="422" t="str">
        <f t="shared" si="8"/>
        <v>001</v>
      </c>
      <c r="F22" s="423">
        <f t="shared" si="9"/>
        <v>2024</v>
      </c>
      <c r="G22" s="423" t="s">
        <v>332</v>
      </c>
      <c r="H22" s="424">
        <v>19</v>
      </c>
      <c r="I22" s="106"/>
      <c r="J22" s="109"/>
      <c r="K22" s="109"/>
      <c r="L22" s="104"/>
      <c r="M22" s="72"/>
      <c r="N22" s="73"/>
      <c r="O22" s="444" t="str">
        <f t="shared" si="0"/>
        <v/>
      </c>
      <c r="P22" s="444" t="str">
        <f t="shared" si="10"/>
        <v/>
      </c>
      <c r="Q22" s="104"/>
      <c r="R22" s="112"/>
      <c r="S22" s="725"/>
      <c r="T22" s="726"/>
      <c r="U22" s="721" t="str">
        <f t="shared" si="1"/>
        <v/>
      </c>
      <c r="V22" s="721" t="str">
        <f t="shared" si="2"/>
        <v/>
      </c>
      <c r="W22" s="109"/>
      <c r="X22" s="724"/>
      <c r="Y22" s="72"/>
      <c r="Z22" s="73"/>
      <c r="AA22" s="444" t="str">
        <f t="shared" si="3"/>
        <v/>
      </c>
      <c r="AB22" s="444" t="str">
        <f t="shared" si="11"/>
        <v/>
      </c>
      <c r="AC22" s="104"/>
      <c r="AD22" s="112"/>
      <c r="AE22" s="112"/>
      <c r="AF22" s="112"/>
      <c r="AG22" s="57"/>
      <c r="AH22" s="69"/>
      <c r="AI22" s="58"/>
      <c r="AJ22" s="112"/>
      <c r="AK22" s="58"/>
      <c r="AL22" s="73"/>
      <c r="AM22" s="444" t="str">
        <f t="shared" si="4"/>
        <v/>
      </c>
      <c r="AN22" s="73"/>
      <c r="AO22" s="444" t="str">
        <f t="shared" si="5"/>
        <v/>
      </c>
    </row>
    <row r="23" spans="1:41" ht="21" customHeight="1">
      <c r="A23" s="676"/>
      <c r="B23" s="677"/>
      <c r="C23" s="423" t="str">
        <f t="shared" si="6"/>
        <v>TN0060186</v>
      </c>
      <c r="D23" s="423" t="str">
        <f t="shared" si="7"/>
        <v>External Outfall</v>
      </c>
      <c r="E23" s="422" t="str">
        <f t="shared" si="8"/>
        <v>001</v>
      </c>
      <c r="F23" s="423">
        <f t="shared" si="9"/>
        <v>2024</v>
      </c>
      <c r="G23" s="423" t="s">
        <v>332</v>
      </c>
      <c r="H23" s="424">
        <v>20</v>
      </c>
      <c r="I23" s="102"/>
      <c r="J23" s="108"/>
      <c r="K23" s="108"/>
      <c r="L23" s="103"/>
      <c r="M23" s="114"/>
      <c r="N23" s="103"/>
      <c r="O23" s="444" t="str">
        <f t="shared" si="0"/>
        <v/>
      </c>
      <c r="P23" s="444" t="str">
        <f t="shared" si="10"/>
        <v/>
      </c>
      <c r="Q23" s="103"/>
      <c r="R23" s="111"/>
      <c r="S23" s="720"/>
      <c r="T23" s="108"/>
      <c r="U23" s="721" t="str">
        <f t="shared" si="1"/>
        <v/>
      </c>
      <c r="V23" s="721" t="str">
        <f t="shared" si="2"/>
        <v/>
      </c>
      <c r="W23" s="108"/>
      <c r="X23" s="722"/>
      <c r="Y23" s="114"/>
      <c r="Z23" s="103"/>
      <c r="AA23" s="444" t="str">
        <f t="shared" si="3"/>
        <v/>
      </c>
      <c r="AB23" s="444" t="str">
        <f t="shared" si="11"/>
        <v/>
      </c>
      <c r="AC23" s="103"/>
      <c r="AD23" s="111"/>
      <c r="AE23" s="111"/>
      <c r="AF23" s="111"/>
      <c r="AG23" s="55"/>
      <c r="AH23" s="68"/>
      <c r="AI23" s="56"/>
      <c r="AJ23" s="111"/>
      <c r="AK23" s="56"/>
      <c r="AL23" s="103"/>
      <c r="AM23" s="444" t="str">
        <f t="shared" si="4"/>
        <v/>
      </c>
      <c r="AN23" s="103"/>
      <c r="AO23" s="444" t="str">
        <f t="shared" si="5"/>
        <v/>
      </c>
    </row>
    <row r="24" spans="1:41" ht="21" customHeight="1">
      <c r="A24" s="676"/>
      <c r="B24" s="677"/>
      <c r="C24" s="423" t="str">
        <f t="shared" si="6"/>
        <v>TN0060186</v>
      </c>
      <c r="D24" s="423" t="str">
        <f t="shared" si="7"/>
        <v>External Outfall</v>
      </c>
      <c r="E24" s="422" t="str">
        <f t="shared" si="8"/>
        <v>001</v>
      </c>
      <c r="F24" s="423">
        <f t="shared" si="9"/>
        <v>2024</v>
      </c>
      <c r="G24" s="423" t="s">
        <v>332</v>
      </c>
      <c r="H24" s="424">
        <v>21</v>
      </c>
      <c r="I24" s="106"/>
      <c r="J24" s="109"/>
      <c r="K24" s="109"/>
      <c r="L24" s="104"/>
      <c r="M24" s="72"/>
      <c r="N24" s="73"/>
      <c r="O24" s="444" t="str">
        <f t="shared" si="0"/>
        <v/>
      </c>
      <c r="P24" s="444" t="str">
        <f t="shared" si="10"/>
        <v/>
      </c>
      <c r="Q24" s="104"/>
      <c r="R24" s="112"/>
      <c r="S24" s="725"/>
      <c r="T24" s="726"/>
      <c r="U24" s="721" t="str">
        <f t="shared" si="1"/>
        <v/>
      </c>
      <c r="V24" s="721" t="str">
        <f t="shared" si="2"/>
        <v/>
      </c>
      <c r="W24" s="109"/>
      <c r="X24" s="724"/>
      <c r="Y24" s="72"/>
      <c r="Z24" s="73"/>
      <c r="AA24" s="444" t="str">
        <f t="shared" si="3"/>
        <v/>
      </c>
      <c r="AB24" s="444" t="str">
        <f t="shared" si="11"/>
        <v/>
      </c>
      <c r="AC24" s="104"/>
      <c r="AD24" s="112"/>
      <c r="AE24" s="112"/>
      <c r="AF24" s="112"/>
      <c r="AG24" s="57"/>
      <c r="AH24" s="69"/>
      <c r="AI24" s="58"/>
      <c r="AJ24" s="112"/>
      <c r="AK24" s="58"/>
      <c r="AL24" s="73"/>
      <c r="AM24" s="444" t="str">
        <f t="shared" si="4"/>
        <v/>
      </c>
      <c r="AN24" s="73"/>
      <c r="AO24" s="444" t="str">
        <f t="shared" si="5"/>
        <v/>
      </c>
    </row>
    <row r="25" spans="1:41" ht="21" customHeight="1">
      <c r="A25" s="676"/>
      <c r="B25" s="677"/>
      <c r="C25" s="423" t="str">
        <f t="shared" si="6"/>
        <v>TN0060186</v>
      </c>
      <c r="D25" s="423" t="str">
        <f t="shared" si="7"/>
        <v>External Outfall</v>
      </c>
      <c r="E25" s="422" t="str">
        <f t="shared" si="8"/>
        <v>001</v>
      </c>
      <c r="F25" s="423">
        <f t="shared" si="9"/>
        <v>2024</v>
      </c>
      <c r="G25" s="423" t="s">
        <v>332</v>
      </c>
      <c r="H25" s="424">
        <v>22</v>
      </c>
      <c r="I25" s="102"/>
      <c r="J25" s="108"/>
      <c r="K25" s="108"/>
      <c r="L25" s="103"/>
      <c r="M25" s="114"/>
      <c r="N25" s="103"/>
      <c r="O25" s="444" t="str">
        <f t="shared" si="0"/>
        <v/>
      </c>
      <c r="P25" s="444" t="str">
        <f t="shared" si="10"/>
        <v/>
      </c>
      <c r="Q25" s="103"/>
      <c r="R25" s="111"/>
      <c r="S25" s="720"/>
      <c r="T25" s="108"/>
      <c r="U25" s="721" t="str">
        <f t="shared" si="1"/>
        <v/>
      </c>
      <c r="V25" s="721" t="str">
        <f t="shared" si="2"/>
        <v/>
      </c>
      <c r="W25" s="108"/>
      <c r="X25" s="722"/>
      <c r="Y25" s="114"/>
      <c r="Z25" s="103"/>
      <c r="AA25" s="444" t="str">
        <f t="shared" si="3"/>
        <v/>
      </c>
      <c r="AB25" s="444" t="str">
        <f t="shared" si="11"/>
        <v/>
      </c>
      <c r="AC25" s="103"/>
      <c r="AD25" s="111"/>
      <c r="AE25" s="111"/>
      <c r="AF25" s="111"/>
      <c r="AG25" s="55"/>
      <c r="AH25" s="68"/>
      <c r="AI25" s="56"/>
      <c r="AJ25" s="111"/>
      <c r="AK25" s="56"/>
      <c r="AL25" s="103"/>
      <c r="AM25" s="444" t="str">
        <f t="shared" si="4"/>
        <v/>
      </c>
      <c r="AN25" s="103"/>
      <c r="AO25" s="444" t="str">
        <f t="shared" si="5"/>
        <v/>
      </c>
    </row>
    <row r="26" spans="1:41" ht="21" customHeight="1">
      <c r="A26" s="676"/>
      <c r="B26" s="677"/>
      <c r="C26" s="423" t="str">
        <f t="shared" si="6"/>
        <v>TN0060186</v>
      </c>
      <c r="D26" s="423" t="str">
        <f t="shared" si="7"/>
        <v>External Outfall</v>
      </c>
      <c r="E26" s="422" t="str">
        <f t="shared" si="8"/>
        <v>001</v>
      </c>
      <c r="F26" s="423">
        <f t="shared" si="9"/>
        <v>2024</v>
      </c>
      <c r="G26" s="423" t="s">
        <v>332</v>
      </c>
      <c r="H26" s="424">
        <v>23</v>
      </c>
      <c r="I26" s="106"/>
      <c r="J26" s="109"/>
      <c r="K26" s="109"/>
      <c r="L26" s="104"/>
      <c r="M26" s="115"/>
      <c r="N26" s="104"/>
      <c r="O26" s="444" t="str">
        <f t="shared" si="0"/>
        <v/>
      </c>
      <c r="P26" s="444" t="str">
        <f t="shared" si="10"/>
        <v/>
      </c>
      <c r="Q26" s="104"/>
      <c r="R26" s="112"/>
      <c r="S26" s="723"/>
      <c r="T26" s="109"/>
      <c r="U26" s="721" t="str">
        <f t="shared" si="1"/>
        <v/>
      </c>
      <c r="V26" s="721" t="str">
        <f t="shared" si="2"/>
        <v/>
      </c>
      <c r="W26" s="109"/>
      <c r="X26" s="724"/>
      <c r="Y26" s="115"/>
      <c r="Z26" s="104"/>
      <c r="AA26" s="444" t="str">
        <f t="shared" si="3"/>
        <v/>
      </c>
      <c r="AB26" s="444" t="str">
        <f t="shared" si="11"/>
        <v/>
      </c>
      <c r="AC26" s="104"/>
      <c r="AD26" s="112"/>
      <c r="AE26" s="112"/>
      <c r="AF26" s="112"/>
      <c r="AG26" s="57"/>
      <c r="AH26" s="69"/>
      <c r="AI26" s="58"/>
      <c r="AJ26" s="112"/>
      <c r="AK26" s="58"/>
      <c r="AL26" s="104"/>
      <c r="AM26" s="444" t="str">
        <f t="shared" si="4"/>
        <v/>
      </c>
      <c r="AN26" s="104"/>
      <c r="AO26" s="444" t="str">
        <f t="shared" si="5"/>
        <v/>
      </c>
    </row>
    <row r="27" spans="1:41" ht="21" customHeight="1">
      <c r="A27" s="676"/>
      <c r="B27" s="677"/>
      <c r="C27" s="423" t="str">
        <f t="shared" si="6"/>
        <v>TN0060186</v>
      </c>
      <c r="D27" s="423" t="str">
        <f t="shared" si="7"/>
        <v>External Outfall</v>
      </c>
      <c r="E27" s="422" t="str">
        <f t="shared" si="8"/>
        <v>001</v>
      </c>
      <c r="F27" s="423">
        <f t="shared" si="9"/>
        <v>2024</v>
      </c>
      <c r="G27" s="423" t="s">
        <v>332</v>
      </c>
      <c r="H27" s="424">
        <v>24</v>
      </c>
      <c r="I27" s="102"/>
      <c r="J27" s="108"/>
      <c r="K27" s="108"/>
      <c r="L27" s="103"/>
      <c r="M27" s="114"/>
      <c r="N27" s="103"/>
      <c r="O27" s="444" t="str">
        <f t="shared" si="0"/>
        <v/>
      </c>
      <c r="P27" s="444" t="str">
        <f t="shared" si="10"/>
        <v/>
      </c>
      <c r="Q27" s="103"/>
      <c r="R27" s="111"/>
      <c r="S27" s="720"/>
      <c r="T27" s="108"/>
      <c r="U27" s="721" t="str">
        <f t="shared" si="1"/>
        <v/>
      </c>
      <c r="V27" s="721" t="str">
        <f t="shared" si="2"/>
        <v/>
      </c>
      <c r="W27" s="108"/>
      <c r="X27" s="722"/>
      <c r="Y27" s="114"/>
      <c r="Z27" s="103"/>
      <c r="AA27" s="444" t="str">
        <f t="shared" si="3"/>
        <v/>
      </c>
      <c r="AB27" s="444" t="str">
        <f t="shared" si="11"/>
        <v/>
      </c>
      <c r="AC27" s="103"/>
      <c r="AD27" s="111"/>
      <c r="AE27" s="111"/>
      <c r="AF27" s="111"/>
      <c r="AG27" s="55"/>
      <c r="AH27" s="68"/>
      <c r="AI27" s="56"/>
      <c r="AJ27" s="111"/>
      <c r="AK27" s="56"/>
      <c r="AL27" s="103"/>
      <c r="AM27" s="444" t="str">
        <f t="shared" si="4"/>
        <v/>
      </c>
      <c r="AN27" s="103"/>
      <c r="AO27" s="444" t="str">
        <f t="shared" si="5"/>
        <v/>
      </c>
    </row>
    <row r="28" spans="1:41" ht="21" customHeight="1">
      <c r="A28" s="676"/>
      <c r="B28" s="677"/>
      <c r="C28" s="423" t="str">
        <f t="shared" si="6"/>
        <v>TN0060186</v>
      </c>
      <c r="D28" s="423" t="str">
        <f t="shared" si="7"/>
        <v>External Outfall</v>
      </c>
      <c r="E28" s="422" t="str">
        <f t="shared" si="8"/>
        <v>001</v>
      </c>
      <c r="F28" s="423">
        <f t="shared" si="9"/>
        <v>2024</v>
      </c>
      <c r="G28" s="423" t="s">
        <v>332</v>
      </c>
      <c r="H28" s="424">
        <v>25</v>
      </c>
      <c r="I28" s="106"/>
      <c r="J28" s="109"/>
      <c r="K28" s="109"/>
      <c r="L28" s="104"/>
      <c r="M28" s="72"/>
      <c r="N28" s="73"/>
      <c r="O28" s="444" t="str">
        <f t="shared" si="0"/>
        <v/>
      </c>
      <c r="P28" s="444" t="str">
        <f t="shared" si="10"/>
        <v/>
      </c>
      <c r="Q28" s="104"/>
      <c r="R28" s="112"/>
      <c r="S28" s="725"/>
      <c r="T28" s="726"/>
      <c r="U28" s="721" t="str">
        <f t="shared" si="1"/>
        <v/>
      </c>
      <c r="V28" s="721" t="str">
        <f t="shared" si="2"/>
        <v/>
      </c>
      <c r="W28" s="109"/>
      <c r="X28" s="724"/>
      <c r="Y28" s="72"/>
      <c r="Z28" s="73"/>
      <c r="AA28" s="444" t="str">
        <f t="shared" si="3"/>
        <v/>
      </c>
      <c r="AB28" s="444" t="str">
        <f t="shared" si="11"/>
        <v/>
      </c>
      <c r="AC28" s="104"/>
      <c r="AD28" s="112"/>
      <c r="AE28" s="112"/>
      <c r="AF28" s="112"/>
      <c r="AG28" s="57"/>
      <c r="AH28" s="69"/>
      <c r="AI28" s="58"/>
      <c r="AJ28" s="112"/>
      <c r="AK28" s="58"/>
      <c r="AL28" s="73"/>
      <c r="AM28" s="444" t="str">
        <f t="shared" si="4"/>
        <v/>
      </c>
      <c r="AN28" s="73"/>
      <c r="AO28" s="444" t="str">
        <f t="shared" si="5"/>
        <v/>
      </c>
    </row>
    <row r="29" spans="1:41" ht="21" customHeight="1">
      <c r="A29" s="676"/>
      <c r="B29" s="677"/>
      <c r="C29" s="423" t="str">
        <f t="shared" si="6"/>
        <v>TN0060186</v>
      </c>
      <c r="D29" s="423" t="str">
        <f t="shared" si="7"/>
        <v>External Outfall</v>
      </c>
      <c r="E29" s="422" t="str">
        <f t="shared" si="8"/>
        <v>001</v>
      </c>
      <c r="F29" s="423">
        <f t="shared" si="9"/>
        <v>2024</v>
      </c>
      <c r="G29" s="423" t="s">
        <v>332</v>
      </c>
      <c r="H29" s="424">
        <v>26</v>
      </c>
      <c r="I29" s="102"/>
      <c r="J29" s="108"/>
      <c r="K29" s="108"/>
      <c r="L29" s="103"/>
      <c r="M29" s="114"/>
      <c r="N29" s="103"/>
      <c r="O29" s="444" t="str">
        <f t="shared" si="0"/>
        <v/>
      </c>
      <c r="P29" s="444" t="str">
        <f t="shared" si="10"/>
        <v/>
      </c>
      <c r="Q29" s="103"/>
      <c r="R29" s="111"/>
      <c r="S29" s="720"/>
      <c r="T29" s="108"/>
      <c r="U29" s="721" t="str">
        <f t="shared" si="1"/>
        <v/>
      </c>
      <c r="V29" s="721" t="str">
        <f t="shared" si="2"/>
        <v/>
      </c>
      <c r="W29" s="108"/>
      <c r="X29" s="722"/>
      <c r="Y29" s="114"/>
      <c r="Z29" s="103"/>
      <c r="AA29" s="444" t="str">
        <f t="shared" si="3"/>
        <v/>
      </c>
      <c r="AB29" s="444" t="str">
        <f t="shared" si="11"/>
        <v/>
      </c>
      <c r="AC29" s="103"/>
      <c r="AD29" s="111"/>
      <c r="AE29" s="111"/>
      <c r="AF29" s="111"/>
      <c r="AG29" s="55"/>
      <c r="AH29" s="68"/>
      <c r="AI29" s="56"/>
      <c r="AJ29" s="111"/>
      <c r="AK29" s="56"/>
      <c r="AL29" s="103"/>
      <c r="AM29" s="444" t="str">
        <f t="shared" si="4"/>
        <v/>
      </c>
      <c r="AN29" s="103"/>
      <c r="AO29" s="444" t="str">
        <f t="shared" si="5"/>
        <v/>
      </c>
    </row>
    <row r="30" spans="1:41" ht="21" customHeight="1">
      <c r="A30" s="676"/>
      <c r="B30" s="677"/>
      <c r="C30" s="423" t="str">
        <f t="shared" si="6"/>
        <v>TN0060186</v>
      </c>
      <c r="D30" s="423" t="str">
        <f t="shared" si="7"/>
        <v>External Outfall</v>
      </c>
      <c r="E30" s="422" t="str">
        <f t="shared" si="8"/>
        <v>001</v>
      </c>
      <c r="F30" s="423">
        <f t="shared" si="9"/>
        <v>2024</v>
      </c>
      <c r="G30" s="423" t="s">
        <v>332</v>
      </c>
      <c r="H30" s="424">
        <v>27</v>
      </c>
      <c r="I30" s="106"/>
      <c r="J30" s="150"/>
      <c r="K30" s="150"/>
      <c r="L30" s="104"/>
      <c r="M30" s="72"/>
      <c r="N30" s="73"/>
      <c r="O30" s="444" t="str">
        <f t="shared" si="0"/>
        <v/>
      </c>
      <c r="P30" s="444" t="str">
        <f t="shared" si="10"/>
        <v/>
      </c>
      <c r="Q30" s="104"/>
      <c r="R30" s="112"/>
      <c r="S30" s="725"/>
      <c r="T30" s="726"/>
      <c r="U30" s="721" t="str">
        <f t="shared" si="1"/>
        <v/>
      </c>
      <c r="V30" s="721" t="str">
        <f t="shared" si="2"/>
        <v/>
      </c>
      <c r="W30" s="109"/>
      <c r="X30" s="724"/>
      <c r="Y30" s="72"/>
      <c r="Z30" s="73"/>
      <c r="AA30" s="444" t="str">
        <f t="shared" si="3"/>
        <v/>
      </c>
      <c r="AB30" s="444" t="str">
        <f t="shared" si="11"/>
        <v/>
      </c>
      <c r="AC30" s="104"/>
      <c r="AD30" s="112"/>
      <c r="AE30" s="112"/>
      <c r="AF30" s="112"/>
      <c r="AG30" s="57"/>
      <c r="AH30" s="69"/>
      <c r="AI30" s="58"/>
      <c r="AJ30" s="112"/>
      <c r="AK30" s="58"/>
      <c r="AL30" s="73"/>
      <c r="AM30" s="444" t="str">
        <f t="shared" si="4"/>
        <v/>
      </c>
      <c r="AN30" s="73"/>
      <c r="AO30" s="444" t="str">
        <f t="shared" si="5"/>
        <v/>
      </c>
    </row>
    <row r="31" spans="1:41" ht="21" customHeight="1">
      <c r="A31" s="676"/>
      <c r="B31" s="677"/>
      <c r="C31" s="423" t="str">
        <f t="shared" si="6"/>
        <v>TN0060186</v>
      </c>
      <c r="D31" s="423" t="str">
        <f t="shared" si="7"/>
        <v>External Outfall</v>
      </c>
      <c r="E31" s="422" t="str">
        <f t="shared" si="8"/>
        <v>001</v>
      </c>
      <c r="F31" s="423">
        <f t="shared" si="9"/>
        <v>2024</v>
      </c>
      <c r="G31" s="423" t="s">
        <v>332</v>
      </c>
      <c r="H31" s="424">
        <v>28</v>
      </c>
      <c r="I31" s="102"/>
      <c r="J31" s="108"/>
      <c r="K31" s="108"/>
      <c r="L31" s="103"/>
      <c r="M31" s="114"/>
      <c r="N31" s="103"/>
      <c r="O31" s="444" t="str">
        <f t="shared" si="0"/>
        <v/>
      </c>
      <c r="P31" s="444" t="str">
        <f t="shared" si="10"/>
        <v/>
      </c>
      <c r="Q31" s="103"/>
      <c r="R31" s="111"/>
      <c r="S31" s="720"/>
      <c r="T31" s="108"/>
      <c r="U31" s="721" t="str">
        <f t="shared" si="1"/>
        <v/>
      </c>
      <c r="V31" s="721" t="str">
        <f t="shared" si="2"/>
        <v/>
      </c>
      <c r="W31" s="108"/>
      <c r="X31" s="722"/>
      <c r="Y31" s="114"/>
      <c r="Z31" s="103"/>
      <c r="AA31" s="444" t="str">
        <f t="shared" si="3"/>
        <v/>
      </c>
      <c r="AB31" s="444" t="str">
        <f t="shared" si="11"/>
        <v/>
      </c>
      <c r="AC31" s="103"/>
      <c r="AD31" s="111"/>
      <c r="AE31" s="111"/>
      <c r="AF31" s="111"/>
      <c r="AG31" s="55"/>
      <c r="AH31" s="68"/>
      <c r="AI31" s="56"/>
      <c r="AJ31" s="111"/>
      <c r="AK31" s="56"/>
      <c r="AL31" s="103"/>
      <c r="AM31" s="444" t="str">
        <f t="shared" si="4"/>
        <v/>
      </c>
      <c r="AN31" s="103"/>
      <c r="AO31" s="444" t="str">
        <f t="shared" si="5"/>
        <v/>
      </c>
    </row>
    <row r="32" spans="1:41" ht="21" customHeight="1">
      <c r="A32" s="676"/>
      <c r="B32" s="677"/>
      <c r="C32" s="423" t="str">
        <f t="shared" si="6"/>
        <v>TN0060186</v>
      </c>
      <c r="D32" s="423" t="str">
        <f t="shared" si="7"/>
        <v>External Outfall</v>
      </c>
      <c r="E32" s="422" t="str">
        <f t="shared" si="8"/>
        <v>001</v>
      </c>
      <c r="F32" s="423">
        <f t="shared" si="9"/>
        <v>2024</v>
      </c>
      <c r="G32" s="423" t="s">
        <v>332</v>
      </c>
      <c r="H32" s="424">
        <v>29</v>
      </c>
      <c r="I32" s="106"/>
      <c r="J32" s="109"/>
      <c r="K32" s="109"/>
      <c r="L32" s="104"/>
      <c r="M32" s="115"/>
      <c r="N32" s="104"/>
      <c r="O32" s="444" t="str">
        <f t="shared" si="0"/>
        <v/>
      </c>
      <c r="P32" s="444" t="str">
        <f>IF(M32&lt;&gt;0,(1-N32/M32)*100,"")</f>
        <v/>
      </c>
      <c r="Q32" s="104"/>
      <c r="R32" s="112"/>
      <c r="S32" s="723"/>
      <c r="T32" s="109"/>
      <c r="U32" s="721" t="str">
        <f t="shared" si="1"/>
        <v/>
      </c>
      <c r="V32" s="721" t="str">
        <f t="shared" si="2"/>
        <v/>
      </c>
      <c r="W32" s="109"/>
      <c r="X32" s="724"/>
      <c r="Y32" s="115"/>
      <c r="Z32" s="104"/>
      <c r="AA32" s="444" t="str">
        <f t="shared" si="3"/>
        <v/>
      </c>
      <c r="AB32" s="444" t="str">
        <f>IF(Y32&lt;&gt;0,(1-Z32/Y32)*100,"")</f>
        <v/>
      </c>
      <c r="AC32" s="104"/>
      <c r="AD32" s="112"/>
      <c r="AE32" s="112"/>
      <c r="AF32" s="112"/>
      <c r="AG32" s="57"/>
      <c r="AH32" s="69"/>
      <c r="AI32" s="58"/>
      <c r="AJ32" s="112"/>
      <c r="AK32" s="58"/>
      <c r="AL32" s="104"/>
      <c r="AM32" s="444" t="str">
        <f t="shared" si="4"/>
        <v/>
      </c>
      <c r="AN32" s="104"/>
      <c r="AO32" s="444" t="str">
        <f t="shared" si="5"/>
        <v/>
      </c>
    </row>
    <row r="33" spans="1:41" ht="21" customHeight="1">
      <c r="A33" s="676"/>
      <c r="B33" s="677"/>
      <c r="C33" s="423" t="str">
        <f t="shared" si="6"/>
        <v>TN0060186</v>
      </c>
      <c r="D33" s="423" t="str">
        <f t="shared" si="7"/>
        <v>External Outfall</v>
      </c>
      <c r="E33" s="422" t="str">
        <f t="shared" si="8"/>
        <v>001</v>
      </c>
      <c r="F33" s="423">
        <f t="shared" si="9"/>
        <v>2024</v>
      </c>
      <c r="G33" s="423" t="s">
        <v>332</v>
      </c>
      <c r="H33" s="424">
        <v>30</v>
      </c>
      <c r="I33" s="102"/>
      <c r="J33" s="108"/>
      <c r="K33" s="108"/>
      <c r="L33" s="103"/>
      <c r="M33" s="114"/>
      <c r="N33" s="103"/>
      <c r="O33" s="444" t="str">
        <f t="shared" si="0"/>
        <v/>
      </c>
      <c r="P33" s="444" t="str">
        <f t="shared" si="10"/>
        <v/>
      </c>
      <c r="Q33" s="103"/>
      <c r="R33" s="111"/>
      <c r="S33" s="720"/>
      <c r="T33" s="108"/>
      <c r="U33" s="721" t="str">
        <f t="shared" si="1"/>
        <v/>
      </c>
      <c r="V33" s="721" t="str">
        <f t="shared" si="2"/>
        <v/>
      </c>
      <c r="W33" s="108"/>
      <c r="X33" s="722"/>
      <c r="Y33" s="114"/>
      <c r="Z33" s="103"/>
      <c r="AA33" s="444" t="str">
        <f t="shared" si="3"/>
        <v/>
      </c>
      <c r="AB33" s="444" t="str">
        <f t="shared" si="11"/>
        <v/>
      </c>
      <c r="AC33" s="103"/>
      <c r="AD33" s="111"/>
      <c r="AE33" s="111"/>
      <c r="AF33" s="111"/>
      <c r="AG33" s="55"/>
      <c r="AH33" s="68"/>
      <c r="AI33" s="56"/>
      <c r="AJ33" s="111"/>
      <c r="AK33" s="56"/>
      <c r="AL33" s="103"/>
      <c r="AM33" s="444" t="str">
        <f t="shared" si="4"/>
        <v/>
      </c>
      <c r="AN33" s="103"/>
      <c r="AO33" s="444" t="str">
        <f t="shared" si="5"/>
        <v/>
      </c>
    </row>
    <row r="34" spans="1:41" ht="21" customHeight="1" thickBot="1">
      <c r="A34" s="678"/>
      <c r="B34" s="680"/>
      <c r="C34" s="423" t="str">
        <f t="shared" si="6"/>
        <v>TN0060186</v>
      </c>
      <c r="D34" s="423" t="str">
        <f t="shared" si="7"/>
        <v>External Outfall</v>
      </c>
      <c r="E34" s="422" t="str">
        <f t="shared" si="8"/>
        <v>001</v>
      </c>
      <c r="F34" s="423">
        <f t="shared" si="9"/>
        <v>2024</v>
      </c>
      <c r="G34" s="423" t="s">
        <v>332</v>
      </c>
      <c r="H34" s="427">
        <v>31</v>
      </c>
      <c r="I34" s="107"/>
      <c r="J34" s="110"/>
      <c r="K34" s="110"/>
      <c r="L34" s="105"/>
      <c r="M34" s="116"/>
      <c r="N34" s="105"/>
      <c r="O34" s="449" t="str">
        <f t="shared" si="0"/>
        <v/>
      </c>
      <c r="P34" s="449" t="str">
        <f>IF(M34&lt;&gt;0,(1-N34/M34)*100,"")</f>
        <v/>
      </c>
      <c r="Q34" s="105"/>
      <c r="R34" s="113"/>
      <c r="S34" s="727"/>
      <c r="T34" s="110"/>
      <c r="U34" s="728" t="str">
        <f t="shared" si="1"/>
        <v/>
      </c>
      <c r="V34" s="728" t="str">
        <f t="shared" si="2"/>
        <v/>
      </c>
      <c r="W34" s="399"/>
      <c r="X34" s="719"/>
      <c r="Y34" s="116"/>
      <c r="Z34" s="105"/>
      <c r="AA34" s="449" t="str">
        <f t="shared" si="3"/>
        <v/>
      </c>
      <c r="AB34" s="449" t="str">
        <f>IF(Y34&lt;&gt;0,(1-Z34/Y34)*100,"")</f>
        <v/>
      </c>
      <c r="AC34" s="105"/>
      <c r="AD34" s="113"/>
      <c r="AE34" s="113"/>
      <c r="AF34" s="113"/>
      <c r="AG34" s="59"/>
      <c r="AH34" s="70"/>
      <c r="AI34" s="60"/>
      <c r="AJ34" s="113"/>
      <c r="AK34" s="60"/>
      <c r="AL34" s="105"/>
      <c r="AM34" s="449" t="str">
        <f t="shared" si="4"/>
        <v/>
      </c>
      <c r="AN34" s="105"/>
      <c r="AO34" s="449" t="str">
        <f t="shared" si="5"/>
        <v/>
      </c>
    </row>
    <row r="35" spans="2:78" s="6" customFormat="1" ht="21" customHeight="1">
      <c r="B35" s="433"/>
      <c r="C35" s="833" t="s">
        <v>311</v>
      </c>
      <c r="D35" s="834"/>
      <c r="E35" s="834"/>
      <c r="F35" s="21"/>
      <c r="G35" s="22"/>
      <c r="H35" s="117" t="s">
        <v>312</v>
      </c>
      <c r="I35" s="118">
        <f>SUM(I4:I34)</f>
        <v>0</v>
      </c>
      <c r="J35" s="119">
        <f>SUM(J4:J34)</f>
        <v>0</v>
      </c>
      <c r="K35" s="119">
        <f>SUM(K4:K34)</f>
        <v>0</v>
      </c>
      <c r="L35" s="121">
        <f>SUM(L4:L34)</f>
        <v>0</v>
      </c>
      <c r="M35" s="124"/>
      <c r="N35" s="122"/>
      <c r="O35" s="121">
        <f>SUM(O4:O34)</f>
        <v>0</v>
      </c>
      <c r="P35" s="621"/>
      <c r="Q35" s="621"/>
      <c r="R35" s="125"/>
      <c r="S35" s="730"/>
      <c r="T35" s="120"/>
      <c r="U35" s="119">
        <f>SUM(U4:U34)</f>
        <v>0</v>
      </c>
      <c r="V35" s="731"/>
      <c r="W35" s="731"/>
      <c r="X35" s="732"/>
      <c r="Y35" s="124"/>
      <c r="Z35" s="122"/>
      <c r="AA35" s="121">
        <f>SUM(AA4:AA34)</f>
        <v>0</v>
      </c>
      <c r="AB35" s="621"/>
      <c r="AC35" s="621"/>
      <c r="AD35" s="125"/>
      <c r="AE35" s="123"/>
      <c r="AF35" s="123"/>
      <c r="AG35" s="126"/>
      <c r="AH35" s="127"/>
      <c r="AI35" s="128"/>
      <c r="AJ35" s="127"/>
      <c r="AK35" s="128"/>
      <c r="AL35" s="122"/>
      <c r="AM35" s="121">
        <f>SUM(AM4:AM34)</f>
        <v>0</v>
      </c>
      <c r="AN35" s="122"/>
      <c r="AO35" s="121">
        <f>SUM(AO4:AO34)</f>
        <v>0</v>
      </c>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row>
    <row r="36" spans="2:78" s="6" customFormat="1" ht="21" customHeight="1">
      <c r="B36" s="433"/>
      <c r="C36" s="835"/>
      <c r="D36" s="835"/>
      <c r="E36" s="835"/>
      <c r="F36" s="23"/>
      <c r="G36" s="24"/>
      <c r="H36" s="130" t="s">
        <v>313</v>
      </c>
      <c r="I36" s="131"/>
      <c r="J36" s="132" t="e">
        <f>AVERAGE(J4:J34)</f>
        <v>#DIV/0!</v>
      </c>
      <c r="K36" s="132" t="e">
        <f>AVERAGE(K4:K34)</f>
        <v>#DIV/0!</v>
      </c>
      <c r="L36" s="133"/>
      <c r="M36" s="134" t="e">
        <f>AVERAGE(M4:M34)</f>
        <v>#DIV/0!</v>
      </c>
      <c r="N36" s="445" t="e">
        <f>AVERAGE(N4:N34)</f>
        <v>#DIV/0!</v>
      </c>
      <c r="O36" s="445" t="e">
        <f>AVERAGE(O4:O34)</f>
        <v>#DIV/0!</v>
      </c>
      <c r="P36" s="445" t="e">
        <f>(1-N36/M36)*100</f>
        <v>#DIV/0!</v>
      </c>
      <c r="Q36" s="98"/>
      <c r="R36" s="153"/>
      <c r="S36" s="733" t="e">
        <f>AVERAGE(S4:S34)</f>
        <v>#DIV/0!</v>
      </c>
      <c r="T36" s="132" t="e">
        <f>AVERAGE(T4:T34)</f>
        <v>#DIV/0!</v>
      </c>
      <c r="U36" s="132" t="e">
        <f>AVERAGE(U4:U34)</f>
        <v>#DIV/0!</v>
      </c>
      <c r="V36" s="132" t="e">
        <f>(1-T36/S36)*100</f>
        <v>#DIV/0!</v>
      </c>
      <c r="W36" s="95"/>
      <c r="X36" s="734"/>
      <c r="Y36" s="134" t="e">
        <f>AVERAGE(Y4:Y34)</f>
        <v>#DIV/0!</v>
      </c>
      <c r="Z36" s="445" t="e">
        <f>AVERAGE(Z4:Z34)</f>
        <v>#DIV/0!</v>
      </c>
      <c r="AA36" s="445" t="e">
        <f>AVERAGE(AA4:AA34)</f>
        <v>#DIV/0!</v>
      </c>
      <c r="AB36" s="445" t="e">
        <f>(1-Z36/Y36)*100</f>
        <v>#DIV/0!</v>
      </c>
      <c r="AC36" s="98"/>
      <c r="AD36" s="153"/>
      <c r="AE36" s="446" t="e">
        <f>AVERAGE(AE4:AE34)</f>
        <v>#DIV/0!</v>
      </c>
      <c r="AF36" s="136"/>
      <c r="AG36" s="133"/>
      <c r="AH36" s="446" t="e">
        <f>AVERAGE(AH4:AH34)</f>
        <v>#DIV/0!</v>
      </c>
      <c r="AI36" s="135"/>
      <c r="AJ36" s="446" t="e">
        <f>GEOMEAN(AJ4:AJ34)</f>
        <v>#NUM!</v>
      </c>
      <c r="AK36" s="135"/>
      <c r="AL36" s="445" t="e">
        <f aca="true" t="shared" si="12" ref="AL36:AO36">AVERAGE(AL4:AL34)</f>
        <v>#DIV/0!</v>
      </c>
      <c r="AM36" s="445" t="e">
        <f t="shared" si="12"/>
        <v>#DIV/0!</v>
      </c>
      <c r="AN36" s="445" t="e">
        <f t="shared" si="12"/>
        <v>#DIV/0!</v>
      </c>
      <c r="AO36" s="445" t="e">
        <f t="shared" si="12"/>
        <v>#DIV/0!</v>
      </c>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c r="BV36" s="162"/>
      <c r="BW36" s="162"/>
      <c r="BX36" s="162"/>
      <c r="BY36" s="162"/>
      <c r="BZ36" s="162"/>
    </row>
    <row r="37" spans="2:78" s="6" customFormat="1" ht="21" customHeight="1">
      <c r="B37" s="433"/>
      <c r="C37" s="835"/>
      <c r="D37" s="835"/>
      <c r="E37" s="835"/>
      <c r="F37" s="23"/>
      <c r="G37" s="24"/>
      <c r="H37" s="130" t="s">
        <v>314</v>
      </c>
      <c r="I37" s="138">
        <f>MAX(I4:I34)</f>
        <v>0</v>
      </c>
      <c r="J37" s="132">
        <f>MAX(J4:J34)</f>
        <v>0</v>
      </c>
      <c r="K37" s="132">
        <f aca="true" t="shared" si="13" ref="K37:AF37">MAX(K4:K34)</f>
        <v>0</v>
      </c>
      <c r="L37" s="445">
        <f t="shared" si="13"/>
        <v>0</v>
      </c>
      <c r="M37" s="134">
        <f t="shared" si="13"/>
        <v>0</v>
      </c>
      <c r="N37" s="445">
        <f t="shared" si="13"/>
        <v>0</v>
      </c>
      <c r="O37" s="445">
        <f t="shared" si="13"/>
        <v>0</v>
      </c>
      <c r="P37" s="445">
        <f t="shared" si="13"/>
        <v>0</v>
      </c>
      <c r="Q37" s="445">
        <f>MAX(Q4:Q34)</f>
        <v>0</v>
      </c>
      <c r="R37" s="446">
        <f>MAX(R4:R34)</f>
        <v>0</v>
      </c>
      <c r="S37" s="733">
        <f t="shared" si="13"/>
        <v>0</v>
      </c>
      <c r="T37" s="132">
        <f t="shared" si="13"/>
        <v>0</v>
      </c>
      <c r="U37" s="132">
        <f t="shared" si="13"/>
        <v>0</v>
      </c>
      <c r="V37" s="132">
        <f t="shared" si="13"/>
        <v>0</v>
      </c>
      <c r="W37" s="132">
        <f>MAX(W5:W34)</f>
        <v>0</v>
      </c>
      <c r="X37" s="735">
        <f>MAX(X5:X34)</f>
        <v>0</v>
      </c>
      <c r="Y37" s="134">
        <f t="shared" si="13"/>
        <v>0</v>
      </c>
      <c r="Z37" s="445">
        <f t="shared" si="13"/>
        <v>0</v>
      </c>
      <c r="AA37" s="445">
        <f t="shared" si="13"/>
        <v>0</v>
      </c>
      <c r="AB37" s="445">
        <f t="shared" si="13"/>
        <v>0</v>
      </c>
      <c r="AC37" s="445">
        <f t="shared" si="13"/>
        <v>0</v>
      </c>
      <c r="AD37" s="446">
        <f t="shared" si="13"/>
        <v>0</v>
      </c>
      <c r="AE37" s="446">
        <f t="shared" si="13"/>
        <v>0</v>
      </c>
      <c r="AF37" s="446">
        <f t="shared" si="13"/>
        <v>0</v>
      </c>
      <c r="AG37" s="133"/>
      <c r="AH37" s="446">
        <f>MAX(AH4:AH34)</f>
        <v>0</v>
      </c>
      <c r="AI37" s="135"/>
      <c r="AJ37" s="446">
        <f>MAX(AJ4:AJ34)</f>
        <v>0</v>
      </c>
      <c r="AK37" s="135"/>
      <c r="AL37" s="445">
        <f aca="true" t="shared" si="14" ref="AL37:AO37">MAX(AL4:AL34)</f>
        <v>0</v>
      </c>
      <c r="AM37" s="445">
        <f t="shared" si="14"/>
        <v>0</v>
      </c>
      <c r="AN37" s="445">
        <f t="shared" si="14"/>
        <v>0</v>
      </c>
      <c r="AO37" s="445">
        <f t="shared" si="14"/>
        <v>0</v>
      </c>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c r="BY37" s="162"/>
      <c r="BZ37" s="162"/>
    </row>
    <row r="38" spans="2:78" s="6" customFormat="1" ht="21" customHeight="1" thickBot="1">
      <c r="B38" s="433"/>
      <c r="C38" s="835"/>
      <c r="D38" s="835"/>
      <c r="E38" s="835"/>
      <c r="F38" s="23"/>
      <c r="G38" s="24"/>
      <c r="H38" s="139" t="s">
        <v>315</v>
      </c>
      <c r="I38" s="402"/>
      <c r="J38" s="403">
        <f>MIN(J4:J34)</f>
        <v>0</v>
      </c>
      <c r="K38" s="403">
        <f>MIN(K4:K34)</f>
        <v>0</v>
      </c>
      <c r="L38" s="140"/>
      <c r="M38" s="144">
        <f aca="true" t="shared" si="15" ref="M38:AF38">MIN(M4:M34)</f>
        <v>0</v>
      </c>
      <c r="N38" s="141">
        <f t="shared" si="15"/>
        <v>0</v>
      </c>
      <c r="O38" s="141">
        <f t="shared" si="15"/>
        <v>0</v>
      </c>
      <c r="P38" s="623">
        <f t="shared" si="15"/>
        <v>0</v>
      </c>
      <c r="Q38" s="98"/>
      <c r="R38" s="153"/>
      <c r="S38" s="736">
        <f t="shared" si="15"/>
        <v>0</v>
      </c>
      <c r="T38" s="403">
        <f t="shared" si="15"/>
        <v>0</v>
      </c>
      <c r="U38" s="403">
        <f t="shared" si="15"/>
        <v>0</v>
      </c>
      <c r="V38" s="737">
        <f t="shared" si="15"/>
        <v>0</v>
      </c>
      <c r="W38" s="95"/>
      <c r="X38" s="734"/>
      <c r="Y38" s="144">
        <f t="shared" si="15"/>
        <v>0</v>
      </c>
      <c r="Z38" s="141">
        <f t="shared" si="15"/>
        <v>0</v>
      </c>
      <c r="AA38" s="141">
        <f t="shared" si="15"/>
        <v>0</v>
      </c>
      <c r="AB38" s="623">
        <f t="shared" si="15"/>
        <v>0</v>
      </c>
      <c r="AC38" s="98"/>
      <c r="AD38" s="153"/>
      <c r="AE38" s="142">
        <f t="shared" si="15"/>
        <v>0</v>
      </c>
      <c r="AF38" s="142">
        <f t="shared" si="15"/>
        <v>0</v>
      </c>
      <c r="AG38" s="140"/>
      <c r="AH38" s="142">
        <f>MIN(AH4:AH34)</f>
        <v>0</v>
      </c>
      <c r="AI38" s="404"/>
      <c r="AJ38" s="142">
        <f>MIN(AJ5:AJ35)</f>
        <v>0</v>
      </c>
      <c r="AK38" s="404"/>
      <c r="AL38" s="141">
        <f aca="true" t="shared" si="16" ref="AL38:AO38">MIN(AL4:AL34)</f>
        <v>0</v>
      </c>
      <c r="AM38" s="141">
        <f t="shared" si="16"/>
        <v>0</v>
      </c>
      <c r="AN38" s="141">
        <f t="shared" si="16"/>
        <v>0</v>
      </c>
      <c r="AO38" s="141">
        <f t="shared" si="16"/>
        <v>0</v>
      </c>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row>
    <row r="39" spans="2:78" s="6" customFormat="1" ht="21" customHeight="1">
      <c r="B39" s="433"/>
      <c r="C39" s="835"/>
      <c r="D39" s="835"/>
      <c r="E39" s="835"/>
      <c r="F39" s="837" t="s">
        <v>316</v>
      </c>
      <c r="G39" s="838"/>
      <c r="H39" s="839"/>
      <c r="I39" s="405"/>
      <c r="J39" s="90"/>
      <c r="K39" s="91"/>
      <c r="L39" s="92"/>
      <c r="M39" s="93"/>
      <c r="N39" s="297">
        <f>'Permit Limits'!R23</f>
        <v>20</v>
      </c>
      <c r="O39" s="297">
        <f>'Permit Limits'!S23</f>
        <v>9999</v>
      </c>
      <c r="P39" s="436"/>
      <c r="Q39" s="407"/>
      <c r="R39" s="406"/>
      <c r="S39" s="738"/>
      <c r="T39" s="764">
        <f>'Permit Limits'!AD23</f>
        <v>3</v>
      </c>
      <c r="U39" s="764">
        <f>'Permit Limits'!AE23</f>
        <v>9999</v>
      </c>
      <c r="V39" s="436"/>
      <c r="W39" s="740"/>
      <c r="X39" s="741"/>
      <c r="Y39" s="93"/>
      <c r="Z39" s="297">
        <f>'Permit Limits'!AJ23</f>
        <v>45</v>
      </c>
      <c r="AA39" s="297">
        <f>'Permit Limits'!AK23</f>
        <v>9999</v>
      </c>
      <c r="AB39" s="436"/>
      <c r="AC39" s="407"/>
      <c r="AD39" s="406"/>
      <c r="AE39" s="437"/>
      <c r="AF39" s="156">
        <f>'Permit Limits'!AR23</f>
        <v>9</v>
      </c>
      <c r="AG39" s="37"/>
      <c r="AH39" s="156">
        <f>'Permit Limits'!AU23</f>
        <v>1</v>
      </c>
      <c r="AI39" s="93"/>
      <c r="AJ39" s="156">
        <f>'Permit Limits'!AW23</f>
        <v>941</v>
      </c>
      <c r="AK39" s="93"/>
      <c r="AL39" s="297">
        <f>'Permit Limits'!BL23</f>
        <v>9999</v>
      </c>
      <c r="AM39" s="297">
        <f>'Permit Limits'!BM23</f>
        <v>9999</v>
      </c>
      <c r="AN39" s="297">
        <f>'Permit Limits'!BQ23</f>
        <v>9999</v>
      </c>
      <c r="AO39" s="297">
        <f>'Permit Limits'!BR23</f>
        <v>9999</v>
      </c>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c r="BY39" s="162"/>
      <c r="BZ39" s="162"/>
    </row>
    <row r="40" spans="2:78" s="6" customFormat="1" ht="21" customHeight="1">
      <c r="B40" s="433"/>
      <c r="C40" s="835"/>
      <c r="D40" s="835"/>
      <c r="E40" s="835"/>
      <c r="F40" s="840" t="s">
        <v>317</v>
      </c>
      <c r="G40" s="841"/>
      <c r="H40" s="842"/>
      <c r="I40" s="409"/>
      <c r="J40" s="95"/>
      <c r="K40" s="96"/>
      <c r="L40" s="97"/>
      <c r="M40" s="99"/>
      <c r="N40" s="39"/>
      <c r="O40" s="39"/>
      <c r="P40" s="598">
        <f>'Permit Limits'!T24</f>
        <v>40</v>
      </c>
      <c r="Q40" s="98"/>
      <c r="R40" s="153"/>
      <c r="S40" s="742"/>
      <c r="T40" s="743"/>
      <c r="U40" s="743"/>
      <c r="V40" s="765">
        <f>'Permit Limits'!AF24</f>
        <v>40</v>
      </c>
      <c r="W40" s="95"/>
      <c r="X40" s="734"/>
      <c r="Y40" s="99"/>
      <c r="Z40" s="39"/>
      <c r="AA40" s="39"/>
      <c r="AB40" s="598">
        <f>'Permit Limits'!AL24</f>
        <v>40</v>
      </c>
      <c r="AC40" s="98"/>
      <c r="AD40" s="153"/>
      <c r="AE40" s="295">
        <f>'Permit Limits'!AP24</f>
        <v>6</v>
      </c>
      <c r="AF40" s="295">
        <f>'Permit Limits'!AR24</f>
        <v>6</v>
      </c>
      <c r="AG40" s="39"/>
      <c r="AH40" s="154"/>
      <c r="AI40" s="99"/>
      <c r="AJ40" s="154"/>
      <c r="AK40" s="99"/>
      <c r="AL40" s="39"/>
      <c r="AM40" s="39"/>
      <c r="AN40" s="39"/>
      <c r="AO40" s="39"/>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row>
    <row r="41" spans="2:78" s="6" customFormat="1" ht="21" customHeight="1" thickBot="1">
      <c r="B41" s="433"/>
      <c r="C41" s="835"/>
      <c r="D41" s="835"/>
      <c r="E41" s="835"/>
      <c r="F41" s="843" t="s">
        <v>318</v>
      </c>
      <c r="G41" s="844"/>
      <c r="H41" s="845"/>
      <c r="I41" s="410"/>
      <c r="J41" s="40"/>
      <c r="K41" s="40"/>
      <c r="L41" s="89"/>
      <c r="M41" s="101"/>
      <c r="N41" s="457">
        <f>'Permit Limits'!R25</f>
        <v>10</v>
      </c>
      <c r="O41" s="457">
        <f>'Permit Limits'!S25</f>
        <v>17</v>
      </c>
      <c r="P41" s="457">
        <f>'Permit Limits'!T25</f>
        <v>85</v>
      </c>
      <c r="Q41" s="457">
        <f>'Permit Limits'!U25</f>
        <v>15</v>
      </c>
      <c r="R41" s="296">
        <f>'Permit Limits'!V25</f>
        <v>25</v>
      </c>
      <c r="S41" s="745"/>
      <c r="T41" s="766">
        <f>'Permit Limits'!AD25</f>
        <v>1</v>
      </c>
      <c r="U41" s="766">
        <f>'Permit Limits'!AE25</f>
        <v>2</v>
      </c>
      <c r="V41" s="766">
        <f>'Permit Limits'!AF25</f>
        <v>85</v>
      </c>
      <c r="W41" s="746">
        <f>'Permit Limits'!AG25</f>
        <v>1.5</v>
      </c>
      <c r="X41" s="747">
        <f>'Permit Limits'!AH25</f>
        <v>3</v>
      </c>
      <c r="Y41" s="101"/>
      <c r="Z41" s="457">
        <f>'Permit Limits'!AJ25</f>
        <v>30</v>
      </c>
      <c r="AA41" s="457">
        <f>'Permit Limits'!AK25</f>
        <v>50</v>
      </c>
      <c r="AB41" s="457">
        <f>'Permit Limits'!AL25</f>
        <v>85</v>
      </c>
      <c r="AC41" s="457">
        <f>'Permit Limits'!AM25</f>
        <v>40</v>
      </c>
      <c r="AD41" s="296">
        <f>'Permit Limits'!AN25</f>
        <v>67</v>
      </c>
      <c r="AE41" s="296">
        <f>'Permit Limits'!AP25</f>
        <v>0</v>
      </c>
      <c r="AF41" s="77"/>
      <c r="AG41" s="89"/>
      <c r="AH41" s="77"/>
      <c r="AI41" s="101"/>
      <c r="AJ41" s="296">
        <f>'Permit Limits'!AW25</f>
        <v>126</v>
      </c>
      <c r="AK41" s="101"/>
      <c r="AL41" s="457">
        <f>'Permit Limits'!BL25</f>
        <v>9999</v>
      </c>
      <c r="AM41" s="457">
        <f>'Permit Limits'!BM25</f>
        <v>9999</v>
      </c>
      <c r="AN41" s="457">
        <f>'Permit Limits'!BQ25</f>
        <v>9999</v>
      </c>
      <c r="AO41" s="457">
        <f>'Permit Limits'!BR25</f>
        <v>9999</v>
      </c>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BZ41" s="162"/>
    </row>
    <row r="42" spans="2:78" s="6" customFormat="1" ht="21" customHeight="1">
      <c r="B42" s="433"/>
      <c r="C42" s="835"/>
      <c r="D42" s="835"/>
      <c r="E42" s="835"/>
      <c r="F42" s="71"/>
      <c r="G42" s="71" t="s">
        <v>319</v>
      </c>
      <c r="I42" s="64"/>
      <c r="J42" s="80"/>
      <c r="K42" s="80"/>
      <c r="L42" s="80"/>
      <c r="M42" s="64"/>
      <c r="N42" s="64"/>
      <c r="O42" s="64"/>
      <c r="P42" s="64"/>
      <c r="Q42" s="64"/>
      <c r="R42" s="64"/>
      <c r="S42" s="757"/>
      <c r="T42" s="757"/>
      <c r="U42" s="757"/>
      <c r="V42" s="757"/>
      <c r="W42" s="757"/>
      <c r="X42" s="757"/>
      <c r="Y42" s="440"/>
      <c r="Z42" s="440"/>
      <c r="AA42" s="440"/>
      <c r="AB42" s="440"/>
      <c r="AC42" s="440"/>
      <c r="AD42" s="440"/>
      <c r="AE42" s="440"/>
      <c r="AF42" s="440"/>
      <c r="AG42" s="440"/>
      <c r="AH42" s="440"/>
      <c r="AI42" s="440"/>
      <c r="AJ42" s="440"/>
      <c r="AK42" s="440"/>
      <c r="AL42" s="175"/>
      <c r="AM42" s="175"/>
      <c r="AN42" s="175"/>
      <c r="AO42" s="175"/>
      <c r="AP42" s="164"/>
      <c r="AQ42" s="164"/>
      <c r="AR42" s="164"/>
      <c r="AS42" s="164"/>
      <c r="AT42" s="164"/>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row>
    <row r="43" spans="2:78" s="6" customFormat="1" ht="62.25" customHeight="1">
      <c r="B43" s="433"/>
      <c r="C43" s="835"/>
      <c r="D43" s="835"/>
      <c r="E43" s="835"/>
      <c r="F43" s="26"/>
      <c r="G43" s="26" t="s">
        <v>320</v>
      </c>
      <c r="I43" s="438"/>
      <c r="J43" s="438"/>
      <c r="K43" s="438"/>
      <c r="M43" s="438"/>
      <c r="N43" s="438"/>
      <c r="O43" s="438"/>
      <c r="P43" s="438"/>
      <c r="Q43" s="438"/>
      <c r="R43" s="438"/>
      <c r="S43" s="748"/>
      <c r="T43" s="748"/>
      <c r="U43" s="748"/>
      <c r="V43" s="748"/>
      <c r="W43" s="748"/>
      <c r="X43" s="748"/>
      <c r="Y43" s="438"/>
      <c r="Z43" s="433"/>
      <c r="AA43" s="433"/>
      <c r="AB43" s="25"/>
      <c r="AC43" s="25"/>
      <c r="AD43" s="25"/>
      <c r="AE43" s="25"/>
      <c r="AF43" s="25"/>
      <c r="AG43" s="26"/>
      <c r="AH43" s="25"/>
      <c r="AI43" s="25"/>
      <c r="AJ43" s="25"/>
      <c r="AK43" s="25"/>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c r="BV43" s="162"/>
      <c r="BW43" s="162"/>
      <c r="BX43" s="162"/>
      <c r="BY43" s="162"/>
      <c r="BZ43" s="162"/>
    </row>
    <row r="44" spans="2:37" ht="32.25" customHeight="1">
      <c r="B44" s="433"/>
      <c r="C44" s="847"/>
      <c r="D44" s="847"/>
      <c r="E44" s="847"/>
      <c r="F44" s="82"/>
      <c r="G44" s="82"/>
      <c r="H44" s="83"/>
      <c r="I44" s="846" t="str">
        <f>Jan!I44</f>
        <v>Helenwood STP</v>
      </c>
      <c r="J44" s="846"/>
      <c r="K44" s="846"/>
      <c r="L44" s="78"/>
      <c r="M44" s="151" t="s">
        <v>321</v>
      </c>
      <c r="N44" s="435"/>
      <c r="O44" s="435"/>
      <c r="P44" s="435"/>
      <c r="Q44" s="435"/>
      <c r="R44" s="435"/>
      <c r="S44" s="749"/>
      <c r="T44" s="749"/>
      <c r="U44" s="749"/>
      <c r="V44" s="749"/>
      <c r="W44" s="749"/>
      <c r="X44" s="749"/>
      <c r="Y44" s="434"/>
      <c r="Z44" s="434"/>
      <c r="AA44" s="434"/>
      <c r="AB44" s="434"/>
      <c r="AC44" s="434"/>
      <c r="AD44" s="434"/>
      <c r="AE44" s="434"/>
      <c r="AF44" s="434"/>
      <c r="AG44" s="434"/>
      <c r="AH44" s="434"/>
      <c r="AI44" s="434"/>
      <c r="AJ44" s="434"/>
      <c r="AK44" s="434"/>
    </row>
    <row r="45" spans="2:37" ht="23.25" customHeight="1">
      <c r="B45" s="433"/>
      <c r="C45" s="836" t="s">
        <v>322</v>
      </c>
      <c r="D45" s="836"/>
      <c r="E45" s="836"/>
      <c r="F45" s="82"/>
      <c r="G45" s="82"/>
      <c r="H45" s="83"/>
      <c r="I45" s="836" t="s">
        <v>323</v>
      </c>
      <c r="J45" s="836"/>
      <c r="K45" s="836"/>
      <c r="L45" s="78"/>
      <c r="M45" s="435"/>
      <c r="N45" s="435"/>
      <c r="O45" s="435"/>
      <c r="P45" s="435"/>
      <c r="Q45" s="435"/>
      <c r="R45" s="435"/>
      <c r="S45" s="749"/>
      <c r="T45" s="749"/>
      <c r="U45" s="749"/>
      <c r="V45" s="749"/>
      <c r="W45" s="749"/>
      <c r="X45" s="749"/>
      <c r="Y45" s="434"/>
      <c r="Z45" s="434"/>
      <c r="AA45" s="434"/>
      <c r="AB45" s="434"/>
      <c r="AC45" s="434"/>
      <c r="AD45" s="434"/>
      <c r="AE45" s="434"/>
      <c r="AF45" s="434"/>
      <c r="AG45" s="434"/>
      <c r="AH45" s="434"/>
      <c r="AI45" s="434"/>
      <c r="AJ45" s="434"/>
      <c r="AK45" s="434"/>
    </row>
    <row r="46" spans="2:37" ht="37.5" customHeight="1">
      <c r="B46" s="434"/>
      <c r="C46" s="709"/>
      <c r="D46" s="81"/>
      <c r="E46" s="709"/>
      <c r="F46" s="82"/>
      <c r="G46" s="83"/>
      <c r="I46" s="848" t="str">
        <f>Jan!I46</f>
        <v>Scott</v>
      </c>
      <c r="J46" s="848"/>
      <c r="K46" s="848"/>
      <c r="L46" s="61"/>
      <c r="M46" s="27"/>
      <c r="N46" s="27"/>
      <c r="O46" s="27"/>
      <c r="P46" s="27"/>
      <c r="Q46" s="27"/>
      <c r="R46" s="27"/>
      <c r="S46" s="750"/>
      <c r="T46" s="750"/>
      <c r="U46" s="750"/>
      <c r="V46" s="751"/>
      <c r="W46" s="751"/>
      <c r="X46" s="751"/>
      <c r="Y46" s="434"/>
      <c r="Z46" s="434"/>
      <c r="AA46" s="434"/>
      <c r="AB46" s="434"/>
      <c r="AC46" s="434"/>
      <c r="AD46" s="434"/>
      <c r="AE46" s="434"/>
      <c r="AF46" s="434"/>
      <c r="AG46" s="434"/>
      <c r="AH46" s="434"/>
      <c r="AI46" s="434"/>
      <c r="AJ46" s="434"/>
      <c r="AK46" s="434"/>
    </row>
    <row r="47" spans="2:20" ht="30.75" customHeight="1">
      <c r="B47" s="434"/>
      <c r="C47" s="79" t="s">
        <v>324</v>
      </c>
      <c r="D47" s="79"/>
      <c r="E47" s="79" t="s">
        <v>325</v>
      </c>
      <c r="F47" s="83"/>
      <c r="G47" s="79"/>
      <c r="H47" s="79"/>
      <c r="I47" s="836" t="s">
        <v>326</v>
      </c>
      <c r="J47" s="836"/>
      <c r="K47" s="836"/>
      <c r="L47" s="30"/>
      <c r="O47" s="29"/>
      <c r="P47" s="30"/>
      <c r="Q47" s="30"/>
      <c r="R47" s="30"/>
      <c r="T47" s="753"/>
    </row>
    <row r="48" spans="5:30" ht="24" customHeight="1">
      <c r="E48" s="19"/>
      <c r="H48" s="30"/>
      <c r="I48" s="30"/>
      <c r="J48" s="30"/>
      <c r="K48" s="30"/>
      <c r="L48" s="30"/>
      <c r="M48" s="31"/>
      <c r="N48" s="31"/>
      <c r="O48" s="31"/>
      <c r="P48" s="31"/>
      <c r="Q48" s="31"/>
      <c r="R48" s="31"/>
      <c r="S48" s="754"/>
      <c r="T48" s="753"/>
      <c r="U48" s="753"/>
      <c r="Y48" s="28"/>
      <c r="Z48" s="28"/>
      <c r="AA48" s="28"/>
      <c r="AB48" s="28"/>
      <c r="AC48" s="28"/>
      <c r="AD48" s="28"/>
    </row>
    <row r="49" spans="3:24" s="163" customFormat="1" ht="24" customHeight="1">
      <c r="C49" s="166"/>
      <c r="H49" s="167"/>
      <c r="I49" s="167"/>
      <c r="J49" s="167"/>
      <c r="K49" s="167"/>
      <c r="L49" s="167"/>
      <c r="S49" s="755"/>
      <c r="T49" s="755"/>
      <c r="U49" s="755"/>
      <c r="V49" s="755"/>
      <c r="W49" s="755"/>
      <c r="X49" s="755"/>
    </row>
    <row r="50" spans="3:24" s="163" customFormat="1" ht="15">
      <c r="C50" s="164"/>
      <c r="E50" s="168"/>
      <c r="S50" s="755"/>
      <c r="T50" s="755"/>
      <c r="U50" s="755"/>
      <c r="V50" s="755"/>
      <c r="W50" s="755"/>
      <c r="X50" s="755"/>
    </row>
    <row r="51" spans="4:24" s="163" customFormat="1" ht="15">
      <c r="D51" s="164"/>
      <c r="E51" s="164"/>
      <c r="F51" s="164"/>
      <c r="S51" s="755"/>
      <c r="T51" s="755"/>
      <c r="U51" s="755"/>
      <c r="V51" s="755"/>
      <c r="W51" s="755"/>
      <c r="X51" s="755"/>
    </row>
    <row r="52" spans="4:24" s="163" customFormat="1" ht="15">
      <c r="D52" s="164"/>
      <c r="E52" s="164"/>
      <c r="F52" s="164"/>
      <c r="S52" s="755"/>
      <c r="T52" s="755"/>
      <c r="U52" s="755"/>
      <c r="V52" s="755"/>
      <c r="W52" s="755"/>
      <c r="X52" s="755"/>
    </row>
    <row r="53" spans="5:24" s="163" customFormat="1" ht="18" customHeight="1">
      <c r="E53" s="169"/>
      <c r="G53" s="164"/>
      <c r="H53" s="164"/>
      <c r="I53" s="164"/>
      <c r="S53" s="755"/>
      <c r="T53" s="755"/>
      <c r="U53" s="755"/>
      <c r="V53" s="755"/>
      <c r="W53" s="755"/>
      <c r="X53" s="755"/>
    </row>
    <row r="54" spans="5:24" s="163" customFormat="1" ht="15">
      <c r="E54" s="169"/>
      <c r="G54" s="164"/>
      <c r="H54" s="164"/>
      <c r="I54" s="164"/>
      <c r="S54" s="755"/>
      <c r="T54" s="755"/>
      <c r="U54" s="755"/>
      <c r="V54" s="755"/>
      <c r="W54" s="755"/>
      <c r="X54" s="755"/>
    </row>
    <row r="55" spans="5:24" s="163" customFormat="1" ht="15">
      <c r="E55" s="169"/>
      <c r="S55" s="755"/>
      <c r="T55" s="755"/>
      <c r="U55" s="755"/>
      <c r="V55" s="755"/>
      <c r="W55" s="755"/>
      <c r="X55" s="755"/>
    </row>
    <row r="56" spans="5:24" s="163" customFormat="1" ht="48" customHeight="1">
      <c r="E56" s="169"/>
      <c r="S56" s="755"/>
      <c r="T56" s="755"/>
      <c r="U56" s="755"/>
      <c r="V56" s="755"/>
      <c r="W56" s="755"/>
      <c r="X56" s="755"/>
    </row>
    <row r="57" spans="3:24" s="163" customFormat="1" ht="15">
      <c r="C57" s="170"/>
      <c r="D57" s="170"/>
      <c r="E57" s="169"/>
      <c r="S57" s="755"/>
      <c r="T57" s="755"/>
      <c r="U57" s="755"/>
      <c r="V57" s="755"/>
      <c r="W57" s="755"/>
      <c r="X57" s="755"/>
    </row>
    <row r="58" spans="3:24" s="163" customFormat="1" ht="15">
      <c r="C58" s="170"/>
      <c r="D58" s="170"/>
      <c r="E58" s="169"/>
      <c r="S58" s="755"/>
      <c r="T58" s="755"/>
      <c r="U58" s="755"/>
      <c r="V58" s="755"/>
      <c r="W58" s="755"/>
      <c r="X58" s="755"/>
    </row>
    <row r="59" spans="3:24" s="163" customFormat="1" ht="15">
      <c r="C59" s="170"/>
      <c r="D59" s="170"/>
      <c r="E59" s="169"/>
      <c r="S59" s="755"/>
      <c r="T59" s="755"/>
      <c r="U59" s="755"/>
      <c r="V59" s="755"/>
      <c r="W59" s="755"/>
      <c r="X59" s="755"/>
    </row>
    <row r="60" spans="3:24" s="163" customFormat="1" ht="15">
      <c r="C60" s="170"/>
      <c r="D60" s="170"/>
      <c r="E60" s="169"/>
      <c r="S60" s="755"/>
      <c r="T60" s="755"/>
      <c r="U60" s="755"/>
      <c r="V60" s="755"/>
      <c r="W60" s="755"/>
      <c r="X60" s="755"/>
    </row>
    <row r="61" spans="3:24" s="163" customFormat="1" ht="15">
      <c r="C61" s="170"/>
      <c r="D61" s="170"/>
      <c r="E61" s="169"/>
      <c r="S61" s="755"/>
      <c r="T61" s="755"/>
      <c r="U61" s="755"/>
      <c r="V61" s="755"/>
      <c r="W61" s="755"/>
      <c r="X61" s="755"/>
    </row>
    <row r="62" spans="3:24" s="163" customFormat="1" ht="15">
      <c r="C62" s="170"/>
      <c r="D62" s="170"/>
      <c r="E62" s="169"/>
      <c r="S62" s="755"/>
      <c r="T62" s="755"/>
      <c r="U62" s="755"/>
      <c r="V62" s="755"/>
      <c r="W62" s="755"/>
      <c r="X62" s="755"/>
    </row>
    <row r="63" spans="3:24" s="163" customFormat="1" ht="15">
      <c r="C63" s="170"/>
      <c r="D63" s="170"/>
      <c r="E63" s="169"/>
      <c r="S63" s="755"/>
      <c r="T63" s="755"/>
      <c r="U63" s="755"/>
      <c r="V63" s="755"/>
      <c r="W63" s="755"/>
      <c r="X63" s="755"/>
    </row>
    <row r="64" spans="3:24" s="163" customFormat="1" ht="15">
      <c r="C64" s="170"/>
      <c r="D64" s="170"/>
      <c r="E64" s="169"/>
      <c r="S64" s="755"/>
      <c r="T64" s="755"/>
      <c r="U64" s="755"/>
      <c r="V64" s="755"/>
      <c r="W64" s="755"/>
      <c r="X64" s="755"/>
    </row>
    <row r="65" spans="3:24" s="163" customFormat="1" ht="15">
      <c r="C65" s="170"/>
      <c r="D65" s="170"/>
      <c r="E65" s="169"/>
      <c r="S65" s="755"/>
      <c r="T65" s="755"/>
      <c r="U65" s="755"/>
      <c r="V65" s="755"/>
      <c r="W65" s="755"/>
      <c r="X65" s="755"/>
    </row>
    <row r="66" spans="3:24" s="163" customFormat="1" ht="15">
      <c r="C66" s="170"/>
      <c r="D66" s="170"/>
      <c r="E66" s="169"/>
      <c r="S66" s="755"/>
      <c r="T66" s="755"/>
      <c r="U66" s="755"/>
      <c r="V66" s="755"/>
      <c r="W66" s="755"/>
      <c r="X66" s="755"/>
    </row>
    <row r="67" spans="3:24" s="163" customFormat="1" ht="15">
      <c r="C67" s="170"/>
      <c r="D67" s="170"/>
      <c r="E67" s="169"/>
      <c r="S67" s="755"/>
      <c r="T67" s="755"/>
      <c r="U67" s="755"/>
      <c r="V67" s="755"/>
      <c r="W67" s="755"/>
      <c r="X67" s="755"/>
    </row>
    <row r="68" spans="3:24" s="163" customFormat="1" ht="15">
      <c r="C68" s="170"/>
      <c r="D68" s="170"/>
      <c r="E68" s="169"/>
      <c r="S68" s="755"/>
      <c r="T68" s="755"/>
      <c r="U68" s="755"/>
      <c r="V68" s="755"/>
      <c r="W68" s="755"/>
      <c r="X68" s="755"/>
    </row>
    <row r="69" spans="3:24" s="163" customFormat="1" ht="15">
      <c r="C69" s="170"/>
      <c r="D69" s="170"/>
      <c r="E69" s="169"/>
      <c r="S69" s="755"/>
      <c r="T69" s="755"/>
      <c r="U69" s="755"/>
      <c r="V69" s="755"/>
      <c r="W69" s="755"/>
      <c r="X69" s="755"/>
    </row>
    <row r="70" spans="3:24" s="163" customFormat="1" ht="15">
      <c r="C70" s="170"/>
      <c r="D70" s="170"/>
      <c r="E70" s="169"/>
      <c r="S70" s="755"/>
      <c r="T70" s="755"/>
      <c r="U70" s="755"/>
      <c r="V70" s="755"/>
      <c r="W70" s="755"/>
      <c r="X70" s="755"/>
    </row>
    <row r="71" spans="3:24" s="163" customFormat="1" ht="15">
      <c r="C71" s="170"/>
      <c r="D71" s="170"/>
      <c r="E71" s="169"/>
      <c r="S71" s="755"/>
      <c r="T71" s="755"/>
      <c r="U71" s="755"/>
      <c r="V71" s="755"/>
      <c r="W71" s="755"/>
      <c r="X71" s="755"/>
    </row>
    <row r="72" spans="3:24" s="163" customFormat="1" ht="15">
      <c r="C72" s="170"/>
      <c r="D72" s="170"/>
      <c r="E72" s="169"/>
      <c r="S72" s="755"/>
      <c r="T72" s="755"/>
      <c r="U72" s="755"/>
      <c r="V72" s="755"/>
      <c r="W72" s="755"/>
      <c r="X72" s="755"/>
    </row>
    <row r="73" spans="3:24" s="163" customFormat="1" ht="15">
      <c r="C73" s="170"/>
      <c r="D73" s="170"/>
      <c r="E73" s="169"/>
      <c r="S73" s="755"/>
      <c r="T73" s="755"/>
      <c r="U73" s="755"/>
      <c r="V73" s="755"/>
      <c r="W73" s="755"/>
      <c r="X73" s="755"/>
    </row>
    <row r="74" spans="3:24" s="163" customFormat="1" ht="15">
      <c r="C74" s="170"/>
      <c r="D74" s="170"/>
      <c r="E74" s="169"/>
      <c r="S74" s="755"/>
      <c r="T74" s="755"/>
      <c r="U74" s="755"/>
      <c r="V74" s="755"/>
      <c r="W74" s="755"/>
      <c r="X74" s="755"/>
    </row>
    <row r="75" spans="3:24" s="163" customFormat="1" ht="15">
      <c r="C75" s="170"/>
      <c r="D75" s="170"/>
      <c r="E75" s="169"/>
      <c r="S75" s="755"/>
      <c r="T75" s="755"/>
      <c r="U75" s="755"/>
      <c r="V75" s="755"/>
      <c r="W75" s="755"/>
      <c r="X75" s="755"/>
    </row>
    <row r="76" spans="3:24" s="163" customFormat="1" ht="15">
      <c r="C76" s="170"/>
      <c r="D76" s="170"/>
      <c r="E76" s="169"/>
      <c r="S76" s="755"/>
      <c r="T76" s="755"/>
      <c r="U76" s="755"/>
      <c r="V76" s="755"/>
      <c r="W76" s="755"/>
      <c r="X76" s="755"/>
    </row>
    <row r="77" spans="3:24" s="163" customFormat="1" ht="15">
      <c r="C77" s="170"/>
      <c r="D77" s="170"/>
      <c r="E77" s="169"/>
      <c r="S77" s="755"/>
      <c r="T77" s="755"/>
      <c r="U77" s="755"/>
      <c r="V77" s="755"/>
      <c r="W77" s="755"/>
      <c r="X77" s="755"/>
    </row>
    <row r="78" spans="3:24" s="163" customFormat="1" ht="15">
      <c r="C78" s="170"/>
      <c r="D78" s="170"/>
      <c r="E78" s="169"/>
      <c r="S78" s="755"/>
      <c r="T78" s="755"/>
      <c r="U78" s="755"/>
      <c r="V78" s="755"/>
      <c r="W78" s="755"/>
      <c r="X78" s="755"/>
    </row>
    <row r="79" spans="3:24" s="163" customFormat="1" ht="15">
      <c r="C79" s="170"/>
      <c r="D79" s="170"/>
      <c r="E79" s="169"/>
      <c r="S79" s="755"/>
      <c r="T79" s="755"/>
      <c r="U79" s="755"/>
      <c r="V79" s="755"/>
      <c r="W79" s="755"/>
      <c r="X79" s="755"/>
    </row>
    <row r="80" spans="3:24" s="163" customFormat="1" ht="15">
      <c r="C80" s="170"/>
      <c r="D80" s="170"/>
      <c r="E80" s="169"/>
      <c r="S80" s="755"/>
      <c r="T80" s="755"/>
      <c r="U80" s="755"/>
      <c r="V80" s="755"/>
      <c r="W80" s="755"/>
      <c r="X80" s="755"/>
    </row>
    <row r="81" spans="3:24" s="163" customFormat="1" ht="15">
      <c r="C81" s="170"/>
      <c r="D81" s="170"/>
      <c r="E81" s="169"/>
      <c r="S81" s="755"/>
      <c r="T81" s="755"/>
      <c r="U81" s="755"/>
      <c r="V81" s="755"/>
      <c r="W81" s="755"/>
      <c r="X81" s="755"/>
    </row>
    <row r="82" spans="3:24" s="163" customFormat="1" ht="15">
      <c r="C82" s="170"/>
      <c r="D82" s="170"/>
      <c r="E82" s="169"/>
      <c r="S82" s="755"/>
      <c r="T82" s="755"/>
      <c r="U82" s="755"/>
      <c r="V82" s="755"/>
      <c r="W82" s="755"/>
      <c r="X82" s="755"/>
    </row>
    <row r="83" spans="3:24" s="163" customFormat="1" ht="15">
      <c r="C83" s="170"/>
      <c r="D83" s="170"/>
      <c r="E83" s="169"/>
      <c r="S83" s="755"/>
      <c r="T83" s="755"/>
      <c r="U83" s="755"/>
      <c r="V83" s="755"/>
      <c r="W83" s="755"/>
      <c r="X83" s="755"/>
    </row>
    <row r="84" spans="3:24" s="163" customFormat="1" ht="15">
      <c r="C84" s="170"/>
      <c r="D84" s="170"/>
      <c r="E84" s="169"/>
      <c r="S84" s="755"/>
      <c r="T84" s="755"/>
      <c r="U84" s="755"/>
      <c r="V84" s="755"/>
      <c r="W84" s="755"/>
      <c r="X84" s="755"/>
    </row>
    <row r="85" spans="3:24" s="163" customFormat="1" ht="15">
      <c r="C85" s="170"/>
      <c r="D85" s="170"/>
      <c r="E85" s="169"/>
      <c r="S85" s="755"/>
      <c r="T85" s="755"/>
      <c r="U85" s="755"/>
      <c r="V85" s="755"/>
      <c r="W85" s="755"/>
      <c r="X85" s="755"/>
    </row>
    <row r="86" spans="3:24" s="163" customFormat="1" ht="15">
      <c r="C86" s="170"/>
      <c r="D86" s="170"/>
      <c r="E86" s="169"/>
      <c r="S86" s="755"/>
      <c r="T86" s="755"/>
      <c r="U86" s="755"/>
      <c r="V86" s="755"/>
      <c r="W86" s="755"/>
      <c r="X86" s="755"/>
    </row>
    <row r="87" spans="3:24" s="163" customFormat="1" ht="15">
      <c r="C87" s="170"/>
      <c r="D87" s="170"/>
      <c r="E87" s="169"/>
      <c r="S87" s="755"/>
      <c r="T87" s="755"/>
      <c r="U87" s="755"/>
      <c r="V87" s="755"/>
      <c r="W87" s="755"/>
      <c r="X87" s="755"/>
    </row>
    <row r="88" spans="3:24" s="163" customFormat="1" ht="15">
      <c r="C88" s="170"/>
      <c r="D88" s="170"/>
      <c r="E88" s="169"/>
      <c r="S88" s="755"/>
      <c r="T88" s="755"/>
      <c r="U88" s="755"/>
      <c r="V88" s="755"/>
      <c r="W88" s="755"/>
      <c r="X88" s="755"/>
    </row>
    <row r="89" spans="3:24" s="163" customFormat="1" ht="15">
      <c r="C89" s="170"/>
      <c r="D89" s="170"/>
      <c r="E89" s="169"/>
      <c r="S89" s="755"/>
      <c r="T89" s="755"/>
      <c r="U89" s="755"/>
      <c r="V89" s="755"/>
      <c r="W89" s="755"/>
      <c r="X89" s="755"/>
    </row>
    <row r="90" spans="3:24" s="163" customFormat="1" ht="15">
      <c r="C90" s="170"/>
      <c r="D90" s="170"/>
      <c r="E90" s="169"/>
      <c r="S90" s="755"/>
      <c r="T90" s="755"/>
      <c r="U90" s="755"/>
      <c r="V90" s="755"/>
      <c r="W90" s="755"/>
      <c r="X90" s="755"/>
    </row>
    <row r="91" spans="3:24" s="163" customFormat="1" ht="15">
      <c r="C91" s="170"/>
      <c r="D91" s="170"/>
      <c r="E91" s="169"/>
      <c r="S91" s="755"/>
      <c r="T91" s="755"/>
      <c r="U91" s="755"/>
      <c r="V91" s="755"/>
      <c r="W91" s="755"/>
      <c r="X91" s="755"/>
    </row>
    <row r="92" spans="3:46" s="163" customFormat="1" ht="15">
      <c r="C92" s="170"/>
      <c r="D92" s="170"/>
      <c r="E92" s="169"/>
      <c r="S92" s="755"/>
      <c r="T92" s="755"/>
      <c r="U92" s="755"/>
      <c r="V92" s="755"/>
      <c r="W92" s="755"/>
      <c r="X92" s="755"/>
      <c r="AL92" s="165"/>
      <c r="AM92" s="165"/>
      <c r="AN92" s="165"/>
      <c r="AO92" s="165"/>
      <c r="AP92" s="165"/>
      <c r="AQ92" s="165"/>
      <c r="AR92" s="165"/>
      <c r="AS92" s="165"/>
      <c r="AT92" s="165"/>
    </row>
    <row r="93" spans="3:51" s="163" customFormat="1" ht="24" customHeight="1">
      <c r="C93" s="170"/>
      <c r="D93" s="170"/>
      <c r="E93" s="169"/>
      <c r="M93" s="165"/>
      <c r="N93" s="165"/>
      <c r="O93" s="165"/>
      <c r="P93" s="165"/>
      <c r="Q93" s="165"/>
      <c r="R93" s="165"/>
      <c r="S93" s="756"/>
      <c r="T93" s="756"/>
      <c r="U93" s="756"/>
      <c r="V93" s="756"/>
      <c r="W93" s="756"/>
      <c r="X93" s="756"/>
      <c r="Y93" s="165"/>
      <c r="Z93" s="165"/>
      <c r="AA93" s="165"/>
      <c r="AB93" s="165"/>
      <c r="AC93" s="165"/>
      <c r="AD93" s="165"/>
      <c r="AE93" s="165"/>
      <c r="AF93" s="165"/>
      <c r="AG93" s="165"/>
      <c r="AH93" s="165"/>
      <c r="AI93" s="165"/>
      <c r="AJ93" s="165"/>
      <c r="AK93" s="165"/>
      <c r="AU93" s="165"/>
      <c r="AV93" s="165"/>
      <c r="AW93" s="165"/>
      <c r="AX93" s="165"/>
      <c r="AY93" s="165"/>
    </row>
    <row r="94" spans="3:51" s="165" customFormat="1" ht="24" customHeight="1">
      <c r="C94" s="170"/>
      <c r="D94" s="170"/>
      <c r="E94" s="171"/>
      <c r="M94" s="163"/>
      <c r="N94" s="163"/>
      <c r="O94" s="163"/>
      <c r="P94" s="163"/>
      <c r="Q94" s="163"/>
      <c r="R94" s="163"/>
      <c r="S94" s="755"/>
      <c r="T94" s="755"/>
      <c r="U94" s="755"/>
      <c r="V94" s="755"/>
      <c r="W94" s="755"/>
      <c r="X94" s="755"/>
      <c r="Y94" s="163"/>
      <c r="Z94" s="163"/>
      <c r="AA94" s="163"/>
      <c r="AB94" s="163"/>
      <c r="AC94" s="163"/>
      <c r="AD94" s="163"/>
      <c r="AE94" s="163"/>
      <c r="AF94" s="163"/>
      <c r="AG94" s="163"/>
      <c r="AH94" s="163"/>
      <c r="AI94" s="163"/>
      <c r="AJ94" s="163"/>
      <c r="AK94" s="163"/>
      <c r="AL94" s="163"/>
      <c r="AM94" s="163"/>
      <c r="AN94" s="163"/>
      <c r="AO94" s="163"/>
      <c r="AP94" s="163"/>
      <c r="AQ94" s="163"/>
      <c r="AR94" s="163"/>
      <c r="AS94" s="163"/>
      <c r="AT94" s="163"/>
      <c r="AU94" s="163"/>
      <c r="AV94" s="163"/>
      <c r="AW94" s="163"/>
      <c r="AX94" s="163"/>
      <c r="AY94" s="163"/>
    </row>
    <row r="95" spans="3:24" s="163" customFormat="1" ht="84" customHeight="1">
      <c r="C95" s="170"/>
      <c r="D95" s="170"/>
      <c r="E95" s="169"/>
      <c r="S95" s="755"/>
      <c r="T95" s="755"/>
      <c r="U95" s="755"/>
      <c r="V95" s="755"/>
      <c r="W95" s="755"/>
      <c r="X95" s="755"/>
    </row>
    <row r="96" spans="3:24" s="163" customFormat="1" ht="15">
      <c r="C96" s="170"/>
      <c r="D96" s="170"/>
      <c r="E96" s="169"/>
      <c r="S96" s="755"/>
      <c r="T96" s="755"/>
      <c r="U96" s="755"/>
      <c r="V96" s="755"/>
      <c r="W96" s="755"/>
      <c r="X96" s="755"/>
    </row>
    <row r="97" spans="3:24" s="163" customFormat="1" ht="15">
      <c r="C97" s="170"/>
      <c r="D97" s="170"/>
      <c r="E97" s="169"/>
      <c r="S97" s="755"/>
      <c r="T97" s="755"/>
      <c r="U97" s="755"/>
      <c r="V97" s="755"/>
      <c r="W97" s="755"/>
      <c r="X97" s="755"/>
    </row>
    <row r="98" spans="3:24" s="163" customFormat="1" ht="15">
      <c r="C98" s="170"/>
      <c r="D98" s="170"/>
      <c r="E98" s="169"/>
      <c r="S98" s="755"/>
      <c r="T98" s="755"/>
      <c r="U98" s="755"/>
      <c r="V98" s="755"/>
      <c r="W98" s="755"/>
      <c r="X98" s="755"/>
    </row>
    <row r="99" spans="3:24" s="163" customFormat="1" ht="15">
      <c r="C99" s="170"/>
      <c r="D99" s="170"/>
      <c r="E99" s="169"/>
      <c r="S99" s="755"/>
      <c r="T99" s="755"/>
      <c r="U99" s="755"/>
      <c r="V99" s="755"/>
      <c r="W99" s="755"/>
      <c r="X99" s="755"/>
    </row>
    <row r="100" spans="3:24" s="163" customFormat="1" ht="15">
      <c r="C100" s="170"/>
      <c r="D100" s="170"/>
      <c r="E100" s="169"/>
      <c r="S100" s="755"/>
      <c r="T100" s="755"/>
      <c r="U100" s="755"/>
      <c r="V100" s="755"/>
      <c r="W100" s="755"/>
      <c r="X100" s="755"/>
    </row>
    <row r="101" spans="3:24" s="163" customFormat="1" ht="15">
      <c r="C101" s="170"/>
      <c r="D101" s="170"/>
      <c r="E101" s="169"/>
      <c r="S101" s="755"/>
      <c r="T101" s="755"/>
      <c r="U101" s="755"/>
      <c r="V101" s="755"/>
      <c r="W101" s="755"/>
      <c r="X101" s="755"/>
    </row>
    <row r="102" spans="3:24" s="163" customFormat="1" ht="15">
      <c r="C102" s="170"/>
      <c r="D102" s="170"/>
      <c r="E102" s="169"/>
      <c r="S102" s="755"/>
      <c r="T102" s="755"/>
      <c r="U102" s="755"/>
      <c r="V102" s="755"/>
      <c r="W102" s="755"/>
      <c r="X102" s="755"/>
    </row>
    <row r="103" spans="3:24" s="163" customFormat="1" ht="15">
      <c r="C103" s="170"/>
      <c r="D103" s="170"/>
      <c r="E103" s="169"/>
      <c r="S103" s="755"/>
      <c r="T103" s="755"/>
      <c r="U103" s="755"/>
      <c r="V103" s="755"/>
      <c r="W103" s="755"/>
      <c r="X103" s="755"/>
    </row>
    <row r="104" spans="3:24" s="163" customFormat="1" ht="15">
      <c r="C104" s="170"/>
      <c r="D104" s="170"/>
      <c r="E104" s="169"/>
      <c r="S104" s="755"/>
      <c r="T104" s="755"/>
      <c r="U104" s="755"/>
      <c r="V104" s="755"/>
      <c r="W104" s="755"/>
      <c r="X104" s="755"/>
    </row>
    <row r="105" spans="3:24" s="163" customFormat="1" ht="15">
      <c r="C105" s="170"/>
      <c r="D105" s="170"/>
      <c r="E105" s="169"/>
      <c r="S105" s="755"/>
      <c r="T105" s="755"/>
      <c r="U105" s="755"/>
      <c r="V105" s="755"/>
      <c r="W105" s="755"/>
      <c r="X105" s="755"/>
    </row>
    <row r="106" spans="3:24" s="163" customFormat="1" ht="15">
      <c r="C106" s="170"/>
      <c r="D106" s="170"/>
      <c r="E106" s="169"/>
      <c r="S106" s="755"/>
      <c r="T106" s="755"/>
      <c r="U106" s="755"/>
      <c r="V106" s="755"/>
      <c r="W106" s="755"/>
      <c r="X106" s="755"/>
    </row>
    <row r="107" spans="3:24" s="163" customFormat="1" ht="15">
      <c r="C107" s="170"/>
      <c r="D107" s="170"/>
      <c r="E107" s="169"/>
      <c r="S107" s="755"/>
      <c r="T107" s="755"/>
      <c r="U107" s="755"/>
      <c r="V107" s="755"/>
      <c r="W107" s="755"/>
      <c r="X107" s="755"/>
    </row>
    <row r="108" spans="3:24" s="163" customFormat="1" ht="15">
      <c r="C108" s="170"/>
      <c r="D108" s="170"/>
      <c r="E108" s="169"/>
      <c r="S108" s="755"/>
      <c r="T108" s="755"/>
      <c r="U108" s="755"/>
      <c r="V108" s="755"/>
      <c r="W108" s="755"/>
      <c r="X108" s="755"/>
    </row>
    <row r="109" spans="5:24" s="163" customFormat="1" ht="15">
      <c r="E109" s="169"/>
      <c r="S109" s="755"/>
      <c r="T109" s="755"/>
      <c r="U109" s="755"/>
      <c r="V109" s="755"/>
      <c r="W109" s="755"/>
      <c r="X109" s="755"/>
    </row>
    <row r="110" spans="5:24" s="163" customFormat="1" ht="15">
      <c r="E110" s="169"/>
      <c r="S110" s="755"/>
      <c r="T110" s="755"/>
      <c r="U110" s="755"/>
      <c r="V110" s="755"/>
      <c r="W110" s="755"/>
      <c r="X110" s="755"/>
    </row>
    <row r="111" spans="5:24" s="163" customFormat="1" ht="15">
      <c r="E111" s="169"/>
      <c r="S111" s="755"/>
      <c r="T111" s="755"/>
      <c r="U111" s="755"/>
      <c r="V111" s="755"/>
      <c r="W111" s="755"/>
      <c r="X111" s="755"/>
    </row>
    <row r="112" spans="5:24" s="163" customFormat="1" ht="15">
      <c r="E112" s="169"/>
      <c r="S112" s="755"/>
      <c r="T112" s="755"/>
      <c r="U112" s="755"/>
      <c r="V112" s="755"/>
      <c r="W112" s="755"/>
      <c r="X112" s="755"/>
    </row>
    <row r="113" spans="5:24" s="163" customFormat="1" ht="15">
      <c r="E113" s="169"/>
      <c r="S113" s="755"/>
      <c r="T113" s="755"/>
      <c r="U113" s="755"/>
      <c r="V113" s="755"/>
      <c r="W113" s="755"/>
      <c r="X113" s="755"/>
    </row>
    <row r="114" spans="5:24" s="163" customFormat="1" ht="15">
      <c r="E114" s="169"/>
      <c r="S114" s="755"/>
      <c r="T114" s="755"/>
      <c r="U114" s="755"/>
      <c r="V114" s="755"/>
      <c r="W114" s="755"/>
      <c r="X114" s="755"/>
    </row>
    <row r="115" spans="2:24" s="163" customFormat="1" ht="15">
      <c r="B115" s="172"/>
      <c r="E115" s="169"/>
      <c r="S115" s="755"/>
      <c r="T115" s="755"/>
      <c r="U115" s="755"/>
      <c r="V115" s="755"/>
      <c r="W115" s="755"/>
      <c r="X115" s="755"/>
    </row>
    <row r="116" spans="5:24" s="163" customFormat="1" ht="15">
      <c r="E116" s="169"/>
      <c r="S116" s="755"/>
      <c r="T116" s="755"/>
      <c r="U116" s="755"/>
      <c r="V116" s="755"/>
      <c r="W116" s="755"/>
      <c r="X116" s="755"/>
    </row>
    <row r="117" spans="5:24" s="163" customFormat="1" ht="15">
      <c r="E117" s="169"/>
      <c r="S117" s="755"/>
      <c r="T117" s="755"/>
      <c r="U117" s="755"/>
      <c r="V117" s="755"/>
      <c r="W117" s="755"/>
      <c r="X117" s="755"/>
    </row>
    <row r="118" spans="5:24" s="163" customFormat="1" ht="15">
      <c r="E118" s="169"/>
      <c r="S118" s="755"/>
      <c r="T118" s="755"/>
      <c r="U118" s="755"/>
      <c r="V118" s="755"/>
      <c r="W118" s="755"/>
      <c r="X118" s="755"/>
    </row>
    <row r="119" spans="5:24" s="163" customFormat="1" ht="15">
      <c r="E119" s="169"/>
      <c r="S119" s="755"/>
      <c r="T119" s="755"/>
      <c r="U119" s="755"/>
      <c r="V119" s="755"/>
      <c r="W119" s="755"/>
      <c r="X119" s="755"/>
    </row>
    <row r="120" spans="5:24" s="163" customFormat="1" ht="15">
      <c r="E120" s="169"/>
      <c r="S120" s="755"/>
      <c r="T120" s="755"/>
      <c r="U120" s="755"/>
      <c r="V120" s="755"/>
      <c r="W120" s="755"/>
      <c r="X120" s="755"/>
    </row>
    <row r="121" spans="5:24" s="163" customFormat="1" ht="15">
      <c r="E121" s="169"/>
      <c r="S121" s="755"/>
      <c r="T121" s="755"/>
      <c r="U121" s="755"/>
      <c r="V121" s="755"/>
      <c r="W121" s="755"/>
      <c r="X121" s="755"/>
    </row>
    <row r="122" spans="5:24" s="163" customFormat="1" ht="15">
      <c r="E122" s="169"/>
      <c r="S122" s="755"/>
      <c r="T122" s="755"/>
      <c r="U122" s="755"/>
      <c r="V122" s="755"/>
      <c r="W122" s="755"/>
      <c r="X122" s="755"/>
    </row>
    <row r="123" spans="5:24" s="163" customFormat="1" ht="15">
      <c r="E123" s="169"/>
      <c r="S123" s="755"/>
      <c r="T123" s="755"/>
      <c r="U123" s="755"/>
      <c r="V123" s="755"/>
      <c r="W123" s="755"/>
      <c r="X123" s="755"/>
    </row>
    <row r="124" spans="5:24" s="163" customFormat="1" ht="15">
      <c r="E124" s="169"/>
      <c r="S124" s="755"/>
      <c r="T124" s="755"/>
      <c r="U124" s="755"/>
      <c r="V124" s="755"/>
      <c r="W124" s="755"/>
      <c r="X124" s="755"/>
    </row>
    <row r="125" spans="5:24" s="163" customFormat="1" ht="15">
      <c r="E125" s="169"/>
      <c r="S125" s="755"/>
      <c r="T125" s="755"/>
      <c r="U125" s="755"/>
      <c r="V125" s="755"/>
      <c r="W125" s="755"/>
      <c r="X125" s="755"/>
    </row>
    <row r="126" spans="5:24" s="163" customFormat="1" ht="15">
      <c r="E126" s="169"/>
      <c r="S126" s="755"/>
      <c r="T126" s="755"/>
      <c r="U126" s="755"/>
      <c r="V126" s="755"/>
      <c r="W126" s="755"/>
      <c r="X126" s="755"/>
    </row>
    <row r="127" spans="5:24" s="163" customFormat="1" ht="15">
      <c r="E127" s="169"/>
      <c r="S127" s="755"/>
      <c r="T127" s="755"/>
      <c r="U127" s="755"/>
      <c r="V127" s="755"/>
      <c r="W127" s="755"/>
      <c r="X127" s="755"/>
    </row>
    <row r="128" spans="5:24" s="163" customFormat="1" ht="15">
      <c r="E128" s="169"/>
      <c r="S128" s="755"/>
      <c r="T128" s="755"/>
      <c r="U128" s="755"/>
      <c r="V128" s="755"/>
      <c r="W128" s="755"/>
      <c r="X128" s="755"/>
    </row>
    <row r="129" spans="5:24" s="163" customFormat="1" ht="15">
      <c r="E129" s="169"/>
      <c r="S129" s="755"/>
      <c r="T129" s="755"/>
      <c r="U129" s="755"/>
      <c r="V129" s="755"/>
      <c r="W129" s="755"/>
      <c r="X129" s="755"/>
    </row>
    <row r="130" spans="5:24" s="163" customFormat="1" ht="15">
      <c r="E130" s="169"/>
      <c r="S130" s="755"/>
      <c r="T130" s="755"/>
      <c r="U130" s="755"/>
      <c r="V130" s="755"/>
      <c r="W130" s="755"/>
      <c r="X130" s="755"/>
    </row>
    <row r="131" spans="5:24" s="163" customFormat="1" ht="15">
      <c r="E131" s="169"/>
      <c r="S131" s="755"/>
      <c r="T131" s="755"/>
      <c r="U131" s="755"/>
      <c r="V131" s="755"/>
      <c r="W131" s="755"/>
      <c r="X131" s="755"/>
    </row>
    <row r="132" spans="5:24" s="163" customFormat="1" ht="15">
      <c r="E132" s="169"/>
      <c r="S132" s="755"/>
      <c r="T132" s="755"/>
      <c r="U132" s="755"/>
      <c r="V132" s="755"/>
      <c r="W132" s="755"/>
      <c r="X132" s="755"/>
    </row>
    <row r="133" spans="5:24" s="163" customFormat="1" ht="15">
      <c r="E133" s="169"/>
      <c r="S133" s="755"/>
      <c r="T133" s="755"/>
      <c r="U133" s="755"/>
      <c r="V133" s="755"/>
      <c r="W133" s="755"/>
      <c r="X133" s="755"/>
    </row>
    <row r="134" spans="5:24" s="163" customFormat="1" ht="15">
      <c r="E134" s="169"/>
      <c r="S134" s="755"/>
      <c r="T134" s="755"/>
      <c r="U134" s="755"/>
      <c r="V134" s="755"/>
      <c r="W134" s="755"/>
      <c r="X134" s="755"/>
    </row>
    <row r="135" spans="5:24" s="163" customFormat="1" ht="15">
      <c r="E135" s="169"/>
      <c r="S135" s="755"/>
      <c r="T135" s="755"/>
      <c r="U135" s="755"/>
      <c r="V135" s="755"/>
      <c r="W135" s="755"/>
      <c r="X135" s="755"/>
    </row>
    <row r="136" spans="5:24" s="163" customFormat="1" ht="15">
      <c r="E136" s="169"/>
      <c r="S136" s="755"/>
      <c r="T136" s="755"/>
      <c r="U136" s="755"/>
      <c r="V136" s="755"/>
      <c r="W136" s="755"/>
      <c r="X136" s="755"/>
    </row>
    <row r="137" spans="5:24" s="163" customFormat="1" ht="15">
      <c r="E137" s="169"/>
      <c r="S137" s="755"/>
      <c r="T137" s="755"/>
      <c r="U137" s="755"/>
      <c r="V137" s="755"/>
      <c r="W137" s="755"/>
      <c r="X137" s="755"/>
    </row>
    <row r="138" spans="5:24" s="163" customFormat="1" ht="15">
      <c r="E138" s="169"/>
      <c r="S138" s="755"/>
      <c r="T138" s="755"/>
      <c r="U138" s="755"/>
      <c r="V138" s="755"/>
      <c r="W138" s="755"/>
      <c r="X138" s="755"/>
    </row>
    <row r="139" spans="5:24" s="163" customFormat="1" ht="15">
      <c r="E139" s="169"/>
      <c r="S139" s="755"/>
      <c r="T139" s="755"/>
      <c r="U139" s="755"/>
      <c r="V139" s="755"/>
      <c r="W139" s="755"/>
      <c r="X139" s="755"/>
    </row>
    <row r="140" spans="5:24" s="163" customFormat="1" ht="15">
      <c r="E140" s="169"/>
      <c r="S140" s="755"/>
      <c r="T140" s="755"/>
      <c r="U140" s="755"/>
      <c r="V140" s="755"/>
      <c r="W140" s="755"/>
      <c r="X140" s="755"/>
    </row>
    <row r="141" spans="5:24" s="163" customFormat="1" ht="15">
      <c r="E141" s="169"/>
      <c r="S141" s="755"/>
      <c r="T141" s="755"/>
      <c r="U141" s="755"/>
      <c r="V141" s="755"/>
      <c r="W141" s="755"/>
      <c r="X141" s="755"/>
    </row>
    <row r="142" spans="5:24" s="163" customFormat="1" ht="15">
      <c r="E142" s="169"/>
      <c r="S142" s="755"/>
      <c r="T142" s="755"/>
      <c r="U142" s="755"/>
      <c r="V142" s="755"/>
      <c r="W142" s="755"/>
      <c r="X142" s="755"/>
    </row>
    <row r="143" spans="5:24" s="163" customFormat="1" ht="15">
      <c r="E143" s="169"/>
      <c r="S143" s="755"/>
      <c r="T143" s="755"/>
      <c r="U143" s="755"/>
      <c r="V143" s="755"/>
      <c r="W143" s="755"/>
      <c r="X143" s="755"/>
    </row>
    <row r="144" spans="5:24" s="163" customFormat="1" ht="15">
      <c r="E144" s="169"/>
      <c r="S144" s="755"/>
      <c r="T144" s="755"/>
      <c r="U144" s="755"/>
      <c r="V144" s="755"/>
      <c r="W144" s="755"/>
      <c r="X144" s="755"/>
    </row>
    <row r="145" spans="5:24" s="163" customFormat="1" ht="15">
      <c r="E145" s="169"/>
      <c r="S145" s="755"/>
      <c r="T145" s="755"/>
      <c r="U145" s="755"/>
      <c r="V145" s="755"/>
      <c r="W145" s="755"/>
      <c r="X145" s="755"/>
    </row>
    <row r="146" spans="5:24" s="163" customFormat="1" ht="15">
      <c r="E146" s="169"/>
      <c r="S146" s="755"/>
      <c r="T146" s="755"/>
      <c r="U146" s="755"/>
      <c r="V146" s="755"/>
      <c r="W146" s="755"/>
      <c r="X146" s="755"/>
    </row>
    <row r="147" spans="5:24" s="163" customFormat="1" ht="15">
      <c r="E147" s="169"/>
      <c r="S147" s="755"/>
      <c r="T147" s="755"/>
      <c r="U147" s="755"/>
      <c r="V147" s="755"/>
      <c r="W147" s="755"/>
      <c r="X147" s="755"/>
    </row>
    <row r="148" spans="5:24" s="163" customFormat="1" ht="15">
      <c r="E148" s="169"/>
      <c r="S148" s="755"/>
      <c r="T148" s="755"/>
      <c r="U148" s="755"/>
      <c r="V148" s="755"/>
      <c r="W148" s="755"/>
      <c r="X148" s="755"/>
    </row>
    <row r="149" spans="5:24" s="163" customFormat="1" ht="15">
      <c r="E149" s="169"/>
      <c r="S149" s="755"/>
      <c r="T149" s="755"/>
      <c r="U149" s="755"/>
      <c r="V149" s="755"/>
      <c r="W149" s="755"/>
      <c r="X149" s="755"/>
    </row>
    <row r="150" spans="5:24" s="163" customFormat="1" ht="15">
      <c r="E150" s="169"/>
      <c r="S150" s="755"/>
      <c r="T150" s="755"/>
      <c r="U150" s="755"/>
      <c r="V150" s="755"/>
      <c r="W150" s="755"/>
      <c r="X150" s="755"/>
    </row>
    <row r="151" spans="5:24" s="163" customFormat="1" ht="15">
      <c r="E151" s="169"/>
      <c r="S151" s="755"/>
      <c r="T151" s="755"/>
      <c r="U151" s="755"/>
      <c r="V151" s="755"/>
      <c r="W151" s="755"/>
      <c r="X151" s="755"/>
    </row>
    <row r="152" spans="5:24" s="163" customFormat="1" ht="15">
      <c r="E152" s="169"/>
      <c r="S152" s="755"/>
      <c r="T152" s="755"/>
      <c r="U152" s="755"/>
      <c r="V152" s="755"/>
      <c r="W152" s="755"/>
      <c r="X152" s="755"/>
    </row>
    <row r="153" spans="5:24" s="163" customFormat="1" ht="15">
      <c r="E153" s="169"/>
      <c r="S153" s="755"/>
      <c r="T153" s="755"/>
      <c r="U153" s="755"/>
      <c r="V153" s="755"/>
      <c r="W153" s="755"/>
      <c r="X153" s="755"/>
    </row>
    <row r="154" spans="5:24" s="163" customFormat="1" ht="15">
      <c r="E154" s="169"/>
      <c r="S154" s="755"/>
      <c r="T154" s="755"/>
      <c r="U154" s="755"/>
      <c r="V154" s="755"/>
      <c r="W154" s="755"/>
      <c r="X154" s="755"/>
    </row>
    <row r="155" spans="5:24" s="163" customFormat="1" ht="15">
      <c r="E155" s="169"/>
      <c r="S155" s="755"/>
      <c r="T155" s="755"/>
      <c r="U155" s="755"/>
      <c r="V155" s="755"/>
      <c r="W155" s="755"/>
      <c r="X155" s="755"/>
    </row>
    <row r="156" spans="5:24" s="163" customFormat="1" ht="15">
      <c r="E156" s="169"/>
      <c r="S156" s="755"/>
      <c r="T156" s="755"/>
      <c r="U156" s="755"/>
      <c r="V156" s="755"/>
      <c r="W156" s="755"/>
      <c r="X156" s="755"/>
    </row>
    <row r="157" spans="5:24" s="163" customFormat="1" ht="15">
      <c r="E157" s="169"/>
      <c r="S157" s="755"/>
      <c r="T157" s="755"/>
      <c r="U157" s="755"/>
      <c r="V157" s="755"/>
      <c r="W157" s="755"/>
      <c r="X157" s="755"/>
    </row>
    <row r="158" spans="5:24" s="163" customFormat="1" ht="15">
      <c r="E158" s="169"/>
      <c r="S158" s="755"/>
      <c r="T158" s="755"/>
      <c r="U158" s="755"/>
      <c r="V158" s="755"/>
      <c r="W158" s="755"/>
      <c r="X158" s="755"/>
    </row>
    <row r="159" spans="5:24" s="163" customFormat="1" ht="15">
      <c r="E159" s="169"/>
      <c r="S159" s="755"/>
      <c r="T159" s="755"/>
      <c r="U159" s="755"/>
      <c r="V159" s="755"/>
      <c r="W159" s="755"/>
      <c r="X159" s="755"/>
    </row>
    <row r="160" spans="5:24" s="163" customFormat="1" ht="15">
      <c r="E160" s="169"/>
      <c r="S160" s="755"/>
      <c r="T160" s="755"/>
      <c r="U160" s="755"/>
      <c r="V160" s="755"/>
      <c r="W160" s="755"/>
      <c r="X160" s="755"/>
    </row>
    <row r="161" spans="5:24" s="163" customFormat="1" ht="15">
      <c r="E161" s="169"/>
      <c r="S161" s="755"/>
      <c r="T161" s="755"/>
      <c r="U161" s="755"/>
      <c r="V161" s="755"/>
      <c r="W161" s="755"/>
      <c r="X161" s="755"/>
    </row>
    <row r="162" spans="5:24" s="163" customFormat="1" ht="15">
      <c r="E162" s="169"/>
      <c r="S162" s="755"/>
      <c r="T162" s="755"/>
      <c r="U162" s="755"/>
      <c r="V162" s="755"/>
      <c r="W162" s="755"/>
      <c r="X162" s="755"/>
    </row>
    <row r="163" spans="5:24" s="163" customFormat="1" ht="15">
      <c r="E163" s="169"/>
      <c r="S163" s="755"/>
      <c r="T163" s="755"/>
      <c r="U163" s="755"/>
      <c r="V163" s="755"/>
      <c r="W163" s="755"/>
      <c r="X163" s="755"/>
    </row>
    <row r="164" spans="5:24" s="163" customFormat="1" ht="15">
      <c r="E164" s="169"/>
      <c r="S164" s="755"/>
      <c r="T164" s="755"/>
      <c r="U164" s="755"/>
      <c r="V164" s="755"/>
      <c r="W164" s="755"/>
      <c r="X164" s="755"/>
    </row>
    <row r="165" spans="5:24" s="163" customFormat="1" ht="15">
      <c r="E165" s="169"/>
      <c r="S165" s="755"/>
      <c r="T165" s="755"/>
      <c r="U165" s="755"/>
      <c r="V165" s="755"/>
      <c r="W165" s="755"/>
      <c r="X165" s="755"/>
    </row>
    <row r="166" spans="5:24" s="163" customFormat="1" ht="15">
      <c r="E166" s="169"/>
      <c r="S166" s="755"/>
      <c r="T166" s="755"/>
      <c r="U166" s="755"/>
      <c r="V166" s="755"/>
      <c r="W166" s="755"/>
      <c r="X166" s="755"/>
    </row>
    <row r="167" spans="5:24" s="163" customFormat="1" ht="15">
      <c r="E167" s="169"/>
      <c r="S167" s="755"/>
      <c r="T167" s="755"/>
      <c r="U167" s="755"/>
      <c r="V167" s="755"/>
      <c r="W167" s="755"/>
      <c r="X167" s="755"/>
    </row>
    <row r="168" spans="5:24" s="163" customFormat="1" ht="15">
      <c r="E168" s="169"/>
      <c r="S168" s="755"/>
      <c r="T168" s="755"/>
      <c r="U168" s="755"/>
      <c r="V168" s="755"/>
      <c r="W168" s="755"/>
      <c r="X168" s="755"/>
    </row>
    <row r="169" spans="5:24" s="163" customFormat="1" ht="15">
      <c r="E169" s="169"/>
      <c r="S169" s="755"/>
      <c r="T169" s="755"/>
      <c r="U169" s="755"/>
      <c r="V169" s="755"/>
      <c r="W169" s="755"/>
      <c r="X169" s="755"/>
    </row>
    <row r="170" spans="5:24" s="163" customFormat="1" ht="15">
      <c r="E170" s="169"/>
      <c r="S170" s="755"/>
      <c r="T170" s="755"/>
      <c r="U170" s="755"/>
      <c r="V170" s="755"/>
      <c r="W170" s="755"/>
      <c r="X170" s="755"/>
    </row>
    <row r="171" spans="5:24" s="163" customFormat="1" ht="15">
      <c r="E171" s="169"/>
      <c r="S171" s="755"/>
      <c r="T171" s="755"/>
      <c r="U171" s="755"/>
      <c r="V171" s="755"/>
      <c r="W171" s="755"/>
      <c r="X171" s="755"/>
    </row>
    <row r="172" spans="5:24" s="163" customFormat="1" ht="15">
      <c r="E172" s="169"/>
      <c r="S172" s="755"/>
      <c r="T172" s="755"/>
      <c r="U172" s="755"/>
      <c r="V172" s="755"/>
      <c r="W172" s="755"/>
      <c r="X172" s="755"/>
    </row>
    <row r="173" spans="5:24" s="163" customFormat="1" ht="15">
      <c r="E173" s="169"/>
      <c r="S173" s="755"/>
      <c r="T173" s="755"/>
      <c r="U173" s="755"/>
      <c r="V173" s="755"/>
      <c r="W173" s="755"/>
      <c r="X173" s="755"/>
    </row>
    <row r="174" spans="5:24" s="163" customFormat="1" ht="15">
      <c r="E174" s="169"/>
      <c r="S174" s="755"/>
      <c r="T174" s="755"/>
      <c r="U174" s="755"/>
      <c r="V174" s="755"/>
      <c r="W174" s="755"/>
      <c r="X174" s="755"/>
    </row>
    <row r="175" spans="5:24" s="163" customFormat="1" ht="15">
      <c r="E175" s="169"/>
      <c r="S175" s="755"/>
      <c r="T175" s="755"/>
      <c r="U175" s="755"/>
      <c r="V175" s="755"/>
      <c r="W175" s="755"/>
      <c r="X175" s="755"/>
    </row>
    <row r="176" spans="5:24" s="163" customFormat="1" ht="15">
      <c r="E176" s="169"/>
      <c r="S176" s="755"/>
      <c r="T176" s="755"/>
      <c r="U176" s="755"/>
      <c r="V176" s="755"/>
      <c r="W176" s="755"/>
      <c r="X176" s="755"/>
    </row>
    <row r="177" spans="5:24" s="163" customFormat="1" ht="15">
      <c r="E177" s="169"/>
      <c r="S177" s="755"/>
      <c r="T177" s="755"/>
      <c r="U177" s="755"/>
      <c r="V177" s="755"/>
      <c r="W177" s="755"/>
      <c r="X177" s="755"/>
    </row>
    <row r="178" spans="5:24" s="163" customFormat="1" ht="15">
      <c r="E178" s="169"/>
      <c r="S178" s="755"/>
      <c r="T178" s="755"/>
      <c r="U178" s="755"/>
      <c r="V178" s="755"/>
      <c r="W178" s="755"/>
      <c r="X178" s="755"/>
    </row>
    <row r="179" spans="5:24" s="163" customFormat="1" ht="15">
      <c r="E179" s="169"/>
      <c r="S179" s="755"/>
      <c r="T179" s="755"/>
      <c r="U179" s="755"/>
      <c r="V179" s="755"/>
      <c r="W179" s="755"/>
      <c r="X179" s="755"/>
    </row>
    <row r="180" spans="5:24" s="163" customFormat="1" ht="15">
      <c r="E180" s="169"/>
      <c r="S180" s="755"/>
      <c r="T180" s="755"/>
      <c r="U180" s="755"/>
      <c r="V180" s="755"/>
      <c r="W180" s="755"/>
      <c r="X180" s="755"/>
    </row>
    <row r="181" spans="5:24" s="163" customFormat="1" ht="15">
      <c r="E181" s="169"/>
      <c r="S181" s="755"/>
      <c r="T181" s="755"/>
      <c r="U181" s="755"/>
      <c r="V181" s="755"/>
      <c r="W181" s="755"/>
      <c r="X181" s="755"/>
    </row>
    <row r="182" spans="5:24" s="163" customFormat="1" ht="15">
      <c r="E182" s="169"/>
      <c r="S182" s="755"/>
      <c r="T182" s="755"/>
      <c r="U182" s="755"/>
      <c r="V182" s="755"/>
      <c r="W182" s="755"/>
      <c r="X182" s="755"/>
    </row>
    <row r="183" spans="5:24" s="163" customFormat="1" ht="15">
      <c r="E183" s="169"/>
      <c r="S183" s="755"/>
      <c r="T183" s="755"/>
      <c r="U183" s="755"/>
      <c r="V183" s="755"/>
      <c r="W183" s="755"/>
      <c r="X183" s="755"/>
    </row>
    <row r="184" spans="5:24" s="163" customFormat="1" ht="15">
      <c r="E184" s="169"/>
      <c r="S184" s="755"/>
      <c r="T184" s="755"/>
      <c r="U184" s="755"/>
      <c r="V184" s="755"/>
      <c r="W184" s="755"/>
      <c r="X184" s="755"/>
    </row>
    <row r="185" spans="5:24" s="163" customFormat="1" ht="15">
      <c r="E185" s="169"/>
      <c r="S185" s="755"/>
      <c r="T185" s="755"/>
      <c r="U185" s="755"/>
      <c r="V185" s="755"/>
      <c r="W185" s="755"/>
      <c r="X185" s="755"/>
    </row>
    <row r="186" spans="5:24" s="163" customFormat="1" ht="15">
      <c r="E186" s="169"/>
      <c r="S186" s="755"/>
      <c r="T186" s="755"/>
      <c r="U186" s="755"/>
      <c r="V186" s="755"/>
      <c r="W186" s="755"/>
      <c r="X186" s="755"/>
    </row>
    <row r="187" spans="5:24" s="163" customFormat="1" ht="15">
      <c r="E187" s="169"/>
      <c r="S187" s="755"/>
      <c r="T187" s="755"/>
      <c r="U187" s="755"/>
      <c r="V187" s="755"/>
      <c r="W187" s="755"/>
      <c r="X187" s="755"/>
    </row>
    <row r="188" spans="5:24" s="163" customFormat="1" ht="15">
      <c r="E188" s="169"/>
      <c r="S188" s="755"/>
      <c r="T188" s="755"/>
      <c r="U188" s="755"/>
      <c r="V188" s="755"/>
      <c r="W188" s="755"/>
      <c r="X188" s="755"/>
    </row>
    <row r="189" spans="5:24" s="163" customFormat="1" ht="15">
      <c r="E189" s="169"/>
      <c r="S189" s="755"/>
      <c r="T189" s="755"/>
      <c r="U189" s="755"/>
      <c r="V189" s="755"/>
      <c r="W189" s="755"/>
      <c r="X189" s="755"/>
    </row>
    <row r="190" spans="5:24" s="163" customFormat="1" ht="15">
      <c r="E190" s="169"/>
      <c r="S190" s="755"/>
      <c r="T190" s="755"/>
      <c r="U190" s="755"/>
      <c r="V190" s="755"/>
      <c r="W190" s="755"/>
      <c r="X190" s="755"/>
    </row>
    <row r="191" spans="5:24" s="163" customFormat="1" ht="15">
      <c r="E191" s="169"/>
      <c r="S191" s="755"/>
      <c r="T191" s="755"/>
      <c r="U191" s="755"/>
      <c r="V191" s="755"/>
      <c r="W191" s="755"/>
      <c r="X191" s="755"/>
    </row>
    <row r="192" spans="5:24" s="163" customFormat="1" ht="15">
      <c r="E192" s="169"/>
      <c r="S192" s="755"/>
      <c r="T192" s="755"/>
      <c r="U192" s="755"/>
      <c r="V192" s="755"/>
      <c r="W192" s="755"/>
      <c r="X192" s="755"/>
    </row>
    <row r="193" spans="5:24" s="163" customFormat="1" ht="15">
      <c r="E193" s="169"/>
      <c r="S193" s="755"/>
      <c r="T193" s="755"/>
      <c r="U193" s="755"/>
      <c r="V193" s="755"/>
      <c r="W193" s="755"/>
      <c r="X193" s="755"/>
    </row>
    <row r="194" spans="5:24" s="163" customFormat="1" ht="15">
      <c r="E194" s="169"/>
      <c r="S194" s="755"/>
      <c r="T194" s="755"/>
      <c r="U194" s="755"/>
      <c r="V194" s="755"/>
      <c r="W194" s="755"/>
      <c r="X194" s="755"/>
    </row>
    <row r="195" spans="5:24" s="163" customFormat="1" ht="15">
      <c r="E195" s="169"/>
      <c r="S195" s="755"/>
      <c r="T195" s="755"/>
      <c r="U195" s="755"/>
      <c r="V195" s="755"/>
      <c r="W195" s="755"/>
      <c r="X195" s="755"/>
    </row>
    <row r="196" spans="5:24" s="163" customFormat="1" ht="15">
      <c r="E196" s="169"/>
      <c r="S196" s="755"/>
      <c r="T196" s="755"/>
      <c r="U196" s="755"/>
      <c r="V196" s="755"/>
      <c r="W196" s="755"/>
      <c r="X196" s="755"/>
    </row>
    <row r="197" spans="5:24" s="163" customFormat="1" ht="15">
      <c r="E197" s="169"/>
      <c r="S197" s="755"/>
      <c r="T197" s="755"/>
      <c r="U197" s="755"/>
      <c r="V197" s="755"/>
      <c r="W197" s="755"/>
      <c r="X197" s="755"/>
    </row>
    <row r="198" spans="5:24" s="163" customFormat="1" ht="15">
      <c r="E198" s="169"/>
      <c r="S198" s="755"/>
      <c r="T198" s="755"/>
      <c r="U198" s="755"/>
      <c r="V198" s="755"/>
      <c r="W198" s="755"/>
      <c r="X198" s="755"/>
    </row>
    <row r="199" spans="5:24" s="163" customFormat="1" ht="15">
      <c r="E199" s="169"/>
      <c r="S199" s="755"/>
      <c r="T199" s="755"/>
      <c r="U199" s="755"/>
      <c r="V199" s="755"/>
      <c r="W199" s="755"/>
      <c r="X199" s="755"/>
    </row>
    <row r="200" spans="5:24" s="163" customFormat="1" ht="15">
      <c r="E200" s="169"/>
      <c r="S200" s="755"/>
      <c r="T200" s="755"/>
      <c r="U200" s="755"/>
      <c r="V200" s="755"/>
      <c r="W200" s="755"/>
      <c r="X200" s="755"/>
    </row>
    <row r="201" spans="5:24" s="163" customFormat="1" ht="15">
      <c r="E201" s="169"/>
      <c r="S201" s="755"/>
      <c r="T201" s="755"/>
      <c r="U201" s="755"/>
      <c r="V201" s="755"/>
      <c r="W201" s="755"/>
      <c r="X201" s="755"/>
    </row>
    <row r="202" spans="5:24" s="163" customFormat="1" ht="15">
      <c r="E202" s="169"/>
      <c r="S202" s="755"/>
      <c r="T202" s="755"/>
      <c r="U202" s="755"/>
      <c r="V202" s="755"/>
      <c r="W202" s="755"/>
      <c r="X202" s="755"/>
    </row>
    <row r="203" spans="5:24" s="163" customFormat="1" ht="15">
      <c r="E203" s="169"/>
      <c r="S203" s="755"/>
      <c r="T203" s="755"/>
      <c r="U203" s="755"/>
      <c r="V203" s="755"/>
      <c r="W203" s="755"/>
      <c r="X203" s="755"/>
    </row>
    <row r="204" spans="5:24" s="163" customFormat="1" ht="15">
      <c r="E204" s="169"/>
      <c r="S204" s="755"/>
      <c r="T204" s="755"/>
      <c r="U204" s="755"/>
      <c r="V204" s="755"/>
      <c r="W204" s="755"/>
      <c r="X204" s="755"/>
    </row>
    <row r="205" spans="5:24" s="163" customFormat="1" ht="15">
      <c r="E205" s="169"/>
      <c r="S205" s="755"/>
      <c r="T205" s="755"/>
      <c r="U205" s="755"/>
      <c r="V205" s="755"/>
      <c r="W205" s="755"/>
      <c r="X205" s="755"/>
    </row>
    <row r="206" spans="5:24" s="163" customFormat="1" ht="15">
      <c r="E206" s="169"/>
      <c r="S206" s="755"/>
      <c r="T206" s="755"/>
      <c r="U206" s="755"/>
      <c r="V206" s="755"/>
      <c r="W206" s="755"/>
      <c r="X206" s="755"/>
    </row>
    <row r="207" spans="5:24" s="163" customFormat="1" ht="15">
      <c r="E207" s="169"/>
      <c r="S207" s="755"/>
      <c r="T207" s="755"/>
      <c r="U207" s="755"/>
      <c r="V207" s="755"/>
      <c r="W207" s="755"/>
      <c r="X207" s="755"/>
    </row>
    <row r="208" spans="5:24" s="163" customFormat="1" ht="15">
      <c r="E208" s="169"/>
      <c r="S208" s="755"/>
      <c r="T208" s="755"/>
      <c r="U208" s="755"/>
      <c r="V208" s="755"/>
      <c r="W208" s="755"/>
      <c r="X208" s="755"/>
    </row>
    <row r="209" spans="5:24" s="163" customFormat="1" ht="15">
      <c r="E209" s="169"/>
      <c r="S209" s="755"/>
      <c r="T209" s="755"/>
      <c r="U209" s="755"/>
      <c r="V209" s="755"/>
      <c r="W209" s="755"/>
      <c r="X209" s="755"/>
    </row>
    <row r="210" spans="5:24" s="163" customFormat="1" ht="15">
      <c r="E210" s="169"/>
      <c r="S210" s="755"/>
      <c r="T210" s="755"/>
      <c r="U210" s="755"/>
      <c r="V210" s="755"/>
      <c r="W210" s="755"/>
      <c r="X210" s="755"/>
    </row>
    <row r="211" spans="5:24" s="163" customFormat="1" ht="15">
      <c r="E211" s="169"/>
      <c r="S211" s="755"/>
      <c r="T211" s="755"/>
      <c r="U211" s="755"/>
      <c r="V211" s="755"/>
      <c r="W211" s="755"/>
      <c r="X211" s="755"/>
    </row>
    <row r="212" spans="5:24" s="163" customFormat="1" ht="15">
      <c r="E212" s="169"/>
      <c r="S212" s="755"/>
      <c r="T212" s="755"/>
      <c r="U212" s="755"/>
      <c r="V212" s="755"/>
      <c r="W212" s="755"/>
      <c r="X212" s="755"/>
    </row>
    <row r="213" spans="5:24" s="163" customFormat="1" ht="15">
      <c r="E213" s="169"/>
      <c r="S213" s="755"/>
      <c r="T213" s="755"/>
      <c r="U213" s="755"/>
      <c r="V213" s="755"/>
      <c r="W213" s="755"/>
      <c r="X213" s="755"/>
    </row>
    <row r="214" spans="5:24" s="163" customFormat="1" ht="15">
      <c r="E214" s="169"/>
      <c r="S214" s="755"/>
      <c r="T214" s="755"/>
      <c r="U214" s="755"/>
      <c r="V214" s="755"/>
      <c r="W214" s="755"/>
      <c r="X214" s="755"/>
    </row>
    <row r="215" spans="5:24" s="163" customFormat="1" ht="15">
      <c r="E215" s="169"/>
      <c r="S215" s="755"/>
      <c r="T215" s="755"/>
      <c r="U215" s="755"/>
      <c r="V215" s="755"/>
      <c r="W215" s="755"/>
      <c r="X215" s="755"/>
    </row>
    <row r="216" spans="5:24" s="163" customFormat="1" ht="15">
      <c r="E216" s="169"/>
      <c r="S216" s="755"/>
      <c r="T216" s="755"/>
      <c r="U216" s="755"/>
      <c r="V216" s="755"/>
      <c r="W216" s="755"/>
      <c r="X216" s="755"/>
    </row>
    <row r="217" spans="5:24" s="163" customFormat="1" ht="15">
      <c r="E217" s="169"/>
      <c r="S217" s="755"/>
      <c r="T217" s="755"/>
      <c r="U217" s="755"/>
      <c r="V217" s="755"/>
      <c r="W217" s="755"/>
      <c r="X217" s="755"/>
    </row>
    <row r="218" spans="5:24" s="163" customFormat="1" ht="15">
      <c r="E218" s="169"/>
      <c r="S218" s="755"/>
      <c r="T218" s="755"/>
      <c r="U218" s="755"/>
      <c r="V218" s="755"/>
      <c r="W218" s="755"/>
      <c r="X218" s="755"/>
    </row>
    <row r="219" spans="5:24" s="163" customFormat="1" ht="15">
      <c r="E219" s="169"/>
      <c r="S219" s="755"/>
      <c r="T219" s="755"/>
      <c r="U219" s="755"/>
      <c r="V219" s="755"/>
      <c r="W219" s="755"/>
      <c r="X219" s="755"/>
    </row>
    <row r="220" spans="5:24" s="163" customFormat="1" ht="15">
      <c r="E220" s="169"/>
      <c r="S220" s="755"/>
      <c r="T220" s="755"/>
      <c r="U220" s="755"/>
      <c r="V220" s="755"/>
      <c r="W220" s="755"/>
      <c r="X220" s="755"/>
    </row>
    <row r="221" spans="5:24" s="163" customFormat="1" ht="15">
      <c r="E221" s="169"/>
      <c r="S221" s="755"/>
      <c r="T221" s="755"/>
      <c r="U221" s="755"/>
      <c r="V221" s="755"/>
      <c r="W221" s="755"/>
      <c r="X221" s="755"/>
    </row>
    <row r="222" spans="5:24" s="163" customFormat="1" ht="15">
      <c r="E222" s="169"/>
      <c r="S222" s="755"/>
      <c r="T222" s="755"/>
      <c r="U222" s="755"/>
      <c r="V222" s="755"/>
      <c r="W222" s="755"/>
      <c r="X222" s="755"/>
    </row>
    <row r="223" spans="5:24" s="163" customFormat="1" ht="15">
      <c r="E223" s="169"/>
      <c r="S223" s="755"/>
      <c r="T223" s="755"/>
      <c r="U223" s="755"/>
      <c r="V223" s="755"/>
      <c r="W223" s="755"/>
      <c r="X223" s="755"/>
    </row>
    <row r="224" spans="5:24" s="163" customFormat="1" ht="15">
      <c r="E224" s="169"/>
      <c r="S224" s="755"/>
      <c r="T224" s="755"/>
      <c r="U224" s="755"/>
      <c r="V224" s="755"/>
      <c r="W224" s="755"/>
      <c r="X224" s="755"/>
    </row>
    <row r="225" spans="5:24" s="163" customFormat="1" ht="15">
      <c r="E225" s="169"/>
      <c r="S225" s="755"/>
      <c r="T225" s="755"/>
      <c r="U225" s="755"/>
      <c r="V225" s="755"/>
      <c r="W225" s="755"/>
      <c r="X225" s="755"/>
    </row>
    <row r="226" spans="5:24" s="163" customFormat="1" ht="15">
      <c r="E226" s="169"/>
      <c r="S226" s="755"/>
      <c r="T226" s="755"/>
      <c r="U226" s="755"/>
      <c r="V226" s="755"/>
      <c r="W226" s="755"/>
      <c r="X226" s="755"/>
    </row>
    <row r="227" spans="3:7" ht="15">
      <c r="C227" s="434"/>
      <c r="D227" s="434"/>
      <c r="E227" s="442"/>
      <c r="F227" s="434"/>
      <c r="G227" s="434"/>
    </row>
    <row r="228" spans="3:7" ht="15">
      <c r="C228" s="434"/>
      <c r="D228" s="434"/>
      <c r="E228" s="442"/>
      <c r="F228" s="434"/>
      <c r="G228" s="434"/>
    </row>
    <row r="229" spans="3:7" ht="15">
      <c r="C229" s="434"/>
      <c r="D229" s="434"/>
      <c r="E229" s="442"/>
      <c r="F229" s="434"/>
      <c r="G229" s="434"/>
    </row>
    <row r="230" spans="3:7" ht="15">
      <c r="C230" s="434"/>
      <c r="D230" s="434"/>
      <c r="E230" s="442"/>
      <c r="F230" s="434"/>
      <c r="G230" s="434"/>
    </row>
    <row r="231" spans="3:7" ht="15">
      <c r="C231" s="434"/>
      <c r="D231" s="434"/>
      <c r="E231" s="442"/>
      <c r="F231" s="434"/>
      <c r="G231" s="434"/>
    </row>
    <row r="232" spans="3:7" ht="15">
      <c r="C232" s="434"/>
      <c r="D232" s="434"/>
      <c r="E232" s="442"/>
      <c r="F232" s="434"/>
      <c r="G232" s="434"/>
    </row>
    <row r="233" spans="3:7" ht="15">
      <c r="C233" s="434"/>
      <c r="D233" s="434"/>
      <c r="E233" s="442"/>
      <c r="F233" s="434"/>
      <c r="G233" s="434"/>
    </row>
    <row r="234" spans="3:7" ht="15">
      <c r="C234" s="434"/>
      <c r="D234" s="434"/>
      <c r="E234" s="442"/>
      <c r="F234" s="434"/>
      <c r="G234" s="434"/>
    </row>
    <row r="235" spans="3:7" ht="15">
      <c r="C235" s="434"/>
      <c r="D235" s="434"/>
      <c r="E235" s="442"/>
      <c r="F235" s="434"/>
      <c r="G235" s="434"/>
    </row>
    <row r="236" spans="3:7" ht="15">
      <c r="C236" s="434"/>
      <c r="D236" s="434"/>
      <c r="E236" s="442"/>
      <c r="F236" s="434"/>
      <c r="G236" s="434"/>
    </row>
    <row r="237" spans="3:7" ht="15">
      <c r="C237" s="434"/>
      <c r="D237" s="434"/>
      <c r="E237" s="442"/>
      <c r="F237" s="434"/>
      <c r="G237" s="434"/>
    </row>
    <row r="238" spans="3:7" ht="15">
      <c r="C238" s="434"/>
      <c r="D238" s="434"/>
      <c r="E238" s="442"/>
      <c r="F238" s="434"/>
      <c r="G238" s="434"/>
    </row>
    <row r="239" spans="3:7" ht="15">
      <c r="C239" s="434"/>
      <c r="D239" s="434"/>
      <c r="E239" s="442"/>
      <c r="F239" s="434"/>
      <c r="G239" s="434"/>
    </row>
    <row r="240" spans="3:7" ht="15">
      <c r="C240" s="434"/>
      <c r="D240" s="434"/>
      <c r="E240" s="442"/>
      <c r="F240" s="434"/>
      <c r="G240" s="434"/>
    </row>
    <row r="241" spans="3:7" ht="15">
      <c r="C241" s="434"/>
      <c r="D241" s="434"/>
      <c r="E241" s="442"/>
      <c r="F241" s="434"/>
      <c r="G241" s="434"/>
    </row>
    <row r="242" spans="3:7" ht="15">
      <c r="C242" s="434"/>
      <c r="D242" s="434"/>
      <c r="E242" s="442"/>
      <c r="F242" s="434"/>
      <c r="G242" s="434"/>
    </row>
    <row r="243" spans="3:7" ht="15">
      <c r="C243" s="434"/>
      <c r="D243" s="434"/>
      <c r="E243" s="442"/>
      <c r="F243" s="434"/>
      <c r="G243" s="434"/>
    </row>
    <row r="244" spans="3:7" ht="15">
      <c r="C244" s="434"/>
      <c r="D244" s="434"/>
      <c r="E244" s="442"/>
      <c r="F244" s="434"/>
      <c r="G244" s="434"/>
    </row>
    <row r="245" spans="3:7" ht="15">
      <c r="C245" s="434"/>
      <c r="D245" s="434"/>
      <c r="E245" s="442"/>
      <c r="F245" s="434"/>
      <c r="G245" s="434"/>
    </row>
    <row r="246" spans="3:7" ht="15">
      <c r="C246" s="434"/>
      <c r="D246" s="434"/>
      <c r="E246" s="442"/>
      <c r="F246" s="434"/>
      <c r="G246" s="434"/>
    </row>
    <row r="247" spans="3:7" ht="15">
      <c r="C247" s="434"/>
      <c r="D247" s="434"/>
      <c r="E247" s="442"/>
      <c r="F247" s="434"/>
      <c r="G247" s="434"/>
    </row>
    <row r="248" spans="3:7" ht="15">
      <c r="C248" s="434"/>
      <c r="D248" s="434"/>
      <c r="E248" s="442"/>
      <c r="F248" s="434"/>
      <c r="G248" s="434"/>
    </row>
    <row r="249" spans="3:7" ht="15">
      <c r="C249" s="434"/>
      <c r="D249" s="434"/>
      <c r="E249" s="442"/>
      <c r="F249" s="434"/>
      <c r="G249" s="434"/>
    </row>
    <row r="250" spans="3:7" ht="15">
      <c r="C250" s="434"/>
      <c r="D250" s="434"/>
      <c r="E250" s="442"/>
      <c r="F250" s="434"/>
      <c r="G250" s="434"/>
    </row>
    <row r="251" spans="3:7" ht="15">
      <c r="C251" s="434"/>
      <c r="D251" s="434"/>
      <c r="E251" s="442"/>
      <c r="F251" s="434"/>
      <c r="G251" s="434"/>
    </row>
    <row r="252" spans="3:7" ht="15">
      <c r="C252" s="434"/>
      <c r="D252" s="434"/>
      <c r="E252" s="442"/>
      <c r="F252" s="434"/>
      <c r="G252" s="434"/>
    </row>
    <row r="253" spans="3:7" ht="15">
      <c r="C253" s="434"/>
      <c r="D253" s="434"/>
      <c r="E253" s="442"/>
      <c r="F253" s="434"/>
      <c r="G253" s="434"/>
    </row>
    <row r="254" spans="3:7" ht="15">
      <c r="C254" s="434"/>
      <c r="D254" s="434"/>
      <c r="E254" s="442"/>
      <c r="F254" s="434"/>
      <c r="G254" s="434"/>
    </row>
    <row r="255" spans="3:7" ht="15">
      <c r="C255" s="434"/>
      <c r="D255" s="434"/>
      <c r="E255" s="442"/>
      <c r="F255" s="434"/>
      <c r="G255" s="434"/>
    </row>
    <row r="256" spans="3:7" ht="15">
      <c r="C256" s="434"/>
      <c r="D256" s="434"/>
      <c r="E256" s="442"/>
      <c r="F256" s="434"/>
      <c r="G256" s="434"/>
    </row>
    <row r="257" spans="3:7" ht="15">
      <c r="C257" s="434"/>
      <c r="D257" s="434"/>
      <c r="E257" s="442"/>
      <c r="F257" s="434"/>
      <c r="G257" s="434"/>
    </row>
    <row r="258" spans="3:7" ht="15">
      <c r="C258" s="434"/>
      <c r="D258" s="434"/>
      <c r="E258" s="442"/>
      <c r="F258" s="434"/>
      <c r="G258" s="434"/>
    </row>
    <row r="259" spans="3:7" ht="15">
      <c r="C259" s="434"/>
      <c r="D259" s="434"/>
      <c r="E259" s="442"/>
      <c r="F259" s="434"/>
      <c r="G259" s="434"/>
    </row>
    <row r="260" spans="3:7" ht="15">
      <c r="C260" s="434"/>
      <c r="D260" s="434"/>
      <c r="E260" s="442"/>
      <c r="F260" s="434"/>
      <c r="G260" s="434"/>
    </row>
    <row r="261" spans="3:7" ht="15">
      <c r="C261" s="434"/>
      <c r="D261" s="434"/>
      <c r="E261" s="442"/>
      <c r="F261" s="434"/>
      <c r="G261" s="434"/>
    </row>
    <row r="262" spans="3:7" ht="15">
      <c r="C262" s="434"/>
      <c r="D262" s="434"/>
      <c r="E262" s="442"/>
      <c r="F262" s="434"/>
      <c r="G262" s="434"/>
    </row>
    <row r="263" spans="3:7" ht="15">
      <c r="C263" s="434"/>
      <c r="D263" s="434"/>
      <c r="E263" s="442"/>
      <c r="F263" s="434"/>
      <c r="G263" s="434"/>
    </row>
    <row r="264" spans="3:7" ht="15">
      <c r="C264" s="434"/>
      <c r="D264" s="434"/>
      <c r="E264" s="442"/>
      <c r="F264" s="434"/>
      <c r="G264" s="434"/>
    </row>
    <row r="265" spans="3:7" ht="15">
      <c r="C265" s="434"/>
      <c r="D265" s="434"/>
      <c r="E265" s="442"/>
      <c r="F265" s="434"/>
      <c r="G265" s="434"/>
    </row>
    <row r="266" spans="3:7" ht="15">
      <c r="C266" s="434"/>
      <c r="D266" s="434"/>
      <c r="E266" s="442"/>
      <c r="F266" s="434"/>
      <c r="G266" s="434"/>
    </row>
    <row r="267" spans="3:7" ht="15">
      <c r="C267" s="434"/>
      <c r="D267" s="434"/>
      <c r="E267" s="442"/>
      <c r="F267" s="434"/>
      <c r="G267" s="434"/>
    </row>
    <row r="268" spans="3:7" ht="15">
      <c r="C268" s="434"/>
      <c r="D268" s="434"/>
      <c r="E268" s="442"/>
      <c r="F268" s="434"/>
      <c r="G268" s="434"/>
    </row>
    <row r="269" spans="3:7" ht="15">
      <c r="C269" s="434"/>
      <c r="D269" s="434"/>
      <c r="E269" s="442"/>
      <c r="F269" s="434"/>
      <c r="G269" s="434"/>
    </row>
    <row r="270" spans="3:7" ht="15">
      <c r="C270" s="434"/>
      <c r="D270" s="434"/>
      <c r="E270" s="442"/>
      <c r="F270" s="434"/>
      <c r="G270" s="434"/>
    </row>
    <row r="271" spans="3:7" ht="15">
      <c r="C271" s="434"/>
      <c r="D271" s="434"/>
      <c r="E271" s="442"/>
      <c r="F271" s="434"/>
      <c r="G271" s="434"/>
    </row>
    <row r="272" spans="3:7" ht="15">
      <c r="C272" s="434"/>
      <c r="D272" s="434"/>
      <c r="E272" s="442"/>
      <c r="F272" s="434"/>
      <c r="G272" s="434"/>
    </row>
    <row r="273" spans="3:7" ht="15">
      <c r="C273" s="434"/>
      <c r="D273" s="434"/>
      <c r="E273" s="442"/>
      <c r="F273" s="434"/>
      <c r="G273" s="434"/>
    </row>
    <row r="274" spans="3:7" ht="15">
      <c r="C274" s="434"/>
      <c r="D274" s="434"/>
      <c r="E274" s="442"/>
      <c r="F274" s="434"/>
      <c r="G274" s="434"/>
    </row>
    <row r="275" spans="3:7" ht="15">
      <c r="C275" s="434"/>
      <c r="D275" s="434"/>
      <c r="E275" s="442"/>
      <c r="F275" s="434"/>
      <c r="G275" s="434"/>
    </row>
    <row r="276" spans="3:7" ht="15">
      <c r="C276" s="434"/>
      <c r="D276" s="434"/>
      <c r="E276" s="442"/>
      <c r="F276" s="434"/>
      <c r="G276" s="434"/>
    </row>
    <row r="277" spans="3:7" ht="15">
      <c r="C277" s="434"/>
      <c r="D277" s="434"/>
      <c r="E277" s="442"/>
      <c r="F277" s="434"/>
      <c r="G277" s="434"/>
    </row>
    <row r="278" spans="3:7" ht="15">
      <c r="C278" s="434"/>
      <c r="D278" s="434"/>
      <c r="E278" s="442"/>
      <c r="F278" s="434"/>
      <c r="G278" s="434"/>
    </row>
    <row r="279" spans="3:7" ht="15">
      <c r="C279" s="434"/>
      <c r="D279" s="434"/>
      <c r="E279" s="442"/>
      <c r="F279" s="434"/>
      <c r="G279" s="434"/>
    </row>
    <row r="280" spans="3:7" ht="15">
      <c r="C280" s="434"/>
      <c r="D280" s="434"/>
      <c r="E280" s="442"/>
      <c r="F280" s="434"/>
      <c r="G280" s="434"/>
    </row>
    <row r="281" spans="3:7" ht="15">
      <c r="C281" s="434"/>
      <c r="D281" s="434"/>
      <c r="E281" s="442"/>
      <c r="F281" s="434"/>
      <c r="G281" s="434"/>
    </row>
    <row r="282" spans="3:7" ht="15">
      <c r="C282" s="434"/>
      <c r="D282" s="434"/>
      <c r="E282" s="442"/>
      <c r="F282" s="434"/>
      <c r="G282" s="434"/>
    </row>
    <row r="283" spans="3:7" ht="15">
      <c r="C283" s="434"/>
      <c r="D283" s="434"/>
      <c r="E283" s="442"/>
      <c r="F283" s="434"/>
      <c r="G283" s="434"/>
    </row>
    <row r="284" spans="3:7" ht="15">
      <c r="C284" s="434"/>
      <c r="D284" s="434"/>
      <c r="E284" s="442"/>
      <c r="F284" s="434"/>
      <c r="G284" s="434"/>
    </row>
    <row r="285" spans="3:7" ht="15">
      <c r="C285" s="434"/>
      <c r="D285" s="434"/>
      <c r="E285" s="442"/>
      <c r="F285" s="434"/>
      <c r="G285" s="434"/>
    </row>
    <row r="286" spans="3:7" ht="15">
      <c r="C286" s="434"/>
      <c r="D286" s="434"/>
      <c r="E286" s="442"/>
      <c r="F286" s="434"/>
      <c r="G286" s="434"/>
    </row>
    <row r="287" spans="3:7" ht="15">
      <c r="C287" s="434"/>
      <c r="D287" s="434"/>
      <c r="E287" s="442"/>
      <c r="F287" s="434"/>
      <c r="G287" s="434"/>
    </row>
    <row r="288" spans="3:7" ht="15">
      <c r="C288" s="434"/>
      <c r="D288" s="434"/>
      <c r="E288" s="442"/>
      <c r="F288" s="434"/>
      <c r="G288" s="434"/>
    </row>
    <row r="289" spans="3:7" ht="15">
      <c r="C289" s="434"/>
      <c r="D289" s="434"/>
      <c r="E289" s="442"/>
      <c r="F289" s="434"/>
      <c r="G289" s="434"/>
    </row>
    <row r="290" spans="3:7" ht="15">
      <c r="C290" s="434"/>
      <c r="D290" s="434"/>
      <c r="E290" s="442"/>
      <c r="F290" s="434"/>
      <c r="G290" s="434"/>
    </row>
    <row r="291" spans="3:7" ht="15">
      <c r="C291" s="434"/>
      <c r="D291" s="434"/>
      <c r="E291" s="442"/>
      <c r="F291" s="434"/>
      <c r="G291" s="434"/>
    </row>
    <row r="292" spans="3:7" ht="15">
      <c r="C292" s="434"/>
      <c r="D292" s="434"/>
      <c r="E292" s="442"/>
      <c r="F292" s="434"/>
      <c r="G292" s="434"/>
    </row>
    <row r="293" spans="3:7" ht="15">
      <c r="C293" s="434"/>
      <c r="D293" s="434"/>
      <c r="E293" s="442"/>
      <c r="F293" s="434"/>
      <c r="G293" s="434"/>
    </row>
    <row r="294" spans="3:7" ht="15">
      <c r="C294" s="434"/>
      <c r="D294" s="434"/>
      <c r="E294" s="442"/>
      <c r="F294" s="434"/>
      <c r="G294" s="434"/>
    </row>
    <row r="295" spans="3:7" ht="15">
      <c r="C295" s="434"/>
      <c r="D295" s="434"/>
      <c r="E295" s="442"/>
      <c r="F295" s="434"/>
      <c r="G295" s="434"/>
    </row>
    <row r="296" spans="3:7" ht="15">
      <c r="C296" s="434"/>
      <c r="D296" s="434"/>
      <c r="E296" s="442"/>
      <c r="F296" s="434"/>
      <c r="G296" s="434"/>
    </row>
    <row r="297" spans="3:7" ht="15">
      <c r="C297" s="434"/>
      <c r="D297" s="434"/>
      <c r="E297" s="442"/>
      <c r="F297" s="434"/>
      <c r="G297" s="434"/>
    </row>
    <row r="298" spans="3:7" ht="15">
      <c r="C298" s="434"/>
      <c r="D298" s="434"/>
      <c r="E298" s="442"/>
      <c r="F298" s="434"/>
      <c r="G298" s="434"/>
    </row>
    <row r="299" spans="3:7" ht="15">
      <c r="C299" s="434"/>
      <c r="D299" s="434"/>
      <c r="E299" s="442"/>
      <c r="F299" s="434"/>
      <c r="G299" s="434"/>
    </row>
    <row r="300" spans="3:7" ht="15">
      <c r="C300" s="434"/>
      <c r="D300" s="434"/>
      <c r="E300" s="442"/>
      <c r="F300" s="434"/>
      <c r="G300" s="434"/>
    </row>
    <row r="301" spans="3:7" ht="15">
      <c r="C301" s="434"/>
      <c r="D301" s="434"/>
      <c r="E301" s="442"/>
      <c r="F301" s="434"/>
      <c r="G301" s="434"/>
    </row>
    <row r="302" spans="3:7" ht="15">
      <c r="C302" s="434"/>
      <c r="D302" s="434"/>
      <c r="E302" s="442"/>
      <c r="F302" s="434"/>
      <c r="G302" s="434"/>
    </row>
    <row r="303" spans="3:7" ht="15">
      <c r="C303" s="434"/>
      <c r="D303" s="434"/>
      <c r="E303" s="442"/>
      <c r="F303" s="434"/>
      <c r="G303" s="434"/>
    </row>
    <row r="304" spans="3:7" ht="15">
      <c r="C304" s="434"/>
      <c r="D304" s="434"/>
      <c r="E304" s="442"/>
      <c r="F304" s="434"/>
      <c r="G304" s="434"/>
    </row>
    <row r="305" spans="3:7" ht="15">
      <c r="C305" s="434"/>
      <c r="D305" s="434"/>
      <c r="E305" s="442"/>
      <c r="F305" s="434"/>
      <c r="G305" s="434"/>
    </row>
    <row r="306" spans="3:7" ht="15">
      <c r="C306" s="434"/>
      <c r="D306" s="434"/>
      <c r="E306" s="442"/>
      <c r="F306" s="434"/>
      <c r="G306" s="434"/>
    </row>
    <row r="307" spans="3:7" ht="15">
      <c r="C307" s="434"/>
      <c r="D307" s="434"/>
      <c r="E307" s="442"/>
      <c r="F307" s="434"/>
      <c r="G307" s="434"/>
    </row>
    <row r="308" spans="3:7" ht="15">
      <c r="C308" s="434"/>
      <c r="D308" s="434"/>
      <c r="E308" s="442"/>
      <c r="F308" s="434"/>
      <c r="G308" s="434"/>
    </row>
    <row r="309" spans="3:7" ht="15">
      <c r="C309" s="434"/>
      <c r="D309" s="434"/>
      <c r="E309" s="442"/>
      <c r="F309" s="434"/>
      <c r="G309" s="434"/>
    </row>
    <row r="310" spans="3:7" ht="15">
      <c r="C310" s="434"/>
      <c r="D310" s="434"/>
      <c r="E310" s="442"/>
      <c r="F310" s="434"/>
      <c r="G310" s="434"/>
    </row>
    <row r="311" spans="3:7" ht="15">
      <c r="C311" s="434"/>
      <c r="D311" s="434"/>
      <c r="E311" s="442"/>
      <c r="F311" s="434"/>
      <c r="G311" s="434"/>
    </row>
    <row r="312" spans="3:7" ht="15">
      <c r="C312" s="434"/>
      <c r="D312" s="434"/>
      <c r="E312" s="442"/>
      <c r="F312" s="434"/>
      <c r="G312" s="434"/>
    </row>
    <row r="313" spans="3:7" ht="15">
      <c r="C313" s="434"/>
      <c r="D313" s="434"/>
      <c r="E313" s="442"/>
      <c r="F313" s="434"/>
      <c r="G313" s="434"/>
    </row>
    <row r="314" spans="3:7" ht="15">
      <c r="C314" s="434"/>
      <c r="D314" s="434"/>
      <c r="E314" s="442"/>
      <c r="F314" s="434"/>
      <c r="G314" s="434"/>
    </row>
    <row r="315" spans="3:7" ht="15">
      <c r="C315" s="434"/>
      <c r="D315" s="434"/>
      <c r="E315" s="442"/>
      <c r="F315" s="434"/>
      <c r="G315" s="434"/>
    </row>
    <row r="316" spans="3:7" ht="15">
      <c r="C316" s="434"/>
      <c r="D316" s="434"/>
      <c r="E316" s="442"/>
      <c r="F316" s="434"/>
      <c r="G316" s="434"/>
    </row>
    <row r="317" spans="3:7" ht="15">
      <c r="C317" s="434"/>
      <c r="D317" s="434"/>
      <c r="E317" s="442"/>
      <c r="F317" s="434"/>
      <c r="G317" s="434"/>
    </row>
    <row r="318" spans="3:7" ht="15">
      <c r="C318" s="434"/>
      <c r="D318" s="434"/>
      <c r="E318" s="442"/>
      <c r="F318" s="434"/>
      <c r="G318" s="434"/>
    </row>
    <row r="319" spans="3:7" ht="15">
      <c r="C319" s="434"/>
      <c r="D319" s="434"/>
      <c r="E319" s="442"/>
      <c r="F319" s="434"/>
      <c r="G319" s="434"/>
    </row>
    <row r="320" spans="3:7" ht="15">
      <c r="C320" s="434"/>
      <c r="D320" s="434"/>
      <c r="E320" s="442"/>
      <c r="F320" s="434"/>
      <c r="G320" s="434"/>
    </row>
    <row r="321" spans="3:7" ht="15">
      <c r="C321" s="434"/>
      <c r="D321" s="434"/>
      <c r="E321" s="442"/>
      <c r="F321" s="434"/>
      <c r="G321" s="434"/>
    </row>
    <row r="322" spans="3:7" ht="15">
      <c r="C322" s="434"/>
      <c r="D322" s="434"/>
      <c r="E322" s="442"/>
      <c r="F322" s="434"/>
      <c r="G322" s="434"/>
    </row>
    <row r="323" spans="3:7" ht="15">
      <c r="C323" s="434"/>
      <c r="D323" s="434"/>
      <c r="E323" s="442"/>
      <c r="F323" s="434"/>
      <c r="G323" s="434"/>
    </row>
    <row r="324" spans="3:7" ht="15">
      <c r="C324" s="434"/>
      <c r="D324" s="434"/>
      <c r="E324" s="442"/>
      <c r="F324" s="434"/>
      <c r="G324" s="434"/>
    </row>
    <row r="325" spans="3:7" ht="15">
      <c r="C325" s="434"/>
      <c r="D325" s="434"/>
      <c r="E325" s="442"/>
      <c r="F325" s="434"/>
      <c r="G325" s="434"/>
    </row>
    <row r="326" spans="3:7" ht="15">
      <c r="C326" s="434"/>
      <c r="D326" s="434"/>
      <c r="E326" s="442"/>
      <c r="F326" s="434"/>
      <c r="G326" s="434"/>
    </row>
    <row r="327" spans="3:7" ht="15">
      <c r="C327" s="434"/>
      <c r="D327" s="434"/>
      <c r="E327" s="442"/>
      <c r="F327" s="434"/>
      <c r="G327" s="434"/>
    </row>
    <row r="328" spans="3:7" ht="15">
      <c r="C328" s="434"/>
      <c r="D328" s="434"/>
      <c r="E328" s="442"/>
      <c r="F328" s="434"/>
      <c r="G328" s="434"/>
    </row>
    <row r="329" spans="3:7" ht="15">
      <c r="C329" s="434"/>
      <c r="D329" s="434"/>
      <c r="E329" s="442"/>
      <c r="F329" s="434"/>
      <c r="G329" s="434"/>
    </row>
    <row r="330" spans="3:7" ht="15">
      <c r="C330" s="434"/>
      <c r="D330" s="434"/>
      <c r="E330" s="442"/>
      <c r="F330" s="434"/>
      <c r="G330" s="434"/>
    </row>
    <row r="331" spans="3:7" ht="15">
      <c r="C331" s="434"/>
      <c r="D331" s="434"/>
      <c r="E331" s="442"/>
      <c r="F331" s="434"/>
      <c r="G331" s="434"/>
    </row>
    <row r="332" spans="3:7" ht="15">
      <c r="C332" s="434"/>
      <c r="D332" s="434"/>
      <c r="E332" s="442"/>
      <c r="F332" s="434"/>
      <c r="G332" s="434"/>
    </row>
    <row r="333" spans="3:7" ht="15">
      <c r="C333" s="434"/>
      <c r="D333" s="434"/>
      <c r="E333" s="442"/>
      <c r="F333" s="434"/>
      <c r="G333" s="434"/>
    </row>
    <row r="334" spans="3:7" ht="15">
      <c r="C334" s="434"/>
      <c r="D334" s="434"/>
      <c r="E334" s="442"/>
      <c r="F334" s="434"/>
      <c r="G334" s="434"/>
    </row>
    <row r="335" spans="3:7" ht="15">
      <c r="C335" s="434"/>
      <c r="D335" s="434"/>
      <c r="E335" s="442"/>
      <c r="F335" s="434"/>
      <c r="G335" s="434"/>
    </row>
    <row r="336" spans="3:7" ht="15">
      <c r="C336" s="434"/>
      <c r="D336" s="434"/>
      <c r="E336" s="442"/>
      <c r="F336" s="434"/>
      <c r="G336" s="434"/>
    </row>
    <row r="337" spans="3:7" ht="15">
      <c r="C337" s="434"/>
      <c r="D337" s="434"/>
      <c r="E337" s="442"/>
      <c r="F337" s="434"/>
      <c r="G337" s="434"/>
    </row>
    <row r="338" spans="3:7" ht="15">
      <c r="C338" s="434"/>
      <c r="D338" s="434"/>
      <c r="E338" s="442"/>
      <c r="F338" s="434"/>
      <c r="G338" s="434"/>
    </row>
    <row r="339" spans="3:7" ht="15">
      <c r="C339" s="434"/>
      <c r="D339" s="434"/>
      <c r="E339" s="442"/>
      <c r="F339" s="434"/>
      <c r="G339" s="434"/>
    </row>
    <row r="340" spans="3:7" ht="15">
      <c r="C340" s="434"/>
      <c r="D340" s="434"/>
      <c r="E340" s="442"/>
      <c r="F340" s="434"/>
      <c r="G340" s="434"/>
    </row>
    <row r="341" spans="3:7" ht="15">
      <c r="C341" s="434"/>
      <c r="D341" s="434"/>
      <c r="E341" s="442"/>
      <c r="F341" s="434"/>
      <c r="G341" s="434"/>
    </row>
    <row r="342" spans="3:7" ht="15">
      <c r="C342" s="434"/>
      <c r="D342" s="434"/>
      <c r="E342" s="442"/>
      <c r="F342" s="434"/>
      <c r="G342" s="434"/>
    </row>
    <row r="343" spans="3:7" ht="15">
      <c r="C343" s="434"/>
      <c r="D343" s="434"/>
      <c r="E343" s="442"/>
      <c r="F343" s="434"/>
      <c r="G343" s="434"/>
    </row>
    <row r="344" spans="3:7" ht="15">
      <c r="C344" s="434"/>
      <c r="D344" s="434"/>
      <c r="E344" s="442"/>
      <c r="F344" s="434"/>
      <c r="G344" s="434"/>
    </row>
    <row r="345" spans="3:7" ht="15">
      <c r="C345" s="434"/>
      <c r="D345" s="434"/>
      <c r="E345" s="442"/>
      <c r="F345" s="434"/>
      <c r="G345" s="434"/>
    </row>
    <row r="346" spans="3:7" ht="15">
      <c r="C346" s="434"/>
      <c r="D346" s="434"/>
      <c r="E346" s="442"/>
      <c r="F346" s="434"/>
      <c r="G346" s="434"/>
    </row>
    <row r="347" spans="3:7" ht="15">
      <c r="C347" s="434"/>
      <c r="D347" s="434"/>
      <c r="E347" s="442"/>
      <c r="F347" s="434"/>
      <c r="G347" s="434"/>
    </row>
    <row r="348" spans="3:7" ht="15">
      <c r="C348" s="434"/>
      <c r="D348" s="434"/>
      <c r="E348" s="442"/>
      <c r="F348" s="434"/>
      <c r="G348" s="434"/>
    </row>
    <row r="349" spans="3:7" ht="15">
      <c r="C349" s="434"/>
      <c r="D349" s="434"/>
      <c r="E349" s="442"/>
      <c r="F349" s="434"/>
      <c r="G349" s="434"/>
    </row>
    <row r="350" spans="3:7" ht="15">
      <c r="C350" s="434"/>
      <c r="D350" s="434"/>
      <c r="E350" s="442"/>
      <c r="F350" s="434"/>
      <c r="G350" s="434"/>
    </row>
    <row r="351" spans="3:7" ht="15">
      <c r="C351" s="434"/>
      <c r="D351" s="434"/>
      <c r="E351" s="442"/>
      <c r="F351" s="434"/>
      <c r="G351" s="434"/>
    </row>
    <row r="352" spans="3:7" ht="15">
      <c r="C352" s="434"/>
      <c r="D352" s="434"/>
      <c r="E352" s="442"/>
      <c r="F352" s="434"/>
      <c r="G352" s="434"/>
    </row>
    <row r="353" spans="3:7" ht="15">
      <c r="C353" s="434"/>
      <c r="D353" s="434"/>
      <c r="E353" s="442"/>
      <c r="F353" s="434"/>
      <c r="G353" s="434"/>
    </row>
    <row r="354" spans="3:7" ht="15">
      <c r="C354" s="434"/>
      <c r="D354" s="434"/>
      <c r="E354" s="442"/>
      <c r="F354" s="434"/>
      <c r="G354" s="434"/>
    </row>
    <row r="355" spans="3:7" ht="15">
      <c r="C355" s="434"/>
      <c r="D355" s="434"/>
      <c r="E355" s="442"/>
      <c r="F355" s="434"/>
      <c r="G355" s="434"/>
    </row>
    <row r="356" spans="3:7" ht="15">
      <c r="C356" s="434"/>
      <c r="D356" s="434"/>
      <c r="E356" s="442"/>
      <c r="F356" s="434"/>
      <c r="G356" s="434"/>
    </row>
    <row r="357" spans="3:7" ht="15">
      <c r="C357" s="434"/>
      <c r="D357" s="434"/>
      <c r="E357" s="442"/>
      <c r="F357" s="434"/>
      <c r="G357" s="434"/>
    </row>
    <row r="358" spans="3:7" ht="15">
      <c r="C358" s="434"/>
      <c r="D358" s="434"/>
      <c r="E358" s="442"/>
      <c r="F358" s="434"/>
      <c r="G358" s="434"/>
    </row>
    <row r="359" spans="3:7" ht="15">
      <c r="C359" s="434"/>
      <c r="D359" s="434"/>
      <c r="E359" s="442"/>
      <c r="F359" s="434"/>
      <c r="G359" s="434"/>
    </row>
    <row r="360" spans="3:7" ht="15">
      <c r="C360" s="434"/>
      <c r="D360" s="434"/>
      <c r="E360" s="442"/>
      <c r="F360" s="434"/>
      <c r="G360" s="434"/>
    </row>
    <row r="361" spans="3:7" ht="15">
      <c r="C361" s="434"/>
      <c r="D361" s="434"/>
      <c r="E361" s="442"/>
      <c r="F361" s="434"/>
      <c r="G361" s="434"/>
    </row>
    <row r="362" spans="3:7" ht="15">
      <c r="C362" s="434"/>
      <c r="D362" s="434"/>
      <c r="E362" s="442"/>
      <c r="F362" s="434"/>
      <c r="G362" s="434"/>
    </row>
    <row r="363" spans="3:7" ht="15">
      <c r="C363" s="434"/>
      <c r="D363" s="434"/>
      <c r="E363" s="442"/>
      <c r="F363" s="434"/>
      <c r="G363" s="434"/>
    </row>
    <row r="364" spans="3:7" ht="15">
      <c r="C364" s="434"/>
      <c r="D364" s="434"/>
      <c r="E364" s="442"/>
      <c r="F364" s="434"/>
      <c r="G364" s="434"/>
    </row>
    <row r="365" spans="3:7" ht="15">
      <c r="C365" s="434"/>
      <c r="D365" s="434"/>
      <c r="E365" s="442"/>
      <c r="F365" s="434"/>
      <c r="G365" s="434"/>
    </row>
    <row r="366" spans="3:7" ht="15">
      <c r="C366" s="434"/>
      <c r="D366" s="434"/>
      <c r="E366" s="442"/>
      <c r="F366" s="434"/>
      <c r="G366" s="434"/>
    </row>
    <row r="367" spans="3:7" ht="15">
      <c r="C367" s="434"/>
      <c r="D367" s="434"/>
      <c r="E367" s="442"/>
      <c r="F367" s="434"/>
      <c r="G367" s="434"/>
    </row>
    <row r="368" spans="3:7" ht="15">
      <c r="C368" s="434"/>
      <c r="D368" s="434"/>
      <c r="E368" s="442"/>
      <c r="F368" s="434"/>
      <c r="G368" s="434"/>
    </row>
    <row r="369" spans="3:7" ht="15">
      <c r="C369" s="434"/>
      <c r="D369" s="434"/>
      <c r="E369" s="442"/>
      <c r="F369" s="434"/>
      <c r="G369" s="434"/>
    </row>
    <row r="370" spans="3:7" ht="15">
      <c r="C370" s="434"/>
      <c r="D370" s="434"/>
      <c r="E370" s="442"/>
      <c r="F370" s="434"/>
      <c r="G370" s="434"/>
    </row>
    <row r="371" spans="3:7" ht="15">
      <c r="C371" s="434"/>
      <c r="D371" s="434"/>
      <c r="E371" s="442"/>
      <c r="F371" s="434"/>
      <c r="G371" s="434"/>
    </row>
    <row r="372" spans="3:7" ht="15">
      <c r="C372" s="434"/>
      <c r="D372" s="434"/>
      <c r="E372" s="442"/>
      <c r="F372" s="434"/>
      <c r="G372" s="434"/>
    </row>
    <row r="373" spans="3:7" ht="15">
      <c r="C373" s="434"/>
      <c r="D373" s="434"/>
      <c r="E373" s="442"/>
      <c r="F373" s="434"/>
      <c r="G373" s="434"/>
    </row>
    <row r="374" spans="3:7" ht="15">
      <c r="C374" s="434"/>
      <c r="D374" s="434"/>
      <c r="E374" s="442"/>
      <c r="F374" s="434"/>
      <c r="G374" s="434"/>
    </row>
    <row r="375" spans="3:7" ht="15">
      <c r="C375" s="434"/>
      <c r="D375" s="434"/>
      <c r="E375" s="442"/>
      <c r="F375" s="434"/>
      <c r="G375" s="434"/>
    </row>
    <row r="376" spans="3:7" ht="15">
      <c r="C376" s="434"/>
      <c r="D376" s="434"/>
      <c r="E376" s="442"/>
      <c r="F376" s="434"/>
      <c r="G376" s="434"/>
    </row>
    <row r="377" spans="3:7" ht="15">
      <c r="C377" s="434"/>
      <c r="D377" s="434"/>
      <c r="E377" s="442"/>
      <c r="F377" s="434"/>
      <c r="G377" s="434"/>
    </row>
    <row r="378" spans="3:7" ht="15">
      <c r="C378" s="434"/>
      <c r="D378" s="434"/>
      <c r="E378" s="442"/>
      <c r="F378" s="434"/>
      <c r="G378" s="434"/>
    </row>
    <row r="379" spans="3:7" ht="15">
      <c r="C379" s="434"/>
      <c r="D379" s="434"/>
      <c r="E379" s="442"/>
      <c r="F379" s="434"/>
      <c r="G379" s="434"/>
    </row>
    <row r="380" spans="3:7" ht="15">
      <c r="C380" s="434"/>
      <c r="D380" s="434"/>
      <c r="E380" s="442"/>
      <c r="F380" s="434"/>
      <c r="G380" s="434"/>
    </row>
    <row r="381" spans="3:7" ht="15">
      <c r="C381" s="434"/>
      <c r="D381" s="434"/>
      <c r="E381" s="442"/>
      <c r="F381" s="434"/>
      <c r="G381" s="434"/>
    </row>
    <row r="382" spans="3:7" ht="15">
      <c r="C382" s="434"/>
      <c r="D382" s="434"/>
      <c r="E382" s="442"/>
      <c r="F382" s="434"/>
      <c r="G382" s="434"/>
    </row>
    <row r="383" spans="3:7" ht="15">
      <c r="C383" s="434"/>
      <c r="D383" s="434"/>
      <c r="E383" s="442"/>
      <c r="F383" s="434"/>
      <c r="G383" s="434"/>
    </row>
    <row r="384" spans="3:7" ht="15">
      <c r="C384" s="434"/>
      <c r="D384" s="434"/>
      <c r="E384" s="442"/>
      <c r="F384" s="434"/>
      <c r="G384" s="434"/>
    </row>
    <row r="385" spans="3:7" ht="15">
      <c r="C385" s="434"/>
      <c r="D385" s="434"/>
      <c r="E385" s="442"/>
      <c r="F385" s="434"/>
      <c r="G385" s="434"/>
    </row>
    <row r="386" spans="3:7" ht="15">
      <c r="C386" s="434"/>
      <c r="D386" s="434"/>
      <c r="E386" s="442"/>
      <c r="F386" s="434"/>
      <c r="G386" s="434"/>
    </row>
    <row r="387" spans="3:7" ht="15">
      <c r="C387" s="434"/>
      <c r="D387" s="434"/>
      <c r="E387" s="442"/>
      <c r="F387" s="434"/>
      <c r="G387" s="434"/>
    </row>
    <row r="388" spans="3:7" ht="15">
      <c r="C388" s="434"/>
      <c r="D388" s="434"/>
      <c r="E388" s="442"/>
      <c r="F388" s="434"/>
      <c r="G388" s="434"/>
    </row>
    <row r="389" spans="3:7" ht="15">
      <c r="C389" s="434"/>
      <c r="D389" s="434"/>
      <c r="E389" s="442"/>
      <c r="F389" s="434"/>
      <c r="G389" s="434"/>
    </row>
    <row r="390" spans="3:7" ht="15">
      <c r="C390" s="434"/>
      <c r="D390" s="434"/>
      <c r="E390" s="442"/>
      <c r="F390" s="434"/>
      <c r="G390" s="434"/>
    </row>
    <row r="391" spans="3:7" ht="15">
      <c r="C391" s="434"/>
      <c r="D391" s="434"/>
      <c r="E391" s="442"/>
      <c r="F391" s="434"/>
      <c r="G391" s="434"/>
    </row>
    <row r="392" spans="3:7" ht="15">
      <c r="C392" s="434"/>
      <c r="D392" s="434"/>
      <c r="E392" s="442"/>
      <c r="F392" s="434"/>
      <c r="G392" s="434"/>
    </row>
    <row r="393" spans="3:7" ht="15">
      <c r="C393" s="434"/>
      <c r="D393" s="434"/>
      <c r="E393" s="442"/>
      <c r="F393" s="434"/>
      <c r="G393" s="434"/>
    </row>
    <row r="394" spans="3:7" ht="15">
      <c r="C394" s="434"/>
      <c r="D394" s="434"/>
      <c r="E394" s="442"/>
      <c r="F394" s="434"/>
      <c r="G394" s="434"/>
    </row>
    <row r="395" spans="3:7" ht="15">
      <c r="C395" s="434"/>
      <c r="D395" s="434"/>
      <c r="E395" s="442"/>
      <c r="F395" s="434"/>
      <c r="G395" s="434"/>
    </row>
    <row r="396" spans="3:7" ht="15">
      <c r="C396" s="434"/>
      <c r="D396" s="434"/>
      <c r="E396" s="442"/>
      <c r="F396" s="434"/>
      <c r="G396" s="434"/>
    </row>
    <row r="397" spans="3:7" ht="15">
      <c r="C397" s="434"/>
      <c r="D397" s="434"/>
      <c r="E397" s="442"/>
      <c r="F397" s="434"/>
      <c r="G397" s="434"/>
    </row>
    <row r="398" spans="3:7" ht="15">
      <c r="C398" s="434"/>
      <c r="D398" s="434"/>
      <c r="E398" s="442"/>
      <c r="F398" s="434"/>
      <c r="G398" s="434"/>
    </row>
    <row r="399" spans="3:7" ht="15">
      <c r="C399" s="434"/>
      <c r="D399" s="434"/>
      <c r="E399" s="442"/>
      <c r="F399" s="434"/>
      <c r="G399" s="434"/>
    </row>
    <row r="400" spans="3:7" ht="15">
      <c r="C400" s="434"/>
      <c r="D400" s="434"/>
      <c r="E400" s="442"/>
      <c r="F400" s="434"/>
      <c r="G400" s="434"/>
    </row>
    <row r="401" spans="3:7" ht="15">
      <c r="C401" s="434"/>
      <c r="D401" s="434"/>
      <c r="E401" s="442"/>
      <c r="F401" s="434"/>
      <c r="G401" s="434"/>
    </row>
    <row r="402" spans="3:7" ht="15">
      <c r="C402" s="434"/>
      <c r="D402" s="434"/>
      <c r="E402" s="442"/>
      <c r="F402" s="434"/>
      <c r="G402" s="434"/>
    </row>
    <row r="403" spans="3:7" ht="15">
      <c r="C403" s="434"/>
      <c r="D403" s="434"/>
      <c r="E403" s="442"/>
      <c r="F403" s="434"/>
      <c r="G403" s="434"/>
    </row>
    <row r="404" spans="3:7" ht="15">
      <c r="C404" s="434"/>
      <c r="D404" s="434"/>
      <c r="E404" s="442"/>
      <c r="F404" s="434"/>
      <c r="G404" s="434"/>
    </row>
    <row r="405" spans="3:7" ht="15">
      <c r="C405" s="434"/>
      <c r="D405" s="434"/>
      <c r="E405" s="442"/>
      <c r="F405" s="434"/>
      <c r="G405" s="434"/>
    </row>
    <row r="406" spans="3:7" ht="15">
      <c r="C406" s="434"/>
      <c r="D406" s="434"/>
      <c r="E406" s="442"/>
      <c r="F406" s="434"/>
      <c r="G406" s="434"/>
    </row>
    <row r="407" spans="3:7" ht="15">
      <c r="C407" s="434"/>
      <c r="D407" s="434"/>
      <c r="E407" s="442"/>
      <c r="F407" s="434"/>
      <c r="G407" s="434"/>
    </row>
    <row r="408" spans="3:7" ht="15">
      <c r="C408" s="434"/>
      <c r="D408" s="434"/>
      <c r="E408" s="442"/>
      <c r="F408" s="434"/>
      <c r="G408" s="434"/>
    </row>
    <row r="409" spans="3:7" ht="15">
      <c r="C409" s="434"/>
      <c r="D409" s="434"/>
      <c r="E409" s="442"/>
      <c r="F409" s="434"/>
      <c r="G409" s="434"/>
    </row>
    <row r="410" spans="3:7" ht="15">
      <c r="C410" s="434"/>
      <c r="D410" s="434"/>
      <c r="E410" s="442"/>
      <c r="F410" s="434"/>
      <c r="G410" s="434"/>
    </row>
    <row r="411" spans="3:7" ht="15">
      <c r="C411" s="434"/>
      <c r="D411" s="434"/>
      <c r="E411" s="442"/>
      <c r="F411" s="434"/>
      <c r="G411" s="434"/>
    </row>
    <row r="412" spans="3:7" ht="15">
      <c r="C412" s="434"/>
      <c r="D412" s="434"/>
      <c r="E412" s="442"/>
      <c r="F412" s="434"/>
      <c r="G412" s="434"/>
    </row>
    <row r="413" spans="3:7" ht="15">
      <c r="C413" s="434"/>
      <c r="D413" s="434"/>
      <c r="E413" s="442"/>
      <c r="F413" s="434"/>
      <c r="G413" s="434"/>
    </row>
    <row r="414" spans="3:7" ht="15">
      <c r="C414" s="434"/>
      <c r="D414" s="434"/>
      <c r="E414" s="442"/>
      <c r="F414" s="434"/>
      <c r="G414" s="434"/>
    </row>
    <row r="415" spans="3:7" ht="15">
      <c r="C415" s="434"/>
      <c r="D415" s="434"/>
      <c r="E415" s="442"/>
      <c r="F415" s="434"/>
      <c r="G415" s="434"/>
    </row>
    <row r="416" spans="3:7" ht="15">
      <c r="C416" s="434"/>
      <c r="D416" s="434"/>
      <c r="E416" s="442"/>
      <c r="F416" s="434"/>
      <c r="G416" s="434"/>
    </row>
    <row r="417" spans="3:7" ht="15">
      <c r="C417" s="434"/>
      <c r="D417" s="434"/>
      <c r="E417" s="442"/>
      <c r="F417" s="434"/>
      <c r="G417" s="434"/>
    </row>
    <row r="418" spans="3:7" ht="15">
      <c r="C418" s="434"/>
      <c r="D418" s="434"/>
      <c r="E418" s="442"/>
      <c r="F418" s="434"/>
      <c r="G418" s="434"/>
    </row>
    <row r="419" spans="3:7" ht="15">
      <c r="C419" s="434"/>
      <c r="D419" s="434"/>
      <c r="E419" s="442"/>
      <c r="F419" s="434"/>
      <c r="G419" s="434"/>
    </row>
    <row r="420" spans="3:7" ht="15">
      <c r="C420" s="434"/>
      <c r="D420" s="434"/>
      <c r="E420" s="442"/>
      <c r="F420" s="434"/>
      <c r="G420" s="434"/>
    </row>
    <row r="421" spans="3:7" ht="15">
      <c r="C421" s="434"/>
      <c r="D421" s="434"/>
      <c r="E421" s="442"/>
      <c r="F421" s="434"/>
      <c r="G421" s="434"/>
    </row>
    <row r="422" spans="3:7" ht="15">
      <c r="C422" s="434"/>
      <c r="D422" s="434"/>
      <c r="E422" s="442"/>
      <c r="F422" s="434"/>
      <c r="G422" s="434"/>
    </row>
    <row r="423" spans="3:7" ht="15">
      <c r="C423" s="434"/>
      <c r="D423" s="434"/>
      <c r="E423" s="442"/>
      <c r="F423" s="434"/>
      <c r="G423" s="434"/>
    </row>
    <row r="424" spans="3:7" ht="15">
      <c r="C424" s="434"/>
      <c r="D424" s="434"/>
      <c r="E424" s="442"/>
      <c r="F424" s="434"/>
      <c r="G424" s="434"/>
    </row>
    <row r="425" spans="3:7" ht="15">
      <c r="C425" s="434"/>
      <c r="D425" s="434"/>
      <c r="E425" s="442"/>
      <c r="F425" s="434"/>
      <c r="G425" s="434"/>
    </row>
    <row r="426" spans="3:7" ht="15">
      <c r="C426" s="434"/>
      <c r="D426" s="434"/>
      <c r="E426" s="442"/>
      <c r="F426" s="434"/>
      <c r="G426" s="434"/>
    </row>
    <row r="427" spans="3:7" ht="15">
      <c r="C427" s="434"/>
      <c r="D427" s="434"/>
      <c r="E427" s="442"/>
      <c r="F427" s="434"/>
      <c r="G427" s="434"/>
    </row>
    <row r="428" spans="3:7" ht="15">
      <c r="C428" s="434"/>
      <c r="D428" s="434"/>
      <c r="E428" s="442"/>
      <c r="F428" s="434"/>
      <c r="G428" s="434"/>
    </row>
    <row r="429" spans="3:7" ht="15">
      <c r="C429" s="434"/>
      <c r="D429" s="434"/>
      <c r="E429" s="442"/>
      <c r="F429" s="434"/>
      <c r="G429" s="434"/>
    </row>
    <row r="430" spans="3:7" ht="15">
      <c r="C430" s="434"/>
      <c r="D430" s="434"/>
      <c r="E430" s="442"/>
      <c r="F430" s="434"/>
      <c r="G430" s="434"/>
    </row>
    <row r="431" spans="3:7" ht="15">
      <c r="C431" s="434"/>
      <c r="D431" s="434"/>
      <c r="E431" s="442"/>
      <c r="F431" s="434"/>
      <c r="G431" s="434"/>
    </row>
    <row r="432" spans="3:7" ht="15">
      <c r="C432" s="434"/>
      <c r="D432" s="434"/>
      <c r="E432" s="442"/>
      <c r="F432" s="434"/>
      <c r="G432" s="434"/>
    </row>
    <row r="433" spans="3:7" ht="15">
      <c r="C433" s="434"/>
      <c r="D433" s="434"/>
      <c r="E433" s="442"/>
      <c r="F433" s="434"/>
      <c r="G433" s="434"/>
    </row>
    <row r="434" spans="3:7" ht="15">
      <c r="C434" s="434"/>
      <c r="D434" s="434"/>
      <c r="E434" s="442"/>
      <c r="F434" s="434"/>
      <c r="G434" s="434"/>
    </row>
    <row r="435" spans="3:7" ht="15">
      <c r="C435" s="434"/>
      <c r="D435" s="434"/>
      <c r="E435" s="442"/>
      <c r="F435" s="434"/>
      <c r="G435" s="434"/>
    </row>
    <row r="436" spans="3:7" ht="15">
      <c r="C436" s="434"/>
      <c r="D436" s="434"/>
      <c r="E436" s="442"/>
      <c r="F436" s="434"/>
      <c r="G436" s="434"/>
    </row>
    <row r="437" spans="3:7" ht="15">
      <c r="C437" s="434"/>
      <c r="D437" s="434"/>
      <c r="E437" s="442"/>
      <c r="F437" s="434"/>
      <c r="G437" s="434"/>
    </row>
    <row r="438" spans="3:7" ht="15">
      <c r="C438" s="434"/>
      <c r="D438" s="434"/>
      <c r="E438" s="442"/>
      <c r="F438" s="434"/>
      <c r="G438" s="434"/>
    </row>
    <row r="439" spans="3:7" ht="15">
      <c r="C439" s="434"/>
      <c r="D439" s="434"/>
      <c r="E439" s="442"/>
      <c r="F439" s="434"/>
      <c r="G439" s="434"/>
    </row>
    <row r="440" spans="3:7" ht="15">
      <c r="C440" s="434"/>
      <c r="D440" s="434"/>
      <c r="E440" s="442"/>
      <c r="F440" s="434"/>
      <c r="G440" s="434"/>
    </row>
    <row r="441" spans="3:7" ht="15">
      <c r="C441" s="434"/>
      <c r="D441" s="434"/>
      <c r="E441" s="442"/>
      <c r="F441" s="434"/>
      <c r="G441" s="434"/>
    </row>
    <row r="442" spans="3:7" ht="15">
      <c r="C442" s="434"/>
      <c r="D442" s="434"/>
      <c r="E442" s="442"/>
      <c r="F442" s="434"/>
      <c r="G442" s="434"/>
    </row>
    <row r="443" spans="3:7" ht="15">
      <c r="C443" s="434"/>
      <c r="D443" s="434"/>
      <c r="E443" s="442"/>
      <c r="F443" s="434"/>
      <c r="G443" s="434"/>
    </row>
    <row r="444" spans="3:7" ht="15">
      <c r="C444" s="434"/>
      <c r="D444" s="434"/>
      <c r="E444" s="442"/>
      <c r="F444" s="434"/>
      <c r="G444" s="434"/>
    </row>
    <row r="445" spans="3:7" ht="15">
      <c r="C445" s="434"/>
      <c r="D445" s="434"/>
      <c r="E445" s="442"/>
      <c r="F445" s="434"/>
      <c r="G445" s="434"/>
    </row>
    <row r="446" spans="3:7" ht="15">
      <c r="C446" s="434"/>
      <c r="D446" s="434"/>
      <c r="E446" s="442"/>
      <c r="F446" s="434"/>
      <c r="G446" s="434"/>
    </row>
    <row r="447" spans="3:7" ht="15">
      <c r="C447" s="434"/>
      <c r="D447" s="434"/>
      <c r="E447" s="442"/>
      <c r="F447" s="434"/>
      <c r="G447" s="434"/>
    </row>
    <row r="448" spans="3:7" ht="15">
      <c r="C448" s="434"/>
      <c r="D448" s="434"/>
      <c r="E448" s="442"/>
      <c r="F448" s="434"/>
      <c r="G448" s="434"/>
    </row>
    <row r="449" spans="3:7" ht="15">
      <c r="C449" s="434"/>
      <c r="D449" s="434"/>
      <c r="E449" s="442"/>
      <c r="F449" s="434"/>
      <c r="G449" s="434"/>
    </row>
    <row r="450" spans="3:7" ht="15">
      <c r="C450" s="434"/>
      <c r="D450" s="434"/>
      <c r="E450" s="442"/>
      <c r="F450" s="434"/>
      <c r="G450" s="434"/>
    </row>
    <row r="451" spans="3:7" ht="15">
      <c r="C451" s="434"/>
      <c r="D451" s="434"/>
      <c r="E451" s="442"/>
      <c r="F451" s="434"/>
      <c r="G451" s="434"/>
    </row>
    <row r="452" spans="3:7" ht="15">
      <c r="C452" s="434"/>
      <c r="D452" s="434"/>
      <c r="E452" s="442"/>
      <c r="F452" s="434"/>
      <c r="G452" s="434"/>
    </row>
    <row r="453" spans="3:7" ht="15">
      <c r="C453" s="434"/>
      <c r="D453" s="434"/>
      <c r="E453" s="442"/>
      <c r="F453" s="434"/>
      <c r="G453" s="434"/>
    </row>
    <row r="454" spans="3:7" ht="15">
      <c r="C454" s="434"/>
      <c r="D454" s="434"/>
      <c r="E454" s="442"/>
      <c r="F454" s="434"/>
      <c r="G454" s="434"/>
    </row>
    <row r="455" spans="3:7" ht="15">
      <c r="C455" s="434"/>
      <c r="D455" s="434"/>
      <c r="E455" s="442"/>
      <c r="F455" s="434"/>
      <c r="G455" s="434"/>
    </row>
    <row r="456" spans="3:7" ht="15">
      <c r="C456" s="434"/>
      <c r="D456" s="434"/>
      <c r="E456" s="442"/>
      <c r="F456" s="434"/>
      <c r="G456" s="434"/>
    </row>
    <row r="457" spans="3:7" ht="15">
      <c r="C457" s="434"/>
      <c r="D457" s="434"/>
      <c r="E457" s="442"/>
      <c r="F457" s="434"/>
      <c r="G457" s="434"/>
    </row>
    <row r="458" spans="3:7" ht="15">
      <c r="C458" s="434"/>
      <c r="D458" s="434"/>
      <c r="E458" s="442"/>
      <c r="F458" s="434"/>
      <c r="G458" s="434"/>
    </row>
    <row r="459" spans="3:7" ht="15">
      <c r="C459" s="434"/>
      <c r="D459" s="434"/>
      <c r="E459" s="442"/>
      <c r="F459" s="434"/>
      <c r="G459" s="434"/>
    </row>
    <row r="460" spans="3:7" ht="15">
      <c r="C460" s="434"/>
      <c r="D460" s="434"/>
      <c r="E460" s="442"/>
      <c r="F460" s="434"/>
      <c r="G460" s="434"/>
    </row>
    <row r="461" spans="3:7" ht="15">
      <c r="C461" s="434"/>
      <c r="D461" s="434"/>
      <c r="E461" s="442"/>
      <c r="F461" s="434"/>
      <c r="G461" s="434"/>
    </row>
    <row r="462" spans="3:7" ht="15">
      <c r="C462" s="434"/>
      <c r="D462" s="434"/>
      <c r="E462" s="442"/>
      <c r="F462" s="434"/>
      <c r="G462" s="434"/>
    </row>
    <row r="463" spans="3:7" ht="15">
      <c r="C463" s="434"/>
      <c r="D463" s="434"/>
      <c r="E463" s="442"/>
      <c r="F463" s="434"/>
      <c r="G463" s="434"/>
    </row>
    <row r="464" spans="3:7" ht="15">
      <c r="C464" s="434"/>
      <c r="D464" s="434"/>
      <c r="E464" s="442"/>
      <c r="F464" s="434"/>
      <c r="G464" s="434"/>
    </row>
    <row r="465" spans="3:7" ht="15">
      <c r="C465" s="434"/>
      <c r="D465" s="434"/>
      <c r="E465" s="442"/>
      <c r="F465" s="434"/>
      <c r="G465" s="434"/>
    </row>
    <row r="466" spans="3:7" ht="15">
      <c r="C466" s="434"/>
      <c r="D466" s="434"/>
      <c r="E466" s="442"/>
      <c r="F466" s="434"/>
      <c r="G466" s="434"/>
    </row>
    <row r="467" spans="3:7" ht="15">
      <c r="C467" s="434"/>
      <c r="D467" s="434"/>
      <c r="E467" s="442"/>
      <c r="F467" s="434"/>
      <c r="G467" s="434"/>
    </row>
    <row r="468" spans="3:7" ht="15">
      <c r="C468" s="434"/>
      <c r="D468" s="434"/>
      <c r="E468" s="442"/>
      <c r="F468" s="434"/>
      <c r="G468" s="434"/>
    </row>
    <row r="469" spans="3:7" ht="15">
      <c r="C469" s="434"/>
      <c r="D469" s="434"/>
      <c r="E469" s="442"/>
      <c r="F469" s="434"/>
      <c r="G469" s="434"/>
    </row>
    <row r="470" spans="3:7" ht="15">
      <c r="C470" s="434"/>
      <c r="D470" s="434"/>
      <c r="E470" s="442"/>
      <c r="F470" s="434"/>
      <c r="G470" s="434"/>
    </row>
    <row r="471" spans="3:7" ht="15">
      <c r="C471" s="434"/>
      <c r="D471" s="434"/>
      <c r="E471" s="442"/>
      <c r="F471" s="434"/>
      <c r="G471" s="434"/>
    </row>
    <row r="472" spans="3:7" ht="15">
      <c r="C472" s="434"/>
      <c r="D472" s="434"/>
      <c r="E472" s="442"/>
      <c r="F472" s="434"/>
      <c r="G472" s="434"/>
    </row>
    <row r="473" spans="3:7" ht="15">
      <c r="C473" s="434"/>
      <c r="D473" s="434"/>
      <c r="E473" s="442"/>
      <c r="F473" s="434"/>
      <c r="G473" s="434"/>
    </row>
    <row r="474" spans="3:7" ht="15">
      <c r="C474" s="434"/>
      <c r="D474" s="434"/>
      <c r="E474" s="442"/>
      <c r="F474" s="434"/>
      <c r="G474" s="434"/>
    </row>
    <row r="475" spans="3:7" ht="15">
      <c r="C475" s="434"/>
      <c r="D475" s="434"/>
      <c r="E475" s="442"/>
      <c r="F475" s="434"/>
      <c r="G475" s="434"/>
    </row>
    <row r="476" spans="3:7" ht="15">
      <c r="C476" s="434"/>
      <c r="D476" s="434"/>
      <c r="E476" s="442"/>
      <c r="F476" s="434"/>
      <c r="G476" s="434"/>
    </row>
    <row r="477" spans="3:7" ht="15">
      <c r="C477" s="434"/>
      <c r="D477" s="434"/>
      <c r="E477" s="442"/>
      <c r="F477" s="434"/>
      <c r="G477" s="434"/>
    </row>
    <row r="478" spans="3:7" ht="15">
      <c r="C478" s="434"/>
      <c r="D478" s="434"/>
      <c r="E478" s="442"/>
      <c r="F478" s="434"/>
      <c r="G478" s="434"/>
    </row>
    <row r="479" spans="3:7" ht="15">
      <c r="C479" s="434"/>
      <c r="D479" s="434"/>
      <c r="E479" s="442"/>
      <c r="F479" s="434"/>
      <c r="G479" s="434"/>
    </row>
    <row r="480" spans="3:7" ht="15">
      <c r="C480" s="434"/>
      <c r="D480" s="434"/>
      <c r="E480" s="442"/>
      <c r="F480" s="434"/>
      <c r="G480" s="434"/>
    </row>
    <row r="481" spans="3:7" ht="15">
      <c r="C481" s="434"/>
      <c r="D481" s="434"/>
      <c r="E481" s="442"/>
      <c r="F481" s="434"/>
      <c r="G481" s="434"/>
    </row>
    <row r="482" spans="3:7" ht="15">
      <c r="C482" s="434"/>
      <c r="D482" s="434"/>
      <c r="E482" s="442"/>
      <c r="F482" s="434"/>
      <c r="G482" s="434"/>
    </row>
    <row r="483" spans="3:7" ht="15">
      <c r="C483" s="434"/>
      <c r="D483" s="434"/>
      <c r="E483" s="442"/>
      <c r="F483" s="434"/>
      <c r="G483" s="434"/>
    </row>
    <row r="484" spans="3:7" ht="15">
      <c r="C484" s="434"/>
      <c r="D484" s="434"/>
      <c r="E484" s="442"/>
      <c r="F484" s="434"/>
      <c r="G484" s="434"/>
    </row>
    <row r="485" spans="3:7" ht="15">
      <c r="C485" s="434"/>
      <c r="D485" s="434"/>
      <c r="E485" s="442"/>
      <c r="F485" s="434"/>
      <c r="G485" s="434"/>
    </row>
    <row r="486" spans="3:7" ht="15">
      <c r="C486" s="434"/>
      <c r="D486" s="434"/>
      <c r="E486" s="442"/>
      <c r="F486" s="434"/>
      <c r="G486" s="434"/>
    </row>
    <row r="487" spans="3:7" ht="15">
      <c r="C487" s="434"/>
      <c r="D487" s="434"/>
      <c r="E487" s="442"/>
      <c r="F487" s="434"/>
      <c r="G487" s="434"/>
    </row>
    <row r="488" spans="3:7" ht="15">
      <c r="C488" s="434"/>
      <c r="D488" s="434"/>
      <c r="E488" s="442"/>
      <c r="F488" s="434"/>
      <c r="G488" s="434"/>
    </row>
    <row r="489" spans="3:7" ht="15">
      <c r="C489" s="434"/>
      <c r="D489" s="434"/>
      <c r="E489" s="442"/>
      <c r="F489" s="434"/>
      <c r="G489" s="434"/>
    </row>
    <row r="490" spans="3:7" ht="15">
      <c r="C490" s="434"/>
      <c r="D490" s="434"/>
      <c r="E490" s="442"/>
      <c r="F490" s="434"/>
      <c r="G490" s="434"/>
    </row>
    <row r="491" spans="3:7" ht="15">
      <c r="C491" s="434"/>
      <c r="D491" s="434"/>
      <c r="E491" s="442"/>
      <c r="F491" s="434"/>
      <c r="G491" s="434"/>
    </row>
    <row r="492" spans="3:7" ht="15">
      <c r="C492" s="434"/>
      <c r="D492" s="434"/>
      <c r="E492" s="442"/>
      <c r="F492" s="434"/>
      <c r="G492" s="434"/>
    </row>
    <row r="493" spans="3:7" ht="15">
      <c r="C493" s="434"/>
      <c r="D493" s="434"/>
      <c r="E493" s="442"/>
      <c r="F493" s="434"/>
      <c r="G493" s="434"/>
    </row>
    <row r="494" spans="3:7" ht="15">
      <c r="C494" s="434"/>
      <c r="D494" s="434"/>
      <c r="E494" s="442"/>
      <c r="F494" s="434"/>
      <c r="G494" s="434"/>
    </row>
    <row r="495" spans="3:7" ht="15">
      <c r="C495" s="434"/>
      <c r="D495" s="434"/>
      <c r="E495" s="442"/>
      <c r="F495" s="434"/>
      <c r="G495" s="434"/>
    </row>
    <row r="496" spans="3:7" ht="15">
      <c r="C496" s="434"/>
      <c r="D496" s="434"/>
      <c r="E496" s="442"/>
      <c r="F496" s="434"/>
      <c r="G496" s="434"/>
    </row>
    <row r="497" spans="3:7" ht="15">
      <c r="C497" s="434"/>
      <c r="D497" s="434"/>
      <c r="E497" s="442"/>
      <c r="F497" s="434"/>
      <c r="G497" s="434"/>
    </row>
    <row r="498" spans="3:7" ht="15">
      <c r="C498" s="434"/>
      <c r="D498" s="434"/>
      <c r="E498" s="442"/>
      <c r="F498" s="434"/>
      <c r="G498" s="434"/>
    </row>
    <row r="499" spans="3:7" ht="15">
      <c r="C499" s="434"/>
      <c r="D499" s="434"/>
      <c r="E499" s="442"/>
      <c r="F499" s="434"/>
      <c r="G499" s="434"/>
    </row>
    <row r="500" spans="3:7" ht="15">
      <c r="C500" s="434"/>
      <c r="D500" s="434"/>
      <c r="E500" s="442"/>
      <c r="F500" s="434"/>
      <c r="G500" s="434"/>
    </row>
    <row r="501" spans="3:7" ht="15">
      <c r="C501" s="434"/>
      <c r="D501" s="434"/>
      <c r="E501" s="442"/>
      <c r="F501" s="434"/>
      <c r="G501" s="434"/>
    </row>
    <row r="502" spans="3:7" ht="15">
      <c r="C502" s="434"/>
      <c r="D502" s="434"/>
      <c r="E502" s="442"/>
      <c r="F502" s="434"/>
      <c r="G502" s="434"/>
    </row>
    <row r="503" spans="3:7" ht="15">
      <c r="C503" s="434"/>
      <c r="D503" s="434"/>
      <c r="E503" s="442"/>
      <c r="F503" s="434"/>
      <c r="G503" s="434"/>
    </row>
    <row r="504" spans="3:7" ht="15">
      <c r="C504" s="434"/>
      <c r="D504" s="434"/>
      <c r="E504" s="442"/>
      <c r="F504" s="434"/>
      <c r="G504" s="434"/>
    </row>
    <row r="505" spans="3:7" ht="15">
      <c r="C505" s="434"/>
      <c r="D505" s="434"/>
      <c r="E505" s="442"/>
      <c r="F505" s="434"/>
      <c r="G505" s="434"/>
    </row>
    <row r="506" spans="3:7" ht="15">
      <c r="C506" s="434"/>
      <c r="D506" s="434"/>
      <c r="E506" s="442"/>
      <c r="F506" s="434"/>
      <c r="G506" s="434"/>
    </row>
    <row r="507" spans="3:7" ht="15">
      <c r="C507" s="434"/>
      <c r="D507" s="434"/>
      <c r="E507" s="442"/>
      <c r="F507" s="434"/>
      <c r="G507" s="434"/>
    </row>
    <row r="508" spans="3:7" ht="15">
      <c r="C508" s="434"/>
      <c r="D508" s="434"/>
      <c r="E508" s="442"/>
      <c r="F508" s="434"/>
      <c r="G508" s="434"/>
    </row>
    <row r="509" spans="3:7" ht="15">
      <c r="C509" s="434"/>
      <c r="D509" s="434"/>
      <c r="E509" s="442"/>
      <c r="F509" s="434"/>
      <c r="G509" s="434"/>
    </row>
    <row r="510" spans="3:7" ht="15">
      <c r="C510" s="434"/>
      <c r="D510" s="434"/>
      <c r="E510" s="442"/>
      <c r="F510" s="434"/>
      <c r="G510" s="434"/>
    </row>
    <row r="511" spans="3:7" ht="15">
      <c r="C511" s="434"/>
      <c r="D511" s="434"/>
      <c r="E511" s="442"/>
      <c r="F511" s="434"/>
      <c r="G511" s="434"/>
    </row>
    <row r="512" spans="3:7" ht="15">
      <c r="C512" s="434"/>
      <c r="D512" s="434"/>
      <c r="E512" s="442"/>
      <c r="F512" s="434"/>
      <c r="G512" s="434"/>
    </row>
    <row r="513" spans="3:7" ht="15">
      <c r="C513" s="434"/>
      <c r="D513" s="434"/>
      <c r="E513" s="442"/>
      <c r="F513" s="434"/>
      <c r="G513" s="434"/>
    </row>
    <row r="514" spans="3:7" ht="15">
      <c r="C514" s="434"/>
      <c r="D514" s="434"/>
      <c r="E514" s="442"/>
      <c r="F514" s="434"/>
      <c r="G514" s="434"/>
    </row>
    <row r="515" spans="3:7" ht="15">
      <c r="C515" s="434"/>
      <c r="D515" s="434"/>
      <c r="E515" s="442"/>
      <c r="F515" s="434"/>
      <c r="G515" s="434"/>
    </row>
    <row r="516" spans="3:7" ht="15">
      <c r="C516" s="434"/>
      <c r="D516" s="434"/>
      <c r="E516" s="442"/>
      <c r="F516" s="434"/>
      <c r="G516" s="434"/>
    </row>
    <row r="517" spans="3:7" ht="15">
      <c r="C517" s="434"/>
      <c r="D517" s="434"/>
      <c r="E517" s="442"/>
      <c r="F517" s="434"/>
      <c r="G517" s="434"/>
    </row>
    <row r="518" spans="3:7" ht="15">
      <c r="C518" s="434"/>
      <c r="D518" s="434"/>
      <c r="E518" s="442"/>
      <c r="F518" s="434"/>
      <c r="G518" s="434"/>
    </row>
    <row r="519" spans="3:7" ht="15">
      <c r="C519" s="434"/>
      <c r="D519" s="434"/>
      <c r="E519" s="442"/>
      <c r="F519" s="434"/>
      <c r="G519" s="434"/>
    </row>
    <row r="520" spans="3:7" ht="15">
      <c r="C520" s="434"/>
      <c r="D520" s="434"/>
      <c r="E520" s="442"/>
      <c r="F520" s="434"/>
      <c r="G520" s="434"/>
    </row>
    <row r="521" spans="3:7" ht="15">
      <c r="C521" s="434"/>
      <c r="D521" s="434"/>
      <c r="E521" s="442"/>
      <c r="F521" s="434"/>
      <c r="G521" s="434"/>
    </row>
    <row r="522" spans="3:7" ht="15">
      <c r="C522" s="434"/>
      <c r="D522" s="434"/>
      <c r="E522" s="442"/>
      <c r="F522" s="434"/>
      <c r="G522" s="434"/>
    </row>
    <row r="523" spans="3:7" ht="15">
      <c r="C523" s="434"/>
      <c r="D523" s="434"/>
      <c r="E523" s="442"/>
      <c r="F523" s="434"/>
      <c r="G523" s="434"/>
    </row>
    <row r="524" spans="3:7" ht="15">
      <c r="C524" s="434"/>
      <c r="D524" s="434"/>
      <c r="E524" s="442"/>
      <c r="F524" s="434"/>
      <c r="G524" s="434"/>
    </row>
    <row r="525" spans="3:7" ht="15">
      <c r="C525" s="434"/>
      <c r="D525" s="434"/>
      <c r="E525" s="442"/>
      <c r="F525" s="434"/>
      <c r="G525" s="434"/>
    </row>
    <row r="526" spans="3:7" ht="15">
      <c r="C526" s="434"/>
      <c r="D526" s="434"/>
      <c r="E526" s="442"/>
      <c r="F526" s="434"/>
      <c r="G526" s="434"/>
    </row>
    <row r="527" spans="3:7" ht="15">
      <c r="C527" s="434"/>
      <c r="D527" s="434"/>
      <c r="E527" s="442"/>
      <c r="F527" s="434"/>
      <c r="G527" s="434"/>
    </row>
    <row r="528" spans="3:7" ht="15">
      <c r="C528" s="434"/>
      <c r="D528" s="434"/>
      <c r="E528" s="442"/>
      <c r="F528" s="434"/>
      <c r="G528" s="434"/>
    </row>
    <row r="529" spans="3:7" ht="15">
      <c r="C529" s="434"/>
      <c r="D529" s="434"/>
      <c r="E529" s="442"/>
      <c r="F529" s="434"/>
      <c r="G529" s="434"/>
    </row>
    <row r="530" spans="3:7" ht="15">
      <c r="C530" s="434"/>
      <c r="D530" s="434"/>
      <c r="E530" s="442"/>
      <c r="F530" s="434"/>
      <c r="G530" s="434"/>
    </row>
    <row r="531" spans="3:7" ht="15">
      <c r="C531" s="434"/>
      <c r="D531" s="434"/>
      <c r="E531" s="442"/>
      <c r="F531" s="434"/>
      <c r="G531" s="434"/>
    </row>
    <row r="532" spans="3:7" ht="15">
      <c r="C532" s="434"/>
      <c r="D532" s="434"/>
      <c r="E532" s="442"/>
      <c r="F532" s="434"/>
      <c r="G532" s="434"/>
    </row>
    <row r="533" spans="3:7" ht="15">
      <c r="C533" s="434"/>
      <c r="D533" s="434"/>
      <c r="E533" s="442"/>
      <c r="F533" s="434"/>
      <c r="G533" s="434"/>
    </row>
    <row r="534" spans="3:7" ht="15">
      <c r="C534" s="434"/>
      <c r="D534" s="434"/>
      <c r="E534" s="442"/>
      <c r="F534" s="434"/>
      <c r="G534" s="434"/>
    </row>
    <row r="535" spans="3:7" ht="15">
      <c r="C535" s="434"/>
      <c r="D535" s="434"/>
      <c r="E535" s="442"/>
      <c r="F535" s="434"/>
      <c r="G535" s="434"/>
    </row>
    <row r="536" spans="3:7" ht="15">
      <c r="C536" s="434"/>
      <c r="D536" s="434"/>
      <c r="E536" s="442"/>
      <c r="F536" s="434"/>
      <c r="G536" s="434"/>
    </row>
    <row r="537" spans="3:7" ht="15">
      <c r="C537" s="434"/>
      <c r="D537" s="434"/>
      <c r="E537" s="442"/>
      <c r="F537" s="434"/>
      <c r="G537" s="434"/>
    </row>
    <row r="538" spans="3:7" ht="15">
      <c r="C538" s="434"/>
      <c r="D538" s="434"/>
      <c r="E538" s="442"/>
      <c r="F538" s="434"/>
      <c r="G538" s="434"/>
    </row>
    <row r="539" spans="3:7" ht="15">
      <c r="C539" s="434"/>
      <c r="D539" s="434"/>
      <c r="E539" s="442"/>
      <c r="F539" s="434"/>
      <c r="G539" s="434"/>
    </row>
    <row r="540" spans="3:7" ht="15">
      <c r="C540" s="434"/>
      <c r="D540" s="434"/>
      <c r="E540" s="442"/>
      <c r="F540" s="434"/>
      <c r="G540" s="434"/>
    </row>
    <row r="541" spans="3:7" ht="15">
      <c r="C541" s="434"/>
      <c r="D541" s="434"/>
      <c r="E541" s="442"/>
      <c r="F541" s="434"/>
      <c r="G541" s="434"/>
    </row>
    <row r="542" spans="3:7" ht="15">
      <c r="C542" s="434"/>
      <c r="D542" s="434"/>
      <c r="E542" s="442"/>
      <c r="F542" s="434"/>
      <c r="G542" s="434"/>
    </row>
    <row r="543" spans="3:7" ht="15">
      <c r="C543" s="434"/>
      <c r="D543" s="434"/>
      <c r="E543" s="442"/>
      <c r="F543" s="434"/>
      <c r="G543" s="434"/>
    </row>
    <row r="544" spans="3:7" ht="15">
      <c r="C544" s="434"/>
      <c r="D544" s="434"/>
      <c r="E544" s="442"/>
      <c r="F544" s="434"/>
      <c r="G544" s="434"/>
    </row>
    <row r="545" spans="3:7" ht="15">
      <c r="C545" s="434"/>
      <c r="D545" s="434"/>
      <c r="E545" s="442"/>
      <c r="F545" s="434"/>
      <c r="G545" s="434"/>
    </row>
    <row r="546" spans="3:7" ht="15">
      <c r="C546" s="434"/>
      <c r="D546" s="434"/>
      <c r="E546" s="442"/>
      <c r="F546" s="434"/>
      <c r="G546" s="434"/>
    </row>
    <row r="547" spans="3:7" ht="15">
      <c r="C547" s="434"/>
      <c r="D547" s="434"/>
      <c r="E547" s="442"/>
      <c r="F547" s="434"/>
      <c r="G547" s="434"/>
    </row>
    <row r="548" spans="3:7" ht="15">
      <c r="C548" s="434"/>
      <c r="D548" s="434"/>
      <c r="E548" s="442"/>
      <c r="F548" s="434"/>
      <c r="G548" s="434"/>
    </row>
    <row r="549" spans="3:7" ht="15">
      <c r="C549" s="434"/>
      <c r="D549" s="434"/>
      <c r="E549" s="442"/>
      <c r="F549" s="434"/>
      <c r="G549" s="434"/>
    </row>
    <row r="550" spans="3:7" ht="15">
      <c r="C550" s="434"/>
      <c r="D550" s="434"/>
      <c r="E550" s="442"/>
      <c r="F550" s="434"/>
      <c r="G550" s="434"/>
    </row>
    <row r="551" spans="3:7" ht="15">
      <c r="C551" s="434"/>
      <c r="D551" s="434"/>
      <c r="E551" s="442"/>
      <c r="F551" s="434"/>
      <c r="G551" s="434"/>
    </row>
    <row r="552" spans="3:7" ht="15">
      <c r="C552" s="434"/>
      <c r="D552" s="434"/>
      <c r="E552" s="442"/>
      <c r="F552" s="434"/>
      <c r="G552" s="434"/>
    </row>
    <row r="553" spans="3:7" ht="15">
      <c r="C553" s="434"/>
      <c r="D553" s="434"/>
      <c r="E553" s="442"/>
      <c r="F553" s="434"/>
      <c r="G553" s="434"/>
    </row>
    <row r="554" spans="3:7" ht="15">
      <c r="C554" s="434"/>
      <c r="D554" s="434"/>
      <c r="E554" s="442"/>
      <c r="F554" s="434"/>
      <c r="G554" s="434"/>
    </row>
    <row r="555" spans="3:7" ht="15">
      <c r="C555" s="434"/>
      <c r="D555" s="434"/>
      <c r="E555" s="442"/>
      <c r="F555" s="434"/>
      <c r="G555" s="434"/>
    </row>
    <row r="556" spans="3:7" ht="15">
      <c r="C556" s="434"/>
      <c r="D556" s="434"/>
      <c r="E556" s="442"/>
      <c r="F556" s="434"/>
      <c r="G556" s="434"/>
    </row>
    <row r="557" spans="3:7" ht="15">
      <c r="C557" s="434"/>
      <c r="D557" s="434"/>
      <c r="E557" s="442"/>
      <c r="F557" s="434"/>
      <c r="G557" s="434"/>
    </row>
    <row r="558" spans="3:7" ht="15">
      <c r="C558" s="434"/>
      <c r="D558" s="434"/>
      <c r="E558" s="442"/>
      <c r="F558" s="434"/>
      <c r="G558" s="434"/>
    </row>
    <row r="559" spans="3:7" ht="15">
      <c r="C559" s="434"/>
      <c r="D559" s="434"/>
      <c r="E559" s="442"/>
      <c r="F559" s="434"/>
      <c r="G559" s="434"/>
    </row>
    <row r="560" spans="3:7" ht="15">
      <c r="C560" s="434"/>
      <c r="D560" s="434"/>
      <c r="E560" s="442"/>
      <c r="F560" s="434"/>
      <c r="G560" s="434"/>
    </row>
    <row r="561" spans="3:7" ht="15">
      <c r="C561" s="434"/>
      <c r="D561" s="434"/>
      <c r="E561" s="442"/>
      <c r="F561" s="434"/>
      <c r="G561" s="434"/>
    </row>
    <row r="562" spans="3:7" ht="15">
      <c r="C562" s="434"/>
      <c r="D562" s="434"/>
      <c r="E562" s="442"/>
      <c r="F562" s="434"/>
      <c r="G562" s="434"/>
    </row>
    <row r="563" spans="3:7" ht="15">
      <c r="C563" s="434"/>
      <c r="D563" s="434"/>
      <c r="E563" s="442"/>
      <c r="F563" s="434"/>
      <c r="G563" s="434"/>
    </row>
    <row r="564" spans="3:7" ht="15">
      <c r="C564" s="434"/>
      <c r="D564" s="434"/>
      <c r="E564" s="442"/>
      <c r="F564" s="434"/>
      <c r="G564" s="434"/>
    </row>
    <row r="565" spans="3:7" ht="15">
      <c r="C565" s="434"/>
      <c r="D565" s="434"/>
      <c r="E565" s="442"/>
      <c r="F565" s="434"/>
      <c r="G565" s="434"/>
    </row>
    <row r="566" spans="3:7" ht="15">
      <c r="C566" s="434"/>
      <c r="D566" s="434"/>
      <c r="E566" s="442"/>
      <c r="F566" s="434"/>
      <c r="G566" s="434"/>
    </row>
    <row r="567" spans="3:7" ht="15">
      <c r="C567" s="434"/>
      <c r="D567" s="434"/>
      <c r="E567" s="442"/>
      <c r="F567" s="434"/>
      <c r="G567" s="434"/>
    </row>
    <row r="568" spans="3:7" ht="15">
      <c r="C568" s="434"/>
      <c r="D568" s="434"/>
      <c r="E568" s="442"/>
      <c r="F568" s="434"/>
      <c r="G568" s="434"/>
    </row>
    <row r="569" spans="3:7" ht="15">
      <c r="C569" s="434"/>
      <c r="D569" s="434"/>
      <c r="E569" s="442"/>
      <c r="F569" s="434"/>
      <c r="G569" s="434"/>
    </row>
    <row r="570" spans="3:7" ht="15">
      <c r="C570" s="434"/>
      <c r="D570" s="434"/>
      <c r="E570" s="442"/>
      <c r="F570" s="434"/>
      <c r="G570" s="434"/>
    </row>
    <row r="571" spans="3:7" ht="15">
      <c r="C571" s="434"/>
      <c r="D571" s="434"/>
      <c r="E571" s="442"/>
      <c r="F571" s="434"/>
      <c r="G571" s="434"/>
    </row>
    <row r="572" spans="3:7" ht="15">
      <c r="C572" s="434"/>
      <c r="D572" s="434"/>
      <c r="E572" s="442"/>
      <c r="F572" s="434"/>
      <c r="G572" s="434"/>
    </row>
    <row r="573" spans="3:7" ht="15">
      <c r="C573" s="434"/>
      <c r="D573" s="434"/>
      <c r="E573" s="442"/>
      <c r="F573" s="434"/>
      <c r="G573" s="434"/>
    </row>
    <row r="574" spans="3:7" ht="15">
      <c r="C574" s="434"/>
      <c r="D574" s="434"/>
      <c r="E574" s="442"/>
      <c r="F574" s="434"/>
      <c r="G574" s="434"/>
    </row>
    <row r="575" spans="3:7" ht="15">
      <c r="C575" s="434"/>
      <c r="D575" s="434"/>
      <c r="E575" s="442"/>
      <c r="F575" s="434"/>
      <c r="G575" s="434"/>
    </row>
    <row r="576" spans="3:7" ht="15">
      <c r="C576" s="434"/>
      <c r="D576" s="434"/>
      <c r="E576" s="442"/>
      <c r="F576" s="434"/>
      <c r="G576" s="434"/>
    </row>
    <row r="577" spans="3:7" ht="15">
      <c r="C577" s="434"/>
      <c r="D577" s="434"/>
      <c r="E577" s="442"/>
      <c r="F577" s="434"/>
      <c r="G577" s="434"/>
    </row>
    <row r="578" spans="3:7" ht="15">
      <c r="C578" s="434"/>
      <c r="D578" s="434"/>
      <c r="E578" s="442"/>
      <c r="F578" s="434"/>
      <c r="G578" s="434"/>
    </row>
    <row r="579" spans="3:7" ht="15">
      <c r="C579" s="434"/>
      <c r="D579" s="434"/>
      <c r="E579" s="442"/>
      <c r="F579" s="434"/>
      <c r="G579" s="434"/>
    </row>
    <row r="580" spans="3:7" ht="15">
      <c r="C580" s="434"/>
      <c r="D580" s="434"/>
      <c r="E580" s="442"/>
      <c r="F580" s="434"/>
      <c r="G580" s="434"/>
    </row>
    <row r="581" spans="3:7" ht="15">
      <c r="C581" s="434"/>
      <c r="D581" s="434"/>
      <c r="E581" s="442"/>
      <c r="F581" s="434"/>
      <c r="G581" s="434"/>
    </row>
    <row r="582" spans="3:7" ht="15">
      <c r="C582" s="434"/>
      <c r="D582" s="434"/>
      <c r="E582" s="442"/>
      <c r="F582" s="434"/>
      <c r="G582" s="434"/>
    </row>
    <row r="583" spans="3:7" ht="15">
      <c r="C583" s="434"/>
      <c r="D583" s="434"/>
      <c r="E583" s="442"/>
      <c r="F583" s="434"/>
      <c r="G583" s="434"/>
    </row>
    <row r="584" spans="3:7" ht="15">
      <c r="C584" s="434"/>
      <c r="D584" s="434"/>
      <c r="E584" s="442"/>
      <c r="F584" s="434"/>
      <c r="G584" s="434"/>
    </row>
    <row r="585" spans="3:7" ht="15">
      <c r="C585" s="434"/>
      <c r="D585" s="434"/>
      <c r="E585" s="442"/>
      <c r="F585" s="434"/>
      <c r="G585" s="434"/>
    </row>
    <row r="586" spans="3:7" ht="15">
      <c r="C586" s="434"/>
      <c r="D586" s="434"/>
      <c r="E586" s="442"/>
      <c r="F586" s="434"/>
      <c r="G586" s="434"/>
    </row>
    <row r="587" spans="3:7" ht="15">
      <c r="C587" s="434"/>
      <c r="D587" s="434"/>
      <c r="E587" s="442"/>
      <c r="F587" s="434"/>
      <c r="G587" s="434"/>
    </row>
    <row r="588" spans="3:7" ht="15">
      <c r="C588" s="434"/>
      <c r="D588" s="434"/>
      <c r="E588" s="442"/>
      <c r="F588" s="434"/>
      <c r="G588" s="434"/>
    </row>
    <row r="589" spans="3:7" ht="15">
      <c r="C589" s="434"/>
      <c r="D589" s="434"/>
      <c r="E589" s="442"/>
      <c r="F589" s="434"/>
      <c r="G589" s="434"/>
    </row>
    <row r="590" spans="3:7" ht="15">
      <c r="C590" s="434"/>
      <c r="D590" s="434"/>
      <c r="E590" s="442"/>
      <c r="F590" s="434"/>
      <c r="G590" s="434"/>
    </row>
    <row r="591" spans="3:7" ht="15">
      <c r="C591" s="434"/>
      <c r="D591" s="434"/>
      <c r="E591" s="442"/>
      <c r="F591" s="434"/>
      <c r="G591" s="434"/>
    </row>
    <row r="592" spans="3:7" ht="15">
      <c r="C592" s="434"/>
      <c r="D592" s="434"/>
      <c r="E592" s="442"/>
      <c r="F592" s="434"/>
      <c r="G592" s="434"/>
    </row>
    <row r="593" spans="3:7" ht="15">
      <c r="C593" s="434"/>
      <c r="D593" s="434"/>
      <c r="E593" s="442"/>
      <c r="F593" s="434"/>
      <c r="G593" s="434"/>
    </row>
    <row r="594" spans="3:7" ht="15">
      <c r="C594" s="434"/>
      <c r="D594" s="434"/>
      <c r="E594" s="442"/>
      <c r="F594" s="434"/>
      <c r="G594" s="434"/>
    </row>
    <row r="595" spans="3:7" ht="15">
      <c r="C595" s="434"/>
      <c r="D595" s="434"/>
      <c r="E595" s="442"/>
      <c r="F595" s="434"/>
      <c r="G595" s="434"/>
    </row>
    <row r="596" spans="3:7" ht="15">
      <c r="C596" s="434"/>
      <c r="D596" s="434"/>
      <c r="E596" s="442"/>
      <c r="F596" s="434"/>
      <c r="G596" s="434"/>
    </row>
    <row r="597" spans="3:7" ht="15">
      <c r="C597" s="434"/>
      <c r="D597" s="434"/>
      <c r="E597" s="442"/>
      <c r="F597" s="434"/>
      <c r="G597" s="434"/>
    </row>
    <row r="598" spans="3:7" ht="15">
      <c r="C598" s="434"/>
      <c r="D598" s="434"/>
      <c r="E598" s="442"/>
      <c r="F598" s="434"/>
      <c r="G598" s="434"/>
    </row>
    <row r="599" spans="3:7" ht="15">
      <c r="C599" s="434"/>
      <c r="D599" s="434"/>
      <c r="E599" s="442"/>
      <c r="F599" s="434"/>
      <c r="G599" s="434"/>
    </row>
    <row r="600" spans="3:7" ht="15">
      <c r="C600" s="434"/>
      <c r="D600" s="434"/>
      <c r="E600" s="442"/>
      <c r="F600" s="434"/>
      <c r="G600" s="434"/>
    </row>
  </sheetData>
  <sheetProtection algorithmName="SHA-512" hashValue="Sb8rzLgUVZMgXg+gqvuxU1DukwkXEI7bJ4SLZRg9bKg4sWd5Zq05mtEpRyKHZF/SXnn7S6QGco3tdFxj90jh7w==" saltValue="LKOzcXU98AOTT2UwksBcQw==" spinCount="100000" sheet="1" objects="1" scenarios="1"/>
  <mergeCells count="10">
    <mergeCell ref="C45:E45"/>
    <mergeCell ref="I45:K45"/>
    <mergeCell ref="I46:K46"/>
    <mergeCell ref="I47:K47"/>
    <mergeCell ref="C35:E43"/>
    <mergeCell ref="F39:H39"/>
    <mergeCell ref="F40:H40"/>
    <mergeCell ref="F41:H41"/>
    <mergeCell ref="C44:E44"/>
    <mergeCell ref="I44:K44"/>
  </mergeCells>
  <conditionalFormatting sqref="L4:L34">
    <cfRule type="cellIs" priority="184" dxfId="178" operator="greaterThan">
      <formula>0</formula>
    </cfRule>
  </conditionalFormatting>
  <conditionalFormatting sqref="L35">
    <cfRule type="cellIs" priority="269" dxfId="85" operator="greaterThan">
      <formula>0</formula>
    </cfRule>
  </conditionalFormatting>
  <conditionalFormatting sqref="N4:N34">
    <cfRule type="cellIs" priority="215" dxfId="89" operator="greaterThan">
      <formula>$N$39</formula>
    </cfRule>
  </conditionalFormatting>
  <conditionalFormatting sqref="N36">
    <cfRule type="cellIs" priority="209" dxfId="87" operator="greaterThan">
      <formula>$N$41</formula>
    </cfRule>
    <cfRule type="cellIs" priority="195" dxfId="86" operator="equal">
      <formula>$N$41+AVERAGE($N$4:$N$34)</formula>
    </cfRule>
  </conditionalFormatting>
  <conditionalFormatting sqref="N37">
    <cfRule type="cellIs" priority="226" dxfId="85" operator="greaterThan">
      <formula>$N$39</formula>
    </cfRule>
    <cfRule type="cellIs" priority="225" dxfId="86" operator="equal">
      <formula>$N$39+MAX($N$4:$N$34)</formula>
    </cfRule>
  </conditionalFormatting>
  <conditionalFormatting sqref="O4:O34">
    <cfRule type="cellIs" priority="180" dxfId="89" operator="between">
      <formula>$O$39</formula>
      <formula>99999</formula>
    </cfRule>
  </conditionalFormatting>
  <conditionalFormatting sqref="O36">
    <cfRule type="cellIs" priority="208" dxfId="86" operator="equal">
      <formula>$O$41+AVERAGE($O$4:$O$34)</formula>
    </cfRule>
    <cfRule type="cellIs" priority="267" dxfId="87" operator="greaterThan">
      <formula>$O$41</formula>
    </cfRule>
  </conditionalFormatting>
  <conditionalFormatting sqref="O37">
    <cfRule type="cellIs" priority="254" dxfId="85" operator="greaterThan">
      <formula>$O$39</formula>
    </cfRule>
    <cfRule type="cellIs" priority="253" dxfId="86" operator="equal">
      <formula>$O$39+MAX($O$4:$O$34)</formula>
    </cfRule>
  </conditionalFormatting>
  <conditionalFormatting sqref="P4:P34">
    <cfRule type="cellIs" priority="279" dxfId="89" operator="lessThan">
      <formula>$P$40</formula>
    </cfRule>
  </conditionalFormatting>
  <conditionalFormatting sqref="P36">
    <cfRule type="cellIs" priority="159" dxfId="87" operator="lessThan">
      <formula>$P$41</formula>
    </cfRule>
    <cfRule type="cellIs" priority="158" dxfId="86" operator="equal">
      <formula>$P$41+AVERAGE($P$4:$P$34)</formula>
    </cfRule>
  </conditionalFormatting>
  <conditionalFormatting sqref="P37">
    <cfRule type="cellIs" priority="247" dxfId="86" operator="equal">
      <formula>$P$39+MAX($P$4:$P$34)</formula>
    </cfRule>
    <cfRule type="cellIs" priority="248" dxfId="85" operator="greaterThan">
      <formula>$P$39</formula>
    </cfRule>
  </conditionalFormatting>
  <conditionalFormatting sqref="P38">
    <cfRule type="cellIs" priority="172" dxfId="86" operator="equal">
      <formula>$P$40+MIN($P$4:$P$34)</formula>
    </cfRule>
    <cfRule type="cellIs" priority="268" dxfId="85" operator="lessThan">
      <formula>$P$40</formula>
    </cfRule>
  </conditionalFormatting>
  <conditionalFormatting sqref="Q4:Q34">
    <cfRule type="cellIs" priority="42" dxfId="107" operator="greaterThan">
      <formula>$Q$41</formula>
    </cfRule>
  </conditionalFormatting>
  <conditionalFormatting sqref="R4:R34">
    <cfRule type="cellIs" priority="41" dxfId="107" operator="greaterThan">
      <formula>$R$41</formula>
    </cfRule>
  </conditionalFormatting>
  <conditionalFormatting sqref="T4:T34">
    <cfRule type="cellIs" priority="213" dxfId="89" operator="greaterThan">
      <formula>$T$39</formula>
    </cfRule>
  </conditionalFormatting>
  <conditionalFormatting sqref="T36">
    <cfRule type="cellIs" priority="192" dxfId="87" operator="greaterThan">
      <formula>$T$41</formula>
    </cfRule>
    <cfRule type="cellIs" priority="191" dxfId="86" operator="equal">
      <formula>$T$41+AVERAGE($T$4:$T$34)</formula>
    </cfRule>
  </conditionalFormatting>
  <conditionalFormatting sqref="T37">
    <cfRule type="cellIs" priority="222" dxfId="85" operator="greaterThan">
      <formula>$T$39</formula>
    </cfRule>
    <cfRule type="cellIs" priority="173" dxfId="86" operator="equal">
      <formula>$T$39+MAX($T$4:$T$34)</formula>
    </cfRule>
  </conditionalFormatting>
  <conditionalFormatting sqref="U4:U34">
    <cfRule type="cellIs" priority="178" dxfId="89" operator="between">
      <formula>$U$39</formula>
      <formula>9999</formula>
    </cfRule>
  </conditionalFormatting>
  <conditionalFormatting sqref="U36">
    <cfRule type="cellIs" priority="204" dxfId="86" operator="equal">
      <formula>$U$41+AVERAGE($U$4:$U$34)</formula>
    </cfRule>
    <cfRule type="cellIs" priority="205" dxfId="87" operator="greaterThan">
      <formula>$U$41</formula>
    </cfRule>
  </conditionalFormatting>
  <conditionalFormatting sqref="U37">
    <cfRule type="cellIs" priority="246" dxfId="85" operator="greaterThan">
      <formula>$U$39</formula>
    </cfRule>
    <cfRule type="cellIs" priority="245" dxfId="86" operator="equal">
      <formula>$U$39+MAX($U$4:$U$34)</formula>
    </cfRule>
  </conditionalFormatting>
  <conditionalFormatting sqref="V4:V34">
    <cfRule type="cellIs" priority="285" dxfId="89" operator="lessThan">
      <formula>$V$40</formula>
    </cfRule>
  </conditionalFormatting>
  <conditionalFormatting sqref="V36">
    <cfRule type="cellIs" priority="154" dxfId="86" operator="equal">
      <formula>$V$41+AVERAGE($V$4:$V$34)</formula>
    </cfRule>
    <cfRule type="cellIs" priority="155" dxfId="87" operator="lessThan">
      <formula>$V$41</formula>
    </cfRule>
  </conditionalFormatting>
  <conditionalFormatting sqref="V37">
    <cfRule type="cellIs" priority="243" dxfId="86" operator="equal">
      <formula>$V$39+MAX($V$4:$V$34)</formula>
    </cfRule>
    <cfRule type="cellIs" priority="244" dxfId="85" operator="greaterThan">
      <formula>$V$39</formula>
    </cfRule>
  </conditionalFormatting>
  <conditionalFormatting sqref="V38">
    <cfRule type="cellIs" priority="168" dxfId="86" operator="equal">
      <formula>$V$40+MIN($V$4:$V$34)</formula>
    </cfRule>
    <cfRule type="cellIs" priority="169" dxfId="85" operator="lessThan">
      <formula>$V$40</formula>
    </cfRule>
  </conditionalFormatting>
  <conditionalFormatting sqref="W4:W34">
    <cfRule type="cellIs" priority="14" dxfId="107" operator="greaterThan">
      <formula>$W$41</formula>
    </cfRule>
  </conditionalFormatting>
  <conditionalFormatting sqref="X4:X34">
    <cfRule type="cellIs" priority="13" dxfId="107" operator="greaterThan">
      <formula>$X$41</formula>
    </cfRule>
  </conditionalFormatting>
  <conditionalFormatting sqref="Z4:Z34">
    <cfRule type="cellIs" priority="212" dxfId="89" operator="greaterThan">
      <formula>$Z$39</formula>
    </cfRule>
  </conditionalFormatting>
  <conditionalFormatting sqref="Z36">
    <cfRule type="cellIs" priority="190" dxfId="87" operator="greaterThan">
      <formula>$Z$41</formula>
    </cfRule>
    <cfRule type="cellIs" priority="189" dxfId="86" operator="equal">
      <formula>$Z$41+AVERAGE($Z$4:$Z$34)</formula>
    </cfRule>
  </conditionalFormatting>
  <conditionalFormatting sqref="Z37">
    <cfRule type="cellIs" priority="220" dxfId="86" operator="equal">
      <formula>$Z$39+MAX($Z$4:$Z$34)</formula>
    </cfRule>
    <cfRule type="cellIs" priority="221" dxfId="85" operator="greaterThan">
      <formula>$Z$39</formula>
    </cfRule>
  </conditionalFormatting>
  <conditionalFormatting sqref="AA4:AA34">
    <cfRule type="cellIs" priority="177" dxfId="89" operator="between">
      <formula>$AA$39</formula>
      <formula>9999</formula>
    </cfRule>
  </conditionalFormatting>
  <conditionalFormatting sqref="AA36">
    <cfRule type="cellIs" priority="203" dxfId="87" operator="greaterThan">
      <formula>$AA$41</formula>
    </cfRule>
    <cfRule type="cellIs" priority="202" dxfId="86" operator="equal">
      <formula>$AA$41+AVERAGE($AA$4:$AA$34)</formula>
    </cfRule>
  </conditionalFormatting>
  <conditionalFormatting sqref="AA37">
    <cfRule type="cellIs" priority="241" dxfId="86" operator="equal">
      <formula>$AA$39+MAX($AA$4:$AA$34)</formula>
    </cfRule>
    <cfRule type="cellIs" priority="242" dxfId="85" operator="greaterThan">
      <formula>$AA$39</formula>
    </cfRule>
  </conditionalFormatting>
  <conditionalFormatting sqref="AB4:AB34">
    <cfRule type="cellIs" priority="286" dxfId="89" operator="lessThan">
      <formula>$AB$40</formula>
    </cfRule>
  </conditionalFormatting>
  <conditionalFormatting sqref="AB36">
    <cfRule type="cellIs" priority="153" dxfId="87" operator="lessThan">
      <formula>$AB$41</formula>
    </cfRule>
    <cfRule type="cellIs" priority="152" dxfId="86" operator="equal">
      <formula>$AB$41+AVERAGE($AB$4:$AB$34)</formula>
    </cfRule>
  </conditionalFormatting>
  <conditionalFormatting sqref="AB37">
    <cfRule type="cellIs" priority="239" dxfId="86" operator="equal">
      <formula>$AB$39+MAX($AB$4:$AB$34)</formula>
    </cfRule>
    <cfRule type="cellIs" priority="240" dxfId="85" operator="greaterThan">
      <formula>$AB$39</formula>
    </cfRule>
  </conditionalFormatting>
  <conditionalFormatting sqref="AB38">
    <cfRule type="cellIs" priority="166" dxfId="86" operator="equal">
      <formula>$AB$40+MIN($AB$4:$AB$34)</formula>
    </cfRule>
    <cfRule type="cellIs" priority="167" dxfId="85" operator="lessThan">
      <formula>$AB$40</formula>
    </cfRule>
  </conditionalFormatting>
  <conditionalFormatting sqref="AC4:AC34">
    <cfRule type="cellIs" priority="29" dxfId="107" operator="greaterThan">
      <formula>$AC$41</formula>
    </cfRule>
  </conditionalFormatting>
  <conditionalFormatting sqref="AD4:AD34">
    <cfRule type="cellIs" priority="28" dxfId="107" operator="greaterThan">
      <formula>$AD$41</formula>
    </cfRule>
  </conditionalFormatting>
  <conditionalFormatting sqref="AE4 AE6 AE8 AE10 AE12 AE14 AE16 AE18 AE20 AE22 AE24 AE26 AE28 AE30 AE32 AE34">
    <cfRule type="containsBlanks" priority="259" dxfId="119">
      <formula>LEN(TRIM(AE4))=0</formula>
    </cfRule>
  </conditionalFormatting>
  <conditionalFormatting sqref="AE4:AE34">
    <cfRule type="cellIs" priority="260" dxfId="89" operator="lessThan">
      <formula>$AE$40</formula>
    </cfRule>
  </conditionalFormatting>
  <conditionalFormatting sqref="AE36">
    <cfRule type="cellIs" priority="261" dxfId="87" operator="lessThan">
      <formula>$AE$41</formula>
    </cfRule>
  </conditionalFormatting>
  <conditionalFormatting sqref="AE38">
    <cfRule type="cellIs" priority="270" dxfId="85" operator="lessThan">
      <formula>$AE$40</formula>
    </cfRule>
  </conditionalFormatting>
  <conditionalFormatting sqref="AE5:AF5 AE7:AF7 AE9:AF9 AE11:AF11 AE13:AF13 AE15:AF15 AE17:AF17 AE19:AF19 AE21:AF21 AE23:AF23 AE25:AF25 AE27:AF27 AE29:AF29 AE31:AF31 AE33:AF33">
    <cfRule type="containsBlanks" priority="258" dxfId="115">
      <formula>LEN(TRIM(AE5))=0</formula>
    </cfRule>
  </conditionalFormatting>
  <conditionalFormatting sqref="AF4 AF6 AF8 AF10 AF12 AF14 AF16 AF18 AF20 AF22 AF24 AF26 AF28 AF30 AF32 AF34">
    <cfRule type="containsBlanks" priority="271" dxfId="114">
      <formula>LEN(TRIM(AF4))=0</formula>
    </cfRule>
  </conditionalFormatting>
  <conditionalFormatting sqref="AF4:AF34">
    <cfRule type="cellIs" priority="277" dxfId="113" operator="greaterThan">
      <formula>$AF$39</formula>
    </cfRule>
    <cfRule type="cellIs" priority="287" dxfId="107" operator="lessThan">
      <formula>$AF$40</formula>
    </cfRule>
  </conditionalFormatting>
  <conditionalFormatting sqref="AF37">
    <cfRule type="cellIs" priority="266" dxfId="111" operator="greaterThan">
      <formula>$AF$39</formula>
    </cfRule>
  </conditionalFormatting>
  <conditionalFormatting sqref="AF38">
    <cfRule type="cellIs" priority="265" dxfId="85" operator="lessThan">
      <formula>$AF$40</formula>
    </cfRule>
  </conditionalFormatting>
  <conditionalFormatting sqref="AH4:AH34">
    <cfRule type="cellIs" priority="272" dxfId="89" operator="greaterThan">
      <formula>$AH$39</formula>
    </cfRule>
  </conditionalFormatting>
  <conditionalFormatting sqref="AH37">
    <cfRule type="cellIs" priority="264" dxfId="85" operator="greaterThan">
      <formula>$AH$39</formula>
    </cfRule>
  </conditionalFormatting>
  <conditionalFormatting sqref="AJ4:AJ34">
    <cfRule type="cellIs" priority="257" dxfId="107" operator="greaterThan">
      <formula>$AJ$39</formula>
    </cfRule>
  </conditionalFormatting>
  <conditionalFormatting sqref="AJ36">
    <cfRule type="cellIs" priority="256" dxfId="87" operator="greaterThan">
      <formula>$AJ$41</formula>
    </cfRule>
  </conditionalFormatting>
  <conditionalFormatting sqref="AJ37">
    <cfRule type="cellIs" priority="255" dxfId="85" operator="greaterThan">
      <formula>$AJ$39</formula>
    </cfRule>
  </conditionalFormatting>
  <conditionalFormatting sqref="AL4:AL34">
    <cfRule type="cellIs" priority="143" dxfId="89" operator="greaterThan">
      <formula>$AL$39</formula>
    </cfRule>
  </conditionalFormatting>
  <conditionalFormatting sqref="AL36">
    <cfRule type="cellIs" priority="142" dxfId="87" operator="greaterThan">
      <formula>$AL$41</formula>
    </cfRule>
    <cfRule type="cellIs" priority="141" dxfId="86" operator="equal">
      <formula>$AL$41+AVERAGE($AL$4:$AL$34)</formula>
    </cfRule>
  </conditionalFormatting>
  <conditionalFormatting sqref="AL37">
    <cfRule type="cellIs" priority="25" dxfId="86" operator="equal">
      <formula>$AL$39+MAX($AL$4:$AL$34)</formula>
    </cfRule>
    <cfRule type="cellIs" priority="26" dxfId="85" operator="greaterThan">
      <formula>$AL$39</formula>
    </cfRule>
  </conditionalFormatting>
  <conditionalFormatting sqref="AM4:AM34">
    <cfRule type="cellIs" priority="140" dxfId="89" operator="between">
      <formula>$AM$39</formula>
      <formula>9999</formula>
    </cfRule>
  </conditionalFormatting>
  <conditionalFormatting sqref="AM36">
    <cfRule type="cellIs" priority="138" dxfId="86" operator="equal">
      <formula>$AM$41+AVERAGE($AM$4:$AM$34)</formula>
    </cfRule>
    <cfRule type="cellIs" priority="139" dxfId="87" operator="greaterThan">
      <formula>$AM$41</formula>
    </cfRule>
  </conditionalFormatting>
  <conditionalFormatting sqref="AM37">
    <cfRule type="cellIs" priority="144" dxfId="86" operator="equal">
      <formula>$AM$39+MAX($AM$4:$AM$34)</formula>
    </cfRule>
    <cfRule type="cellIs" priority="145" dxfId="85" operator="greaterThan">
      <formula>$AM$39</formula>
    </cfRule>
  </conditionalFormatting>
  <conditionalFormatting sqref="AN4:AN34">
    <cfRule type="cellIs" priority="210" dxfId="89" operator="greaterThan">
      <formula>$AN$39</formula>
    </cfRule>
  </conditionalFormatting>
  <conditionalFormatting sqref="AN36">
    <cfRule type="cellIs" priority="186" dxfId="87" operator="greaterThan">
      <formula>$AN$41</formula>
    </cfRule>
    <cfRule type="cellIs" priority="185" dxfId="86" operator="equal">
      <formula>$AN$41+AVERAGE($AN$4:$AN$34)</formula>
    </cfRule>
  </conditionalFormatting>
  <conditionalFormatting sqref="AN37">
    <cfRule type="cellIs" priority="216" dxfId="86" operator="equal">
      <formula>$AN$39+MAX($AN$4:$AN$34)</formula>
    </cfRule>
    <cfRule type="cellIs" priority="217" dxfId="85" operator="greaterThan">
      <formula>$AN$39</formula>
    </cfRule>
  </conditionalFormatting>
  <conditionalFormatting sqref="AO4:AO34">
    <cfRule type="cellIs" priority="174" dxfId="89" operator="between">
      <formula>$AO$39</formula>
      <formula>9999</formula>
    </cfRule>
  </conditionalFormatting>
  <conditionalFormatting sqref="AO36">
    <cfRule type="cellIs" priority="196" dxfId="86" operator="equal">
      <formula>$AO$41+AVERAGE($AO$4:$AO$34)</formula>
    </cfRule>
    <cfRule type="cellIs" priority="197" dxfId="87" operator="greaterThan">
      <formula>$AO$41</formula>
    </cfRule>
  </conditionalFormatting>
  <conditionalFormatting sqref="AO37">
    <cfRule type="cellIs" priority="229" dxfId="86" operator="equal">
      <formula>$AO$39+MAX($AO$4:$AO$34)</formula>
    </cfRule>
    <cfRule type="cellIs" priority="230" dxfId="85" operator="greaterThan">
      <formula>$AO$39</formula>
    </cfRule>
  </conditionalFormatting>
  <dataValidations count="4">
    <dataValidation type="decimal" allowBlank="1" showInputMessage="1" showErrorMessage="1" errorTitle="Numbers Only" error="Enter Numbers Only" sqref="AJ4:AJ38 T39:X41 AH4:AH38 N39:P41 AN39:AO41 Z39:AB41 AE40:AE41 AM41 AL39:AL41 AJ41 AF40 I4:L41 M4:AF38 AL4:AN38">
      <formula1>0</formula1>
      <formula2>99999999</formula2>
    </dataValidation>
    <dataValidation allowBlank="1" showInputMessage="1" showErrorMessage="1" errorTitle="Numbers Only" error="Enter Numbers Only" sqref="Y39:Y41 AJ39:AJ40 AE39:AF39 AM39:AM40 AC39:AD41 AK39:AK41 Q39:S41 M39:M41 AG39:AI41 AF41"/>
    <dataValidation type="custom" allowBlank="1" showInputMessage="1" showErrorMessage="1" error="Only the less than symbol &quot;&lt;&quot; may be entered in this column." sqref="AG4:AG34 AI4:AI34 AK4:AK34">
      <formula1>AG4:AG12318="&lt;"</formula1>
    </dataValidation>
    <dataValidation type="decimal" allowBlank="1" showInputMessage="1" showErrorMessage="1" error="Enter Numbers Only" sqref="W2:X2">
      <formula1>0</formula1>
      <formula2>99999999</formula2>
    </dataValidation>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B1:CC600"/>
  <sheetViews>
    <sheetView zoomScale="60" zoomScaleNormal="60" zoomScalePageLayoutView="55" workbookViewId="0" topLeftCell="AE1">
      <selection activeCell="AU1" activeCellId="2" sqref="AL1:AM1048576 AP1:AR1048576 AU1:BF1048576"/>
    </sheetView>
  </sheetViews>
  <sheetFormatPr defaultColWidth="8.7109375" defaultRowHeight="15"/>
  <cols>
    <col min="1" max="1" width="8.7109375" style="19" hidden="1" customWidth="1"/>
    <col min="2" max="2" width="7.00390625" style="19" hidden="1" customWidth="1"/>
    <col min="3" max="3" width="14.57421875" style="19" customWidth="1"/>
    <col min="4" max="4" width="20.421875" style="19" customWidth="1"/>
    <col min="5" max="5" width="14.7109375" style="28" customWidth="1"/>
    <col min="6" max="6" width="7.7109375" style="19" bestFit="1" customWidth="1"/>
    <col min="7" max="7" width="19.57421875" style="19" customWidth="1"/>
    <col min="8" max="8" width="14.7109375" style="19" customWidth="1"/>
    <col min="9" max="11" width="8.7109375" style="19" customWidth="1"/>
    <col min="12" max="12" width="6.57421875" style="19" bestFit="1" customWidth="1"/>
    <col min="13" max="13" width="8.7109375" style="19" customWidth="1"/>
    <col min="14" max="14" width="9.421875" style="19" customWidth="1"/>
    <col min="15" max="15" width="9.00390625" style="19" customWidth="1"/>
    <col min="16" max="16" width="8.7109375" style="19" customWidth="1"/>
    <col min="17" max="18" width="10.140625" style="19" bestFit="1" customWidth="1"/>
    <col min="19" max="24" width="9.7109375" style="752" customWidth="1"/>
    <col min="25" max="25" width="9.140625" style="19" customWidth="1"/>
    <col min="26" max="26" width="8.7109375" style="19" customWidth="1"/>
    <col min="27" max="27" width="8.8515625" style="19" customWidth="1"/>
    <col min="28" max="29" width="8.7109375" style="19" customWidth="1"/>
    <col min="30" max="30" width="9.140625" style="19" bestFit="1" customWidth="1"/>
    <col min="31" max="31" width="8.7109375" style="19" customWidth="1"/>
    <col min="32" max="32" width="8.28125" style="19" customWidth="1"/>
    <col min="33" max="33" width="4.7109375" style="19" customWidth="1"/>
    <col min="34" max="34" width="8.7109375" style="19" customWidth="1"/>
    <col min="35" max="35" width="4.7109375" style="19" customWidth="1"/>
    <col min="36" max="36" width="8.7109375" style="19" customWidth="1"/>
    <col min="37" max="37" width="4.7109375" style="19" customWidth="1"/>
    <col min="38" max="41" width="8.7109375" style="19" customWidth="1"/>
    <col min="42" max="81" width="8.7109375" style="163" customWidth="1"/>
    <col min="82" max="16384" width="8.7109375" style="19" customWidth="1"/>
  </cols>
  <sheetData>
    <row r="1" spans="2:81" s="6" customFormat="1" ht="120.75" customHeight="1" thickBot="1">
      <c r="B1" s="85" t="s">
        <v>165</v>
      </c>
      <c r="C1" s="1" t="s">
        <v>166</v>
      </c>
      <c r="D1" s="1" t="s">
        <v>167</v>
      </c>
      <c r="E1" s="2" t="s">
        <v>168</v>
      </c>
      <c r="F1" s="3" t="s">
        <v>169</v>
      </c>
      <c r="G1" s="3" t="s">
        <v>170</v>
      </c>
      <c r="H1" s="3" t="s">
        <v>171</v>
      </c>
      <c r="I1" s="4" t="s">
        <v>172</v>
      </c>
      <c r="J1" s="428" t="s">
        <v>173</v>
      </c>
      <c r="K1" s="428" t="s">
        <v>176</v>
      </c>
      <c r="L1" s="428" t="s">
        <v>177</v>
      </c>
      <c r="M1" s="4" t="s">
        <v>180</v>
      </c>
      <c r="N1" s="428" t="s">
        <v>181</v>
      </c>
      <c r="O1" s="428" t="s">
        <v>182</v>
      </c>
      <c r="P1" s="428" t="s">
        <v>183</v>
      </c>
      <c r="Q1" s="428" t="s">
        <v>184</v>
      </c>
      <c r="R1" s="429" t="s">
        <v>185</v>
      </c>
      <c r="S1" s="714" t="s">
        <v>188</v>
      </c>
      <c r="T1" s="715" t="s">
        <v>189</v>
      </c>
      <c r="U1" s="715" t="s">
        <v>190</v>
      </c>
      <c r="V1" s="715" t="s">
        <v>191</v>
      </c>
      <c r="W1" s="715" t="s">
        <v>46</v>
      </c>
      <c r="X1" s="716" t="s">
        <v>47</v>
      </c>
      <c r="Y1" s="4" t="s">
        <v>192</v>
      </c>
      <c r="Z1" s="428" t="s">
        <v>193</v>
      </c>
      <c r="AA1" s="428" t="s">
        <v>194</v>
      </c>
      <c r="AB1" s="428" t="s">
        <v>195</v>
      </c>
      <c r="AC1" s="428" t="s">
        <v>55</v>
      </c>
      <c r="AD1" s="429" t="s">
        <v>56</v>
      </c>
      <c r="AE1" s="429" t="s">
        <v>197</v>
      </c>
      <c r="AF1" s="429" t="s">
        <v>199</v>
      </c>
      <c r="AG1" s="428" t="s">
        <v>67</v>
      </c>
      <c r="AH1" s="430" t="s">
        <v>201</v>
      </c>
      <c r="AI1" s="4" t="s">
        <v>71</v>
      </c>
      <c r="AJ1" s="429" t="s">
        <v>73</v>
      </c>
      <c r="AK1" s="4" t="s">
        <v>75</v>
      </c>
      <c r="AL1" s="428" t="s">
        <v>212</v>
      </c>
      <c r="AM1" s="428" t="s">
        <v>213</v>
      </c>
      <c r="AN1" s="428" t="s">
        <v>216</v>
      </c>
      <c r="AO1" s="428" t="s">
        <v>217</v>
      </c>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row>
    <row r="2" spans="2:81" s="6" customFormat="1" ht="111" customHeight="1" hidden="1" thickBot="1">
      <c r="B2" s="86"/>
      <c r="C2" s="7"/>
      <c r="D2" s="7"/>
      <c r="E2" s="8"/>
      <c r="F2" s="9"/>
      <c r="G2" s="9"/>
      <c r="H2" s="3" t="s">
        <v>227</v>
      </c>
      <c r="I2" s="397">
        <v>46529</v>
      </c>
      <c r="J2" s="599">
        <v>50050</v>
      </c>
      <c r="K2" s="599">
        <v>50050</v>
      </c>
      <c r="L2" s="599">
        <v>80998</v>
      </c>
      <c r="M2" s="397">
        <v>80082</v>
      </c>
      <c r="N2" s="599">
        <v>80082</v>
      </c>
      <c r="O2" s="599"/>
      <c r="P2" s="599">
        <v>80358</v>
      </c>
      <c r="Q2" s="599"/>
      <c r="R2" s="597"/>
      <c r="S2" s="714" t="s">
        <v>229</v>
      </c>
      <c r="T2" s="715" t="s">
        <v>229</v>
      </c>
      <c r="U2" s="715"/>
      <c r="V2" s="715"/>
      <c r="W2" s="715"/>
      <c r="X2" s="716"/>
      <c r="Y2" s="397" t="s">
        <v>230</v>
      </c>
      <c r="Z2" s="599" t="s">
        <v>230</v>
      </c>
      <c r="AA2" s="599"/>
      <c r="AB2" s="599">
        <v>81011</v>
      </c>
      <c r="AC2" s="599"/>
      <c r="AD2" s="597"/>
      <c r="AE2" s="597" t="s">
        <v>231</v>
      </c>
      <c r="AF2" s="597" t="s">
        <v>232</v>
      </c>
      <c r="AG2" s="599"/>
      <c r="AH2" s="396" t="s">
        <v>233</v>
      </c>
      <c r="AI2" s="397"/>
      <c r="AJ2" s="597">
        <v>51040</v>
      </c>
      <c r="AK2" s="397"/>
      <c r="AL2" s="599"/>
      <c r="AM2" s="599"/>
      <c r="AN2" s="599">
        <v>665</v>
      </c>
      <c r="AO2" s="599"/>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row>
    <row r="3" spans="2:81" s="6" customFormat="1" ht="220.5" customHeight="1" hidden="1" thickBot="1">
      <c r="B3" s="87" t="s">
        <v>165</v>
      </c>
      <c r="C3" s="16" t="s">
        <v>236</v>
      </c>
      <c r="D3" s="16" t="s">
        <v>237</v>
      </c>
      <c r="E3" s="32" t="s">
        <v>238</v>
      </c>
      <c r="F3" s="16" t="s">
        <v>239</v>
      </c>
      <c r="G3" s="16" t="s">
        <v>240</v>
      </c>
      <c r="H3" s="401" t="s">
        <v>241</v>
      </c>
      <c r="I3" s="4" t="s">
        <v>242</v>
      </c>
      <c r="J3" s="428" t="s">
        <v>243</v>
      </c>
      <c r="K3" s="428" t="s">
        <v>246</v>
      </c>
      <c r="L3" s="428" t="s">
        <v>247</v>
      </c>
      <c r="M3" s="4" t="s">
        <v>250</v>
      </c>
      <c r="N3" s="428" t="s">
        <v>251</v>
      </c>
      <c r="O3" s="428" t="s">
        <v>252</v>
      </c>
      <c r="P3" s="428" t="s">
        <v>253</v>
      </c>
      <c r="Q3" s="428" t="s">
        <v>254</v>
      </c>
      <c r="R3" s="429" t="s">
        <v>255</v>
      </c>
      <c r="S3" s="714" t="s">
        <v>262</v>
      </c>
      <c r="T3" s="715" t="s">
        <v>263</v>
      </c>
      <c r="U3" s="715" t="s">
        <v>264</v>
      </c>
      <c r="V3" s="715" t="s">
        <v>265</v>
      </c>
      <c r="W3" s="715" t="s">
        <v>266</v>
      </c>
      <c r="X3" s="716" t="s">
        <v>267</v>
      </c>
      <c r="Y3" s="4" t="s">
        <v>268</v>
      </c>
      <c r="Z3" s="428" t="s">
        <v>269</v>
      </c>
      <c r="AA3" s="428" t="s">
        <v>270</v>
      </c>
      <c r="AB3" s="428" t="s">
        <v>271</v>
      </c>
      <c r="AC3" s="428" t="s">
        <v>272</v>
      </c>
      <c r="AD3" s="429" t="s">
        <v>273</v>
      </c>
      <c r="AE3" s="429" t="s">
        <v>275</v>
      </c>
      <c r="AF3" s="429" t="s">
        <v>277</v>
      </c>
      <c r="AG3" s="428" t="s">
        <v>279</v>
      </c>
      <c r="AH3" s="430" t="s">
        <v>280</v>
      </c>
      <c r="AI3" s="4" t="s">
        <v>281</v>
      </c>
      <c r="AJ3" s="429" t="s">
        <v>282</v>
      </c>
      <c r="AK3" s="4" t="s">
        <v>283</v>
      </c>
      <c r="AL3" s="428" t="s">
        <v>296</v>
      </c>
      <c r="AM3" s="428" t="s">
        <v>297</v>
      </c>
      <c r="AN3" s="428" t="s">
        <v>300</v>
      </c>
      <c r="AO3" s="428" t="s">
        <v>301</v>
      </c>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row>
    <row r="4" spans="2:41" ht="21" customHeight="1">
      <c r="B4" s="86"/>
      <c r="C4" s="418" t="str">
        <f>'Permit Limits'!E5</f>
        <v>TN0060186</v>
      </c>
      <c r="D4" s="418" t="str">
        <f>'Permit Limits'!D10</f>
        <v>External Outfall</v>
      </c>
      <c r="E4" s="419" t="str">
        <f>'Permit Limits'!E10</f>
        <v>001</v>
      </c>
      <c r="F4" s="418">
        <f>'Permit Limits'!H5</f>
        <v>2024</v>
      </c>
      <c r="G4" s="20" t="s">
        <v>333</v>
      </c>
      <c r="H4" s="421">
        <v>1</v>
      </c>
      <c r="I4" s="400"/>
      <c r="J4" s="399"/>
      <c r="K4" s="399"/>
      <c r="L4" s="393"/>
      <c r="M4" s="392"/>
      <c r="N4" s="393"/>
      <c r="O4" s="450" t="str">
        <f aca="true" t="shared" si="0" ref="O4:O34">IF(N4&lt;&gt;0,(8.34*K4*N4),"")</f>
        <v/>
      </c>
      <c r="P4" s="450" t="str">
        <f>IF(M4&lt;&gt;0,(1-N4/M4)*100,"")</f>
        <v/>
      </c>
      <c r="Q4" s="393"/>
      <c r="R4" s="66"/>
      <c r="S4" s="717"/>
      <c r="T4" s="399"/>
      <c r="U4" s="718" t="str">
        <f aca="true" t="shared" si="1" ref="U4:U34">IF(T4&lt;&gt;0,(8.34*K4*T4),"")</f>
        <v/>
      </c>
      <c r="V4" s="718" t="str">
        <f aca="true" t="shared" si="2" ref="V4:V34">IF(S4&lt;&gt;0,(1-T4/S4)*100,"")</f>
        <v/>
      </c>
      <c r="W4" s="399"/>
      <c r="X4" s="719"/>
      <c r="Y4" s="392"/>
      <c r="Z4" s="393"/>
      <c r="AA4" s="450" t="str">
        <f aca="true" t="shared" si="3" ref="AA4:AA34">IF(Z4&lt;&gt;0,(8.34*K4*Z4),"")</f>
        <v/>
      </c>
      <c r="AB4" s="450" t="str">
        <f>IF(Y4&lt;&gt;0,(1-Z4/Y4)*100,"")</f>
        <v/>
      </c>
      <c r="AC4" s="393"/>
      <c r="AD4" s="66"/>
      <c r="AE4" s="66"/>
      <c r="AF4" s="66"/>
      <c r="AG4" s="395"/>
      <c r="AH4" s="394"/>
      <c r="AI4" s="54"/>
      <c r="AJ4" s="66"/>
      <c r="AK4" s="54"/>
      <c r="AL4" s="393"/>
      <c r="AM4" s="450" t="str">
        <f aca="true" t="shared" si="4" ref="AM4:AM34">IF(AL4&lt;&gt;0,(8.34*K4*AL4),"")</f>
        <v/>
      </c>
      <c r="AN4" s="393"/>
      <c r="AO4" s="450" t="str">
        <f aca="true" t="shared" si="5" ref="AO4:AO34">IF(AN4&lt;&gt;0,(8.34*K4*AN4),"")</f>
        <v/>
      </c>
    </row>
    <row r="5" spans="2:41" ht="21" customHeight="1">
      <c r="B5" s="86"/>
      <c r="C5" s="423" t="str">
        <f>C4</f>
        <v>TN0060186</v>
      </c>
      <c r="D5" s="423" t="str">
        <f>D4</f>
        <v>External Outfall</v>
      </c>
      <c r="E5" s="422" t="str">
        <f>E4</f>
        <v>001</v>
      </c>
      <c r="F5" s="423">
        <f>F4</f>
        <v>2024</v>
      </c>
      <c r="G5" s="423" t="s">
        <v>333</v>
      </c>
      <c r="H5" s="424">
        <v>2</v>
      </c>
      <c r="I5" s="102"/>
      <c r="J5" s="108"/>
      <c r="K5" s="108"/>
      <c r="L5" s="103"/>
      <c r="M5" s="114"/>
      <c r="N5" s="103"/>
      <c r="O5" s="444" t="str">
        <f t="shared" si="0"/>
        <v/>
      </c>
      <c r="P5" s="444" t="str">
        <f>IF(M5&lt;&gt;0,(1-N5/M5)*100,"")</f>
        <v/>
      </c>
      <c r="Q5" s="103"/>
      <c r="R5" s="111"/>
      <c r="S5" s="720"/>
      <c r="T5" s="108"/>
      <c r="U5" s="721" t="str">
        <f t="shared" si="1"/>
        <v/>
      </c>
      <c r="V5" s="721" t="str">
        <f t="shared" si="2"/>
        <v/>
      </c>
      <c r="W5" s="108"/>
      <c r="X5" s="722"/>
      <c r="Y5" s="114"/>
      <c r="Z5" s="103"/>
      <c r="AA5" s="444" t="str">
        <f t="shared" si="3"/>
        <v/>
      </c>
      <c r="AB5" s="444" t="str">
        <f>IF(Y5&lt;&gt;0,(1-Z5/Y5)*100,"")</f>
        <v/>
      </c>
      <c r="AC5" s="103"/>
      <c r="AD5" s="111"/>
      <c r="AE5" s="111"/>
      <c r="AF5" s="111"/>
      <c r="AG5" s="55"/>
      <c r="AH5" s="68"/>
      <c r="AI5" s="56"/>
      <c r="AJ5" s="111"/>
      <c r="AK5" s="56"/>
      <c r="AL5" s="103"/>
      <c r="AM5" s="444" t="str">
        <f t="shared" si="4"/>
        <v/>
      </c>
      <c r="AN5" s="103"/>
      <c r="AO5" s="444" t="str">
        <f t="shared" si="5"/>
        <v/>
      </c>
    </row>
    <row r="6" spans="2:41" ht="21" customHeight="1">
      <c r="B6" s="86"/>
      <c r="C6" s="423" t="str">
        <f aca="true" t="shared" si="6" ref="C6:C34">C5</f>
        <v>TN0060186</v>
      </c>
      <c r="D6" s="423" t="str">
        <f aca="true" t="shared" si="7" ref="D6:D34">D5</f>
        <v>External Outfall</v>
      </c>
      <c r="E6" s="422" t="str">
        <f aca="true" t="shared" si="8" ref="E6:E34">E5</f>
        <v>001</v>
      </c>
      <c r="F6" s="423">
        <f aca="true" t="shared" si="9" ref="F6:F34">F5</f>
        <v>2024</v>
      </c>
      <c r="G6" s="423" t="s">
        <v>333</v>
      </c>
      <c r="H6" s="424">
        <v>3</v>
      </c>
      <c r="I6" s="106"/>
      <c r="J6" s="109"/>
      <c r="K6" s="109"/>
      <c r="L6" s="104"/>
      <c r="M6" s="115"/>
      <c r="N6" s="104"/>
      <c r="O6" s="444" t="str">
        <f t="shared" si="0"/>
        <v/>
      </c>
      <c r="P6" s="444" t="str">
        <f aca="true" t="shared" si="10" ref="P6:P33">IF(M6&lt;&gt;0,(1-N6/M6)*100,"")</f>
        <v/>
      </c>
      <c r="Q6" s="104"/>
      <c r="R6" s="112"/>
      <c r="S6" s="723"/>
      <c r="T6" s="109"/>
      <c r="U6" s="721" t="str">
        <f t="shared" si="1"/>
        <v/>
      </c>
      <c r="V6" s="721" t="str">
        <f t="shared" si="2"/>
        <v/>
      </c>
      <c r="W6" s="109"/>
      <c r="X6" s="724"/>
      <c r="Y6" s="115"/>
      <c r="Z6" s="104"/>
      <c r="AA6" s="444" t="str">
        <f t="shared" si="3"/>
        <v/>
      </c>
      <c r="AB6" s="444" t="str">
        <f aca="true" t="shared" si="11" ref="AB6:AB33">IF(Y6&lt;&gt;0,(1-Z6/Y6)*100,"")</f>
        <v/>
      </c>
      <c r="AC6" s="104"/>
      <c r="AD6" s="112"/>
      <c r="AE6" s="112"/>
      <c r="AF6" s="112"/>
      <c r="AG6" s="57"/>
      <c r="AH6" s="69"/>
      <c r="AI6" s="58"/>
      <c r="AJ6" s="112"/>
      <c r="AK6" s="58"/>
      <c r="AL6" s="104"/>
      <c r="AM6" s="444" t="str">
        <f t="shared" si="4"/>
        <v/>
      </c>
      <c r="AN6" s="104"/>
      <c r="AO6" s="444" t="str">
        <f t="shared" si="5"/>
        <v/>
      </c>
    </row>
    <row r="7" spans="2:41" ht="21" customHeight="1">
      <c r="B7" s="86"/>
      <c r="C7" s="423" t="str">
        <f t="shared" si="6"/>
        <v>TN0060186</v>
      </c>
      <c r="D7" s="423" t="str">
        <f t="shared" si="7"/>
        <v>External Outfall</v>
      </c>
      <c r="E7" s="422" t="str">
        <f t="shared" si="8"/>
        <v>001</v>
      </c>
      <c r="F7" s="423">
        <f t="shared" si="9"/>
        <v>2024</v>
      </c>
      <c r="G7" s="423" t="s">
        <v>333</v>
      </c>
      <c r="H7" s="424">
        <v>4</v>
      </c>
      <c r="I7" s="102"/>
      <c r="J7" s="108"/>
      <c r="K7" s="108"/>
      <c r="L7" s="103"/>
      <c r="M7" s="114"/>
      <c r="N7" s="103"/>
      <c r="O7" s="444" t="str">
        <f t="shared" si="0"/>
        <v/>
      </c>
      <c r="P7" s="444" t="str">
        <f t="shared" si="10"/>
        <v/>
      </c>
      <c r="Q7" s="103"/>
      <c r="R7" s="111"/>
      <c r="S7" s="720"/>
      <c r="T7" s="108"/>
      <c r="U7" s="721" t="str">
        <f t="shared" si="1"/>
        <v/>
      </c>
      <c r="V7" s="721" t="str">
        <f t="shared" si="2"/>
        <v/>
      </c>
      <c r="W7" s="108"/>
      <c r="X7" s="722"/>
      <c r="Y7" s="114"/>
      <c r="Z7" s="103"/>
      <c r="AA7" s="444" t="str">
        <f t="shared" si="3"/>
        <v/>
      </c>
      <c r="AB7" s="444" t="str">
        <f t="shared" si="11"/>
        <v/>
      </c>
      <c r="AC7" s="103"/>
      <c r="AD7" s="111"/>
      <c r="AE7" s="111"/>
      <c r="AF7" s="111"/>
      <c r="AG7" s="55"/>
      <c r="AH7" s="68"/>
      <c r="AI7" s="56"/>
      <c r="AJ7" s="111"/>
      <c r="AK7" s="56"/>
      <c r="AL7" s="103"/>
      <c r="AM7" s="444" t="str">
        <f t="shared" si="4"/>
        <v/>
      </c>
      <c r="AN7" s="103"/>
      <c r="AO7" s="444" t="str">
        <f t="shared" si="5"/>
        <v/>
      </c>
    </row>
    <row r="8" spans="2:41" ht="21" customHeight="1">
      <c r="B8" s="86"/>
      <c r="C8" s="423" t="str">
        <f t="shared" si="6"/>
        <v>TN0060186</v>
      </c>
      <c r="D8" s="423" t="str">
        <f t="shared" si="7"/>
        <v>External Outfall</v>
      </c>
      <c r="E8" s="422" t="str">
        <f t="shared" si="8"/>
        <v>001</v>
      </c>
      <c r="F8" s="423">
        <f t="shared" si="9"/>
        <v>2024</v>
      </c>
      <c r="G8" s="423" t="s">
        <v>333</v>
      </c>
      <c r="H8" s="424">
        <v>5</v>
      </c>
      <c r="I8" s="106"/>
      <c r="J8" s="109"/>
      <c r="K8" s="109"/>
      <c r="L8" s="104"/>
      <c r="M8" s="115"/>
      <c r="N8" s="104"/>
      <c r="O8" s="444" t="str">
        <f t="shared" si="0"/>
        <v/>
      </c>
      <c r="P8" s="444" t="str">
        <f t="shared" si="10"/>
        <v/>
      </c>
      <c r="Q8" s="104"/>
      <c r="R8" s="112"/>
      <c r="S8" s="723"/>
      <c r="T8" s="109"/>
      <c r="U8" s="721" t="str">
        <f t="shared" si="1"/>
        <v/>
      </c>
      <c r="V8" s="721" t="str">
        <f t="shared" si="2"/>
        <v/>
      </c>
      <c r="W8" s="109"/>
      <c r="X8" s="724"/>
      <c r="Y8" s="115"/>
      <c r="Z8" s="104"/>
      <c r="AA8" s="444" t="str">
        <f t="shared" si="3"/>
        <v/>
      </c>
      <c r="AB8" s="444" t="str">
        <f t="shared" si="11"/>
        <v/>
      </c>
      <c r="AC8" s="104"/>
      <c r="AD8" s="112"/>
      <c r="AE8" s="112"/>
      <c r="AF8" s="112"/>
      <c r="AG8" s="57"/>
      <c r="AH8" s="69"/>
      <c r="AI8" s="58"/>
      <c r="AJ8" s="112"/>
      <c r="AK8" s="58"/>
      <c r="AL8" s="104"/>
      <c r="AM8" s="444" t="str">
        <f t="shared" si="4"/>
        <v/>
      </c>
      <c r="AN8" s="104"/>
      <c r="AO8" s="444" t="str">
        <f t="shared" si="5"/>
        <v/>
      </c>
    </row>
    <row r="9" spans="2:41" ht="21" customHeight="1">
      <c r="B9" s="86"/>
      <c r="C9" s="423" t="str">
        <f t="shared" si="6"/>
        <v>TN0060186</v>
      </c>
      <c r="D9" s="423" t="str">
        <f t="shared" si="7"/>
        <v>External Outfall</v>
      </c>
      <c r="E9" s="422" t="str">
        <f t="shared" si="8"/>
        <v>001</v>
      </c>
      <c r="F9" s="423">
        <f t="shared" si="9"/>
        <v>2024</v>
      </c>
      <c r="G9" s="423" t="s">
        <v>333</v>
      </c>
      <c r="H9" s="424">
        <v>6</v>
      </c>
      <c r="I9" s="102"/>
      <c r="J9" s="108"/>
      <c r="K9" s="108"/>
      <c r="L9" s="103"/>
      <c r="M9" s="114"/>
      <c r="N9" s="103"/>
      <c r="O9" s="444" t="str">
        <f t="shared" si="0"/>
        <v/>
      </c>
      <c r="P9" s="444" t="str">
        <f t="shared" si="10"/>
        <v/>
      </c>
      <c r="Q9" s="103"/>
      <c r="R9" s="111"/>
      <c r="S9" s="720"/>
      <c r="T9" s="108"/>
      <c r="U9" s="721" t="str">
        <f t="shared" si="1"/>
        <v/>
      </c>
      <c r="V9" s="721" t="str">
        <f t="shared" si="2"/>
        <v/>
      </c>
      <c r="W9" s="108"/>
      <c r="X9" s="722"/>
      <c r="Y9" s="114"/>
      <c r="Z9" s="103"/>
      <c r="AA9" s="444" t="str">
        <f t="shared" si="3"/>
        <v/>
      </c>
      <c r="AB9" s="444" t="str">
        <f t="shared" si="11"/>
        <v/>
      </c>
      <c r="AC9" s="103"/>
      <c r="AD9" s="111"/>
      <c r="AE9" s="111"/>
      <c r="AF9" s="111"/>
      <c r="AG9" s="55"/>
      <c r="AH9" s="68"/>
      <c r="AI9" s="56"/>
      <c r="AJ9" s="111"/>
      <c r="AK9" s="56"/>
      <c r="AL9" s="103"/>
      <c r="AM9" s="444" t="str">
        <f t="shared" si="4"/>
        <v/>
      </c>
      <c r="AN9" s="103"/>
      <c r="AO9" s="444" t="str">
        <f t="shared" si="5"/>
        <v/>
      </c>
    </row>
    <row r="10" spans="2:41" ht="21" customHeight="1">
      <c r="B10" s="86"/>
      <c r="C10" s="423" t="str">
        <f t="shared" si="6"/>
        <v>TN0060186</v>
      </c>
      <c r="D10" s="423" t="str">
        <f t="shared" si="7"/>
        <v>External Outfall</v>
      </c>
      <c r="E10" s="422" t="str">
        <f t="shared" si="8"/>
        <v>001</v>
      </c>
      <c r="F10" s="423">
        <f t="shared" si="9"/>
        <v>2024</v>
      </c>
      <c r="G10" s="423" t="s">
        <v>333</v>
      </c>
      <c r="H10" s="424">
        <v>7</v>
      </c>
      <c r="I10" s="106"/>
      <c r="J10" s="109"/>
      <c r="K10" s="109"/>
      <c r="L10" s="104"/>
      <c r="M10" s="115"/>
      <c r="N10" s="104"/>
      <c r="O10" s="444" t="str">
        <f t="shared" si="0"/>
        <v/>
      </c>
      <c r="P10" s="444" t="str">
        <f t="shared" si="10"/>
        <v/>
      </c>
      <c r="Q10" s="104"/>
      <c r="R10" s="112"/>
      <c r="S10" s="723"/>
      <c r="T10" s="109"/>
      <c r="U10" s="721" t="str">
        <f t="shared" si="1"/>
        <v/>
      </c>
      <c r="V10" s="721" t="str">
        <f t="shared" si="2"/>
        <v/>
      </c>
      <c r="W10" s="109"/>
      <c r="X10" s="724"/>
      <c r="Y10" s="115"/>
      <c r="Z10" s="104"/>
      <c r="AA10" s="444" t="str">
        <f t="shared" si="3"/>
        <v/>
      </c>
      <c r="AB10" s="444" t="str">
        <f t="shared" si="11"/>
        <v/>
      </c>
      <c r="AC10" s="104"/>
      <c r="AD10" s="112"/>
      <c r="AE10" s="112"/>
      <c r="AF10" s="112"/>
      <c r="AG10" s="57"/>
      <c r="AH10" s="69"/>
      <c r="AI10" s="58"/>
      <c r="AJ10" s="112"/>
      <c r="AK10" s="58"/>
      <c r="AL10" s="104"/>
      <c r="AM10" s="444" t="str">
        <f t="shared" si="4"/>
        <v/>
      </c>
      <c r="AN10" s="104"/>
      <c r="AO10" s="444" t="str">
        <f t="shared" si="5"/>
        <v/>
      </c>
    </row>
    <row r="11" spans="2:41" ht="21" customHeight="1">
      <c r="B11" s="86"/>
      <c r="C11" s="423" t="str">
        <f t="shared" si="6"/>
        <v>TN0060186</v>
      </c>
      <c r="D11" s="423" t="str">
        <f t="shared" si="7"/>
        <v>External Outfall</v>
      </c>
      <c r="E11" s="422" t="str">
        <f t="shared" si="8"/>
        <v>001</v>
      </c>
      <c r="F11" s="423">
        <f t="shared" si="9"/>
        <v>2024</v>
      </c>
      <c r="G11" s="423" t="s">
        <v>333</v>
      </c>
      <c r="H11" s="424">
        <v>8</v>
      </c>
      <c r="I11" s="102"/>
      <c r="J11" s="108"/>
      <c r="K11" s="108"/>
      <c r="L11" s="103"/>
      <c r="M11" s="114"/>
      <c r="N11" s="103"/>
      <c r="O11" s="444" t="str">
        <f t="shared" si="0"/>
        <v/>
      </c>
      <c r="P11" s="444" t="str">
        <f t="shared" si="10"/>
        <v/>
      </c>
      <c r="Q11" s="103"/>
      <c r="R11" s="111"/>
      <c r="S11" s="720"/>
      <c r="T11" s="108"/>
      <c r="U11" s="721" t="str">
        <f t="shared" si="1"/>
        <v/>
      </c>
      <c r="V11" s="721" t="str">
        <f t="shared" si="2"/>
        <v/>
      </c>
      <c r="W11" s="108"/>
      <c r="X11" s="722"/>
      <c r="Y11" s="114"/>
      <c r="Z11" s="103"/>
      <c r="AA11" s="444" t="str">
        <f t="shared" si="3"/>
        <v/>
      </c>
      <c r="AB11" s="444" t="str">
        <f t="shared" si="11"/>
        <v/>
      </c>
      <c r="AC11" s="103"/>
      <c r="AD11" s="111"/>
      <c r="AE11" s="111"/>
      <c r="AF11" s="111"/>
      <c r="AG11" s="55"/>
      <c r="AH11" s="68"/>
      <c r="AI11" s="56"/>
      <c r="AJ11" s="111"/>
      <c r="AK11" s="56"/>
      <c r="AL11" s="103"/>
      <c r="AM11" s="444" t="str">
        <f t="shared" si="4"/>
        <v/>
      </c>
      <c r="AN11" s="103"/>
      <c r="AO11" s="444" t="str">
        <f t="shared" si="5"/>
        <v/>
      </c>
    </row>
    <row r="12" spans="2:41" ht="21" customHeight="1">
      <c r="B12" s="86"/>
      <c r="C12" s="423" t="str">
        <f t="shared" si="6"/>
        <v>TN0060186</v>
      </c>
      <c r="D12" s="423" t="str">
        <f t="shared" si="7"/>
        <v>External Outfall</v>
      </c>
      <c r="E12" s="422" t="str">
        <f t="shared" si="8"/>
        <v>001</v>
      </c>
      <c r="F12" s="423">
        <f t="shared" si="9"/>
        <v>2024</v>
      </c>
      <c r="G12" s="423" t="s">
        <v>333</v>
      </c>
      <c r="H12" s="424">
        <v>9</v>
      </c>
      <c r="I12" s="106"/>
      <c r="J12" s="109"/>
      <c r="K12" s="109"/>
      <c r="L12" s="104"/>
      <c r="M12" s="115"/>
      <c r="N12" s="104"/>
      <c r="O12" s="444" t="str">
        <f t="shared" si="0"/>
        <v/>
      </c>
      <c r="P12" s="444" t="str">
        <f t="shared" si="10"/>
        <v/>
      </c>
      <c r="Q12" s="104"/>
      <c r="R12" s="112"/>
      <c r="S12" s="723"/>
      <c r="T12" s="109"/>
      <c r="U12" s="721" t="str">
        <f t="shared" si="1"/>
        <v/>
      </c>
      <c r="V12" s="721" t="str">
        <f t="shared" si="2"/>
        <v/>
      </c>
      <c r="W12" s="109"/>
      <c r="X12" s="724"/>
      <c r="Y12" s="115"/>
      <c r="Z12" s="104"/>
      <c r="AA12" s="444" t="str">
        <f t="shared" si="3"/>
        <v/>
      </c>
      <c r="AB12" s="444" t="str">
        <f t="shared" si="11"/>
        <v/>
      </c>
      <c r="AC12" s="104"/>
      <c r="AD12" s="112"/>
      <c r="AE12" s="112"/>
      <c r="AF12" s="112"/>
      <c r="AG12" s="57"/>
      <c r="AH12" s="69"/>
      <c r="AI12" s="58"/>
      <c r="AJ12" s="112"/>
      <c r="AK12" s="58"/>
      <c r="AL12" s="104"/>
      <c r="AM12" s="444" t="str">
        <f t="shared" si="4"/>
        <v/>
      </c>
      <c r="AN12" s="104"/>
      <c r="AO12" s="444" t="str">
        <f t="shared" si="5"/>
        <v/>
      </c>
    </row>
    <row r="13" spans="2:41" ht="21" customHeight="1">
      <c r="B13" s="86"/>
      <c r="C13" s="423" t="str">
        <f t="shared" si="6"/>
        <v>TN0060186</v>
      </c>
      <c r="D13" s="423" t="str">
        <f t="shared" si="7"/>
        <v>External Outfall</v>
      </c>
      <c r="E13" s="422" t="str">
        <f t="shared" si="8"/>
        <v>001</v>
      </c>
      <c r="F13" s="423">
        <f t="shared" si="9"/>
        <v>2024</v>
      </c>
      <c r="G13" s="423" t="s">
        <v>333</v>
      </c>
      <c r="H13" s="424">
        <v>10</v>
      </c>
      <c r="I13" s="102"/>
      <c r="J13" s="108"/>
      <c r="K13" s="108"/>
      <c r="L13" s="103"/>
      <c r="M13" s="114"/>
      <c r="N13" s="103"/>
      <c r="O13" s="444" t="str">
        <f t="shared" si="0"/>
        <v/>
      </c>
      <c r="P13" s="444" t="str">
        <f t="shared" si="10"/>
        <v/>
      </c>
      <c r="Q13" s="103"/>
      <c r="R13" s="111"/>
      <c r="S13" s="720"/>
      <c r="T13" s="108"/>
      <c r="U13" s="721" t="str">
        <f t="shared" si="1"/>
        <v/>
      </c>
      <c r="V13" s="721" t="str">
        <f t="shared" si="2"/>
        <v/>
      </c>
      <c r="W13" s="108"/>
      <c r="X13" s="722"/>
      <c r="Y13" s="114"/>
      <c r="Z13" s="103"/>
      <c r="AA13" s="444" t="str">
        <f t="shared" si="3"/>
        <v/>
      </c>
      <c r="AB13" s="444" t="str">
        <f t="shared" si="11"/>
        <v/>
      </c>
      <c r="AC13" s="103"/>
      <c r="AD13" s="111"/>
      <c r="AE13" s="111"/>
      <c r="AF13" s="111"/>
      <c r="AG13" s="55"/>
      <c r="AH13" s="68"/>
      <c r="AI13" s="56"/>
      <c r="AJ13" s="111"/>
      <c r="AK13" s="56"/>
      <c r="AL13" s="103"/>
      <c r="AM13" s="444" t="str">
        <f t="shared" si="4"/>
        <v/>
      </c>
      <c r="AN13" s="103"/>
      <c r="AO13" s="444" t="str">
        <f t="shared" si="5"/>
        <v/>
      </c>
    </row>
    <row r="14" spans="2:41" ht="21" customHeight="1">
      <c r="B14" s="86"/>
      <c r="C14" s="423" t="str">
        <f t="shared" si="6"/>
        <v>TN0060186</v>
      </c>
      <c r="D14" s="423" t="str">
        <f t="shared" si="7"/>
        <v>External Outfall</v>
      </c>
      <c r="E14" s="422" t="str">
        <f t="shared" si="8"/>
        <v>001</v>
      </c>
      <c r="F14" s="423">
        <f t="shared" si="9"/>
        <v>2024</v>
      </c>
      <c r="G14" s="423" t="s">
        <v>333</v>
      </c>
      <c r="H14" s="424">
        <v>11</v>
      </c>
      <c r="I14" s="106"/>
      <c r="J14" s="109"/>
      <c r="K14" s="109"/>
      <c r="L14" s="104"/>
      <c r="M14" s="72"/>
      <c r="N14" s="73"/>
      <c r="O14" s="444" t="str">
        <f t="shared" si="0"/>
        <v/>
      </c>
      <c r="P14" s="444" t="str">
        <f t="shared" si="10"/>
        <v/>
      </c>
      <c r="Q14" s="104"/>
      <c r="R14" s="112"/>
      <c r="S14" s="725"/>
      <c r="T14" s="726"/>
      <c r="U14" s="721" t="str">
        <f t="shared" si="1"/>
        <v/>
      </c>
      <c r="V14" s="721" t="str">
        <f t="shared" si="2"/>
        <v/>
      </c>
      <c r="W14" s="109"/>
      <c r="X14" s="724"/>
      <c r="Y14" s="72"/>
      <c r="Z14" s="73"/>
      <c r="AA14" s="444" t="str">
        <f t="shared" si="3"/>
        <v/>
      </c>
      <c r="AB14" s="444" t="str">
        <f t="shared" si="11"/>
        <v/>
      </c>
      <c r="AC14" s="104"/>
      <c r="AD14" s="112"/>
      <c r="AE14" s="112"/>
      <c r="AF14" s="112"/>
      <c r="AG14" s="57"/>
      <c r="AH14" s="69"/>
      <c r="AI14" s="58"/>
      <c r="AJ14" s="112"/>
      <c r="AK14" s="58"/>
      <c r="AL14" s="73"/>
      <c r="AM14" s="444" t="str">
        <f t="shared" si="4"/>
        <v/>
      </c>
      <c r="AN14" s="73"/>
      <c r="AO14" s="444" t="str">
        <f t="shared" si="5"/>
        <v/>
      </c>
    </row>
    <row r="15" spans="2:41" ht="21" customHeight="1">
      <c r="B15" s="86"/>
      <c r="C15" s="423" t="str">
        <f t="shared" si="6"/>
        <v>TN0060186</v>
      </c>
      <c r="D15" s="423" t="str">
        <f t="shared" si="7"/>
        <v>External Outfall</v>
      </c>
      <c r="E15" s="422" t="str">
        <f t="shared" si="8"/>
        <v>001</v>
      </c>
      <c r="F15" s="423">
        <f t="shared" si="9"/>
        <v>2024</v>
      </c>
      <c r="G15" s="423" t="s">
        <v>333</v>
      </c>
      <c r="H15" s="424">
        <v>12</v>
      </c>
      <c r="I15" s="102"/>
      <c r="J15" s="108"/>
      <c r="K15" s="108"/>
      <c r="L15" s="103"/>
      <c r="M15" s="114"/>
      <c r="N15" s="103"/>
      <c r="O15" s="444" t="str">
        <f t="shared" si="0"/>
        <v/>
      </c>
      <c r="P15" s="444" t="str">
        <f t="shared" si="10"/>
        <v/>
      </c>
      <c r="Q15" s="103"/>
      <c r="R15" s="111"/>
      <c r="S15" s="720"/>
      <c r="T15" s="108"/>
      <c r="U15" s="721" t="str">
        <f t="shared" si="1"/>
        <v/>
      </c>
      <c r="V15" s="721" t="str">
        <f t="shared" si="2"/>
        <v/>
      </c>
      <c r="W15" s="108"/>
      <c r="X15" s="722"/>
      <c r="Y15" s="114"/>
      <c r="Z15" s="103"/>
      <c r="AA15" s="444" t="str">
        <f t="shared" si="3"/>
        <v/>
      </c>
      <c r="AB15" s="444" t="str">
        <f t="shared" si="11"/>
        <v/>
      </c>
      <c r="AC15" s="103"/>
      <c r="AD15" s="111"/>
      <c r="AE15" s="111"/>
      <c r="AF15" s="111"/>
      <c r="AG15" s="55"/>
      <c r="AH15" s="68"/>
      <c r="AI15" s="56"/>
      <c r="AJ15" s="111"/>
      <c r="AK15" s="56"/>
      <c r="AL15" s="103"/>
      <c r="AM15" s="444" t="str">
        <f t="shared" si="4"/>
        <v/>
      </c>
      <c r="AN15" s="103"/>
      <c r="AO15" s="444" t="str">
        <f t="shared" si="5"/>
        <v/>
      </c>
    </row>
    <row r="16" spans="2:41" ht="21" customHeight="1">
      <c r="B16" s="86"/>
      <c r="C16" s="423" t="str">
        <f t="shared" si="6"/>
        <v>TN0060186</v>
      </c>
      <c r="D16" s="423" t="str">
        <f t="shared" si="7"/>
        <v>External Outfall</v>
      </c>
      <c r="E16" s="422" t="str">
        <f t="shared" si="8"/>
        <v>001</v>
      </c>
      <c r="F16" s="423">
        <f t="shared" si="9"/>
        <v>2024</v>
      </c>
      <c r="G16" s="423" t="s">
        <v>333</v>
      </c>
      <c r="H16" s="424">
        <v>13</v>
      </c>
      <c r="I16" s="106"/>
      <c r="J16" s="109"/>
      <c r="K16" s="109"/>
      <c r="L16" s="104"/>
      <c r="M16" s="72"/>
      <c r="N16" s="73"/>
      <c r="O16" s="444" t="str">
        <f t="shared" si="0"/>
        <v/>
      </c>
      <c r="P16" s="444" t="str">
        <f t="shared" si="10"/>
        <v/>
      </c>
      <c r="Q16" s="104"/>
      <c r="R16" s="112"/>
      <c r="S16" s="725"/>
      <c r="T16" s="726"/>
      <c r="U16" s="721" t="str">
        <f t="shared" si="1"/>
        <v/>
      </c>
      <c r="V16" s="721" t="str">
        <f t="shared" si="2"/>
        <v/>
      </c>
      <c r="W16" s="109"/>
      <c r="X16" s="724"/>
      <c r="Y16" s="72"/>
      <c r="Z16" s="73"/>
      <c r="AA16" s="444" t="str">
        <f t="shared" si="3"/>
        <v/>
      </c>
      <c r="AB16" s="444" t="str">
        <f t="shared" si="11"/>
        <v/>
      </c>
      <c r="AC16" s="104"/>
      <c r="AD16" s="112"/>
      <c r="AE16" s="74"/>
      <c r="AF16" s="74"/>
      <c r="AG16" s="75"/>
      <c r="AH16" s="33"/>
      <c r="AI16" s="76"/>
      <c r="AJ16" s="74"/>
      <c r="AK16" s="76"/>
      <c r="AL16" s="73"/>
      <c r="AM16" s="444" t="str">
        <f t="shared" si="4"/>
        <v/>
      </c>
      <c r="AN16" s="73"/>
      <c r="AO16" s="444" t="str">
        <f t="shared" si="5"/>
        <v/>
      </c>
    </row>
    <row r="17" spans="2:41" ht="21" customHeight="1">
      <c r="B17" s="86"/>
      <c r="C17" s="423" t="str">
        <f t="shared" si="6"/>
        <v>TN0060186</v>
      </c>
      <c r="D17" s="423" t="str">
        <f t="shared" si="7"/>
        <v>External Outfall</v>
      </c>
      <c r="E17" s="422" t="str">
        <f t="shared" si="8"/>
        <v>001</v>
      </c>
      <c r="F17" s="423">
        <f t="shared" si="9"/>
        <v>2024</v>
      </c>
      <c r="G17" s="423" t="s">
        <v>333</v>
      </c>
      <c r="H17" s="424">
        <v>14</v>
      </c>
      <c r="I17" s="102"/>
      <c r="J17" s="108"/>
      <c r="K17" s="108"/>
      <c r="L17" s="103"/>
      <c r="M17" s="114"/>
      <c r="N17" s="103"/>
      <c r="O17" s="444" t="str">
        <f t="shared" si="0"/>
        <v/>
      </c>
      <c r="P17" s="444" t="str">
        <f t="shared" si="10"/>
        <v/>
      </c>
      <c r="Q17" s="103"/>
      <c r="R17" s="111"/>
      <c r="S17" s="720"/>
      <c r="T17" s="108"/>
      <c r="U17" s="721" t="str">
        <f t="shared" si="1"/>
        <v/>
      </c>
      <c r="V17" s="721" t="str">
        <f t="shared" si="2"/>
        <v/>
      </c>
      <c r="W17" s="108"/>
      <c r="X17" s="722"/>
      <c r="Y17" s="114"/>
      <c r="Z17" s="103"/>
      <c r="AA17" s="444" t="str">
        <f t="shared" si="3"/>
        <v/>
      </c>
      <c r="AB17" s="444" t="str">
        <f t="shared" si="11"/>
        <v/>
      </c>
      <c r="AC17" s="103"/>
      <c r="AD17" s="111"/>
      <c r="AE17" s="111"/>
      <c r="AF17" s="111"/>
      <c r="AG17" s="55"/>
      <c r="AH17" s="68"/>
      <c r="AI17" s="56"/>
      <c r="AJ17" s="111"/>
      <c r="AK17" s="56"/>
      <c r="AL17" s="103"/>
      <c r="AM17" s="444" t="str">
        <f t="shared" si="4"/>
        <v/>
      </c>
      <c r="AN17" s="103"/>
      <c r="AO17" s="444" t="str">
        <f t="shared" si="5"/>
        <v/>
      </c>
    </row>
    <row r="18" spans="2:41" ht="21" customHeight="1">
      <c r="B18" s="86"/>
      <c r="C18" s="423" t="str">
        <f t="shared" si="6"/>
        <v>TN0060186</v>
      </c>
      <c r="D18" s="423" t="str">
        <f t="shared" si="7"/>
        <v>External Outfall</v>
      </c>
      <c r="E18" s="422" t="str">
        <f t="shared" si="8"/>
        <v>001</v>
      </c>
      <c r="F18" s="423">
        <f t="shared" si="9"/>
        <v>2024</v>
      </c>
      <c r="G18" s="423" t="s">
        <v>333</v>
      </c>
      <c r="H18" s="424">
        <v>15</v>
      </c>
      <c r="I18" s="106"/>
      <c r="J18" s="109"/>
      <c r="K18" s="109"/>
      <c r="L18" s="104"/>
      <c r="M18" s="115"/>
      <c r="N18" s="104"/>
      <c r="O18" s="444" t="str">
        <f t="shared" si="0"/>
        <v/>
      </c>
      <c r="P18" s="444" t="str">
        <f t="shared" si="10"/>
        <v/>
      </c>
      <c r="Q18" s="104"/>
      <c r="R18" s="112"/>
      <c r="S18" s="723"/>
      <c r="T18" s="109"/>
      <c r="U18" s="721" t="str">
        <f t="shared" si="1"/>
        <v/>
      </c>
      <c r="V18" s="721" t="str">
        <f t="shared" si="2"/>
        <v/>
      </c>
      <c r="W18" s="109"/>
      <c r="X18" s="724"/>
      <c r="Y18" s="115"/>
      <c r="Z18" s="104"/>
      <c r="AA18" s="444" t="str">
        <f t="shared" si="3"/>
        <v/>
      </c>
      <c r="AB18" s="444" t="str">
        <f t="shared" si="11"/>
        <v/>
      </c>
      <c r="AC18" s="104"/>
      <c r="AD18" s="112"/>
      <c r="AE18" s="112"/>
      <c r="AF18" s="112"/>
      <c r="AG18" s="57"/>
      <c r="AH18" s="69"/>
      <c r="AI18" s="58"/>
      <c r="AJ18" s="112"/>
      <c r="AK18" s="58"/>
      <c r="AL18" s="104"/>
      <c r="AM18" s="444" t="str">
        <f t="shared" si="4"/>
        <v/>
      </c>
      <c r="AN18" s="104"/>
      <c r="AO18" s="444" t="str">
        <f t="shared" si="5"/>
        <v/>
      </c>
    </row>
    <row r="19" spans="2:41" ht="21" customHeight="1">
      <c r="B19" s="86"/>
      <c r="C19" s="423" t="str">
        <f t="shared" si="6"/>
        <v>TN0060186</v>
      </c>
      <c r="D19" s="423" t="str">
        <f t="shared" si="7"/>
        <v>External Outfall</v>
      </c>
      <c r="E19" s="422" t="str">
        <f t="shared" si="8"/>
        <v>001</v>
      </c>
      <c r="F19" s="423">
        <f t="shared" si="9"/>
        <v>2024</v>
      </c>
      <c r="G19" s="423" t="s">
        <v>333</v>
      </c>
      <c r="H19" s="424">
        <v>16</v>
      </c>
      <c r="I19" s="102"/>
      <c r="J19" s="108"/>
      <c r="K19" s="108"/>
      <c r="L19" s="103"/>
      <c r="M19" s="114"/>
      <c r="N19" s="103"/>
      <c r="O19" s="444" t="str">
        <f t="shared" si="0"/>
        <v/>
      </c>
      <c r="P19" s="444" t="str">
        <f t="shared" si="10"/>
        <v/>
      </c>
      <c r="Q19" s="103"/>
      <c r="R19" s="111"/>
      <c r="S19" s="720"/>
      <c r="T19" s="108"/>
      <c r="U19" s="721" t="str">
        <f t="shared" si="1"/>
        <v/>
      </c>
      <c r="V19" s="721" t="str">
        <f t="shared" si="2"/>
        <v/>
      </c>
      <c r="W19" s="108"/>
      <c r="X19" s="722"/>
      <c r="Y19" s="114"/>
      <c r="Z19" s="103"/>
      <c r="AA19" s="444" t="str">
        <f t="shared" si="3"/>
        <v/>
      </c>
      <c r="AB19" s="444" t="str">
        <f t="shared" si="11"/>
        <v/>
      </c>
      <c r="AC19" s="103"/>
      <c r="AD19" s="111"/>
      <c r="AE19" s="111"/>
      <c r="AF19" s="111"/>
      <c r="AG19" s="55"/>
      <c r="AH19" s="68"/>
      <c r="AI19" s="56"/>
      <c r="AJ19" s="111"/>
      <c r="AK19" s="56"/>
      <c r="AL19" s="103"/>
      <c r="AM19" s="444" t="str">
        <f t="shared" si="4"/>
        <v/>
      </c>
      <c r="AN19" s="103"/>
      <c r="AO19" s="444" t="str">
        <f t="shared" si="5"/>
        <v/>
      </c>
    </row>
    <row r="20" spans="2:41" ht="21" customHeight="1">
      <c r="B20" s="86"/>
      <c r="C20" s="423" t="str">
        <f t="shared" si="6"/>
        <v>TN0060186</v>
      </c>
      <c r="D20" s="423" t="str">
        <f t="shared" si="7"/>
        <v>External Outfall</v>
      </c>
      <c r="E20" s="422" t="str">
        <f t="shared" si="8"/>
        <v>001</v>
      </c>
      <c r="F20" s="423">
        <f t="shared" si="9"/>
        <v>2024</v>
      </c>
      <c r="G20" s="423" t="s">
        <v>333</v>
      </c>
      <c r="H20" s="424">
        <v>17</v>
      </c>
      <c r="I20" s="106"/>
      <c r="J20" s="109"/>
      <c r="K20" s="109"/>
      <c r="L20" s="104"/>
      <c r="M20" s="115"/>
      <c r="N20" s="104"/>
      <c r="O20" s="444" t="str">
        <f t="shared" si="0"/>
        <v/>
      </c>
      <c r="P20" s="444" t="str">
        <f t="shared" si="10"/>
        <v/>
      </c>
      <c r="Q20" s="104"/>
      <c r="R20" s="112"/>
      <c r="S20" s="723"/>
      <c r="T20" s="109"/>
      <c r="U20" s="721" t="str">
        <f t="shared" si="1"/>
        <v/>
      </c>
      <c r="V20" s="721" t="str">
        <f t="shared" si="2"/>
        <v/>
      </c>
      <c r="W20" s="109"/>
      <c r="X20" s="724"/>
      <c r="Y20" s="115"/>
      <c r="Z20" s="104"/>
      <c r="AA20" s="444" t="str">
        <f t="shared" si="3"/>
        <v/>
      </c>
      <c r="AB20" s="444" t="str">
        <f t="shared" si="11"/>
        <v/>
      </c>
      <c r="AC20" s="104"/>
      <c r="AD20" s="112"/>
      <c r="AE20" s="112"/>
      <c r="AF20" s="112"/>
      <c r="AG20" s="57"/>
      <c r="AH20" s="69"/>
      <c r="AI20" s="58"/>
      <c r="AJ20" s="112"/>
      <c r="AK20" s="58"/>
      <c r="AL20" s="104"/>
      <c r="AM20" s="444" t="str">
        <f t="shared" si="4"/>
        <v/>
      </c>
      <c r="AN20" s="104"/>
      <c r="AO20" s="444" t="str">
        <f t="shared" si="5"/>
        <v/>
      </c>
    </row>
    <row r="21" spans="2:41" ht="21" customHeight="1">
      <c r="B21" s="86"/>
      <c r="C21" s="423" t="str">
        <f t="shared" si="6"/>
        <v>TN0060186</v>
      </c>
      <c r="D21" s="423" t="str">
        <f t="shared" si="7"/>
        <v>External Outfall</v>
      </c>
      <c r="E21" s="422" t="str">
        <f t="shared" si="8"/>
        <v>001</v>
      </c>
      <c r="F21" s="423">
        <f t="shared" si="9"/>
        <v>2024</v>
      </c>
      <c r="G21" s="423" t="s">
        <v>333</v>
      </c>
      <c r="H21" s="424">
        <v>18</v>
      </c>
      <c r="I21" s="102"/>
      <c r="J21" s="108"/>
      <c r="K21" s="108"/>
      <c r="L21" s="103"/>
      <c r="M21" s="114"/>
      <c r="N21" s="103"/>
      <c r="O21" s="444" t="str">
        <f t="shared" si="0"/>
        <v/>
      </c>
      <c r="P21" s="444" t="str">
        <f t="shared" si="10"/>
        <v/>
      </c>
      <c r="Q21" s="103"/>
      <c r="R21" s="111"/>
      <c r="S21" s="720"/>
      <c r="T21" s="108"/>
      <c r="U21" s="721" t="str">
        <f t="shared" si="1"/>
        <v/>
      </c>
      <c r="V21" s="721" t="str">
        <f t="shared" si="2"/>
        <v/>
      </c>
      <c r="W21" s="108"/>
      <c r="X21" s="722"/>
      <c r="Y21" s="114"/>
      <c r="Z21" s="103"/>
      <c r="AA21" s="444" t="str">
        <f t="shared" si="3"/>
        <v/>
      </c>
      <c r="AB21" s="444" t="str">
        <f t="shared" si="11"/>
        <v/>
      </c>
      <c r="AC21" s="103"/>
      <c r="AD21" s="111"/>
      <c r="AE21" s="111"/>
      <c r="AF21" s="111"/>
      <c r="AG21" s="55"/>
      <c r="AH21" s="68"/>
      <c r="AI21" s="56"/>
      <c r="AJ21" s="111"/>
      <c r="AK21" s="56"/>
      <c r="AL21" s="103"/>
      <c r="AM21" s="444" t="str">
        <f t="shared" si="4"/>
        <v/>
      </c>
      <c r="AN21" s="103"/>
      <c r="AO21" s="444" t="str">
        <f t="shared" si="5"/>
        <v/>
      </c>
    </row>
    <row r="22" spans="2:41" ht="21" customHeight="1">
      <c r="B22" s="86"/>
      <c r="C22" s="423" t="str">
        <f t="shared" si="6"/>
        <v>TN0060186</v>
      </c>
      <c r="D22" s="423" t="str">
        <f t="shared" si="7"/>
        <v>External Outfall</v>
      </c>
      <c r="E22" s="422" t="str">
        <f t="shared" si="8"/>
        <v>001</v>
      </c>
      <c r="F22" s="423">
        <f t="shared" si="9"/>
        <v>2024</v>
      </c>
      <c r="G22" s="423" t="s">
        <v>333</v>
      </c>
      <c r="H22" s="424">
        <v>19</v>
      </c>
      <c r="I22" s="106"/>
      <c r="J22" s="109"/>
      <c r="K22" s="109"/>
      <c r="L22" s="104"/>
      <c r="M22" s="72"/>
      <c r="N22" s="73"/>
      <c r="O22" s="444" t="str">
        <f t="shared" si="0"/>
        <v/>
      </c>
      <c r="P22" s="444" t="str">
        <f t="shared" si="10"/>
        <v/>
      </c>
      <c r="Q22" s="104"/>
      <c r="R22" s="112"/>
      <c r="S22" s="725"/>
      <c r="T22" s="726"/>
      <c r="U22" s="721" t="str">
        <f t="shared" si="1"/>
        <v/>
      </c>
      <c r="V22" s="721" t="str">
        <f t="shared" si="2"/>
        <v/>
      </c>
      <c r="W22" s="109"/>
      <c r="X22" s="724"/>
      <c r="Y22" s="72"/>
      <c r="Z22" s="73"/>
      <c r="AA22" s="444" t="str">
        <f t="shared" si="3"/>
        <v/>
      </c>
      <c r="AB22" s="444" t="str">
        <f t="shared" si="11"/>
        <v/>
      </c>
      <c r="AC22" s="104"/>
      <c r="AD22" s="112"/>
      <c r="AE22" s="112"/>
      <c r="AF22" s="112"/>
      <c r="AG22" s="57"/>
      <c r="AH22" s="69"/>
      <c r="AI22" s="58"/>
      <c r="AJ22" s="112"/>
      <c r="AK22" s="58"/>
      <c r="AL22" s="73"/>
      <c r="AM22" s="444" t="str">
        <f t="shared" si="4"/>
        <v/>
      </c>
      <c r="AN22" s="73"/>
      <c r="AO22" s="444" t="str">
        <f t="shared" si="5"/>
        <v/>
      </c>
    </row>
    <row r="23" spans="2:41" ht="21" customHeight="1">
      <c r="B23" s="86"/>
      <c r="C23" s="423" t="str">
        <f t="shared" si="6"/>
        <v>TN0060186</v>
      </c>
      <c r="D23" s="423" t="str">
        <f t="shared" si="7"/>
        <v>External Outfall</v>
      </c>
      <c r="E23" s="422" t="str">
        <f t="shared" si="8"/>
        <v>001</v>
      </c>
      <c r="F23" s="423">
        <f t="shared" si="9"/>
        <v>2024</v>
      </c>
      <c r="G23" s="423" t="s">
        <v>333</v>
      </c>
      <c r="H23" s="424">
        <v>20</v>
      </c>
      <c r="I23" s="102"/>
      <c r="J23" s="108"/>
      <c r="K23" s="108"/>
      <c r="L23" s="103"/>
      <c r="M23" s="114"/>
      <c r="N23" s="103"/>
      <c r="O23" s="444" t="str">
        <f t="shared" si="0"/>
        <v/>
      </c>
      <c r="P23" s="444" t="str">
        <f t="shared" si="10"/>
        <v/>
      </c>
      <c r="Q23" s="103"/>
      <c r="R23" s="111"/>
      <c r="S23" s="720"/>
      <c r="T23" s="108"/>
      <c r="U23" s="721" t="str">
        <f t="shared" si="1"/>
        <v/>
      </c>
      <c r="V23" s="721" t="str">
        <f t="shared" si="2"/>
        <v/>
      </c>
      <c r="W23" s="108"/>
      <c r="X23" s="722"/>
      <c r="Y23" s="114"/>
      <c r="Z23" s="103"/>
      <c r="AA23" s="444" t="str">
        <f t="shared" si="3"/>
        <v/>
      </c>
      <c r="AB23" s="444" t="str">
        <f t="shared" si="11"/>
        <v/>
      </c>
      <c r="AC23" s="103"/>
      <c r="AD23" s="111"/>
      <c r="AE23" s="111"/>
      <c r="AF23" s="111"/>
      <c r="AG23" s="55"/>
      <c r="AH23" s="68"/>
      <c r="AI23" s="56"/>
      <c r="AJ23" s="111"/>
      <c r="AK23" s="56"/>
      <c r="AL23" s="103"/>
      <c r="AM23" s="444" t="str">
        <f t="shared" si="4"/>
        <v/>
      </c>
      <c r="AN23" s="103"/>
      <c r="AO23" s="444" t="str">
        <f t="shared" si="5"/>
        <v/>
      </c>
    </row>
    <row r="24" spans="2:41" ht="21" customHeight="1">
      <c r="B24" s="86"/>
      <c r="C24" s="423" t="str">
        <f t="shared" si="6"/>
        <v>TN0060186</v>
      </c>
      <c r="D24" s="423" t="str">
        <f t="shared" si="7"/>
        <v>External Outfall</v>
      </c>
      <c r="E24" s="422" t="str">
        <f t="shared" si="8"/>
        <v>001</v>
      </c>
      <c r="F24" s="423">
        <f t="shared" si="9"/>
        <v>2024</v>
      </c>
      <c r="G24" s="423" t="s">
        <v>333</v>
      </c>
      <c r="H24" s="424">
        <v>21</v>
      </c>
      <c r="I24" s="106"/>
      <c r="J24" s="109"/>
      <c r="K24" s="109"/>
      <c r="L24" s="104"/>
      <c r="M24" s="72"/>
      <c r="N24" s="73"/>
      <c r="O24" s="444" t="str">
        <f t="shared" si="0"/>
        <v/>
      </c>
      <c r="P24" s="444" t="str">
        <f t="shared" si="10"/>
        <v/>
      </c>
      <c r="Q24" s="104"/>
      <c r="R24" s="112"/>
      <c r="S24" s="725"/>
      <c r="T24" s="726"/>
      <c r="U24" s="721" t="str">
        <f t="shared" si="1"/>
        <v/>
      </c>
      <c r="V24" s="721" t="str">
        <f t="shared" si="2"/>
        <v/>
      </c>
      <c r="W24" s="109"/>
      <c r="X24" s="724"/>
      <c r="Y24" s="72"/>
      <c r="Z24" s="73"/>
      <c r="AA24" s="444" t="str">
        <f t="shared" si="3"/>
        <v/>
      </c>
      <c r="AB24" s="444" t="str">
        <f t="shared" si="11"/>
        <v/>
      </c>
      <c r="AC24" s="104"/>
      <c r="AD24" s="112"/>
      <c r="AE24" s="112"/>
      <c r="AF24" s="112"/>
      <c r="AG24" s="57"/>
      <c r="AH24" s="69"/>
      <c r="AI24" s="58"/>
      <c r="AJ24" s="112"/>
      <c r="AK24" s="58"/>
      <c r="AL24" s="73"/>
      <c r="AM24" s="444" t="str">
        <f t="shared" si="4"/>
        <v/>
      </c>
      <c r="AN24" s="73"/>
      <c r="AO24" s="444" t="str">
        <f t="shared" si="5"/>
        <v/>
      </c>
    </row>
    <row r="25" spans="2:41" ht="21" customHeight="1">
      <c r="B25" s="86"/>
      <c r="C25" s="423" t="str">
        <f t="shared" si="6"/>
        <v>TN0060186</v>
      </c>
      <c r="D25" s="423" t="str">
        <f t="shared" si="7"/>
        <v>External Outfall</v>
      </c>
      <c r="E25" s="422" t="str">
        <f t="shared" si="8"/>
        <v>001</v>
      </c>
      <c r="F25" s="423">
        <f t="shared" si="9"/>
        <v>2024</v>
      </c>
      <c r="G25" s="423" t="s">
        <v>333</v>
      </c>
      <c r="H25" s="424">
        <v>22</v>
      </c>
      <c r="I25" s="102"/>
      <c r="J25" s="108"/>
      <c r="K25" s="108"/>
      <c r="L25" s="103"/>
      <c r="M25" s="114"/>
      <c r="N25" s="103"/>
      <c r="O25" s="444" t="str">
        <f t="shared" si="0"/>
        <v/>
      </c>
      <c r="P25" s="444" t="str">
        <f t="shared" si="10"/>
        <v/>
      </c>
      <c r="Q25" s="103"/>
      <c r="R25" s="111"/>
      <c r="S25" s="720"/>
      <c r="T25" s="108"/>
      <c r="U25" s="721" t="str">
        <f t="shared" si="1"/>
        <v/>
      </c>
      <c r="V25" s="721" t="str">
        <f t="shared" si="2"/>
        <v/>
      </c>
      <c r="W25" s="108"/>
      <c r="X25" s="722"/>
      <c r="Y25" s="114"/>
      <c r="Z25" s="103"/>
      <c r="AA25" s="444" t="str">
        <f t="shared" si="3"/>
        <v/>
      </c>
      <c r="AB25" s="444" t="str">
        <f t="shared" si="11"/>
        <v/>
      </c>
      <c r="AC25" s="103"/>
      <c r="AD25" s="111"/>
      <c r="AE25" s="111"/>
      <c r="AF25" s="111"/>
      <c r="AG25" s="55"/>
      <c r="AH25" s="68"/>
      <c r="AI25" s="56"/>
      <c r="AJ25" s="111"/>
      <c r="AK25" s="56"/>
      <c r="AL25" s="103"/>
      <c r="AM25" s="444" t="str">
        <f t="shared" si="4"/>
        <v/>
      </c>
      <c r="AN25" s="103"/>
      <c r="AO25" s="444" t="str">
        <f t="shared" si="5"/>
        <v/>
      </c>
    </row>
    <row r="26" spans="2:41" ht="21" customHeight="1">
      <c r="B26" s="86"/>
      <c r="C26" s="423" t="str">
        <f t="shared" si="6"/>
        <v>TN0060186</v>
      </c>
      <c r="D26" s="423" t="str">
        <f t="shared" si="7"/>
        <v>External Outfall</v>
      </c>
      <c r="E26" s="422" t="str">
        <f t="shared" si="8"/>
        <v>001</v>
      </c>
      <c r="F26" s="423">
        <f t="shared" si="9"/>
        <v>2024</v>
      </c>
      <c r="G26" s="423" t="s">
        <v>333</v>
      </c>
      <c r="H26" s="424">
        <v>23</v>
      </c>
      <c r="I26" s="106"/>
      <c r="J26" s="109"/>
      <c r="K26" s="109"/>
      <c r="L26" s="104"/>
      <c r="M26" s="115"/>
      <c r="N26" s="104"/>
      <c r="O26" s="444" t="str">
        <f t="shared" si="0"/>
        <v/>
      </c>
      <c r="P26" s="444" t="str">
        <f t="shared" si="10"/>
        <v/>
      </c>
      <c r="Q26" s="104"/>
      <c r="R26" s="112"/>
      <c r="S26" s="723"/>
      <c r="T26" s="109"/>
      <c r="U26" s="721" t="str">
        <f t="shared" si="1"/>
        <v/>
      </c>
      <c r="V26" s="721" t="str">
        <f t="shared" si="2"/>
        <v/>
      </c>
      <c r="W26" s="109"/>
      <c r="X26" s="724"/>
      <c r="Y26" s="115"/>
      <c r="Z26" s="104"/>
      <c r="AA26" s="444" t="str">
        <f t="shared" si="3"/>
        <v/>
      </c>
      <c r="AB26" s="444" t="str">
        <f t="shared" si="11"/>
        <v/>
      </c>
      <c r="AC26" s="104"/>
      <c r="AD26" s="112"/>
      <c r="AE26" s="112"/>
      <c r="AF26" s="112"/>
      <c r="AG26" s="57"/>
      <c r="AH26" s="69"/>
      <c r="AI26" s="58"/>
      <c r="AJ26" s="112"/>
      <c r="AK26" s="58"/>
      <c r="AL26" s="104"/>
      <c r="AM26" s="444" t="str">
        <f t="shared" si="4"/>
        <v/>
      </c>
      <c r="AN26" s="104"/>
      <c r="AO26" s="444" t="str">
        <f t="shared" si="5"/>
        <v/>
      </c>
    </row>
    <row r="27" spans="2:41" ht="21" customHeight="1">
      <c r="B27" s="86"/>
      <c r="C27" s="423" t="str">
        <f t="shared" si="6"/>
        <v>TN0060186</v>
      </c>
      <c r="D27" s="423" t="str">
        <f t="shared" si="7"/>
        <v>External Outfall</v>
      </c>
      <c r="E27" s="422" t="str">
        <f t="shared" si="8"/>
        <v>001</v>
      </c>
      <c r="F27" s="423">
        <f t="shared" si="9"/>
        <v>2024</v>
      </c>
      <c r="G27" s="423" t="s">
        <v>333</v>
      </c>
      <c r="H27" s="424">
        <v>24</v>
      </c>
      <c r="I27" s="102"/>
      <c r="J27" s="108"/>
      <c r="K27" s="108"/>
      <c r="L27" s="103"/>
      <c r="M27" s="114"/>
      <c r="N27" s="103"/>
      <c r="O27" s="444" t="str">
        <f t="shared" si="0"/>
        <v/>
      </c>
      <c r="P27" s="444" t="str">
        <f t="shared" si="10"/>
        <v/>
      </c>
      <c r="Q27" s="103"/>
      <c r="R27" s="111"/>
      <c r="S27" s="720"/>
      <c r="T27" s="108"/>
      <c r="U27" s="721" t="str">
        <f t="shared" si="1"/>
        <v/>
      </c>
      <c r="V27" s="721" t="str">
        <f t="shared" si="2"/>
        <v/>
      </c>
      <c r="W27" s="108"/>
      <c r="X27" s="722"/>
      <c r="Y27" s="114"/>
      <c r="Z27" s="103"/>
      <c r="AA27" s="444" t="str">
        <f t="shared" si="3"/>
        <v/>
      </c>
      <c r="AB27" s="444" t="str">
        <f t="shared" si="11"/>
        <v/>
      </c>
      <c r="AC27" s="103"/>
      <c r="AD27" s="111"/>
      <c r="AE27" s="111"/>
      <c r="AF27" s="111"/>
      <c r="AG27" s="55"/>
      <c r="AH27" s="68"/>
      <c r="AI27" s="56"/>
      <c r="AJ27" s="111"/>
      <c r="AK27" s="56"/>
      <c r="AL27" s="103"/>
      <c r="AM27" s="444" t="str">
        <f t="shared" si="4"/>
        <v/>
      </c>
      <c r="AN27" s="103"/>
      <c r="AO27" s="444" t="str">
        <f t="shared" si="5"/>
        <v/>
      </c>
    </row>
    <row r="28" spans="2:41" ht="21" customHeight="1">
      <c r="B28" s="86"/>
      <c r="C28" s="423" t="str">
        <f t="shared" si="6"/>
        <v>TN0060186</v>
      </c>
      <c r="D28" s="423" t="str">
        <f t="shared" si="7"/>
        <v>External Outfall</v>
      </c>
      <c r="E28" s="422" t="str">
        <f t="shared" si="8"/>
        <v>001</v>
      </c>
      <c r="F28" s="423">
        <f t="shared" si="9"/>
        <v>2024</v>
      </c>
      <c r="G28" s="423" t="s">
        <v>333</v>
      </c>
      <c r="H28" s="424">
        <v>25</v>
      </c>
      <c r="I28" s="106"/>
      <c r="J28" s="109"/>
      <c r="K28" s="109"/>
      <c r="L28" s="104"/>
      <c r="M28" s="72"/>
      <c r="N28" s="73"/>
      <c r="O28" s="444" t="str">
        <f t="shared" si="0"/>
        <v/>
      </c>
      <c r="P28" s="444" t="str">
        <f t="shared" si="10"/>
        <v/>
      </c>
      <c r="Q28" s="104"/>
      <c r="R28" s="112"/>
      <c r="S28" s="725"/>
      <c r="T28" s="726"/>
      <c r="U28" s="721" t="str">
        <f t="shared" si="1"/>
        <v/>
      </c>
      <c r="V28" s="721" t="str">
        <f t="shared" si="2"/>
        <v/>
      </c>
      <c r="W28" s="109"/>
      <c r="X28" s="724"/>
      <c r="Y28" s="72"/>
      <c r="Z28" s="73"/>
      <c r="AA28" s="444" t="str">
        <f t="shared" si="3"/>
        <v/>
      </c>
      <c r="AB28" s="444" t="str">
        <f t="shared" si="11"/>
        <v/>
      </c>
      <c r="AC28" s="104"/>
      <c r="AD28" s="112"/>
      <c r="AE28" s="112"/>
      <c r="AF28" s="112"/>
      <c r="AG28" s="57"/>
      <c r="AH28" s="69"/>
      <c r="AI28" s="58"/>
      <c r="AJ28" s="112"/>
      <c r="AK28" s="58"/>
      <c r="AL28" s="73"/>
      <c r="AM28" s="444" t="str">
        <f t="shared" si="4"/>
        <v/>
      </c>
      <c r="AN28" s="73"/>
      <c r="AO28" s="444" t="str">
        <f t="shared" si="5"/>
        <v/>
      </c>
    </row>
    <row r="29" spans="2:41" ht="21" customHeight="1">
      <c r="B29" s="86"/>
      <c r="C29" s="423" t="str">
        <f t="shared" si="6"/>
        <v>TN0060186</v>
      </c>
      <c r="D29" s="423" t="str">
        <f t="shared" si="7"/>
        <v>External Outfall</v>
      </c>
      <c r="E29" s="422" t="str">
        <f t="shared" si="8"/>
        <v>001</v>
      </c>
      <c r="F29" s="423">
        <f t="shared" si="9"/>
        <v>2024</v>
      </c>
      <c r="G29" s="423" t="s">
        <v>333</v>
      </c>
      <c r="H29" s="424">
        <v>26</v>
      </c>
      <c r="I29" s="102"/>
      <c r="J29" s="108"/>
      <c r="K29" s="108"/>
      <c r="L29" s="103"/>
      <c r="M29" s="114"/>
      <c r="N29" s="103"/>
      <c r="O29" s="444" t="str">
        <f t="shared" si="0"/>
        <v/>
      </c>
      <c r="P29" s="444" t="str">
        <f t="shared" si="10"/>
        <v/>
      </c>
      <c r="Q29" s="103"/>
      <c r="R29" s="111"/>
      <c r="S29" s="720"/>
      <c r="T29" s="108"/>
      <c r="U29" s="721" t="str">
        <f t="shared" si="1"/>
        <v/>
      </c>
      <c r="V29" s="721" t="str">
        <f t="shared" si="2"/>
        <v/>
      </c>
      <c r="W29" s="108"/>
      <c r="X29" s="722"/>
      <c r="Y29" s="114"/>
      <c r="Z29" s="103"/>
      <c r="AA29" s="444" t="str">
        <f t="shared" si="3"/>
        <v/>
      </c>
      <c r="AB29" s="444" t="str">
        <f t="shared" si="11"/>
        <v/>
      </c>
      <c r="AC29" s="103"/>
      <c r="AD29" s="111"/>
      <c r="AE29" s="111"/>
      <c r="AF29" s="111"/>
      <c r="AG29" s="55"/>
      <c r="AH29" s="68"/>
      <c r="AI29" s="56"/>
      <c r="AJ29" s="111"/>
      <c r="AK29" s="56"/>
      <c r="AL29" s="103"/>
      <c r="AM29" s="444" t="str">
        <f t="shared" si="4"/>
        <v/>
      </c>
      <c r="AN29" s="103"/>
      <c r="AO29" s="444" t="str">
        <f t="shared" si="5"/>
        <v/>
      </c>
    </row>
    <row r="30" spans="2:41" ht="21" customHeight="1">
      <c r="B30" s="86"/>
      <c r="C30" s="423" t="str">
        <f t="shared" si="6"/>
        <v>TN0060186</v>
      </c>
      <c r="D30" s="423" t="str">
        <f t="shared" si="7"/>
        <v>External Outfall</v>
      </c>
      <c r="E30" s="422" t="str">
        <f t="shared" si="8"/>
        <v>001</v>
      </c>
      <c r="F30" s="423">
        <f t="shared" si="9"/>
        <v>2024</v>
      </c>
      <c r="G30" s="423" t="s">
        <v>333</v>
      </c>
      <c r="H30" s="424">
        <v>27</v>
      </c>
      <c r="I30" s="106"/>
      <c r="J30" s="150"/>
      <c r="K30" s="150"/>
      <c r="L30" s="104"/>
      <c r="M30" s="72"/>
      <c r="N30" s="73"/>
      <c r="O30" s="444" t="str">
        <f t="shared" si="0"/>
        <v/>
      </c>
      <c r="P30" s="444" t="str">
        <f t="shared" si="10"/>
        <v/>
      </c>
      <c r="Q30" s="104"/>
      <c r="R30" s="112"/>
      <c r="S30" s="725"/>
      <c r="T30" s="726"/>
      <c r="U30" s="721" t="str">
        <f t="shared" si="1"/>
        <v/>
      </c>
      <c r="V30" s="721" t="str">
        <f t="shared" si="2"/>
        <v/>
      </c>
      <c r="W30" s="109"/>
      <c r="X30" s="724"/>
      <c r="Y30" s="72"/>
      <c r="Z30" s="73"/>
      <c r="AA30" s="444" t="str">
        <f t="shared" si="3"/>
        <v/>
      </c>
      <c r="AB30" s="444" t="str">
        <f t="shared" si="11"/>
        <v/>
      </c>
      <c r="AC30" s="104"/>
      <c r="AD30" s="112"/>
      <c r="AE30" s="112"/>
      <c r="AF30" s="112"/>
      <c r="AG30" s="57"/>
      <c r="AH30" s="69"/>
      <c r="AI30" s="58"/>
      <c r="AJ30" s="112"/>
      <c r="AK30" s="58"/>
      <c r="AL30" s="73"/>
      <c r="AM30" s="444" t="str">
        <f t="shared" si="4"/>
        <v/>
      </c>
      <c r="AN30" s="73"/>
      <c r="AO30" s="444" t="str">
        <f t="shared" si="5"/>
        <v/>
      </c>
    </row>
    <row r="31" spans="2:41" ht="21" customHeight="1">
      <c r="B31" s="86"/>
      <c r="C31" s="423" t="str">
        <f t="shared" si="6"/>
        <v>TN0060186</v>
      </c>
      <c r="D31" s="423" t="str">
        <f t="shared" si="7"/>
        <v>External Outfall</v>
      </c>
      <c r="E31" s="422" t="str">
        <f t="shared" si="8"/>
        <v>001</v>
      </c>
      <c r="F31" s="423">
        <f t="shared" si="9"/>
        <v>2024</v>
      </c>
      <c r="G31" s="423" t="s">
        <v>333</v>
      </c>
      <c r="H31" s="424">
        <v>28</v>
      </c>
      <c r="I31" s="102"/>
      <c r="J31" s="108"/>
      <c r="K31" s="108"/>
      <c r="L31" s="103"/>
      <c r="M31" s="114"/>
      <c r="N31" s="103"/>
      <c r="O31" s="444" t="str">
        <f t="shared" si="0"/>
        <v/>
      </c>
      <c r="P31" s="444" t="str">
        <f t="shared" si="10"/>
        <v/>
      </c>
      <c r="Q31" s="103"/>
      <c r="R31" s="111"/>
      <c r="S31" s="720"/>
      <c r="T31" s="108"/>
      <c r="U31" s="721" t="str">
        <f t="shared" si="1"/>
        <v/>
      </c>
      <c r="V31" s="721" t="str">
        <f t="shared" si="2"/>
        <v/>
      </c>
      <c r="W31" s="108"/>
      <c r="X31" s="722"/>
      <c r="Y31" s="114"/>
      <c r="Z31" s="103"/>
      <c r="AA31" s="444" t="str">
        <f t="shared" si="3"/>
        <v/>
      </c>
      <c r="AB31" s="444" t="str">
        <f t="shared" si="11"/>
        <v/>
      </c>
      <c r="AC31" s="103"/>
      <c r="AD31" s="111"/>
      <c r="AE31" s="111"/>
      <c r="AF31" s="111"/>
      <c r="AG31" s="55"/>
      <c r="AH31" s="68"/>
      <c r="AI31" s="56"/>
      <c r="AJ31" s="111"/>
      <c r="AK31" s="56"/>
      <c r="AL31" s="103"/>
      <c r="AM31" s="444" t="str">
        <f t="shared" si="4"/>
        <v/>
      </c>
      <c r="AN31" s="103"/>
      <c r="AO31" s="444" t="str">
        <f t="shared" si="5"/>
        <v/>
      </c>
    </row>
    <row r="32" spans="2:41" ht="21" customHeight="1">
      <c r="B32" s="86"/>
      <c r="C32" s="423" t="str">
        <f t="shared" si="6"/>
        <v>TN0060186</v>
      </c>
      <c r="D32" s="423" t="str">
        <f t="shared" si="7"/>
        <v>External Outfall</v>
      </c>
      <c r="E32" s="422" t="str">
        <f t="shared" si="8"/>
        <v>001</v>
      </c>
      <c r="F32" s="423">
        <f t="shared" si="9"/>
        <v>2024</v>
      </c>
      <c r="G32" s="423" t="s">
        <v>333</v>
      </c>
      <c r="H32" s="424">
        <v>29</v>
      </c>
      <c r="I32" s="106"/>
      <c r="J32" s="109"/>
      <c r="K32" s="109"/>
      <c r="L32" s="104"/>
      <c r="M32" s="115"/>
      <c r="N32" s="104"/>
      <c r="O32" s="444" t="str">
        <f t="shared" si="0"/>
        <v/>
      </c>
      <c r="P32" s="444" t="str">
        <f>IF(M32&lt;&gt;0,(1-N32/M32)*100,"")</f>
        <v/>
      </c>
      <c r="Q32" s="104"/>
      <c r="R32" s="112"/>
      <c r="S32" s="723"/>
      <c r="T32" s="109"/>
      <c r="U32" s="721" t="str">
        <f t="shared" si="1"/>
        <v/>
      </c>
      <c r="V32" s="721" t="str">
        <f t="shared" si="2"/>
        <v/>
      </c>
      <c r="W32" s="109"/>
      <c r="X32" s="724"/>
      <c r="Y32" s="115"/>
      <c r="Z32" s="104"/>
      <c r="AA32" s="444" t="str">
        <f t="shared" si="3"/>
        <v/>
      </c>
      <c r="AB32" s="444" t="str">
        <f>IF(Y32&lt;&gt;0,(1-Z32/Y32)*100,"")</f>
        <v/>
      </c>
      <c r="AC32" s="104"/>
      <c r="AD32" s="112"/>
      <c r="AE32" s="112"/>
      <c r="AF32" s="112"/>
      <c r="AG32" s="57"/>
      <c r="AH32" s="69"/>
      <c r="AI32" s="58"/>
      <c r="AJ32" s="112"/>
      <c r="AK32" s="58"/>
      <c r="AL32" s="104"/>
      <c r="AM32" s="444" t="str">
        <f t="shared" si="4"/>
        <v/>
      </c>
      <c r="AN32" s="104"/>
      <c r="AO32" s="444" t="str">
        <f t="shared" si="5"/>
        <v/>
      </c>
    </row>
    <row r="33" spans="2:41" ht="21" customHeight="1">
      <c r="B33" s="86"/>
      <c r="C33" s="423" t="str">
        <f t="shared" si="6"/>
        <v>TN0060186</v>
      </c>
      <c r="D33" s="423" t="str">
        <f t="shared" si="7"/>
        <v>External Outfall</v>
      </c>
      <c r="E33" s="422" t="str">
        <f t="shared" si="8"/>
        <v>001</v>
      </c>
      <c r="F33" s="423">
        <f t="shared" si="9"/>
        <v>2024</v>
      </c>
      <c r="G33" s="423" t="s">
        <v>333</v>
      </c>
      <c r="H33" s="424">
        <v>30</v>
      </c>
      <c r="I33" s="102"/>
      <c r="J33" s="108"/>
      <c r="K33" s="108"/>
      <c r="L33" s="103"/>
      <c r="M33" s="114"/>
      <c r="N33" s="103"/>
      <c r="O33" s="444" t="str">
        <f t="shared" si="0"/>
        <v/>
      </c>
      <c r="P33" s="444" t="str">
        <f t="shared" si="10"/>
        <v/>
      </c>
      <c r="Q33" s="103"/>
      <c r="R33" s="111"/>
      <c r="S33" s="720"/>
      <c r="T33" s="108"/>
      <c r="U33" s="721" t="str">
        <f t="shared" si="1"/>
        <v/>
      </c>
      <c r="V33" s="721" t="str">
        <f t="shared" si="2"/>
        <v/>
      </c>
      <c r="W33" s="108"/>
      <c r="X33" s="722"/>
      <c r="Y33" s="114"/>
      <c r="Z33" s="103"/>
      <c r="AA33" s="444" t="str">
        <f t="shared" si="3"/>
        <v/>
      </c>
      <c r="AB33" s="444" t="str">
        <f t="shared" si="11"/>
        <v/>
      </c>
      <c r="AC33" s="103"/>
      <c r="AD33" s="111"/>
      <c r="AE33" s="111"/>
      <c r="AF33" s="111"/>
      <c r="AG33" s="55"/>
      <c r="AH33" s="68"/>
      <c r="AI33" s="56"/>
      <c r="AJ33" s="111"/>
      <c r="AK33" s="56"/>
      <c r="AL33" s="103"/>
      <c r="AM33" s="444" t="str">
        <f t="shared" si="4"/>
        <v/>
      </c>
      <c r="AN33" s="103"/>
      <c r="AO33" s="444" t="str">
        <f t="shared" si="5"/>
        <v/>
      </c>
    </row>
    <row r="34" spans="2:41" ht="21" customHeight="1" thickBot="1">
      <c r="B34" s="88"/>
      <c r="C34" s="426" t="str">
        <f t="shared" si="6"/>
        <v>TN0060186</v>
      </c>
      <c r="D34" s="426" t="str">
        <f t="shared" si="7"/>
        <v>External Outfall</v>
      </c>
      <c r="E34" s="425" t="str">
        <f t="shared" si="8"/>
        <v>001</v>
      </c>
      <c r="F34" s="426">
        <f t="shared" si="9"/>
        <v>2024</v>
      </c>
      <c r="G34" s="426" t="s">
        <v>333</v>
      </c>
      <c r="H34" s="427">
        <v>31</v>
      </c>
      <c r="I34" s="107"/>
      <c r="J34" s="110"/>
      <c r="K34" s="110"/>
      <c r="L34" s="105"/>
      <c r="M34" s="116"/>
      <c r="N34" s="105"/>
      <c r="O34" s="449" t="str">
        <f t="shared" si="0"/>
        <v/>
      </c>
      <c r="P34" s="449" t="str">
        <f>IF(M34&lt;&gt;0,(1-N34/M34)*100,"")</f>
        <v/>
      </c>
      <c r="Q34" s="105"/>
      <c r="R34" s="113"/>
      <c r="S34" s="727"/>
      <c r="T34" s="110"/>
      <c r="U34" s="728" t="str">
        <f t="shared" si="1"/>
        <v/>
      </c>
      <c r="V34" s="728" t="str">
        <f t="shared" si="2"/>
        <v/>
      </c>
      <c r="W34" s="399"/>
      <c r="X34" s="719"/>
      <c r="Y34" s="116"/>
      <c r="Z34" s="105"/>
      <c r="AA34" s="449" t="str">
        <f t="shared" si="3"/>
        <v/>
      </c>
      <c r="AB34" s="449" t="str">
        <f>IF(Y34&lt;&gt;0,(1-Z34/Y34)*100,"")</f>
        <v/>
      </c>
      <c r="AC34" s="105"/>
      <c r="AD34" s="113"/>
      <c r="AE34" s="113"/>
      <c r="AF34" s="113"/>
      <c r="AG34" s="59"/>
      <c r="AH34" s="70"/>
      <c r="AI34" s="60"/>
      <c r="AJ34" s="113"/>
      <c r="AK34" s="60"/>
      <c r="AL34" s="105"/>
      <c r="AM34" s="449" t="str">
        <f t="shared" si="4"/>
        <v/>
      </c>
      <c r="AN34" s="105"/>
      <c r="AO34" s="449" t="str">
        <f t="shared" si="5"/>
        <v/>
      </c>
    </row>
    <row r="35" spans="2:81" s="6" customFormat="1" ht="21" customHeight="1">
      <c r="B35" s="433"/>
      <c r="C35" s="833" t="s">
        <v>311</v>
      </c>
      <c r="D35" s="834"/>
      <c r="E35" s="834"/>
      <c r="F35" s="21"/>
      <c r="G35" s="22"/>
      <c r="H35" s="117" t="s">
        <v>312</v>
      </c>
      <c r="I35" s="118">
        <f>SUM(I4:I34)</f>
        <v>0</v>
      </c>
      <c r="J35" s="119">
        <f>SUM(J4:J34)</f>
        <v>0</v>
      </c>
      <c r="K35" s="119">
        <f>SUM(K4:K34)</f>
        <v>0</v>
      </c>
      <c r="L35" s="121">
        <f>SUM(L4:L34)</f>
        <v>0</v>
      </c>
      <c r="M35" s="124"/>
      <c r="N35" s="122"/>
      <c r="O35" s="121">
        <f>SUM(O4:O34)</f>
        <v>0</v>
      </c>
      <c r="P35" s="621"/>
      <c r="Q35" s="621"/>
      <c r="R35" s="125"/>
      <c r="S35" s="730"/>
      <c r="T35" s="120"/>
      <c r="U35" s="119">
        <f>SUM(U4:U34)</f>
        <v>0</v>
      </c>
      <c r="V35" s="731"/>
      <c r="W35" s="731"/>
      <c r="X35" s="732"/>
      <c r="Y35" s="124"/>
      <c r="Z35" s="122"/>
      <c r="AA35" s="121">
        <f>SUM(AA4:AA34)</f>
        <v>0</v>
      </c>
      <c r="AB35" s="621"/>
      <c r="AC35" s="621"/>
      <c r="AD35" s="125"/>
      <c r="AE35" s="123"/>
      <c r="AF35" s="123"/>
      <c r="AG35" s="126"/>
      <c r="AH35" s="127"/>
      <c r="AI35" s="128"/>
      <c r="AJ35" s="127"/>
      <c r="AK35" s="128"/>
      <c r="AL35" s="122"/>
      <c r="AM35" s="121">
        <f>SUM(AM4:AM34)</f>
        <v>0</v>
      </c>
      <c r="AN35" s="122"/>
      <c r="AO35" s="121">
        <f>SUM(AO4:AO34)</f>
        <v>0</v>
      </c>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row>
    <row r="36" spans="2:81" s="6" customFormat="1" ht="21" customHeight="1">
      <c r="B36" s="433"/>
      <c r="C36" s="835"/>
      <c r="D36" s="835"/>
      <c r="E36" s="835"/>
      <c r="F36" s="23"/>
      <c r="G36" s="24"/>
      <c r="H36" s="130" t="s">
        <v>313</v>
      </c>
      <c r="I36" s="131"/>
      <c r="J36" s="132" t="e">
        <f>AVERAGE(J4:J34)</f>
        <v>#DIV/0!</v>
      </c>
      <c r="K36" s="132" t="e">
        <f>AVERAGE(K4:K34)</f>
        <v>#DIV/0!</v>
      </c>
      <c r="L36" s="133"/>
      <c r="M36" s="134" t="e">
        <f aca="true" t="shared" si="12" ref="M36:AE36">AVERAGE(M4:M34)</f>
        <v>#DIV/0!</v>
      </c>
      <c r="N36" s="445" t="e">
        <f t="shared" si="12"/>
        <v>#DIV/0!</v>
      </c>
      <c r="O36" s="445" t="e">
        <f t="shared" si="12"/>
        <v>#DIV/0!</v>
      </c>
      <c r="P36" s="445" t="e">
        <f>(1-N36/M36)*100</f>
        <v>#DIV/0!</v>
      </c>
      <c r="Q36" s="98"/>
      <c r="R36" s="153"/>
      <c r="S36" s="733" t="e">
        <f t="shared" si="12"/>
        <v>#DIV/0!</v>
      </c>
      <c r="T36" s="132" t="e">
        <f t="shared" si="12"/>
        <v>#DIV/0!</v>
      </c>
      <c r="U36" s="132" t="e">
        <f t="shared" si="12"/>
        <v>#DIV/0!</v>
      </c>
      <c r="V36" s="132" t="e">
        <f>(1-T36/S36)*100</f>
        <v>#DIV/0!</v>
      </c>
      <c r="W36" s="95"/>
      <c r="X36" s="734"/>
      <c r="Y36" s="134" t="e">
        <f t="shared" si="12"/>
        <v>#DIV/0!</v>
      </c>
      <c r="Z36" s="445" t="e">
        <f t="shared" si="12"/>
        <v>#DIV/0!</v>
      </c>
      <c r="AA36" s="445" t="e">
        <f t="shared" si="12"/>
        <v>#DIV/0!</v>
      </c>
      <c r="AB36" s="445" t="e">
        <f>(1-Z36/Y36)*100</f>
        <v>#DIV/0!</v>
      </c>
      <c r="AC36" s="98"/>
      <c r="AD36" s="153"/>
      <c r="AE36" s="446" t="e">
        <f t="shared" si="12"/>
        <v>#DIV/0!</v>
      </c>
      <c r="AF36" s="136"/>
      <c r="AG36" s="133"/>
      <c r="AH36" s="446" t="e">
        <f>AVERAGE(AH4:AH34)</f>
        <v>#DIV/0!</v>
      </c>
      <c r="AI36" s="135"/>
      <c r="AJ36" s="446" t="e">
        <f>GEOMEAN(AJ4:AJ34)</f>
        <v>#NUM!</v>
      </c>
      <c r="AK36" s="135"/>
      <c r="AL36" s="445" t="e">
        <f>AVERAGE(AL4:AL34)</f>
        <v>#DIV/0!</v>
      </c>
      <c r="AM36" s="445" t="e">
        <f>AVERAGE(AM4:AM34)</f>
        <v>#DIV/0!</v>
      </c>
      <c r="AN36" s="445" t="e">
        <f aca="true" t="shared" si="13" ref="AN36:AO36">AVERAGE(AN4:AN34)</f>
        <v>#DIV/0!</v>
      </c>
      <c r="AO36" s="445" t="e">
        <f t="shared" si="13"/>
        <v>#DIV/0!</v>
      </c>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c r="BV36" s="162"/>
      <c r="BW36" s="162"/>
      <c r="BX36" s="162"/>
      <c r="BY36" s="162"/>
      <c r="BZ36" s="162"/>
      <c r="CA36" s="162"/>
      <c r="CB36" s="162"/>
      <c r="CC36" s="162"/>
    </row>
    <row r="37" spans="2:81" s="6" customFormat="1" ht="21" customHeight="1">
      <c r="B37" s="433"/>
      <c r="C37" s="835"/>
      <c r="D37" s="835"/>
      <c r="E37" s="835"/>
      <c r="F37" s="23"/>
      <c r="G37" s="24"/>
      <c r="H37" s="130" t="s">
        <v>314</v>
      </c>
      <c r="I37" s="138">
        <f aca="true" t="shared" si="14" ref="I37:AF37">MAX(I4:I34)</f>
        <v>0</v>
      </c>
      <c r="J37" s="132">
        <f t="shared" si="14"/>
        <v>0</v>
      </c>
      <c r="K37" s="132">
        <f t="shared" si="14"/>
        <v>0</v>
      </c>
      <c r="L37" s="445">
        <f t="shared" si="14"/>
        <v>0</v>
      </c>
      <c r="M37" s="134">
        <f t="shared" si="14"/>
        <v>0</v>
      </c>
      <c r="N37" s="445">
        <f>MAX(N4:N34)</f>
        <v>0</v>
      </c>
      <c r="O37" s="445">
        <f>MAX(O4:O34)</f>
        <v>0</v>
      </c>
      <c r="P37" s="445">
        <f>MAX(P4:P34)</f>
        <v>0</v>
      </c>
      <c r="Q37" s="445">
        <f>MAX(Q4:Q34)</f>
        <v>0</v>
      </c>
      <c r="R37" s="446">
        <f>MAX(R4:R34)</f>
        <v>0</v>
      </c>
      <c r="S37" s="733">
        <f t="shared" si="14"/>
        <v>0</v>
      </c>
      <c r="T37" s="132">
        <f>MAX(T4:T34)</f>
        <v>0</v>
      </c>
      <c r="U37" s="132">
        <f>MAX(U4:U34)</f>
        <v>0</v>
      </c>
      <c r="V37" s="132">
        <f>MAX(V4:V34)</f>
        <v>0</v>
      </c>
      <c r="W37" s="132">
        <f>MAX(W5:W34)</f>
        <v>0</v>
      </c>
      <c r="X37" s="735">
        <f>MAX(X5:X34)</f>
        <v>0</v>
      </c>
      <c r="Y37" s="134">
        <f t="shared" si="14"/>
        <v>0</v>
      </c>
      <c r="Z37" s="445">
        <f t="shared" si="14"/>
        <v>0</v>
      </c>
      <c r="AA37" s="445">
        <f t="shared" si="14"/>
        <v>0</v>
      </c>
      <c r="AB37" s="445">
        <f t="shared" si="14"/>
        <v>0</v>
      </c>
      <c r="AC37" s="445">
        <f t="shared" si="14"/>
        <v>0</v>
      </c>
      <c r="AD37" s="446">
        <f t="shared" si="14"/>
        <v>0</v>
      </c>
      <c r="AE37" s="446">
        <f t="shared" si="14"/>
        <v>0</v>
      </c>
      <c r="AF37" s="446">
        <f t="shared" si="14"/>
        <v>0</v>
      </c>
      <c r="AG37" s="133"/>
      <c r="AH37" s="446">
        <f>MAX(AH4:AH34)</f>
        <v>0</v>
      </c>
      <c r="AI37" s="135"/>
      <c r="AJ37" s="446">
        <f>MAX(AJ4:AJ34)</f>
        <v>0</v>
      </c>
      <c r="AK37" s="135"/>
      <c r="AL37" s="445">
        <f aca="true" t="shared" si="15" ref="AL37:AO37">MAX(AL4:AL34)</f>
        <v>0</v>
      </c>
      <c r="AM37" s="445">
        <f t="shared" si="15"/>
        <v>0</v>
      </c>
      <c r="AN37" s="445">
        <f t="shared" si="15"/>
        <v>0</v>
      </c>
      <c r="AO37" s="445">
        <f t="shared" si="15"/>
        <v>0</v>
      </c>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row>
    <row r="38" spans="2:81" s="6" customFormat="1" ht="21" customHeight="1" thickBot="1">
      <c r="B38" s="433"/>
      <c r="C38" s="835"/>
      <c r="D38" s="835"/>
      <c r="E38" s="835"/>
      <c r="F38" s="23"/>
      <c r="G38" s="24"/>
      <c r="H38" s="139" t="s">
        <v>315</v>
      </c>
      <c r="I38" s="402"/>
      <c r="J38" s="403">
        <f>MIN(J4:J34)</f>
        <v>0</v>
      </c>
      <c r="K38" s="403">
        <f>MIN(K4:K34)</f>
        <v>0</v>
      </c>
      <c r="L38" s="140"/>
      <c r="M38" s="144">
        <f aca="true" t="shared" si="16" ref="M38:AF38">MIN(M4:M34)</f>
        <v>0</v>
      </c>
      <c r="N38" s="141">
        <f t="shared" si="16"/>
        <v>0</v>
      </c>
      <c r="O38" s="141">
        <f t="shared" si="16"/>
        <v>0</v>
      </c>
      <c r="P38" s="623">
        <f t="shared" si="16"/>
        <v>0</v>
      </c>
      <c r="Q38" s="98"/>
      <c r="R38" s="153"/>
      <c r="S38" s="736">
        <f t="shared" si="16"/>
        <v>0</v>
      </c>
      <c r="T38" s="403">
        <f t="shared" si="16"/>
        <v>0</v>
      </c>
      <c r="U38" s="403">
        <f t="shared" si="16"/>
        <v>0</v>
      </c>
      <c r="V38" s="737">
        <f t="shared" si="16"/>
        <v>0</v>
      </c>
      <c r="W38" s="95"/>
      <c r="X38" s="734"/>
      <c r="Y38" s="144">
        <f t="shared" si="16"/>
        <v>0</v>
      </c>
      <c r="Z38" s="141">
        <f t="shared" si="16"/>
        <v>0</v>
      </c>
      <c r="AA38" s="141">
        <f t="shared" si="16"/>
        <v>0</v>
      </c>
      <c r="AB38" s="623">
        <f t="shared" si="16"/>
        <v>0</v>
      </c>
      <c r="AC38" s="98"/>
      <c r="AD38" s="153"/>
      <c r="AE38" s="142">
        <f t="shared" si="16"/>
        <v>0</v>
      </c>
      <c r="AF38" s="142">
        <f t="shared" si="16"/>
        <v>0</v>
      </c>
      <c r="AG38" s="140"/>
      <c r="AH38" s="142">
        <f>MIN(AH4:AH34)</f>
        <v>0</v>
      </c>
      <c r="AI38" s="404"/>
      <c r="AJ38" s="142">
        <f>MIN(AJ5:AJ35)</f>
        <v>0</v>
      </c>
      <c r="AK38" s="404"/>
      <c r="AL38" s="141">
        <f aca="true" t="shared" si="17" ref="AL38:AO38">MIN(AL4:AL34)</f>
        <v>0</v>
      </c>
      <c r="AM38" s="141">
        <f t="shared" si="17"/>
        <v>0</v>
      </c>
      <c r="AN38" s="141">
        <f t="shared" si="17"/>
        <v>0</v>
      </c>
      <c r="AO38" s="141">
        <f t="shared" si="17"/>
        <v>0</v>
      </c>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row>
    <row r="39" spans="2:81" s="6" customFormat="1" ht="21" customHeight="1">
      <c r="B39" s="433"/>
      <c r="C39" s="835"/>
      <c r="D39" s="835"/>
      <c r="E39" s="835"/>
      <c r="F39" s="837" t="s">
        <v>316</v>
      </c>
      <c r="G39" s="838"/>
      <c r="H39" s="839"/>
      <c r="I39" s="405"/>
      <c r="J39" s="90"/>
      <c r="K39" s="91"/>
      <c r="L39" s="92"/>
      <c r="M39" s="93"/>
      <c r="N39" s="297">
        <f>'Permit Limits'!R23</f>
        <v>20</v>
      </c>
      <c r="O39" s="297">
        <f>'Permit Limits'!S23</f>
        <v>9999</v>
      </c>
      <c r="P39" s="436"/>
      <c r="Q39" s="407"/>
      <c r="R39" s="406"/>
      <c r="S39" s="738"/>
      <c r="T39" s="764">
        <f>'Permit Limits'!AD23</f>
        <v>3</v>
      </c>
      <c r="U39" s="764">
        <f>'Permit Limits'!AE23</f>
        <v>9999</v>
      </c>
      <c r="V39" s="436"/>
      <c r="W39" s="740"/>
      <c r="X39" s="741"/>
      <c r="Y39" s="93"/>
      <c r="Z39" s="297">
        <f>'Permit Limits'!AJ23</f>
        <v>45</v>
      </c>
      <c r="AA39" s="297">
        <f>'Permit Limits'!AK23</f>
        <v>9999</v>
      </c>
      <c r="AB39" s="436"/>
      <c r="AC39" s="407"/>
      <c r="AD39" s="406"/>
      <c r="AE39" s="437"/>
      <c r="AF39" s="156">
        <f>'Permit Limits'!AR23</f>
        <v>9</v>
      </c>
      <c r="AG39" s="37"/>
      <c r="AH39" s="156">
        <f>'Permit Limits'!AU23</f>
        <v>1</v>
      </c>
      <c r="AI39" s="93"/>
      <c r="AJ39" s="156">
        <f>'Permit Limits'!AW23</f>
        <v>941</v>
      </c>
      <c r="AK39" s="93"/>
      <c r="AL39" s="297">
        <f>'Permit Limits'!BL23</f>
        <v>9999</v>
      </c>
      <c r="AM39" s="297">
        <f>'Permit Limits'!BM23</f>
        <v>9999</v>
      </c>
      <c r="AN39" s="297">
        <f>'Permit Limits'!BQ23</f>
        <v>9999</v>
      </c>
      <c r="AO39" s="297">
        <f>'Permit Limits'!BR23</f>
        <v>9999</v>
      </c>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c r="BY39" s="162"/>
      <c r="BZ39" s="162"/>
      <c r="CA39" s="162"/>
      <c r="CB39" s="162"/>
      <c r="CC39" s="162"/>
    </row>
    <row r="40" spans="2:81" s="6" customFormat="1" ht="21" customHeight="1">
      <c r="B40" s="433"/>
      <c r="C40" s="835"/>
      <c r="D40" s="835"/>
      <c r="E40" s="835"/>
      <c r="F40" s="840" t="s">
        <v>317</v>
      </c>
      <c r="G40" s="841"/>
      <c r="H40" s="842"/>
      <c r="I40" s="409"/>
      <c r="J40" s="95"/>
      <c r="K40" s="96"/>
      <c r="L40" s="97"/>
      <c r="M40" s="99"/>
      <c r="N40" s="39"/>
      <c r="O40" s="39"/>
      <c r="P40" s="598">
        <f>'Permit Limits'!T24</f>
        <v>40</v>
      </c>
      <c r="Q40" s="98"/>
      <c r="R40" s="153"/>
      <c r="S40" s="742"/>
      <c r="T40" s="743"/>
      <c r="U40" s="743"/>
      <c r="V40" s="765">
        <f>'Permit Limits'!AF24</f>
        <v>40</v>
      </c>
      <c r="W40" s="95"/>
      <c r="X40" s="734"/>
      <c r="Y40" s="99"/>
      <c r="Z40" s="39"/>
      <c r="AA40" s="39"/>
      <c r="AB40" s="598">
        <f>'Permit Limits'!AL24</f>
        <v>40</v>
      </c>
      <c r="AC40" s="98"/>
      <c r="AD40" s="153"/>
      <c r="AE40" s="295">
        <f>'Permit Limits'!AP24</f>
        <v>6</v>
      </c>
      <c r="AF40" s="295">
        <f>'Permit Limits'!AR24</f>
        <v>6</v>
      </c>
      <c r="AG40" s="39"/>
      <c r="AH40" s="154"/>
      <c r="AI40" s="99"/>
      <c r="AJ40" s="154"/>
      <c r="AK40" s="99"/>
      <c r="AL40" s="39"/>
      <c r="AM40" s="39"/>
      <c r="AN40" s="39"/>
      <c r="AO40" s="39"/>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row>
    <row r="41" spans="2:81" s="6" customFormat="1" ht="21" customHeight="1" thickBot="1">
      <c r="B41" s="433"/>
      <c r="C41" s="835"/>
      <c r="D41" s="835"/>
      <c r="E41" s="835"/>
      <c r="F41" s="843" t="s">
        <v>318</v>
      </c>
      <c r="G41" s="844"/>
      <c r="H41" s="845"/>
      <c r="I41" s="410"/>
      <c r="J41" s="40"/>
      <c r="K41" s="40"/>
      <c r="L41" s="89"/>
      <c r="M41" s="101"/>
      <c r="N41" s="457">
        <f>'Permit Limits'!R25</f>
        <v>10</v>
      </c>
      <c r="O41" s="457">
        <f>'Permit Limits'!S25</f>
        <v>17</v>
      </c>
      <c r="P41" s="457">
        <f>'Permit Limits'!T25</f>
        <v>85</v>
      </c>
      <c r="Q41" s="457">
        <f>'Permit Limits'!U25</f>
        <v>15</v>
      </c>
      <c r="R41" s="296">
        <f>'Permit Limits'!V25</f>
        <v>25</v>
      </c>
      <c r="S41" s="745"/>
      <c r="T41" s="766">
        <f>'Permit Limits'!AD25</f>
        <v>1</v>
      </c>
      <c r="U41" s="766">
        <f>'Permit Limits'!AE25</f>
        <v>2</v>
      </c>
      <c r="V41" s="766">
        <f>'Permit Limits'!AF25</f>
        <v>85</v>
      </c>
      <c r="W41" s="746">
        <f>'Permit Limits'!AG25</f>
        <v>1.5</v>
      </c>
      <c r="X41" s="747">
        <f>'Permit Limits'!AH25</f>
        <v>3</v>
      </c>
      <c r="Y41" s="101"/>
      <c r="Z41" s="457">
        <f>'Permit Limits'!AJ25</f>
        <v>30</v>
      </c>
      <c r="AA41" s="457">
        <f>'Permit Limits'!AK25</f>
        <v>50</v>
      </c>
      <c r="AB41" s="457">
        <f>'Permit Limits'!AL25</f>
        <v>85</v>
      </c>
      <c r="AC41" s="457">
        <f>'Permit Limits'!AM25</f>
        <v>40</v>
      </c>
      <c r="AD41" s="296">
        <f>'Permit Limits'!AN25</f>
        <v>67</v>
      </c>
      <c r="AE41" s="296">
        <f>'Permit Limits'!AP25</f>
        <v>0</v>
      </c>
      <c r="AF41" s="77"/>
      <c r="AG41" s="89"/>
      <c r="AH41" s="77"/>
      <c r="AI41" s="101"/>
      <c r="AJ41" s="296">
        <f>'Permit Limits'!AW25</f>
        <v>126</v>
      </c>
      <c r="AK41" s="101"/>
      <c r="AL41" s="457">
        <f>'Permit Limits'!BL25</f>
        <v>9999</v>
      </c>
      <c r="AM41" s="457">
        <f>'Permit Limits'!BM25</f>
        <v>9999</v>
      </c>
      <c r="AN41" s="457">
        <f>'Permit Limits'!BQ25</f>
        <v>9999</v>
      </c>
      <c r="AO41" s="457">
        <f>'Permit Limits'!BR25</f>
        <v>9999</v>
      </c>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BZ41" s="162"/>
      <c r="CA41" s="162"/>
      <c r="CB41" s="162"/>
      <c r="CC41" s="162"/>
    </row>
    <row r="42" spans="2:81" s="6" customFormat="1" ht="21" customHeight="1">
      <c r="B42" s="433"/>
      <c r="C42" s="835"/>
      <c r="D42" s="835"/>
      <c r="E42" s="835"/>
      <c r="F42" s="71"/>
      <c r="G42" s="71" t="s">
        <v>319</v>
      </c>
      <c r="I42" s="64"/>
      <c r="J42" s="80"/>
      <c r="K42" s="80"/>
      <c r="L42" s="80"/>
      <c r="M42" s="64"/>
      <c r="N42" s="64"/>
      <c r="O42" s="64"/>
      <c r="P42" s="64"/>
      <c r="Q42" s="64"/>
      <c r="R42" s="64"/>
      <c r="S42" s="757"/>
      <c r="T42" s="757"/>
      <c r="U42" s="757"/>
      <c r="V42" s="757"/>
      <c r="W42" s="757"/>
      <c r="X42" s="757"/>
      <c r="Y42" s="440"/>
      <c r="Z42" s="440"/>
      <c r="AA42" s="440"/>
      <c r="AB42" s="440"/>
      <c r="AC42" s="440"/>
      <c r="AD42" s="440"/>
      <c r="AE42" s="440"/>
      <c r="AF42" s="440"/>
      <c r="AG42" s="440"/>
      <c r="AH42" s="440"/>
      <c r="AI42" s="440"/>
      <c r="AJ42" s="440"/>
      <c r="AK42" s="440"/>
      <c r="AL42" s="175"/>
      <c r="AM42" s="175"/>
      <c r="AN42" s="175"/>
      <c r="AO42" s="175"/>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2"/>
      <c r="BM42" s="162"/>
      <c r="BN42" s="162"/>
      <c r="BO42" s="162"/>
      <c r="BP42" s="162"/>
      <c r="BQ42" s="162"/>
      <c r="BR42" s="162"/>
      <c r="BS42" s="162"/>
      <c r="BT42" s="162"/>
      <c r="BU42" s="162"/>
      <c r="BV42" s="162"/>
      <c r="BW42" s="162"/>
      <c r="BX42" s="162"/>
      <c r="BY42" s="162"/>
      <c r="BZ42" s="162"/>
      <c r="CA42" s="162"/>
      <c r="CB42" s="162"/>
      <c r="CC42" s="162"/>
    </row>
    <row r="43" spans="2:81" s="6" customFormat="1" ht="62.25" customHeight="1">
      <c r="B43" s="433"/>
      <c r="C43" s="835"/>
      <c r="D43" s="835"/>
      <c r="E43" s="835"/>
      <c r="F43" s="26"/>
      <c r="G43" s="26" t="s">
        <v>320</v>
      </c>
      <c r="I43" s="438"/>
      <c r="J43" s="438"/>
      <c r="K43" s="438"/>
      <c r="M43" s="438"/>
      <c r="N43" s="438"/>
      <c r="O43" s="438"/>
      <c r="P43" s="438"/>
      <c r="Q43" s="438"/>
      <c r="R43" s="438"/>
      <c r="S43" s="748"/>
      <c r="T43" s="748"/>
      <c r="U43" s="748"/>
      <c r="V43" s="748"/>
      <c r="W43" s="748"/>
      <c r="X43" s="748"/>
      <c r="Y43" s="438"/>
      <c r="Z43" s="433"/>
      <c r="AA43" s="433"/>
      <c r="AB43" s="25"/>
      <c r="AC43" s="25"/>
      <c r="AD43" s="25"/>
      <c r="AE43" s="25"/>
      <c r="AF43" s="25"/>
      <c r="AG43" s="26"/>
      <c r="AH43" s="25"/>
      <c r="AI43" s="25"/>
      <c r="AJ43" s="25"/>
      <c r="AK43" s="25"/>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c r="BV43" s="162"/>
      <c r="BW43" s="162"/>
      <c r="BX43" s="162"/>
      <c r="BY43" s="162"/>
      <c r="BZ43" s="162"/>
      <c r="CA43" s="162"/>
      <c r="CB43" s="162"/>
      <c r="CC43" s="162"/>
    </row>
    <row r="44" spans="2:37" ht="32.25" customHeight="1">
      <c r="B44" s="433"/>
      <c r="C44" s="847"/>
      <c r="D44" s="847"/>
      <c r="E44" s="847"/>
      <c r="F44" s="82"/>
      <c r="G44" s="82"/>
      <c r="H44" s="83"/>
      <c r="I44" s="846" t="str">
        <f>Jan!I44</f>
        <v>Helenwood STP</v>
      </c>
      <c r="J44" s="846"/>
      <c r="K44" s="846"/>
      <c r="L44" s="78"/>
      <c r="M44" s="151" t="s">
        <v>321</v>
      </c>
      <c r="N44" s="435"/>
      <c r="O44" s="435"/>
      <c r="P44" s="435"/>
      <c r="Q44" s="435"/>
      <c r="R44" s="435"/>
      <c r="S44" s="749"/>
      <c r="T44" s="749"/>
      <c r="U44" s="749"/>
      <c r="V44" s="749"/>
      <c r="W44" s="749"/>
      <c r="X44" s="749"/>
      <c r="Y44" s="434"/>
      <c r="Z44" s="434"/>
      <c r="AA44" s="434"/>
      <c r="AB44" s="434"/>
      <c r="AC44" s="434"/>
      <c r="AD44" s="434"/>
      <c r="AE44" s="434"/>
      <c r="AF44" s="434"/>
      <c r="AG44" s="434"/>
      <c r="AH44" s="434"/>
      <c r="AI44" s="434"/>
      <c r="AJ44" s="434"/>
      <c r="AK44" s="434"/>
    </row>
    <row r="45" spans="2:37" ht="23.25" customHeight="1">
      <c r="B45" s="433"/>
      <c r="C45" s="836" t="s">
        <v>322</v>
      </c>
      <c r="D45" s="836"/>
      <c r="E45" s="836"/>
      <c r="F45" s="82"/>
      <c r="G45" s="82"/>
      <c r="H45" s="83"/>
      <c r="I45" s="836" t="s">
        <v>323</v>
      </c>
      <c r="J45" s="836"/>
      <c r="K45" s="836"/>
      <c r="L45" s="78"/>
      <c r="M45" s="435"/>
      <c r="N45" s="435"/>
      <c r="O45" s="435"/>
      <c r="P45" s="435"/>
      <c r="Q45" s="435"/>
      <c r="R45" s="435"/>
      <c r="S45" s="749"/>
      <c r="T45" s="749"/>
      <c r="U45" s="749"/>
      <c r="V45" s="749"/>
      <c r="W45" s="749"/>
      <c r="X45" s="749"/>
      <c r="Y45" s="434"/>
      <c r="Z45" s="434"/>
      <c r="AA45" s="434"/>
      <c r="AB45" s="434"/>
      <c r="AC45" s="434"/>
      <c r="AD45" s="434"/>
      <c r="AE45" s="434"/>
      <c r="AF45" s="434"/>
      <c r="AG45" s="434"/>
      <c r="AH45" s="434"/>
      <c r="AI45" s="434"/>
      <c r="AJ45" s="434"/>
      <c r="AK45" s="434"/>
    </row>
    <row r="46" spans="2:37" ht="37.5" customHeight="1">
      <c r="B46" s="434"/>
      <c r="C46" s="709"/>
      <c r="D46" s="81"/>
      <c r="E46" s="709"/>
      <c r="F46" s="82"/>
      <c r="G46" s="83"/>
      <c r="I46" s="848" t="str">
        <f>Jan!I46</f>
        <v>Scott</v>
      </c>
      <c r="J46" s="848"/>
      <c r="K46" s="848"/>
      <c r="L46" s="61"/>
      <c r="M46" s="27"/>
      <c r="N46" s="27"/>
      <c r="O46" s="27"/>
      <c r="P46" s="27"/>
      <c r="Q46" s="27"/>
      <c r="R46" s="27"/>
      <c r="S46" s="750"/>
      <c r="T46" s="750"/>
      <c r="U46" s="750"/>
      <c r="V46" s="751"/>
      <c r="W46" s="751"/>
      <c r="X46" s="751"/>
      <c r="Y46" s="434"/>
      <c r="Z46" s="434"/>
      <c r="AA46" s="434"/>
      <c r="AB46" s="434"/>
      <c r="AC46" s="434"/>
      <c r="AD46" s="434"/>
      <c r="AE46" s="434"/>
      <c r="AF46" s="434"/>
      <c r="AG46" s="434"/>
      <c r="AH46" s="434"/>
      <c r="AI46" s="434"/>
      <c r="AJ46" s="434"/>
      <c r="AK46" s="434"/>
    </row>
    <row r="47" spans="2:20" ht="30.75" customHeight="1">
      <c r="B47" s="434"/>
      <c r="C47" s="79" t="s">
        <v>324</v>
      </c>
      <c r="D47" s="79"/>
      <c r="E47" s="79" t="s">
        <v>325</v>
      </c>
      <c r="F47" s="83"/>
      <c r="G47" s="79"/>
      <c r="H47" s="79"/>
      <c r="I47" s="836" t="s">
        <v>326</v>
      </c>
      <c r="J47" s="836"/>
      <c r="K47" s="836"/>
      <c r="L47" s="30"/>
      <c r="O47" s="29"/>
      <c r="P47" s="30"/>
      <c r="Q47" s="30"/>
      <c r="R47" s="30"/>
      <c r="T47" s="753"/>
    </row>
    <row r="48" spans="5:30" ht="24" customHeight="1">
      <c r="E48" s="19"/>
      <c r="H48" s="30"/>
      <c r="I48" s="30"/>
      <c r="J48" s="30"/>
      <c r="K48" s="30"/>
      <c r="L48" s="30"/>
      <c r="M48" s="31"/>
      <c r="N48" s="31"/>
      <c r="O48" s="31"/>
      <c r="P48" s="31"/>
      <c r="Q48" s="31"/>
      <c r="R48" s="31"/>
      <c r="S48" s="754"/>
      <c r="T48" s="753"/>
      <c r="U48" s="753"/>
      <c r="Y48" s="28"/>
      <c r="Z48" s="28"/>
      <c r="AA48" s="28"/>
      <c r="AB48" s="28"/>
      <c r="AC48" s="28"/>
      <c r="AD48" s="28"/>
    </row>
    <row r="49" spans="3:24" s="163" customFormat="1" ht="24" customHeight="1">
      <c r="C49" s="166"/>
      <c r="H49" s="167"/>
      <c r="I49" s="167"/>
      <c r="J49" s="167"/>
      <c r="K49" s="167"/>
      <c r="L49" s="167"/>
      <c r="S49" s="755"/>
      <c r="T49" s="755"/>
      <c r="U49" s="755"/>
      <c r="V49" s="755"/>
      <c r="W49" s="755"/>
      <c r="X49" s="755"/>
    </row>
    <row r="50" spans="3:24" s="163" customFormat="1" ht="15">
      <c r="C50" s="164"/>
      <c r="E50" s="168"/>
      <c r="S50" s="755"/>
      <c r="T50" s="755"/>
      <c r="U50" s="755"/>
      <c r="V50" s="755"/>
      <c r="W50" s="755"/>
      <c r="X50" s="755"/>
    </row>
    <row r="51" spans="4:24" s="163" customFormat="1" ht="15">
      <c r="D51" s="164"/>
      <c r="E51" s="164"/>
      <c r="F51" s="164"/>
      <c r="S51" s="755"/>
      <c r="T51" s="755"/>
      <c r="U51" s="755"/>
      <c r="V51" s="755"/>
      <c r="W51" s="755"/>
      <c r="X51" s="755"/>
    </row>
    <row r="52" spans="4:24" s="163" customFormat="1" ht="15">
      <c r="D52" s="164"/>
      <c r="E52" s="164"/>
      <c r="F52" s="164"/>
      <c r="S52" s="755"/>
      <c r="T52" s="755"/>
      <c r="U52" s="755"/>
      <c r="V52" s="755"/>
      <c r="W52" s="755"/>
      <c r="X52" s="755"/>
    </row>
    <row r="53" spans="5:24" s="163" customFormat="1" ht="18" customHeight="1">
      <c r="E53" s="169"/>
      <c r="G53" s="164"/>
      <c r="H53" s="164"/>
      <c r="I53" s="164"/>
      <c r="S53" s="755"/>
      <c r="T53" s="755"/>
      <c r="U53" s="755"/>
      <c r="V53" s="755"/>
      <c r="W53" s="755"/>
      <c r="X53" s="755"/>
    </row>
    <row r="54" spans="5:24" s="163" customFormat="1" ht="15">
      <c r="E54" s="169"/>
      <c r="G54" s="164"/>
      <c r="H54" s="164"/>
      <c r="I54" s="164"/>
      <c r="S54" s="755"/>
      <c r="T54" s="755"/>
      <c r="U54" s="755"/>
      <c r="V54" s="755"/>
      <c r="W54" s="755"/>
      <c r="X54" s="755"/>
    </row>
    <row r="55" spans="5:24" s="163" customFormat="1" ht="15">
      <c r="E55" s="169"/>
      <c r="S55" s="755"/>
      <c r="T55" s="755"/>
      <c r="U55" s="755"/>
      <c r="V55" s="755"/>
      <c r="W55" s="755"/>
      <c r="X55" s="755"/>
    </row>
    <row r="56" spans="5:24" s="163" customFormat="1" ht="48" customHeight="1">
      <c r="E56" s="169"/>
      <c r="S56" s="755"/>
      <c r="T56" s="755"/>
      <c r="U56" s="755"/>
      <c r="V56" s="755"/>
      <c r="W56" s="755"/>
      <c r="X56" s="755"/>
    </row>
    <row r="57" spans="3:24" s="163" customFormat="1" ht="15">
      <c r="C57" s="170"/>
      <c r="D57" s="170"/>
      <c r="E57" s="169"/>
      <c r="S57" s="755"/>
      <c r="T57" s="755"/>
      <c r="U57" s="755"/>
      <c r="V57" s="755"/>
      <c r="W57" s="755"/>
      <c r="X57" s="755"/>
    </row>
    <row r="58" spans="3:24" s="163" customFormat="1" ht="15">
      <c r="C58" s="170"/>
      <c r="D58" s="170"/>
      <c r="E58" s="169"/>
      <c r="S58" s="755"/>
      <c r="T58" s="755"/>
      <c r="U58" s="755"/>
      <c r="V58" s="755"/>
      <c r="W58" s="755"/>
      <c r="X58" s="755"/>
    </row>
    <row r="59" spans="3:24" s="163" customFormat="1" ht="15">
      <c r="C59" s="170"/>
      <c r="D59" s="170"/>
      <c r="E59" s="169"/>
      <c r="S59" s="755"/>
      <c r="T59" s="755"/>
      <c r="U59" s="755"/>
      <c r="V59" s="755"/>
      <c r="W59" s="755"/>
      <c r="X59" s="755"/>
    </row>
    <row r="60" spans="3:24" s="163" customFormat="1" ht="15">
      <c r="C60" s="170"/>
      <c r="D60" s="170"/>
      <c r="E60" s="169"/>
      <c r="S60" s="755"/>
      <c r="T60" s="755"/>
      <c r="U60" s="755"/>
      <c r="V60" s="755"/>
      <c r="W60" s="755"/>
      <c r="X60" s="755"/>
    </row>
    <row r="61" spans="3:24" s="163" customFormat="1" ht="15">
      <c r="C61" s="170"/>
      <c r="D61" s="170"/>
      <c r="E61" s="169"/>
      <c r="S61" s="755"/>
      <c r="T61" s="755"/>
      <c r="U61" s="755"/>
      <c r="V61" s="755"/>
      <c r="W61" s="755"/>
      <c r="X61" s="755"/>
    </row>
    <row r="62" spans="3:24" s="163" customFormat="1" ht="15">
      <c r="C62" s="170"/>
      <c r="D62" s="170"/>
      <c r="E62" s="169"/>
      <c r="S62" s="755"/>
      <c r="T62" s="755"/>
      <c r="U62" s="755"/>
      <c r="V62" s="755"/>
      <c r="W62" s="755"/>
      <c r="X62" s="755"/>
    </row>
    <row r="63" spans="3:24" s="163" customFormat="1" ht="15">
      <c r="C63" s="170"/>
      <c r="D63" s="170"/>
      <c r="E63" s="169"/>
      <c r="S63" s="755"/>
      <c r="T63" s="755"/>
      <c r="U63" s="755"/>
      <c r="V63" s="755"/>
      <c r="W63" s="755"/>
      <c r="X63" s="755"/>
    </row>
    <row r="64" spans="3:24" s="163" customFormat="1" ht="15">
      <c r="C64" s="170"/>
      <c r="D64" s="170"/>
      <c r="E64" s="169"/>
      <c r="S64" s="755"/>
      <c r="T64" s="755"/>
      <c r="U64" s="755"/>
      <c r="V64" s="755"/>
      <c r="W64" s="755"/>
      <c r="X64" s="755"/>
    </row>
    <row r="65" spans="3:24" s="163" customFormat="1" ht="15">
      <c r="C65" s="170"/>
      <c r="D65" s="170"/>
      <c r="E65" s="169"/>
      <c r="S65" s="755"/>
      <c r="T65" s="755"/>
      <c r="U65" s="755"/>
      <c r="V65" s="755"/>
      <c r="W65" s="755"/>
      <c r="X65" s="755"/>
    </row>
    <row r="66" spans="3:24" s="163" customFormat="1" ht="15">
      <c r="C66" s="170"/>
      <c r="D66" s="170"/>
      <c r="E66" s="169"/>
      <c r="S66" s="755"/>
      <c r="T66" s="755"/>
      <c r="U66" s="755"/>
      <c r="V66" s="755"/>
      <c r="W66" s="755"/>
      <c r="X66" s="755"/>
    </row>
    <row r="67" spans="3:24" s="163" customFormat="1" ht="15">
      <c r="C67" s="170"/>
      <c r="D67" s="170"/>
      <c r="E67" s="169"/>
      <c r="S67" s="755"/>
      <c r="T67" s="755"/>
      <c r="U67" s="755"/>
      <c r="V67" s="755"/>
      <c r="W67" s="755"/>
      <c r="X67" s="755"/>
    </row>
    <row r="68" spans="3:24" s="163" customFormat="1" ht="15">
      <c r="C68" s="170"/>
      <c r="D68" s="170"/>
      <c r="E68" s="169"/>
      <c r="S68" s="755"/>
      <c r="T68" s="755"/>
      <c r="U68" s="755"/>
      <c r="V68" s="755"/>
      <c r="W68" s="755"/>
      <c r="X68" s="755"/>
    </row>
    <row r="69" spans="3:24" s="163" customFormat="1" ht="15">
      <c r="C69" s="170"/>
      <c r="D69" s="170"/>
      <c r="E69" s="169"/>
      <c r="S69" s="755"/>
      <c r="T69" s="755"/>
      <c r="U69" s="755"/>
      <c r="V69" s="755"/>
      <c r="W69" s="755"/>
      <c r="X69" s="755"/>
    </row>
    <row r="70" spans="3:24" s="163" customFormat="1" ht="15">
      <c r="C70" s="170"/>
      <c r="D70" s="170"/>
      <c r="E70" s="169"/>
      <c r="S70" s="755"/>
      <c r="T70" s="755"/>
      <c r="U70" s="755"/>
      <c r="V70" s="755"/>
      <c r="W70" s="755"/>
      <c r="X70" s="755"/>
    </row>
    <row r="71" spans="3:24" s="163" customFormat="1" ht="15">
      <c r="C71" s="170"/>
      <c r="D71" s="170"/>
      <c r="E71" s="169"/>
      <c r="S71" s="755"/>
      <c r="T71" s="755"/>
      <c r="U71" s="755"/>
      <c r="V71" s="755"/>
      <c r="W71" s="755"/>
      <c r="X71" s="755"/>
    </row>
    <row r="72" spans="3:24" s="163" customFormat="1" ht="15">
      <c r="C72" s="170"/>
      <c r="D72" s="170"/>
      <c r="E72" s="169"/>
      <c r="S72" s="755"/>
      <c r="T72" s="755"/>
      <c r="U72" s="755"/>
      <c r="V72" s="755"/>
      <c r="W72" s="755"/>
      <c r="X72" s="755"/>
    </row>
    <row r="73" spans="3:24" s="163" customFormat="1" ht="15">
      <c r="C73" s="170"/>
      <c r="D73" s="170"/>
      <c r="E73" s="169"/>
      <c r="S73" s="755"/>
      <c r="T73" s="755"/>
      <c r="U73" s="755"/>
      <c r="V73" s="755"/>
      <c r="W73" s="755"/>
      <c r="X73" s="755"/>
    </row>
    <row r="74" spans="3:24" s="163" customFormat="1" ht="15">
      <c r="C74" s="170"/>
      <c r="D74" s="170"/>
      <c r="E74" s="169"/>
      <c r="S74" s="755"/>
      <c r="T74" s="755"/>
      <c r="U74" s="755"/>
      <c r="V74" s="755"/>
      <c r="W74" s="755"/>
      <c r="X74" s="755"/>
    </row>
    <row r="75" spans="3:24" s="163" customFormat="1" ht="15">
      <c r="C75" s="170"/>
      <c r="D75" s="170"/>
      <c r="E75" s="169"/>
      <c r="S75" s="755"/>
      <c r="T75" s="755"/>
      <c r="U75" s="755"/>
      <c r="V75" s="755"/>
      <c r="W75" s="755"/>
      <c r="X75" s="755"/>
    </row>
    <row r="76" spans="3:24" s="163" customFormat="1" ht="15">
      <c r="C76" s="170"/>
      <c r="D76" s="170"/>
      <c r="E76" s="169"/>
      <c r="S76" s="755"/>
      <c r="T76" s="755"/>
      <c r="U76" s="755"/>
      <c r="V76" s="755"/>
      <c r="W76" s="755"/>
      <c r="X76" s="755"/>
    </row>
    <row r="77" spans="3:24" s="163" customFormat="1" ht="15">
      <c r="C77" s="170"/>
      <c r="D77" s="170"/>
      <c r="E77" s="169"/>
      <c r="S77" s="755"/>
      <c r="T77" s="755"/>
      <c r="U77" s="755"/>
      <c r="V77" s="755"/>
      <c r="W77" s="755"/>
      <c r="X77" s="755"/>
    </row>
    <row r="78" spans="3:24" s="163" customFormat="1" ht="15">
      <c r="C78" s="170"/>
      <c r="D78" s="170"/>
      <c r="E78" s="169"/>
      <c r="S78" s="755"/>
      <c r="T78" s="755"/>
      <c r="U78" s="755"/>
      <c r="V78" s="755"/>
      <c r="W78" s="755"/>
      <c r="X78" s="755"/>
    </row>
    <row r="79" spans="3:24" s="163" customFormat="1" ht="15">
      <c r="C79" s="170"/>
      <c r="D79" s="170"/>
      <c r="E79" s="169"/>
      <c r="S79" s="755"/>
      <c r="T79" s="755"/>
      <c r="U79" s="755"/>
      <c r="V79" s="755"/>
      <c r="W79" s="755"/>
      <c r="X79" s="755"/>
    </row>
    <row r="80" spans="3:24" s="163" customFormat="1" ht="15">
      <c r="C80" s="170"/>
      <c r="D80" s="170"/>
      <c r="E80" s="169"/>
      <c r="S80" s="755"/>
      <c r="T80" s="755"/>
      <c r="U80" s="755"/>
      <c r="V80" s="755"/>
      <c r="W80" s="755"/>
      <c r="X80" s="755"/>
    </row>
    <row r="81" spans="3:24" s="163" customFormat="1" ht="15">
      <c r="C81" s="170"/>
      <c r="D81" s="170"/>
      <c r="E81" s="169"/>
      <c r="S81" s="755"/>
      <c r="T81" s="755"/>
      <c r="U81" s="755"/>
      <c r="V81" s="755"/>
      <c r="W81" s="755"/>
      <c r="X81" s="755"/>
    </row>
    <row r="82" spans="3:24" s="163" customFormat="1" ht="15">
      <c r="C82" s="170"/>
      <c r="D82" s="170"/>
      <c r="E82" s="169"/>
      <c r="S82" s="755"/>
      <c r="T82" s="755"/>
      <c r="U82" s="755"/>
      <c r="V82" s="755"/>
      <c r="W82" s="755"/>
      <c r="X82" s="755"/>
    </row>
    <row r="83" spans="3:24" s="163" customFormat="1" ht="15">
      <c r="C83" s="170"/>
      <c r="D83" s="170"/>
      <c r="E83" s="169"/>
      <c r="S83" s="755"/>
      <c r="T83" s="755"/>
      <c r="U83" s="755"/>
      <c r="V83" s="755"/>
      <c r="W83" s="755"/>
      <c r="X83" s="755"/>
    </row>
    <row r="84" spans="3:24" s="163" customFormat="1" ht="15">
      <c r="C84" s="170"/>
      <c r="D84" s="170"/>
      <c r="E84" s="169"/>
      <c r="S84" s="755"/>
      <c r="T84" s="755"/>
      <c r="U84" s="755"/>
      <c r="V84" s="755"/>
      <c r="W84" s="755"/>
      <c r="X84" s="755"/>
    </row>
    <row r="85" spans="3:24" s="163" customFormat="1" ht="15">
      <c r="C85" s="170"/>
      <c r="D85" s="170"/>
      <c r="E85" s="169"/>
      <c r="S85" s="755"/>
      <c r="T85" s="755"/>
      <c r="U85" s="755"/>
      <c r="V85" s="755"/>
      <c r="W85" s="755"/>
      <c r="X85" s="755"/>
    </row>
    <row r="86" spans="3:24" s="163" customFormat="1" ht="15">
      <c r="C86" s="170"/>
      <c r="D86" s="170"/>
      <c r="E86" s="169"/>
      <c r="S86" s="755"/>
      <c r="T86" s="755"/>
      <c r="U86" s="755"/>
      <c r="V86" s="755"/>
      <c r="W86" s="755"/>
      <c r="X86" s="755"/>
    </row>
    <row r="87" spans="3:24" s="163" customFormat="1" ht="15">
      <c r="C87" s="170"/>
      <c r="D87" s="170"/>
      <c r="E87" s="169"/>
      <c r="S87" s="755"/>
      <c r="T87" s="755"/>
      <c r="U87" s="755"/>
      <c r="V87" s="755"/>
      <c r="W87" s="755"/>
      <c r="X87" s="755"/>
    </row>
    <row r="88" spans="3:24" s="163" customFormat="1" ht="15">
      <c r="C88" s="170"/>
      <c r="D88" s="170"/>
      <c r="E88" s="169"/>
      <c r="S88" s="755"/>
      <c r="T88" s="755"/>
      <c r="U88" s="755"/>
      <c r="V88" s="755"/>
      <c r="W88" s="755"/>
      <c r="X88" s="755"/>
    </row>
    <row r="89" spans="3:24" s="163" customFormat="1" ht="15">
      <c r="C89" s="170"/>
      <c r="D89" s="170"/>
      <c r="E89" s="169"/>
      <c r="S89" s="755"/>
      <c r="T89" s="755"/>
      <c r="U89" s="755"/>
      <c r="V89" s="755"/>
      <c r="W89" s="755"/>
      <c r="X89" s="755"/>
    </row>
    <row r="90" spans="3:24" s="163" customFormat="1" ht="15">
      <c r="C90" s="170"/>
      <c r="D90" s="170"/>
      <c r="E90" s="169"/>
      <c r="S90" s="755"/>
      <c r="T90" s="755"/>
      <c r="U90" s="755"/>
      <c r="V90" s="755"/>
      <c r="W90" s="755"/>
      <c r="X90" s="755"/>
    </row>
    <row r="91" spans="3:24" s="163" customFormat="1" ht="15">
      <c r="C91" s="170"/>
      <c r="D91" s="170"/>
      <c r="E91" s="169"/>
      <c r="S91" s="755"/>
      <c r="T91" s="755"/>
      <c r="U91" s="755"/>
      <c r="V91" s="755"/>
      <c r="W91" s="755"/>
      <c r="X91" s="755"/>
    </row>
    <row r="92" spans="3:63" s="163" customFormat="1" ht="15">
      <c r="C92" s="170"/>
      <c r="D92" s="170"/>
      <c r="E92" s="169"/>
      <c r="S92" s="755"/>
      <c r="T92" s="755"/>
      <c r="U92" s="755"/>
      <c r="V92" s="755"/>
      <c r="W92" s="755"/>
      <c r="X92" s="755"/>
      <c r="AL92" s="165"/>
      <c r="AM92" s="165"/>
      <c r="AN92" s="165"/>
      <c r="AO92" s="165"/>
      <c r="AP92" s="165"/>
      <c r="AQ92" s="165"/>
      <c r="AR92" s="165"/>
      <c r="AS92" s="165"/>
      <c r="AT92" s="165"/>
      <c r="AU92" s="165"/>
      <c r="AV92" s="165"/>
      <c r="AW92" s="165"/>
      <c r="AX92" s="165"/>
      <c r="AY92" s="165"/>
      <c r="AZ92" s="165"/>
      <c r="BA92" s="165"/>
      <c r="BB92" s="165"/>
      <c r="BC92" s="165"/>
      <c r="BD92" s="165"/>
      <c r="BE92" s="165"/>
      <c r="BF92" s="165"/>
      <c r="BG92" s="165"/>
      <c r="BH92" s="165"/>
      <c r="BI92" s="165"/>
      <c r="BJ92" s="165"/>
      <c r="BK92" s="165"/>
    </row>
    <row r="93" spans="3:37" s="163" customFormat="1" ht="24" customHeight="1">
      <c r="C93" s="170"/>
      <c r="D93" s="170"/>
      <c r="E93" s="169"/>
      <c r="M93" s="165"/>
      <c r="N93" s="165"/>
      <c r="O93" s="165"/>
      <c r="P93" s="165"/>
      <c r="Q93" s="165"/>
      <c r="R93" s="165"/>
      <c r="S93" s="756"/>
      <c r="T93" s="756"/>
      <c r="U93" s="756"/>
      <c r="V93" s="756"/>
      <c r="W93" s="756"/>
      <c r="X93" s="756"/>
      <c r="Y93" s="165"/>
      <c r="Z93" s="165"/>
      <c r="AA93" s="165"/>
      <c r="AB93" s="165"/>
      <c r="AC93" s="165"/>
      <c r="AD93" s="165"/>
      <c r="AE93" s="165"/>
      <c r="AF93" s="165"/>
      <c r="AG93" s="165"/>
      <c r="AH93" s="165"/>
      <c r="AI93" s="165"/>
      <c r="AJ93" s="165"/>
      <c r="AK93" s="165"/>
    </row>
    <row r="94" spans="3:63" s="165" customFormat="1" ht="24" customHeight="1">
      <c r="C94" s="170"/>
      <c r="D94" s="170"/>
      <c r="E94" s="171"/>
      <c r="M94" s="163"/>
      <c r="N94" s="163"/>
      <c r="O94" s="163"/>
      <c r="P94" s="163"/>
      <c r="Q94" s="163"/>
      <c r="R94" s="163"/>
      <c r="S94" s="755"/>
      <c r="T94" s="755"/>
      <c r="U94" s="755"/>
      <c r="V94" s="755"/>
      <c r="W94" s="755"/>
      <c r="X94" s="755"/>
      <c r="Y94" s="163"/>
      <c r="Z94" s="163"/>
      <c r="AA94" s="163"/>
      <c r="AB94" s="163"/>
      <c r="AC94" s="163"/>
      <c r="AD94" s="163"/>
      <c r="AE94" s="163"/>
      <c r="AF94" s="163"/>
      <c r="AG94" s="163"/>
      <c r="AH94" s="163"/>
      <c r="AI94" s="163"/>
      <c r="AJ94" s="163"/>
      <c r="AK94" s="163"/>
      <c r="AL94" s="163"/>
      <c r="AM94" s="163"/>
      <c r="AN94" s="163"/>
      <c r="AO94" s="163"/>
      <c r="AP94" s="163"/>
      <c r="AQ94" s="163"/>
      <c r="AR94" s="163"/>
      <c r="AS94" s="163"/>
      <c r="AT94" s="163"/>
      <c r="AU94" s="163"/>
      <c r="AV94" s="163"/>
      <c r="AW94" s="163"/>
      <c r="AX94" s="163"/>
      <c r="AY94" s="163"/>
      <c r="AZ94" s="163"/>
      <c r="BA94" s="163"/>
      <c r="BB94" s="163"/>
      <c r="BC94" s="163"/>
      <c r="BD94" s="163"/>
      <c r="BE94" s="163"/>
      <c r="BF94" s="163"/>
      <c r="BG94" s="163"/>
      <c r="BH94" s="163"/>
      <c r="BI94" s="163"/>
      <c r="BJ94" s="163"/>
      <c r="BK94" s="163"/>
    </row>
    <row r="95" spans="3:24" s="163" customFormat="1" ht="84" customHeight="1">
      <c r="C95" s="170"/>
      <c r="D95" s="170"/>
      <c r="E95" s="169"/>
      <c r="S95" s="755"/>
      <c r="T95" s="755"/>
      <c r="U95" s="755"/>
      <c r="V95" s="755"/>
      <c r="W95" s="755"/>
      <c r="X95" s="755"/>
    </row>
    <row r="96" spans="3:24" s="163" customFormat="1" ht="15">
      <c r="C96" s="170"/>
      <c r="D96" s="170"/>
      <c r="E96" s="169"/>
      <c r="S96" s="755"/>
      <c r="T96" s="755"/>
      <c r="U96" s="755"/>
      <c r="V96" s="755"/>
      <c r="W96" s="755"/>
      <c r="X96" s="755"/>
    </row>
    <row r="97" spans="3:24" s="163" customFormat="1" ht="15">
      <c r="C97" s="170"/>
      <c r="D97" s="170"/>
      <c r="E97" s="169"/>
      <c r="S97" s="755"/>
      <c r="T97" s="755"/>
      <c r="U97" s="755"/>
      <c r="V97" s="755"/>
      <c r="W97" s="755"/>
      <c r="X97" s="755"/>
    </row>
    <row r="98" spans="3:24" s="163" customFormat="1" ht="15">
      <c r="C98" s="170"/>
      <c r="D98" s="170"/>
      <c r="E98" s="169"/>
      <c r="S98" s="755"/>
      <c r="T98" s="755"/>
      <c r="U98" s="755"/>
      <c r="V98" s="755"/>
      <c r="W98" s="755"/>
      <c r="X98" s="755"/>
    </row>
    <row r="99" spans="3:24" s="163" customFormat="1" ht="15">
      <c r="C99" s="170"/>
      <c r="D99" s="170"/>
      <c r="E99" s="169"/>
      <c r="S99" s="755"/>
      <c r="T99" s="755"/>
      <c r="U99" s="755"/>
      <c r="V99" s="755"/>
      <c r="W99" s="755"/>
      <c r="X99" s="755"/>
    </row>
    <row r="100" spans="3:24" s="163" customFormat="1" ht="15">
      <c r="C100" s="170"/>
      <c r="D100" s="170"/>
      <c r="E100" s="169"/>
      <c r="S100" s="755"/>
      <c r="T100" s="755"/>
      <c r="U100" s="755"/>
      <c r="V100" s="755"/>
      <c r="W100" s="755"/>
      <c r="X100" s="755"/>
    </row>
    <row r="101" spans="3:24" s="163" customFormat="1" ht="15">
      <c r="C101" s="170"/>
      <c r="D101" s="170"/>
      <c r="E101" s="169"/>
      <c r="S101" s="755"/>
      <c r="T101" s="755"/>
      <c r="U101" s="755"/>
      <c r="V101" s="755"/>
      <c r="W101" s="755"/>
      <c r="X101" s="755"/>
    </row>
    <row r="102" spans="3:24" s="163" customFormat="1" ht="15">
      <c r="C102" s="170"/>
      <c r="D102" s="170"/>
      <c r="E102" s="169"/>
      <c r="S102" s="755"/>
      <c r="T102" s="755"/>
      <c r="U102" s="755"/>
      <c r="V102" s="755"/>
      <c r="W102" s="755"/>
      <c r="X102" s="755"/>
    </row>
    <row r="103" spans="3:24" s="163" customFormat="1" ht="15">
      <c r="C103" s="170"/>
      <c r="D103" s="170"/>
      <c r="E103" s="169"/>
      <c r="S103" s="755"/>
      <c r="T103" s="755"/>
      <c r="U103" s="755"/>
      <c r="V103" s="755"/>
      <c r="W103" s="755"/>
      <c r="X103" s="755"/>
    </row>
    <row r="104" spans="3:24" s="163" customFormat="1" ht="15">
      <c r="C104" s="170"/>
      <c r="D104" s="170"/>
      <c r="E104" s="169"/>
      <c r="S104" s="755"/>
      <c r="T104" s="755"/>
      <c r="U104" s="755"/>
      <c r="V104" s="755"/>
      <c r="W104" s="755"/>
      <c r="X104" s="755"/>
    </row>
    <row r="105" spans="3:24" s="163" customFormat="1" ht="15">
      <c r="C105" s="170"/>
      <c r="D105" s="170"/>
      <c r="E105" s="169"/>
      <c r="S105" s="755"/>
      <c r="T105" s="755"/>
      <c r="U105" s="755"/>
      <c r="V105" s="755"/>
      <c r="W105" s="755"/>
      <c r="X105" s="755"/>
    </row>
    <row r="106" spans="3:24" s="163" customFormat="1" ht="15">
      <c r="C106" s="170"/>
      <c r="D106" s="170"/>
      <c r="E106" s="169"/>
      <c r="S106" s="755"/>
      <c r="T106" s="755"/>
      <c r="U106" s="755"/>
      <c r="V106" s="755"/>
      <c r="W106" s="755"/>
      <c r="X106" s="755"/>
    </row>
    <row r="107" spans="3:24" s="163" customFormat="1" ht="15">
      <c r="C107" s="170"/>
      <c r="D107" s="170"/>
      <c r="E107" s="169"/>
      <c r="S107" s="755"/>
      <c r="T107" s="755"/>
      <c r="U107" s="755"/>
      <c r="V107" s="755"/>
      <c r="W107" s="755"/>
      <c r="X107" s="755"/>
    </row>
    <row r="108" spans="3:24" s="163" customFormat="1" ht="15">
      <c r="C108" s="170"/>
      <c r="D108" s="170"/>
      <c r="E108" s="169"/>
      <c r="S108" s="755"/>
      <c r="T108" s="755"/>
      <c r="U108" s="755"/>
      <c r="V108" s="755"/>
      <c r="W108" s="755"/>
      <c r="X108" s="755"/>
    </row>
    <row r="109" spans="5:24" s="163" customFormat="1" ht="15">
      <c r="E109" s="169"/>
      <c r="S109" s="755"/>
      <c r="T109" s="755"/>
      <c r="U109" s="755"/>
      <c r="V109" s="755"/>
      <c r="W109" s="755"/>
      <c r="X109" s="755"/>
    </row>
    <row r="110" spans="5:24" s="163" customFormat="1" ht="15">
      <c r="E110" s="169"/>
      <c r="S110" s="755"/>
      <c r="T110" s="755"/>
      <c r="U110" s="755"/>
      <c r="V110" s="755"/>
      <c r="W110" s="755"/>
      <c r="X110" s="755"/>
    </row>
    <row r="111" spans="5:24" s="163" customFormat="1" ht="15">
      <c r="E111" s="169"/>
      <c r="S111" s="755"/>
      <c r="T111" s="755"/>
      <c r="U111" s="755"/>
      <c r="V111" s="755"/>
      <c r="W111" s="755"/>
      <c r="X111" s="755"/>
    </row>
    <row r="112" spans="5:24" s="163" customFormat="1" ht="15">
      <c r="E112" s="169"/>
      <c r="S112" s="755"/>
      <c r="T112" s="755"/>
      <c r="U112" s="755"/>
      <c r="V112" s="755"/>
      <c r="W112" s="755"/>
      <c r="X112" s="755"/>
    </row>
    <row r="113" spans="5:24" s="163" customFormat="1" ht="15">
      <c r="E113" s="169"/>
      <c r="S113" s="755"/>
      <c r="T113" s="755"/>
      <c r="U113" s="755"/>
      <c r="V113" s="755"/>
      <c r="W113" s="755"/>
      <c r="X113" s="755"/>
    </row>
    <row r="114" spans="5:24" s="163" customFormat="1" ht="15">
      <c r="E114" s="169"/>
      <c r="S114" s="755"/>
      <c r="T114" s="755"/>
      <c r="U114" s="755"/>
      <c r="V114" s="755"/>
      <c r="W114" s="755"/>
      <c r="X114" s="755"/>
    </row>
    <row r="115" spans="2:24" s="163" customFormat="1" ht="15">
      <c r="B115" s="172"/>
      <c r="E115" s="169"/>
      <c r="S115" s="755"/>
      <c r="T115" s="755"/>
      <c r="U115" s="755"/>
      <c r="V115" s="755"/>
      <c r="W115" s="755"/>
      <c r="X115" s="755"/>
    </row>
    <row r="116" spans="5:24" s="163" customFormat="1" ht="15">
      <c r="E116" s="169"/>
      <c r="S116" s="755"/>
      <c r="T116" s="755"/>
      <c r="U116" s="755"/>
      <c r="V116" s="755"/>
      <c r="W116" s="755"/>
      <c r="X116" s="755"/>
    </row>
    <row r="117" spans="5:24" s="163" customFormat="1" ht="15">
      <c r="E117" s="169"/>
      <c r="S117" s="755"/>
      <c r="T117" s="755"/>
      <c r="U117" s="755"/>
      <c r="V117" s="755"/>
      <c r="W117" s="755"/>
      <c r="X117" s="755"/>
    </row>
    <row r="118" spans="5:24" s="163" customFormat="1" ht="15">
      <c r="E118" s="169"/>
      <c r="S118" s="755"/>
      <c r="T118" s="755"/>
      <c r="U118" s="755"/>
      <c r="V118" s="755"/>
      <c r="W118" s="755"/>
      <c r="X118" s="755"/>
    </row>
    <row r="119" spans="5:24" s="163" customFormat="1" ht="15">
      <c r="E119" s="169"/>
      <c r="S119" s="755"/>
      <c r="T119" s="755"/>
      <c r="U119" s="755"/>
      <c r="V119" s="755"/>
      <c r="W119" s="755"/>
      <c r="X119" s="755"/>
    </row>
    <row r="120" spans="5:24" s="163" customFormat="1" ht="15">
      <c r="E120" s="169"/>
      <c r="S120" s="755"/>
      <c r="T120" s="755"/>
      <c r="U120" s="755"/>
      <c r="V120" s="755"/>
      <c r="W120" s="755"/>
      <c r="X120" s="755"/>
    </row>
    <row r="121" spans="5:24" s="163" customFormat="1" ht="15">
      <c r="E121" s="169"/>
      <c r="S121" s="755"/>
      <c r="T121" s="755"/>
      <c r="U121" s="755"/>
      <c r="V121" s="755"/>
      <c r="W121" s="755"/>
      <c r="X121" s="755"/>
    </row>
    <row r="122" spans="5:24" s="163" customFormat="1" ht="15">
      <c r="E122" s="169"/>
      <c r="S122" s="755"/>
      <c r="T122" s="755"/>
      <c r="U122" s="755"/>
      <c r="V122" s="755"/>
      <c r="W122" s="755"/>
      <c r="X122" s="755"/>
    </row>
    <row r="123" spans="5:24" s="163" customFormat="1" ht="15">
      <c r="E123" s="169"/>
      <c r="S123" s="755"/>
      <c r="T123" s="755"/>
      <c r="U123" s="755"/>
      <c r="V123" s="755"/>
      <c r="W123" s="755"/>
      <c r="X123" s="755"/>
    </row>
    <row r="124" spans="5:24" s="163" customFormat="1" ht="15">
      <c r="E124" s="169"/>
      <c r="S124" s="755"/>
      <c r="T124" s="755"/>
      <c r="U124" s="755"/>
      <c r="V124" s="755"/>
      <c r="W124" s="755"/>
      <c r="X124" s="755"/>
    </row>
    <row r="125" spans="5:24" s="163" customFormat="1" ht="15">
      <c r="E125" s="169"/>
      <c r="S125" s="755"/>
      <c r="T125" s="755"/>
      <c r="U125" s="755"/>
      <c r="V125" s="755"/>
      <c r="W125" s="755"/>
      <c r="X125" s="755"/>
    </row>
    <row r="126" spans="5:24" s="163" customFormat="1" ht="15">
      <c r="E126" s="169"/>
      <c r="S126" s="755"/>
      <c r="T126" s="755"/>
      <c r="U126" s="755"/>
      <c r="V126" s="755"/>
      <c r="W126" s="755"/>
      <c r="X126" s="755"/>
    </row>
    <row r="127" spans="5:24" s="163" customFormat="1" ht="15">
      <c r="E127" s="169"/>
      <c r="S127" s="755"/>
      <c r="T127" s="755"/>
      <c r="U127" s="755"/>
      <c r="V127" s="755"/>
      <c r="W127" s="755"/>
      <c r="X127" s="755"/>
    </row>
    <row r="128" spans="5:24" s="163" customFormat="1" ht="15">
      <c r="E128" s="169"/>
      <c r="S128" s="755"/>
      <c r="T128" s="755"/>
      <c r="U128" s="755"/>
      <c r="V128" s="755"/>
      <c r="W128" s="755"/>
      <c r="X128" s="755"/>
    </row>
    <row r="129" spans="5:24" s="163" customFormat="1" ht="15">
      <c r="E129" s="169"/>
      <c r="S129" s="755"/>
      <c r="T129" s="755"/>
      <c r="U129" s="755"/>
      <c r="V129" s="755"/>
      <c r="W129" s="755"/>
      <c r="X129" s="755"/>
    </row>
    <row r="130" spans="5:24" s="163" customFormat="1" ht="15">
      <c r="E130" s="169"/>
      <c r="S130" s="755"/>
      <c r="T130" s="755"/>
      <c r="U130" s="755"/>
      <c r="V130" s="755"/>
      <c r="W130" s="755"/>
      <c r="X130" s="755"/>
    </row>
    <row r="131" spans="5:24" s="163" customFormat="1" ht="15">
      <c r="E131" s="169"/>
      <c r="S131" s="755"/>
      <c r="T131" s="755"/>
      <c r="U131" s="755"/>
      <c r="V131" s="755"/>
      <c r="W131" s="755"/>
      <c r="X131" s="755"/>
    </row>
    <row r="132" spans="5:24" s="163" customFormat="1" ht="15">
      <c r="E132" s="169"/>
      <c r="S132" s="755"/>
      <c r="T132" s="755"/>
      <c r="U132" s="755"/>
      <c r="V132" s="755"/>
      <c r="W132" s="755"/>
      <c r="X132" s="755"/>
    </row>
    <row r="133" spans="5:24" s="163" customFormat="1" ht="15">
      <c r="E133" s="169"/>
      <c r="S133" s="755"/>
      <c r="T133" s="755"/>
      <c r="U133" s="755"/>
      <c r="V133" s="755"/>
      <c r="W133" s="755"/>
      <c r="X133" s="755"/>
    </row>
    <row r="134" spans="5:24" s="163" customFormat="1" ht="15">
      <c r="E134" s="169"/>
      <c r="S134" s="755"/>
      <c r="T134" s="755"/>
      <c r="U134" s="755"/>
      <c r="V134" s="755"/>
      <c r="W134" s="755"/>
      <c r="X134" s="755"/>
    </row>
    <row r="135" spans="5:24" s="163" customFormat="1" ht="15">
      <c r="E135" s="169"/>
      <c r="S135" s="755"/>
      <c r="T135" s="755"/>
      <c r="U135" s="755"/>
      <c r="V135" s="755"/>
      <c r="W135" s="755"/>
      <c r="X135" s="755"/>
    </row>
    <row r="136" spans="5:24" s="163" customFormat="1" ht="15">
      <c r="E136" s="169"/>
      <c r="S136" s="755"/>
      <c r="T136" s="755"/>
      <c r="U136" s="755"/>
      <c r="V136" s="755"/>
      <c r="W136" s="755"/>
      <c r="X136" s="755"/>
    </row>
    <row r="137" spans="5:24" s="163" customFormat="1" ht="15">
      <c r="E137" s="169"/>
      <c r="S137" s="755"/>
      <c r="T137" s="755"/>
      <c r="U137" s="755"/>
      <c r="V137" s="755"/>
      <c r="W137" s="755"/>
      <c r="X137" s="755"/>
    </row>
    <row r="138" spans="5:24" s="163" customFormat="1" ht="15">
      <c r="E138" s="169"/>
      <c r="S138" s="755"/>
      <c r="T138" s="755"/>
      <c r="U138" s="755"/>
      <c r="V138" s="755"/>
      <c r="W138" s="755"/>
      <c r="X138" s="755"/>
    </row>
    <row r="139" spans="5:24" s="163" customFormat="1" ht="15">
      <c r="E139" s="169"/>
      <c r="S139" s="755"/>
      <c r="T139" s="755"/>
      <c r="U139" s="755"/>
      <c r="V139" s="755"/>
      <c r="W139" s="755"/>
      <c r="X139" s="755"/>
    </row>
    <row r="140" spans="5:24" s="163" customFormat="1" ht="15">
      <c r="E140" s="169"/>
      <c r="S140" s="755"/>
      <c r="T140" s="755"/>
      <c r="U140" s="755"/>
      <c r="V140" s="755"/>
      <c r="W140" s="755"/>
      <c r="X140" s="755"/>
    </row>
    <row r="141" spans="5:24" s="163" customFormat="1" ht="15">
      <c r="E141" s="169"/>
      <c r="S141" s="755"/>
      <c r="T141" s="755"/>
      <c r="U141" s="755"/>
      <c r="V141" s="755"/>
      <c r="W141" s="755"/>
      <c r="X141" s="755"/>
    </row>
    <row r="142" spans="5:24" s="163" customFormat="1" ht="15">
      <c r="E142" s="169"/>
      <c r="S142" s="755"/>
      <c r="T142" s="755"/>
      <c r="U142" s="755"/>
      <c r="V142" s="755"/>
      <c r="W142" s="755"/>
      <c r="X142" s="755"/>
    </row>
    <row r="143" spans="5:24" s="163" customFormat="1" ht="15">
      <c r="E143" s="169"/>
      <c r="S143" s="755"/>
      <c r="T143" s="755"/>
      <c r="U143" s="755"/>
      <c r="V143" s="755"/>
      <c r="W143" s="755"/>
      <c r="X143" s="755"/>
    </row>
    <row r="144" spans="5:24" s="163" customFormat="1" ht="15">
      <c r="E144" s="169"/>
      <c r="S144" s="755"/>
      <c r="T144" s="755"/>
      <c r="U144" s="755"/>
      <c r="V144" s="755"/>
      <c r="W144" s="755"/>
      <c r="X144" s="755"/>
    </row>
    <row r="145" spans="5:24" s="163" customFormat="1" ht="15">
      <c r="E145" s="169"/>
      <c r="S145" s="755"/>
      <c r="T145" s="755"/>
      <c r="U145" s="755"/>
      <c r="V145" s="755"/>
      <c r="W145" s="755"/>
      <c r="X145" s="755"/>
    </row>
    <row r="146" spans="5:24" s="163" customFormat="1" ht="15">
      <c r="E146" s="169"/>
      <c r="S146" s="755"/>
      <c r="T146" s="755"/>
      <c r="U146" s="755"/>
      <c r="V146" s="755"/>
      <c r="W146" s="755"/>
      <c r="X146" s="755"/>
    </row>
    <row r="147" spans="5:24" s="163" customFormat="1" ht="15">
      <c r="E147" s="169"/>
      <c r="S147" s="755"/>
      <c r="T147" s="755"/>
      <c r="U147" s="755"/>
      <c r="V147" s="755"/>
      <c r="W147" s="755"/>
      <c r="X147" s="755"/>
    </row>
    <row r="148" spans="5:24" s="163" customFormat="1" ht="15">
      <c r="E148" s="169"/>
      <c r="S148" s="755"/>
      <c r="T148" s="755"/>
      <c r="U148" s="755"/>
      <c r="V148" s="755"/>
      <c r="W148" s="755"/>
      <c r="X148" s="755"/>
    </row>
    <row r="149" spans="5:24" s="163" customFormat="1" ht="15">
      <c r="E149" s="169"/>
      <c r="S149" s="755"/>
      <c r="T149" s="755"/>
      <c r="U149" s="755"/>
      <c r="V149" s="755"/>
      <c r="W149" s="755"/>
      <c r="X149" s="755"/>
    </row>
    <row r="150" spans="5:24" s="163" customFormat="1" ht="15">
      <c r="E150" s="169"/>
      <c r="S150" s="755"/>
      <c r="T150" s="755"/>
      <c r="U150" s="755"/>
      <c r="V150" s="755"/>
      <c r="W150" s="755"/>
      <c r="X150" s="755"/>
    </row>
    <row r="151" spans="5:24" s="163" customFormat="1" ht="15">
      <c r="E151" s="169"/>
      <c r="S151" s="755"/>
      <c r="T151" s="755"/>
      <c r="U151" s="755"/>
      <c r="V151" s="755"/>
      <c r="W151" s="755"/>
      <c r="X151" s="755"/>
    </row>
    <row r="152" spans="5:24" s="163" customFormat="1" ht="15">
      <c r="E152" s="169"/>
      <c r="S152" s="755"/>
      <c r="T152" s="755"/>
      <c r="U152" s="755"/>
      <c r="V152" s="755"/>
      <c r="W152" s="755"/>
      <c r="X152" s="755"/>
    </row>
    <row r="153" spans="5:24" s="163" customFormat="1" ht="15">
      <c r="E153" s="169"/>
      <c r="S153" s="755"/>
      <c r="T153" s="755"/>
      <c r="U153" s="755"/>
      <c r="V153" s="755"/>
      <c r="W153" s="755"/>
      <c r="X153" s="755"/>
    </row>
    <row r="154" spans="5:24" s="163" customFormat="1" ht="15">
      <c r="E154" s="169"/>
      <c r="S154" s="755"/>
      <c r="T154" s="755"/>
      <c r="U154" s="755"/>
      <c r="V154" s="755"/>
      <c r="W154" s="755"/>
      <c r="X154" s="755"/>
    </row>
    <row r="155" spans="5:24" s="163" customFormat="1" ht="15">
      <c r="E155" s="169"/>
      <c r="S155" s="755"/>
      <c r="T155" s="755"/>
      <c r="U155" s="755"/>
      <c r="V155" s="755"/>
      <c r="W155" s="755"/>
      <c r="X155" s="755"/>
    </row>
    <row r="156" spans="5:24" s="163" customFormat="1" ht="15">
      <c r="E156" s="169"/>
      <c r="S156" s="755"/>
      <c r="T156" s="755"/>
      <c r="U156" s="755"/>
      <c r="V156" s="755"/>
      <c r="W156" s="755"/>
      <c r="X156" s="755"/>
    </row>
    <row r="157" spans="5:24" s="163" customFormat="1" ht="15">
      <c r="E157" s="169"/>
      <c r="S157" s="755"/>
      <c r="T157" s="755"/>
      <c r="U157" s="755"/>
      <c r="V157" s="755"/>
      <c r="W157" s="755"/>
      <c r="X157" s="755"/>
    </row>
    <row r="158" spans="5:24" s="163" customFormat="1" ht="15">
      <c r="E158" s="169"/>
      <c r="S158" s="755"/>
      <c r="T158" s="755"/>
      <c r="U158" s="755"/>
      <c r="V158" s="755"/>
      <c r="W158" s="755"/>
      <c r="X158" s="755"/>
    </row>
    <row r="159" spans="5:24" s="163" customFormat="1" ht="15">
      <c r="E159" s="169"/>
      <c r="S159" s="755"/>
      <c r="T159" s="755"/>
      <c r="U159" s="755"/>
      <c r="V159" s="755"/>
      <c r="W159" s="755"/>
      <c r="X159" s="755"/>
    </row>
    <row r="160" spans="5:24" s="163" customFormat="1" ht="15">
      <c r="E160" s="169"/>
      <c r="S160" s="755"/>
      <c r="T160" s="755"/>
      <c r="U160" s="755"/>
      <c r="V160" s="755"/>
      <c r="W160" s="755"/>
      <c r="X160" s="755"/>
    </row>
    <row r="161" spans="5:24" s="163" customFormat="1" ht="15">
      <c r="E161" s="169"/>
      <c r="S161" s="755"/>
      <c r="T161" s="755"/>
      <c r="U161" s="755"/>
      <c r="V161" s="755"/>
      <c r="W161" s="755"/>
      <c r="X161" s="755"/>
    </row>
    <row r="162" spans="5:24" s="163" customFormat="1" ht="15">
      <c r="E162" s="169"/>
      <c r="S162" s="755"/>
      <c r="T162" s="755"/>
      <c r="U162" s="755"/>
      <c r="V162" s="755"/>
      <c r="W162" s="755"/>
      <c r="X162" s="755"/>
    </row>
    <row r="163" spans="5:24" s="163" customFormat="1" ht="15">
      <c r="E163" s="169"/>
      <c r="S163" s="755"/>
      <c r="T163" s="755"/>
      <c r="U163" s="755"/>
      <c r="V163" s="755"/>
      <c r="W163" s="755"/>
      <c r="X163" s="755"/>
    </row>
    <row r="164" spans="5:24" s="163" customFormat="1" ht="15">
      <c r="E164" s="169"/>
      <c r="S164" s="755"/>
      <c r="T164" s="755"/>
      <c r="U164" s="755"/>
      <c r="V164" s="755"/>
      <c r="W164" s="755"/>
      <c r="X164" s="755"/>
    </row>
    <row r="165" spans="5:24" s="163" customFormat="1" ht="15">
      <c r="E165" s="169"/>
      <c r="S165" s="755"/>
      <c r="T165" s="755"/>
      <c r="U165" s="755"/>
      <c r="V165" s="755"/>
      <c r="W165" s="755"/>
      <c r="X165" s="755"/>
    </row>
    <row r="166" spans="5:24" s="163" customFormat="1" ht="15">
      <c r="E166" s="169"/>
      <c r="S166" s="755"/>
      <c r="T166" s="755"/>
      <c r="U166" s="755"/>
      <c r="V166" s="755"/>
      <c r="W166" s="755"/>
      <c r="X166" s="755"/>
    </row>
    <row r="167" spans="5:24" s="163" customFormat="1" ht="15">
      <c r="E167" s="169"/>
      <c r="S167" s="755"/>
      <c r="T167" s="755"/>
      <c r="U167" s="755"/>
      <c r="V167" s="755"/>
      <c r="W167" s="755"/>
      <c r="X167" s="755"/>
    </row>
    <row r="168" spans="5:24" s="163" customFormat="1" ht="15">
      <c r="E168" s="169"/>
      <c r="S168" s="755"/>
      <c r="T168" s="755"/>
      <c r="U168" s="755"/>
      <c r="V168" s="755"/>
      <c r="W168" s="755"/>
      <c r="X168" s="755"/>
    </row>
    <row r="169" spans="5:24" s="163" customFormat="1" ht="15">
      <c r="E169" s="169"/>
      <c r="S169" s="755"/>
      <c r="T169" s="755"/>
      <c r="U169" s="755"/>
      <c r="V169" s="755"/>
      <c r="W169" s="755"/>
      <c r="X169" s="755"/>
    </row>
    <row r="170" spans="5:24" s="163" customFormat="1" ht="15">
      <c r="E170" s="169"/>
      <c r="S170" s="755"/>
      <c r="T170" s="755"/>
      <c r="U170" s="755"/>
      <c r="V170" s="755"/>
      <c r="W170" s="755"/>
      <c r="X170" s="755"/>
    </row>
    <row r="171" spans="5:24" s="163" customFormat="1" ht="15">
      <c r="E171" s="169"/>
      <c r="S171" s="755"/>
      <c r="T171" s="755"/>
      <c r="U171" s="755"/>
      <c r="V171" s="755"/>
      <c r="W171" s="755"/>
      <c r="X171" s="755"/>
    </row>
    <row r="172" spans="5:24" s="163" customFormat="1" ht="15">
      <c r="E172" s="169"/>
      <c r="S172" s="755"/>
      <c r="T172" s="755"/>
      <c r="U172" s="755"/>
      <c r="V172" s="755"/>
      <c r="W172" s="755"/>
      <c r="X172" s="755"/>
    </row>
    <row r="173" spans="5:24" s="163" customFormat="1" ht="15">
      <c r="E173" s="169"/>
      <c r="S173" s="755"/>
      <c r="T173" s="755"/>
      <c r="U173" s="755"/>
      <c r="V173" s="755"/>
      <c r="W173" s="755"/>
      <c r="X173" s="755"/>
    </row>
    <row r="174" spans="5:24" s="163" customFormat="1" ht="15">
      <c r="E174" s="169"/>
      <c r="S174" s="755"/>
      <c r="T174" s="755"/>
      <c r="U174" s="755"/>
      <c r="V174" s="755"/>
      <c r="W174" s="755"/>
      <c r="X174" s="755"/>
    </row>
    <row r="175" spans="5:24" s="163" customFormat="1" ht="15">
      <c r="E175" s="169"/>
      <c r="S175" s="755"/>
      <c r="T175" s="755"/>
      <c r="U175" s="755"/>
      <c r="V175" s="755"/>
      <c r="W175" s="755"/>
      <c r="X175" s="755"/>
    </row>
    <row r="176" spans="5:24" s="163" customFormat="1" ht="15">
      <c r="E176" s="169"/>
      <c r="S176" s="755"/>
      <c r="T176" s="755"/>
      <c r="U176" s="755"/>
      <c r="V176" s="755"/>
      <c r="W176" s="755"/>
      <c r="X176" s="755"/>
    </row>
    <row r="177" spans="5:24" s="163" customFormat="1" ht="15">
      <c r="E177" s="169"/>
      <c r="S177" s="755"/>
      <c r="T177" s="755"/>
      <c r="U177" s="755"/>
      <c r="V177" s="755"/>
      <c r="W177" s="755"/>
      <c r="X177" s="755"/>
    </row>
    <row r="178" spans="5:24" s="163" customFormat="1" ht="15">
      <c r="E178" s="169"/>
      <c r="S178" s="755"/>
      <c r="T178" s="755"/>
      <c r="U178" s="755"/>
      <c r="V178" s="755"/>
      <c r="W178" s="755"/>
      <c r="X178" s="755"/>
    </row>
    <row r="179" spans="5:24" s="163" customFormat="1" ht="15">
      <c r="E179" s="169"/>
      <c r="S179" s="755"/>
      <c r="T179" s="755"/>
      <c r="U179" s="755"/>
      <c r="V179" s="755"/>
      <c r="W179" s="755"/>
      <c r="X179" s="755"/>
    </row>
    <row r="180" spans="5:24" s="163" customFormat="1" ht="15">
      <c r="E180" s="169"/>
      <c r="S180" s="755"/>
      <c r="T180" s="755"/>
      <c r="U180" s="755"/>
      <c r="V180" s="755"/>
      <c r="W180" s="755"/>
      <c r="X180" s="755"/>
    </row>
    <row r="181" spans="5:24" s="163" customFormat="1" ht="15">
      <c r="E181" s="169"/>
      <c r="S181" s="755"/>
      <c r="T181" s="755"/>
      <c r="U181" s="755"/>
      <c r="V181" s="755"/>
      <c r="W181" s="755"/>
      <c r="X181" s="755"/>
    </row>
    <row r="182" spans="5:24" s="163" customFormat="1" ht="15">
      <c r="E182" s="169"/>
      <c r="S182" s="755"/>
      <c r="T182" s="755"/>
      <c r="U182" s="755"/>
      <c r="V182" s="755"/>
      <c r="W182" s="755"/>
      <c r="X182" s="755"/>
    </row>
    <row r="183" spans="5:24" s="163" customFormat="1" ht="15">
      <c r="E183" s="169"/>
      <c r="S183" s="755"/>
      <c r="T183" s="755"/>
      <c r="U183" s="755"/>
      <c r="V183" s="755"/>
      <c r="W183" s="755"/>
      <c r="X183" s="755"/>
    </row>
    <row r="184" spans="5:24" s="163" customFormat="1" ht="15">
      <c r="E184" s="169"/>
      <c r="S184" s="755"/>
      <c r="T184" s="755"/>
      <c r="U184" s="755"/>
      <c r="V184" s="755"/>
      <c r="W184" s="755"/>
      <c r="X184" s="755"/>
    </row>
    <row r="185" spans="5:24" s="163" customFormat="1" ht="15">
      <c r="E185" s="169"/>
      <c r="S185" s="755"/>
      <c r="T185" s="755"/>
      <c r="U185" s="755"/>
      <c r="V185" s="755"/>
      <c r="W185" s="755"/>
      <c r="X185" s="755"/>
    </row>
    <row r="186" spans="5:24" s="163" customFormat="1" ht="15">
      <c r="E186" s="169"/>
      <c r="S186" s="755"/>
      <c r="T186" s="755"/>
      <c r="U186" s="755"/>
      <c r="V186" s="755"/>
      <c r="W186" s="755"/>
      <c r="X186" s="755"/>
    </row>
    <row r="187" spans="5:24" s="163" customFormat="1" ht="15">
      <c r="E187" s="169"/>
      <c r="S187" s="755"/>
      <c r="T187" s="755"/>
      <c r="U187" s="755"/>
      <c r="V187" s="755"/>
      <c r="W187" s="755"/>
      <c r="X187" s="755"/>
    </row>
    <row r="188" spans="5:24" s="163" customFormat="1" ht="15">
      <c r="E188" s="169"/>
      <c r="S188" s="755"/>
      <c r="T188" s="755"/>
      <c r="U188" s="755"/>
      <c r="V188" s="755"/>
      <c r="W188" s="755"/>
      <c r="X188" s="755"/>
    </row>
    <row r="189" spans="5:24" s="163" customFormat="1" ht="15">
      <c r="E189" s="169"/>
      <c r="S189" s="755"/>
      <c r="T189" s="755"/>
      <c r="U189" s="755"/>
      <c r="V189" s="755"/>
      <c r="W189" s="755"/>
      <c r="X189" s="755"/>
    </row>
    <row r="190" spans="5:24" s="163" customFormat="1" ht="15">
      <c r="E190" s="169"/>
      <c r="S190" s="755"/>
      <c r="T190" s="755"/>
      <c r="U190" s="755"/>
      <c r="V190" s="755"/>
      <c r="W190" s="755"/>
      <c r="X190" s="755"/>
    </row>
    <row r="191" spans="5:24" s="163" customFormat="1" ht="15">
      <c r="E191" s="169"/>
      <c r="S191" s="755"/>
      <c r="T191" s="755"/>
      <c r="U191" s="755"/>
      <c r="V191" s="755"/>
      <c r="W191" s="755"/>
      <c r="X191" s="755"/>
    </row>
    <row r="192" spans="5:24" s="163" customFormat="1" ht="15">
      <c r="E192" s="169"/>
      <c r="S192" s="755"/>
      <c r="T192" s="755"/>
      <c r="U192" s="755"/>
      <c r="V192" s="755"/>
      <c r="W192" s="755"/>
      <c r="X192" s="755"/>
    </row>
    <row r="193" spans="5:24" s="163" customFormat="1" ht="15">
      <c r="E193" s="169"/>
      <c r="S193" s="755"/>
      <c r="T193" s="755"/>
      <c r="U193" s="755"/>
      <c r="V193" s="755"/>
      <c r="W193" s="755"/>
      <c r="X193" s="755"/>
    </row>
    <row r="194" spans="5:24" s="163" customFormat="1" ht="15">
      <c r="E194" s="169"/>
      <c r="S194" s="755"/>
      <c r="T194" s="755"/>
      <c r="U194" s="755"/>
      <c r="V194" s="755"/>
      <c r="W194" s="755"/>
      <c r="X194" s="755"/>
    </row>
    <row r="195" spans="5:24" s="163" customFormat="1" ht="15">
      <c r="E195" s="169"/>
      <c r="S195" s="755"/>
      <c r="T195" s="755"/>
      <c r="U195" s="755"/>
      <c r="V195" s="755"/>
      <c r="W195" s="755"/>
      <c r="X195" s="755"/>
    </row>
    <row r="196" spans="5:24" s="163" customFormat="1" ht="15">
      <c r="E196" s="169"/>
      <c r="S196" s="755"/>
      <c r="T196" s="755"/>
      <c r="U196" s="755"/>
      <c r="V196" s="755"/>
      <c r="W196" s="755"/>
      <c r="X196" s="755"/>
    </row>
    <row r="197" spans="5:24" s="163" customFormat="1" ht="15">
      <c r="E197" s="169"/>
      <c r="S197" s="755"/>
      <c r="T197" s="755"/>
      <c r="U197" s="755"/>
      <c r="V197" s="755"/>
      <c r="W197" s="755"/>
      <c r="X197" s="755"/>
    </row>
    <row r="198" spans="5:24" s="163" customFormat="1" ht="15">
      <c r="E198" s="169"/>
      <c r="S198" s="755"/>
      <c r="T198" s="755"/>
      <c r="U198" s="755"/>
      <c r="V198" s="755"/>
      <c r="W198" s="755"/>
      <c r="X198" s="755"/>
    </row>
    <row r="199" spans="5:24" s="163" customFormat="1" ht="15">
      <c r="E199" s="169"/>
      <c r="S199" s="755"/>
      <c r="T199" s="755"/>
      <c r="U199" s="755"/>
      <c r="V199" s="755"/>
      <c r="W199" s="755"/>
      <c r="X199" s="755"/>
    </row>
    <row r="200" spans="5:24" s="163" customFormat="1" ht="15">
      <c r="E200" s="169"/>
      <c r="S200" s="755"/>
      <c r="T200" s="755"/>
      <c r="U200" s="755"/>
      <c r="V200" s="755"/>
      <c r="W200" s="755"/>
      <c r="X200" s="755"/>
    </row>
    <row r="201" spans="5:24" s="163" customFormat="1" ht="15">
      <c r="E201" s="169"/>
      <c r="S201" s="755"/>
      <c r="T201" s="755"/>
      <c r="U201" s="755"/>
      <c r="V201" s="755"/>
      <c r="W201" s="755"/>
      <c r="X201" s="755"/>
    </row>
    <row r="202" spans="5:24" s="163" customFormat="1" ht="15">
      <c r="E202" s="169"/>
      <c r="S202" s="755"/>
      <c r="T202" s="755"/>
      <c r="U202" s="755"/>
      <c r="V202" s="755"/>
      <c r="W202" s="755"/>
      <c r="X202" s="755"/>
    </row>
    <row r="203" spans="5:24" s="163" customFormat="1" ht="15">
      <c r="E203" s="169"/>
      <c r="S203" s="755"/>
      <c r="T203" s="755"/>
      <c r="U203" s="755"/>
      <c r="V203" s="755"/>
      <c r="W203" s="755"/>
      <c r="X203" s="755"/>
    </row>
    <row r="204" spans="5:24" s="163" customFormat="1" ht="15">
      <c r="E204" s="169"/>
      <c r="S204" s="755"/>
      <c r="T204" s="755"/>
      <c r="U204" s="755"/>
      <c r="V204" s="755"/>
      <c r="W204" s="755"/>
      <c r="X204" s="755"/>
    </row>
    <row r="205" spans="5:24" s="163" customFormat="1" ht="15">
      <c r="E205" s="169"/>
      <c r="S205" s="755"/>
      <c r="T205" s="755"/>
      <c r="U205" s="755"/>
      <c r="V205" s="755"/>
      <c r="W205" s="755"/>
      <c r="X205" s="755"/>
    </row>
    <row r="206" spans="5:24" s="163" customFormat="1" ht="15">
      <c r="E206" s="169"/>
      <c r="S206" s="755"/>
      <c r="T206" s="755"/>
      <c r="U206" s="755"/>
      <c r="V206" s="755"/>
      <c r="W206" s="755"/>
      <c r="X206" s="755"/>
    </row>
    <row r="207" spans="5:24" s="163" customFormat="1" ht="15">
      <c r="E207" s="169"/>
      <c r="S207" s="755"/>
      <c r="T207" s="755"/>
      <c r="U207" s="755"/>
      <c r="V207" s="755"/>
      <c r="W207" s="755"/>
      <c r="X207" s="755"/>
    </row>
    <row r="208" spans="5:24" s="163" customFormat="1" ht="15">
      <c r="E208" s="169"/>
      <c r="S208" s="755"/>
      <c r="T208" s="755"/>
      <c r="U208" s="755"/>
      <c r="V208" s="755"/>
      <c r="W208" s="755"/>
      <c r="X208" s="755"/>
    </row>
    <row r="209" spans="5:24" s="163" customFormat="1" ht="15">
      <c r="E209" s="169"/>
      <c r="S209" s="755"/>
      <c r="T209" s="755"/>
      <c r="U209" s="755"/>
      <c r="V209" s="755"/>
      <c r="W209" s="755"/>
      <c r="X209" s="755"/>
    </row>
    <row r="210" spans="5:24" s="163" customFormat="1" ht="15">
      <c r="E210" s="169"/>
      <c r="S210" s="755"/>
      <c r="T210" s="755"/>
      <c r="U210" s="755"/>
      <c r="V210" s="755"/>
      <c r="W210" s="755"/>
      <c r="X210" s="755"/>
    </row>
    <row r="211" spans="5:24" s="163" customFormat="1" ht="15">
      <c r="E211" s="169"/>
      <c r="S211" s="755"/>
      <c r="T211" s="755"/>
      <c r="U211" s="755"/>
      <c r="V211" s="755"/>
      <c r="W211" s="755"/>
      <c r="X211" s="755"/>
    </row>
    <row r="212" spans="5:24" s="163" customFormat="1" ht="15">
      <c r="E212" s="169"/>
      <c r="S212" s="755"/>
      <c r="T212" s="755"/>
      <c r="U212" s="755"/>
      <c r="V212" s="755"/>
      <c r="W212" s="755"/>
      <c r="X212" s="755"/>
    </row>
    <row r="213" spans="5:24" s="163" customFormat="1" ht="15">
      <c r="E213" s="169"/>
      <c r="S213" s="755"/>
      <c r="T213" s="755"/>
      <c r="U213" s="755"/>
      <c r="V213" s="755"/>
      <c r="W213" s="755"/>
      <c r="X213" s="755"/>
    </row>
    <row r="214" spans="5:24" s="163" customFormat="1" ht="15">
      <c r="E214" s="169"/>
      <c r="S214" s="755"/>
      <c r="T214" s="755"/>
      <c r="U214" s="755"/>
      <c r="V214" s="755"/>
      <c r="W214" s="755"/>
      <c r="X214" s="755"/>
    </row>
    <row r="215" spans="5:24" s="163" customFormat="1" ht="15">
      <c r="E215" s="169"/>
      <c r="S215" s="755"/>
      <c r="T215" s="755"/>
      <c r="U215" s="755"/>
      <c r="V215" s="755"/>
      <c r="W215" s="755"/>
      <c r="X215" s="755"/>
    </row>
    <row r="216" spans="5:24" s="163" customFormat="1" ht="15">
      <c r="E216" s="169"/>
      <c r="S216" s="755"/>
      <c r="T216" s="755"/>
      <c r="U216" s="755"/>
      <c r="V216" s="755"/>
      <c r="W216" s="755"/>
      <c r="X216" s="755"/>
    </row>
    <row r="217" spans="5:24" s="163" customFormat="1" ht="15">
      <c r="E217" s="169"/>
      <c r="S217" s="755"/>
      <c r="T217" s="755"/>
      <c r="U217" s="755"/>
      <c r="V217" s="755"/>
      <c r="W217" s="755"/>
      <c r="X217" s="755"/>
    </row>
    <row r="218" spans="5:24" s="163" customFormat="1" ht="15">
      <c r="E218" s="169"/>
      <c r="S218" s="755"/>
      <c r="T218" s="755"/>
      <c r="U218" s="755"/>
      <c r="V218" s="755"/>
      <c r="W218" s="755"/>
      <c r="X218" s="755"/>
    </row>
    <row r="219" spans="5:24" s="163" customFormat="1" ht="15">
      <c r="E219" s="169"/>
      <c r="S219" s="755"/>
      <c r="T219" s="755"/>
      <c r="U219" s="755"/>
      <c r="V219" s="755"/>
      <c r="W219" s="755"/>
      <c r="X219" s="755"/>
    </row>
    <row r="220" spans="5:24" s="163" customFormat="1" ht="15">
      <c r="E220" s="169"/>
      <c r="S220" s="755"/>
      <c r="T220" s="755"/>
      <c r="U220" s="755"/>
      <c r="V220" s="755"/>
      <c r="W220" s="755"/>
      <c r="X220" s="755"/>
    </row>
    <row r="221" spans="5:24" s="163" customFormat="1" ht="15">
      <c r="E221" s="169"/>
      <c r="S221" s="755"/>
      <c r="T221" s="755"/>
      <c r="U221" s="755"/>
      <c r="V221" s="755"/>
      <c r="W221" s="755"/>
      <c r="X221" s="755"/>
    </row>
    <row r="222" spans="5:24" s="163" customFormat="1" ht="15">
      <c r="E222" s="169"/>
      <c r="S222" s="755"/>
      <c r="T222" s="755"/>
      <c r="U222" s="755"/>
      <c r="V222" s="755"/>
      <c r="W222" s="755"/>
      <c r="X222" s="755"/>
    </row>
    <row r="223" spans="5:24" s="163" customFormat="1" ht="15">
      <c r="E223" s="169"/>
      <c r="S223" s="755"/>
      <c r="T223" s="755"/>
      <c r="U223" s="755"/>
      <c r="V223" s="755"/>
      <c r="W223" s="755"/>
      <c r="X223" s="755"/>
    </row>
    <row r="224" spans="5:24" s="163" customFormat="1" ht="15">
      <c r="E224" s="169"/>
      <c r="S224" s="755"/>
      <c r="T224" s="755"/>
      <c r="U224" s="755"/>
      <c r="V224" s="755"/>
      <c r="W224" s="755"/>
      <c r="X224" s="755"/>
    </row>
    <row r="225" spans="5:24" s="163" customFormat="1" ht="15">
      <c r="E225" s="169"/>
      <c r="S225" s="755"/>
      <c r="T225" s="755"/>
      <c r="U225" s="755"/>
      <c r="V225" s="755"/>
      <c r="W225" s="755"/>
      <c r="X225" s="755"/>
    </row>
    <row r="226" spans="5:24" s="163" customFormat="1" ht="15">
      <c r="E226" s="169"/>
      <c r="S226" s="755"/>
      <c r="T226" s="755"/>
      <c r="U226" s="755"/>
      <c r="V226" s="755"/>
      <c r="W226" s="755"/>
      <c r="X226" s="755"/>
    </row>
    <row r="227" spans="5:24" s="163" customFormat="1" ht="15">
      <c r="E227" s="169"/>
      <c r="S227" s="755"/>
      <c r="T227" s="755"/>
      <c r="U227" s="755"/>
      <c r="V227" s="755"/>
      <c r="W227" s="755"/>
      <c r="X227" s="755"/>
    </row>
    <row r="228" spans="5:24" s="163" customFormat="1" ht="15">
      <c r="E228" s="169"/>
      <c r="S228" s="755"/>
      <c r="T228" s="755"/>
      <c r="U228" s="755"/>
      <c r="V228" s="755"/>
      <c r="W228" s="755"/>
      <c r="X228" s="755"/>
    </row>
    <row r="229" spans="5:24" s="163" customFormat="1" ht="15">
      <c r="E229" s="169"/>
      <c r="S229" s="755"/>
      <c r="T229" s="755"/>
      <c r="U229" s="755"/>
      <c r="V229" s="755"/>
      <c r="W229" s="755"/>
      <c r="X229" s="755"/>
    </row>
    <row r="230" spans="5:24" s="163" customFormat="1" ht="15">
      <c r="E230" s="169"/>
      <c r="S230" s="755"/>
      <c r="T230" s="755"/>
      <c r="U230" s="755"/>
      <c r="V230" s="755"/>
      <c r="W230" s="755"/>
      <c r="X230" s="755"/>
    </row>
    <row r="231" spans="5:24" s="163" customFormat="1" ht="15">
      <c r="E231" s="169"/>
      <c r="S231" s="755"/>
      <c r="T231" s="755"/>
      <c r="U231" s="755"/>
      <c r="V231" s="755"/>
      <c r="W231" s="755"/>
      <c r="X231" s="755"/>
    </row>
    <row r="232" spans="5:24" s="163" customFormat="1" ht="15">
      <c r="E232" s="169"/>
      <c r="S232" s="755"/>
      <c r="T232" s="755"/>
      <c r="U232" s="755"/>
      <c r="V232" s="755"/>
      <c r="W232" s="755"/>
      <c r="X232" s="755"/>
    </row>
    <row r="233" spans="5:24" s="163" customFormat="1" ht="15">
      <c r="E233" s="169"/>
      <c r="S233" s="755"/>
      <c r="T233" s="755"/>
      <c r="U233" s="755"/>
      <c r="V233" s="755"/>
      <c r="W233" s="755"/>
      <c r="X233" s="755"/>
    </row>
    <row r="234" spans="5:24" s="163" customFormat="1" ht="15">
      <c r="E234" s="169"/>
      <c r="S234" s="755"/>
      <c r="T234" s="755"/>
      <c r="U234" s="755"/>
      <c r="V234" s="755"/>
      <c r="W234" s="755"/>
      <c r="X234" s="755"/>
    </row>
    <row r="235" spans="5:24" s="163" customFormat="1" ht="15">
      <c r="E235" s="169"/>
      <c r="S235" s="755"/>
      <c r="T235" s="755"/>
      <c r="U235" s="755"/>
      <c r="V235" s="755"/>
      <c r="W235" s="755"/>
      <c r="X235" s="755"/>
    </row>
    <row r="236" spans="5:24" s="163" customFormat="1" ht="15">
      <c r="E236" s="169"/>
      <c r="S236" s="755"/>
      <c r="T236" s="755"/>
      <c r="U236" s="755"/>
      <c r="V236" s="755"/>
      <c r="W236" s="755"/>
      <c r="X236" s="755"/>
    </row>
    <row r="237" spans="5:24" s="163" customFormat="1" ht="15">
      <c r="E237" s="169"/>
      <c r="S237" s="755"/>
      <c r="T237" s="755"/>
      <c r="U237" s="755"/>
      <c r="V237" s="755"/>
      <c r="W237" s="755"/>
      <c r="X237" s="755"/>
    </row>
    <row r="238" spans="5:24" s="163" customFormat="1" ht="15">
      <c r="E238" s="169"/>
      <c r="S238" s="755"/>
      <c r="T238" s="755"/>
      <c r="U238" s="755"/>
      <c r="V238" s="755"/>
      <c r="W238" s="755"/>
      <c r="X238" s="755"/>
    </row>
    <row r="239" spans="5:24" s="163" customFormat="1" ht="15">
      <c r="E239" s="169"/>
      <c r="S239" s="755"/>
      <c r="T239" s="755"/>
      <c r="U239" s="755"/>
      <c r="V239" s="755"/>
      <c r="W239" s="755"/>
      <c r="X239" s="755"/>
    </row>
    <row r="240" spans="5:24" s="163" customFormat="1" ht="15">
      <c r="E240" s="169"/>
      <c r="S240" s="755"/>
      <c r="T240" s="755"/>
      <c r="U240" s="755"/>
      <c r="V240" s="755"/>
      <c r="W240" s="755"/>
      <c r="X240" s="755"/>
    </row>
    <row r="241" spans="5:24" s="163" customFormat="1" ht="15">
      <c r="E241" s="169"/>
      <c r="S241" s="755"/>
      <c r="T241" s="755"/>
      <c r="U241" s="755"/>
      <c r="V241" s="755"/>
      <c r="W241" s="755"/>
      <c r="X241" s="755"/>
    </row>
    <row r="242" spans="5:24" s="163" customFormat="1" ht="15">
      <c r="E242" s="169"/>
      <c r="S242" s="755"/>
      <c r="T242" s="755"/>
      <c r="U242" s="755"/>
      <c r="V242" s="755"/>
      <c r="W242" s="755"/>
      <c r="X242" s="755"/>
    </row>
    <row r="243" spans="5:24" s="163" customFormat="1" ht="15">
      <c r="E243" s="169"/>
      <c r="S243" s="755"/>
      <c r="T243" s="755"/>
      <c r="U243" s="755"/>
      <c r="V243" s="755"/>
      <c r="W243" s="755"/>
      <c r="X243" s="755"/>
    </row>
    <row r="244" spans="5:24" s="163" customFormat="1" ht="15">
      <c r="E244" s="169"/>
      <c r="S244" s="755"/>
      <c r="T244" s="755"/>
      <c r="U244" s="755"/>
      <c r="V244" s="755"/>
      <c r="W244" s="755"/>
      <c r="X244" s="755"/>
    </row>
    <row r="245" spans="5:24" s="163" customFormat="1" ht="15">
      <c r="E245" s="169"/>
      <c r="S245" s="755"/>
      <c r="T245" s="755"/>
      <c r="U245" s="755"/>
      <c r="V245" s="755"/>
      <c r="W245" s="755"/>
      <c r="X245" s="755"/>
    </row>
    <row r="246" spans="5:24" s="163" customFormat="1" ht="15">
      <c r="E246" s="169"/>
      <c r="S246" s="755"/>
      <c r="T246" s="755"/>
      <c r="U246" s="755"/>
      <c r="V246" s="755"/>
      <c r="W246" s="755"/>
      <c r="X246" s="755"/>
    </row>
    <row r="247" spans="5:24" s="163" customFormat="1" ht="15">
      <c r="E247" s="169"/>
      <c r="S247" s="755"/>
      <c r="T247" s="755"/>
      <c r="U247" s="755"/>
      <c r="V247" s="755"/>
      <c r="W247" s="755"/>
      <c r="X247" s="755"/>
    </row>
    <row r="248" spans="5:24" s="163" customFormat="1" ht="15">
      <c r="E248" s="169"/>
      <c r="S248" s="755"/>
      <c r="T248" s="755"/>
      <c r="U248" s="755"/>
      <c r="V248" s="755"/>
      <c r="W248" s="755"/>
      <c r="X248" s="755"/>
    </row>
    <row r="249" spans="5:24" s="163" customFormat="1" ht="15">
      <c r="E249" s="169"/>
      <c r="S249" s="755"/>
      <c r="T249" s="755"/>
      <c r="U249" s="755"/>
      <c r="V249" s="755"/>
      <c r="W249" s="755"/>
      <c r="X249" s="755"/>
    </row>
    <row r="250" spans="5:24" s="163" customFormat="1" ht="15">
      <c r="E250" s="169"/>
      <c r="S250" s="755"/>
      <c r="T250" s="755"/>
      <c r="U250" s="755"/>
      <c r="V250" s="755"/>
      <c r="W250" s="755"/>
      <c r="X250" s="755"/>
    </row>
    <row r="251" spans="5:24" s="163" customFormat="1" ht="15">
      <c r="E251" s="169"/>
      <c r="S251" s="755"/>
      <c r="T251" s="755"/>
      <c r="U251" s="755"/>
      <c r="V251" s="755"/>
      <c r="W251" s="755"/>
      <c r="X251" s="755"/>
    </row>
    <row r="252" spans="5:24" s="163" customFormat="1" ht="15">
      <c r="E252" s="169"/>
      <c r="S252" s="755"/>
      <c r="T252" s="755"/>
      <c r="U252" s="755"/>
      <c r="V252" s="755"/>
      <c r="W252" s="755"/>
      <c r="X252" s="755"/>
    </row>
    <row r="253" spans="5:24" s="163" customFormat="1" ht="15">
      <c r="E253" s="169"/>
      <c r="S253" s="755"/>
      <c r="T253" s="755"/>
      <c r="U253" s="755"/>
      <c r="V253" s="755"/>
      <c r="W253" s="755"/>
      <c r="X253" s="755"/>
    </row>
    <row r="254" spans="5:24" s="163" customFormat="1" ht="15">
      <c r="E254" s="169"/>
      <c r="S254" s="755"/>
      <c r="T254" s="755"/>
      <c r="U254" s="755"/>
      <c r="V254" s="755"/>
      <c r="W254" s="755"/>
      <c r="X254" s="755"/>
    </row>
    <row r="255" spans="5:24" s="163" customFormat="1" ht="15">
      <c r="E255" s="169"/>
      <c r="S255" s="755"/>
      <c r="T255" s="755"/>
      <c r="U255" s="755"/>
      <c r="V255" s="755"/>
      <c r="W255" s="755"/>
      <c r="X255" s="755"/>
    </row>
    <row r="256" spans="5:24" s="163" customFormat="1" ht="15">
      <c r="E256" s="169"/>
      <c r="S256" s="755"/>
      <c r="T256" s="755"/>
      <c r="U256" s="755"/>
      <c r="V256" s="755"/>
      <c r="W256" s="755"/>
      <c r="X256" s="755"/>
    </row>
    <row r="257" spans="5:24" s="163" customFormat="1" ht="15">
      <c r="E257" s="169"/>
      <c r="S257" s="755"/>
      <c r="T257" s="755"/>
      <c r="U257" s="755"/>
      <c r="V257" s="755"/>
      <c r="W257" s="755"/>
      <c r="X257" s="755"/>
    </row>
    <row r="258" spans="5:24" s="163" customFormat="1" ht="15">
      <c r="E258" s="169"/>
      <c r="S258" s="755"/>
      <c r="T258" s="755"/>
      <c r="U258" s="755"/>
      <c r="V258" s="755"/>
      <c r="W258" s="755"/>
      <c r="X258" s="755"/>
    </row>
    <row r="259" spans="5:24" s="163" customFormat="1" ht="15">
      <c r="E259" s="169"/>
      <c r="S259" s="755"/>
      <c r="T259" s="755"/>
      <c r="U259" s="755"/>
      <c r="V259" s="755"/>
      <c r="W259" s="755"/>
      <c r="X259" s="755"/>
    </row>
    <row r="260" spans="5:24" s="163" customFormat="1" ht="15">
      <c r="E260" s="169"/>
      <c r="S260" s="755"/>
      <c r="T260" s="755"/>
      <c r="U260" s="755"/>
      <c r="V260" s="755"/>
      <c r="W260" s="755"/>
      <c r="X260" s="755"/>
    </row>
    <row r="261" spans="3:7" ht="15">
      <c r="C261" s="434"/>
      <c r="D261" s="434"/>
      <c r="E261" s="442"/>
      <c r="F261" s="434"/>
      <c r="G261" s="434"/>
    </row>
    <row r="262" spans="3:7" ht="15">
      <c r="C262" s="434"/>
      <c r="D262" s="434"/>
      <c r="E262" s="442"/>
      <c r="F262" s="434"/>
      <c r="G262" s="434"/>
    </row>
    <row r="263" spans="3:7" ht="15">
      <c r="C263" s="434"/>
      <c r="D263" s="434"/>
      <c r="E263" s="442"/>
      <c r="F263" s="434"/>
      <c r="G263" s="434"/>
    </row>
    <row r="264" spans="3:7" ht="15">
      <c r="C264" s="434"/>
      <c r="D264" s="434"/>
      <c r="E264" s="442"/>
      <c r="F264" s="434"/>
      <c r="G264" s="434"/>
    </row>
    <row r="265" spans="3:7" ht="15">
      <c r="C265" s="434"/>
      <c r="D265" s="434"/>
      <c r="E265" s="442"/>
      <c r="F265" s="434"/>
      <c r="G265" s="434"/>
    </row>
    <row r="266" spans="3:7" ht="15">
      <c r="C266" s="434"/>
      <c r="D266" s="434"/>
      <c r="E266" s="442"/>
      <c r="F266" s="434"/>
      <c r="G266" s="434"/>
    </row>
    <row r="267" spans="3:7" ht="15">
      <c r="C267" s="434"/>
      <c r="D267" s="434"/>
      <c r="E267" s="442"/>
      <c r="F267" s="434"/>
      <c r="G267" s="434"/>
    </row>
    <row r="268" spans="3:7" ht="15">
      <c r="C268" s="434"/>
      <c r="D268" s="434"/>
      <c r="E268" s="442"/>
      <c r="F268" s="434"/>
      <c r="G268" s="434"/>
    </row>
    <row r="269" spans="3:7" ht="15">
      <c r="C269" s="434"/>
      <c r="D269" s="434"/>
      <c r="E269" s="442"/>
      <c r="F269" s="434"/>
      <c r="G269" s="434"/>
    </row>
    <row r="270" spans="3:7" ht="15">
      <c r="C270" s="434"/>
      <c r="D270" s="434"/>
      <c r="E270" s="442"/>
      <c r="F270" s="434"/>
      <c r="G270" s="434"/>
    </row>
    <row r="271" spans="3:7" ht="15">
      <c r="C271" s="434"/>
      <c r="D271" s="434"/>
      <c r="E271" s="442"/>
      <c r="F271" s="434"/>
      <c r="G271" s="434"/>
    </row>
    <row r="272" spans="3:7" ht="15">
      <c r="C272" s="434"/>
      <c r="D272" s="434"/>
      <c r="E272" s="442"/>
      <c r="F272" s="434"/>
      <c r="G272" s="434"/>
    </row>
    <row r="273" spans="3:7" ht="15">
      <c r="C273" s="434"/>
      <c r="D273" s="434"/>
      <c r="E273" s="442"/>
      <c r="F273" s="434"/>
      <c r="G273" s="434"/>
    </row>
    <row r="274" spans="3:7" ht="15">
      <c r="C274" s="434"/>
      <c r="D274" s="434"/>
      <c r="E274" s="442"/>
      <c r="F274" s="434"/>
      <c r="G274" s="434"/>
    </row>
    <row r="275" spans="3:7" ht="15">
      <c r="C275" s="434"/>
      <c r="D275" s="434"/>
      <c r="E275" s="442"/>
      <c r="F275" s="434"/>
      <c r="G275" s="434"/>
    </row>
    <row r="276" spans="3:7" ht="15">
      <c r="C276" s="434"/>
      <c r="D276" s="434"/>
      <c r="E276" s="442"/>
      <c r="F276" s="434"/>
      <c r="G276" s="434"/>
    </row>
    <row r="277" spans="3:7" ht="15">
      <c r="C277" s="434"/>
      <c r="D277" s="434"/>
      <c r="E277" s="442"/>
      <c r="F277" s="434"/>
      <c r="G277" s="434"/>
    </row>
    <row r="278" spans="3:7" ht="15">
      <c r="C278" s="434"/>
      <c r="D278" s="434"/>
      <c r="E278" s="442"/>
      <c r="F278" s="434"/>
      <c r="G278" s="434"/>
    </row>
    <row r="279" spans="3:7" ht="15">
      <c r="C279" s="434"/>
      <c r="D279" s="434"/>
      <c r="E279" s="442"/>
      <c r="F279" s="434"/>
      <c r="G279" s="434"/>
    </row>
    <row r="280" spans="3:7" ht="15">
      <c r="C280" s="434"/>
      <c r="D280" s="434"/>
      <c r="E280" s="442"/>
      <c r="F280" s="434"/>
      <c r="G280" s="434"/>
    </row>
    <row r="281" spans="3:7" ht="15">
      <c r="C281" s="434"/>
      <c r="D281" s="434"/>
      <c r="E281" s="442"/>
      <c r="F281" s="434"/>
      <c r="G281" s="434"/>
    </row>
    <row r="282" spans="3:7" ht="15">
      <c r="C282" s="434"/>
      <c r="D282" s="434"/>
      <c r="E282" s="442"/>
      <c r="F282" s="434"/>
      <c r="G282" s="434"/>
    </row>
    <row r="283" spans="3:7" ht="15">
      <c r="C283" s="434"/>
      <c r="D283" s="434"/>
      <c r="E283" s="442"/>
      <c r="F283" s="434"/>
      <c r="G283" s="434"/>
    </row>
    <row r="284" spans="3:7" ht="15">
      <c r="C284" s="434"/>
      <c r="D284" s="434"/>
      <c r="E284" s="442"/>
      <c r="F284" s="434"/>
      <c r="G284" s="434"/>
    </row>
    <row r="285" spans="3:7" ht="15">
      <c r="C285" s="434"/>
      <c r="D285" s="434"/>
      <c r="E285" s="442"/>
      <c r="F285" s="434"/>
      <c r="G285" s="434"/>
    </row>
    <row r="286" spans="3:7" ht="15">
      <c r="C286" s="434"/>
      <c r="D286" s="434"/>
      <c r="E286" s="442"/>
      <c r="F286" s="434"/>
      <c r="G286" s="434"/>
    </row>
    <row r="287" spans="3:7" ht="15">
      <c r="C287" s="434"/>
      <c r="D287" s="434"/>
      <c r="E287" s="442"/>
      <c r="F287" s="434"/>
      <c r="G287" s="434"/>
    </row>
    <row r="288" spans="3:7" ht="15">
      <c r="C288" s="434"/>
      <c r="D288" s="434"/>
      <c r="E288" s="442"/>
      <c r="F288" s="434"/>
      <c r="G288" s="434"/>
    </row>
    <row r="289" spans="3:7" ht="15">
      <c r="C289" s="434"/>
      <c r="D289" s="434"/>
      <c r="E289" s="442"/>
      <c r="F289" s="434"/>
      <c r="G289" s="434"/>
    </row>
    <row r="290" spans="3:7" ht="15">
      <c r="C290" s="434"/>
      <c r="D290" s="434"/>
      <c r="E290" s="442"/>
      <c r="F290" s="434"/>
      <c r="G290" s="434"/>
    </row>
    <row r="291" spans="3:7" ht="15">
      <c r="C291" s="434"/>
      <c r="D291" s="434"/>
      <c r="E291" s="442"/>
      <c r="F291" s="434"/>
      <c r="G291" s="434"/>
    </row>
    <row r="292" spans="3:7" ht="15">
      <c r="C292" s="434"/>
      <c r="D292" s="434"/>
      <c r="E292" s="442"/>
      <c r="F292" s="434"/>
      <c r="G292" s="434"/>
    </row>
    <row r="293" spans="3:7" ht="15">
      <c r="C293" s="434"/>
      <c r="D293" s="434"/>
      <c r="E293" s="442"/>
      <c r="F293" s="434"/>
      <c r="G293" s="434"/>
    </row>
    <row r="294" spans="3:7" ht="15">
      <c r="C294" s="434"/>
      <c r="D294" s="434"/>
      <c r="E294" s="442"/>
      <c r="F294" s="434"/>
      <c r="G294" s="434"/>
    </row>
    <row r="295" spans="3:7" ht="15">
      <c r="C295" s="434"/>
      <c r="D295" s="434"/>
      <c r="E295" s="442"/>
      <c r="F295" s="434"/>
      <c r="G295" s="434"/>
    </row>
    <row r="296" spans="3:7" ht="15">
      <c r="C296" s="434"/>
      <c r="D296" s="434"/>
      <c r="E296" s="442"/>
      <c r="F296" s="434"/>
      <c r="G296" s="434"/>
    </row>
    <row r="297" spans="3:7" ht="15">
      <c r="C297" s="434"/>
      <c r="D297" s="434"/>
      <c r="E297" s="442"/>
      <c r="F297" s="434"/>
      <c r="G297" s="434"/>
    </row>
    <row r="298" spans="3:7" ht="15">
      <c r="C298" s="434"/>
      <c r="D298" s="434"/>
      <c r="E298" s="442"/>
      <c r="F298" s="434"/>
      <c r="G298" s="434"/>
    </row>
    <row r="299" spans="3:7" ht="15">
      <c r="C299" s="434"/>
      <c r="D299" s="434"/>
      <c r="E299" s="442"/>
      <c r="F299" s="434"/>
      <c r="G299" s="434"/>
    </row>
    <row r="300" spans="3:7" ht="15">
      <c r="C300" s="434"/>
      <c r="D300" s="434"/>
      <c r="E300" s="442"/>
      <c r="F300" s="434"/>
      <c r="G300" s="434"/>
    </row>
    <row r="301" spans="3:7" ht="15">
      <c r="C301" s="434"/>
      <c r="D301" s="434"/>
      <c r="E301" s="442"/>
      <c r="F301" s="434"/>
      <c r="G301" s="434"/>
    </row>
    <row r="302" spans="3:7" ht="15">
      <c r="C302" s="434"/>
      <c r="D302" s="434"/>
      <c r="E302" s="442"/>
      <c r="F302" s="434"/>
      <c r="G302" s="434"/>
    </row>
    <row r="303" spans="3:7" ht="15">
      <c r="C303" s="434"/>
      <c r="D303" s="434"/>
      <c r="E303" s="442"/>
      <c r="F303" s="434"/>
      <c r="G303" s="434"/>
    </row>
    <row r="304" spans="3:7" ht="15">
      <c r="C304" s="434"/>
      <c r="D304" s="434"/>
      <c r="E304" s="442"/>
      <c r="F304" s="434"/>
      <c r="G304" s="434"/>
    </row>
    <row r="305" spans="3:7" ht="15">
      <c r="C305" s="434"/>
      <c r="D305" s="434"/>
      <c r="E305" s="442"/>
      <c r="F305" s="434"/>
      <c r="G305" s="434"/>
    </row>
    <row r="306" spans="3:7" ht="15">
      <c r="C306" s="434"/>
      <c r="D306" s="434"/>
      <c r="E306" s="442"/>
      <c r="F306" s="434"/>
      <c r="G306" s="434"/>
    </row>
    <row r="307" spans="3:7" ht="15">
      <c r="C307" s="434"/>
      <c r="D307" s="434"/>
      <c r="E307" s="442"/>
      <c r="F307" s="434"/>
      <c r="G307" s="434"/>
    </row>
    <row r="308" spans="3:7" ht="15">
      <c r="C308" s="434"/>
      <c r="D308" s="434"/>
      <c r="E308" s="442"/>
      <c r="F308" s="434"/>
      <c r="G308" s="434"/>
    </row>
    <row r="309" spans="3:7" ht="15">
      <c r="C309" s="434"/>
      <c r="D309" s="434"/>
      <c r="E309" s="442"/>
      <c r="F309" s="434"/>
      <c r="G309" s="434"/>
    </row>
    <row r="310" spans="3:7" ht="15">
      <c r="C310" s="434"/>
      <c r="D310" s="434"/>
      <c r="E310" s="442"/>
      <c r="F310" s="434"/>
      <c r="G310" s="434"/>
    </row>
    <row r="311" spans="3:7" ht="15">
      <c r="C311" s="434"/>
      <c r="D311" s="434"/>
      <c r="E311" s="442"/>
      <c r="F311" s="434"/>
      <c r="G311" s="434"/>
    </row>
    <row r="312" spans="3:7" ht="15">
      <c r="C312" s="434"/>
      <c r="D312" s="434"/>
      <c r="E312" s="442"/>
      <c r="F312" s="434"/>
      <c r="G312" s="434"/>
    </row>
    <row r="313" spans="3:7" ht="15">
      <c r="C313" s="434"/>
      <c r="D313" s="434"/>
      <c r="E313" s="442"/>
      <c r="F313" s="434"/>
      <c r="G313" s="434"/>
    </row>
    <row r="314" spans="3:7" ht="15">
      <c r="C314" s="434"/>
      <c r="D314" s="434"/>
      <c r="E314" s="442"/>
      <c r="F314" s="434"/>
      <c r="G314" s="434"/>
    </row>
    <row r="315" spans="3:7" ht="15">
      <c r="C315" s="434"/>
      <c r="D315" s="434"/>
      <c r="E315" s="442"/>
      <c r="F315" s="434"/>
      <c r="G315" s="434"/>
    </row>
    <row r="316" spans="3:7" ht="15">
      <c r="C316" s="434"/>
      <c r="D316" s="434"/>
      <c r="E316" s="442"/>
      <c r="F316" s="434"/>
      <c r="G316" s="434"/>
    </row>
    <row r="317" spans="3:7" ht="15">
      <c r="C317" s="434"/>
      <c r="D317" s="434"/>
      <c r="E317" s="442"/>
      <c r="F317" s="434"/>
      <c r="G317" s="434"/>
    </row>
    <row r="318" spans="3:7" ht="15">
      <c r="C318" s="434"/>
      <c r="D318" s="434"/>
      <c r="E318" s="442"/>
      <c r="F318" s="434"/>
      <c r="G318" s="434"/>
    </row>
    <row r="319" spans="3:7" ht="15">
      <c r="C319" s="434"/>
      <c r="D319" s="434"/>
      <c r="E319" s="442"/>
      <c r="F319" s="434"/>
      <c r="G319" s="434"/>
    </row>
    <row r="320" spans="3:7" ht="15">
      <c r="C320" s="434"/>
      <c r="D320" s="434"/>
      <c r="E320" s="442"/>
      <c r="F320" s="434"/>
      <c r="G320" s="434"/>
    </row>
    <row r="321" spans="3:7" ht="15">
      <c r="C321" s="434"/>
      <c r="D321" s="434"/>
      <c r="E321" s="442"/>
      <c r="F321" s="434"/>
      <c r="G321" s="434"/>
    </row>
    <row r="322" spans="3:7" ht="15">
      <c r="C322" s="434"/>
      <c r="D322" s="434"/>
      <c r="E322" s="442"/>
      <c r="F322" s="434"/>
      <c r="G322" s="434"/>
    </row>
    <row r="323" spans="3:7" ht="15">
      <c r="C323" s="434"/>
      <c r="D323" s="434"/>
      <c r="E323" s="442"/>
      <c r="F323" s="434"/>
      <c r="G323" s="434"/>
    </row>
    <row r="324" spans="3:7" ht="15">
      <c r="C324" s="434"/>
      <c r="D324" s="434"/>
      <c r="E324" s="442"/>
      <c r="F324" s="434"/>
      <c r="G324" s="434"/>
    </row>
    <row r="325" spans="3:7" ht="15">
      <c r="C325" s="434"/>
      <c r="D325" s="434"/>
      <c r="E325" s="442"/>
      <c r="F325" s="434"/>
      <c r="G325" s="434"/>
    </row>
    <row r="326" spans="3:7" ht="15">
      <c r="C326" s="434"/>
      <c r="D326" s="434"/>
      <c r="E326" s="442"/>
      <c r="F326" s="434"/>
      <c r="G326" s="434"/>
    </row>
    <row r="327" spans="3:7" ht="15">
      <c r="C327" s="434"/>
      <c r="D327" s="434"/>
      <c r="E327" s="442"/>
      <c r="F327" s="434"/>
      <c r="G327" s="434"/>
    </row>
    <row r="328" spans="3:7" ht="15">
      <c r="C328" s="434"/>
      <c r="D328" s="434"/>
      <c r="E328" s="442"/>
      <c r="F328" s="434"/>
      <c r="G328" s="434"/>
    </row>
    <row r="329" spans="3:7" ht="15">
      <c r="C329" s="434"/>
      <c r="D329" s="434"/>
      <c r="E329" s="442"/>
      <c r="F329" s="434"/>
      <c r="G329" s="434"/>
    </row>
    <row r="330" spans="3:7" ht="15">
      <c r="C330" s="434"/>
      <c r="D330" s="434"/>
      <c r="E330" s="442"/>
      <c r="F330" s="434"/>
      <c r="G330" s="434"/>
    </row>
    <row r="331" spans="3:7" ht="15">
      <c r="C331" s="434"/>
      <c r="D331" s="434"/>
      <c r="E331" s="442"/>
      <c r="F331" s="434"/>
      <c r="G331" s="434"/>
    </row>
    <row r="332" spans="3:7" ht="15">
      <c r="C332" s="434"/>
      <c r="D332" s="434"/>
      <c r="E332" s="442"/>
      <c r="F332" s="434"/>
      <c r="G332" s="434"/>
    </row>
    <row r="333" spans="3:7" ht="15">
      <c r="C333" s="434"/>
      <c r="D333" s="434"/>
      <c r="E333" s="442"/>
      <c r="F333" s="434"/>
      <c r="G333" s="434"/>
    </row>
    <row r="334" spans="3:7" ht="15">
      <c r="C334" s="434"/>
      <c r="D334" s="434"/>
      <c r="E334" s="442"/>
      <c r="F334" s="434"/>
      <c r="G334" s="434"/>
    </row>
    <row r="335" spans="3:7" ht="15">
      <c r="C335" s="434"/>
      <c r="D335" s="434"/>
      <c r="E335" s="442"/>
      <c r="F335" s="434"/>
      <c r="G335" s="434"/>
    </row>
    <row r="336" spans="3:7" ht="15">
      <c r="C336" s="434"/>
      <c r="D336" s="434"/>
      <c r="E336" s="442"/>
      <c r="F336" s="434"/>
      <c r="G336" s="434"/>
    </row>
    <row r="337" spans="3:7" ht="15">
      <c r="C337" s="434"/>
      <c r="D337" s="434"/>
      <c r="E337" s="442"/>
      <c r="F337" s="434"/>
      <c r="G337" s="434"/>
    </row>
    <row r="338" spans="3:7" ht="15">
      <c r="C338" s="434"/>
      <c r="D338" s="434"/>
      <c r="E338" s="442"/>
      <c r="F338" s="434"/>
      <c r="G338" s="434"/>
    </row>
    <row r="339" spans="3:7" ht="15">
      <c r="C339" s="434"/>
      <c r="D339" s="434"/>
      <c r="E339" s="442"/>
      <c r="F339" s="434"/>
      <c r="G339" s="434"/>
    </row>
    <row r="340" spans="3:7" ht="15">
      <c r="C340" s="434"/>
      <c r="D340" s="434"/>
      <c r="E340" s="442"/>
      <c r="F340" s="434"/>
      <c r="G340" s="434"/>
    </row>
    <row r="341" spans="3:7" ht="15">
      <c r="C341" s="434"/>
      <c r="D341" s="434"/>
      <c r="E341" s="442"/>
      <c r="F341" s="434"/>
      <c r="G341" s="434"/>
    </row>
    <row r="342" spans="3:7" ht="15">
      <c r="C342" s="434"/>
      <c r="D342" s="434"/>
      <c r="E342" s="442"/>
      <c r="F342" s="434"/>
      <c r="G342" s="434"/>
    </row>
    <row r="343" spans="3:7" ht="15">
      <c r="C343" s="434"/>
      <c r="D343" s="434"/>
      <c r="E343" s="442"/>
      <c r="F343" s="434"/>
      <c r="G343" s="434"/>
    </row>
    <row r="344" spans="3:7" ht="15">
      <c r="C344" s="434"/>
      <c r="D344" s="434"/>
      <c r="E344" s="442"/>
      <c r="F344" s="434"/>
      <c r="G344" s="434"/>
    </row>
    <row r="345" spans="3:7" ht="15">
      <c r="C345" s="434"/>
      <c r="D345" s="434"/>
      <c r="E345" s="442"/>
      <c r="F345" s="434"/>
      <c r="G345" s="434"/>
    </row>
    <row r="346" spans="3:7" ht="15">
      <c r="C346" s="434"/>
      <c r="D346" s="434"/>
      <c r="E346" s="442"/>
      <c r="F346" s="434"/>
      <c r="G346" s="434"/>
    </row>
    <row r="347" spans="3:7" ht="15">
      <c r="C347" s="434"/>
      <c r="D347" s="434"/>
      <c r="E347" s="442"/>
      <c r="F347" s="434"/>
      <c r="G347" s="434"/>
    </row>
    <row r="348" spans="3:7" ht="15">
      <c r="C348" s="434"/>
      <c r="D348" s="434"/>
      <c r="E348" s="442"/>
      <c r="F348" s="434"/>
      <c r="G348" s="434"/>
    </row>
    <row r="349" spans="3:7" ht="15">
      <c r="C349" s="434"/>
      <c r="D349" s="434"/>
      <c r="E349" s="442"/>
      <c r="F349" s="434"/>
      <c r="G349" s="434"/>
    </row>
    <row r="350" spans="3:7" ht="15">
      <c r="C350" s="434"/>
      <c r="D350" s="434"/>
      <c r="E350" s="442"/>
      <c r="F350" s="434"/>
      <c r="G350" s="434"/>
    </row>
    <row r="351" spans="3:7" ht="15">
      <c r="C351" s="434"/>
      <c r="D351" s="434"/>
      <c r="E351" s="442"/>
      <c r="F351" s="434"/>
      <c r="G351" s="434"/>
    </row>
    <row r="352" spans="3:7" ht="15">
      <c r="C352" s="434"/>
      <c r="D352" s="434"/>
      <c r="E352" s="442"/>
      <c r="F352" s="434"/>
      <c r="G352" s="434"/>
    </row>
    <row r="353" spans="3:7" ht="15">
      <c r="C353" s="434"/>
      <c r="D353" s="434"/>
      <c r="E353" s="442"/>
      <c r="F353" s="434"/>
      <c r="G353" s="434"/>
    </row>
    <row r="354" spans="3:7" ht="15">
      <c r="C354" s="434"/>
      <c r="D354" s="434"/>
      <c r="E354" s="442"/>
      <c r="F354" s="434"/>
      <c r="G354" s="434"/>
    </row>
    <row r="355" spans="3:7" ht="15">
      <c r="C355" s="434"/>
      <c r="D355" s="434"/>
      <c r="E355" s="442"/>
      <c r="F355" s="434"/>
      <c r="G355" s="434"/>
    </row>
    <row r="356" spans="3:7" ht="15">
      <c r="C356" s="434"/>
      <c r="D356" s="434"/>
      <c r="E356" s="442"/>
      <c r="F356" s="434"/>
      <c r="G356" s="434"/>
    </row>
    <row r="357" spans="3:7" ht="15">
      <c r="C357" s="434"/>
      <c r="D357" s="434"/>
      <c r="E357" s="442"/>
      <c r="F357" s="434"/>
      <c r="G357" s="434"/>
    </row>
    <row r="358" spans="3:7" ht="15">
      <c r="C358" s="434"/>
      <c r="D358" s="434"/>
      <c r="E358" s="442"/>
      <c r="F358" s="434"/>
      <c r="G358" s="434"/>
    </row>
    <row r="359" spans="3:7" ht="15">
      <c r="C359" s="434"/>
      <c r="D359" s="434"/>
      <c r="E359" s="442"/>
      <c r="F359" s="434"/>
      <c r="G359" s="434"/>
    </row>
    <row r="360" spans="3:7" ht="15">
      <c r="C360" s="434"/>
      <c r="D360" s="434"/>
      <c r="E360" s="442"/>
      <c r="F360" s="434"/>
      <c r="G360" s="434"/>
    </row>
    <row r="361" spans="3:7" ht="15">
      <c r="C361" s="434"/>
      <c r="D361" s="434"/>
      <c r="E361" s="442"/>
      <c r="F361" s="434"/>
      <c r="G361" s="434"/>
    </row>
    <row r="362" spans="3:7" ht="15">
      <c r="C362" s="434"/>
      <c r="D362" s="434"/>
      <c r="E362" s="442"/>
      <c r="F362" s="434"/>
      <c r="G362" s="434"/>
    </row>
    <row r="363" spans="3:7" ht="15">
      <c r="C363" s="434"/>
      <c r="D363" s="434"/>
      <c r="E363" s="442"/>
      <c r="F363" s="434"/>
      <c r="G363" s="434"/>
    </row>
    <row r="364" spans="3:7" ht="15">
      <c r="C364" s="434"/>
      <c r="D364" s="434"/>
      <c r="E364" s="442"/>
      <c r="F364" s="434"/>
      <c r="G364" s="434"/>
    </row>
    <row r="365" spans="3:7" ht="15">
      <c r="C365" s="434"/>
      <c r="D365" s="434"/>
      <c r="E365" s="442"/>
      <c r="F365" s="434"/>
      <c r="G365" s="434"/>
    </row>
    <row r="366" spans="3:7" ht="15">
      <c r="C366" s="434"/>
      <c r="D366" s="434"/>
      <c r="E366" s="442"/>
      <c r="F366" s="434"/>
      <c r="G366" s="434"/>
    </row>
    <row r="367" spans="3:7" ht="15">
      <c r="C367" s="434"/>
      <c r="D367" s="434"/>
      <c r="E367" s="442"/>
      <c r="F367" s="434"/>
      <c r="G367" s="434"/>
    </row>
    <row r="368" spans="3:7" ht="15">
      <c r="C368" s="434"/>
      <c r="D368" s="434"/>
      <c r="E368" s="442"/>
      <c r="F368" s="434"/>
      <c r="G368" s="434"/>
    </row>
    <row r="369" spans="3:7" ht="15">
      <c r="C369" s="434"/>
      <c r="D369" s="434"/>
      <c r="E369" s="442"/>
      <c r="F369" s="434"/>
      <c r="G369" s="434"/>
    </row>
    <row r="370" spans="3:7" ht="15">
      <c r="C370" s="434"/>
      <c r="D370" s="434"/>
      <c r="E370" s="442"/>
      <c r="F370" s="434"/>
      <c r="G370" s="434"/>
    </row>
    <row r="371" spans="3:7" ht="15">
      <c r="C371" s="434"/>
      <c r="D371" s="434"/>
      <c r="E371" s="442"/>
      <c r="F371" s="434"/>
      <c r="G371" s="434"/>
    </row>
    <row r="372" spans="3:7" ht="15">
      <c r="C372" s="434"/>
      <c r="D372" s="434"/>
      <c r="E372" s="442"/>
      <c r="F372" s="434"/>
      <c r="G372" s="434"/>
    </row>
    <row r="373" spans="3:7" ht="15">
      <c r="C373" s="434"/>
      <c r="D373" s="434"/>
      <c r="E373" s="442"/>
      <c r="F373" s="434"/>
      <c r="G373" s="434"/>
    </row>
    <row r="374" spans="3:7" ht="15">
      <c r="C374" s="434"/>
      <c r="D374" s="434"/>
      <c r="E374" s="442"/>
      <c r="F374" s="434"/>
      <c r="G374" s="434"/>
    </row>
    <row r="375" spans="3:7" ht="15">
      <c r="C375" s="434"/>
      <c r="D375" s="434"/>
      <c r="E375" s="442"/>
      <c r="F375" s="434"/>
      <c r="G375" s="434"/>
    </row>
    <row r="376" spans="3:7" ht="15">
      <c r="C376" s="434"/>
      <c r="D376" s="434"/>
      <c r="E376" s="442"/>
      <c r="F376" s="434"/>
      <c r="G376" s="434"/>
    </row>
    <row r="377" spans="3:7" ht="15">
      <c r="C377" s="434"/>
      <c r="D377" s="434"/>
      <c r="E377" s="442"/>
      <c r="F377" s="434"/>
      <c r="G377" s="434"/>
    </row>
    <row r="378" spans="3:7" ht="15">
      <c r="C378" s="434"/>
      <c r="D378" s="434"/>
      <c r="E378" s="442"/>
      <c r="F378" s="434"/>
      <c r="G378" s="434"/>
    </row>
    <row r="379" spans="3:7" ht="15">
      <c r="C379" s="434"/>
      <c r="D379" s="434"/>
      <c r="E379" s="442"/>
      <c r="F379" s="434"/>
      <c r="G379" s="434"/>
    </row>
    <row r="380" spans="3:7" ht="15">
      <c r="C380" s="434"/>
      <c r="D380" s="434"/>
      <c r="E380" s="442"/>
      <c r="F380" s="434"/>
      <c r="G380" s="434"/>
    </row>
    <row r="381" spans="3:7" ht="15">
      <c r="C381" s="434"/>
      <c r="D381" s="434"/>
      <c r="E381" s="442"/>
      <c r="F381" s="434"/>
      <c r="G381" s="434"/>
    </row>
    <row r="382" spans="3:7" ht="15">
      <c r="C382" s="434"/>
      <c r="D382" s="434"/>
      <c r="E382" s="442"/>
      <c r="F382" s="434"/>
      <c r="G382" s="434"/>
    </row>
    <row r="383" spans="3:7" ht="15">
      <c r="C383" s="434"/>
      <c r="D383" s="434"/>
      <c r="E383" s="442"/>
      <c r="F383" s="434"/>
      <c r="G383" s="434"/>
    </row>
    <row r="384" spans="3:7" ht="15">
      <c r="C384" s="434"/>
      <c r="D384" s="434"/>
      <c r="E384" s="442"/>
      <c r="F384" s="434"/>
      <c r="G384" s="434"/>
    </row>
    <row r="385" spans="3:7" ht="15">
      <c r="C385" s="434"/>
      <c r="D385" s="434"/>
      <c r="E385" s="442"/>
      <c r="F385" s="434"/>
      <c r="G385" s="434"/>
    </row>
    <row r="386" spans="3:7" ht="15">
      <c r="C386" s="434"/>
      <c r="D386" s="434"/>
      <c r="E386" s="442"/>
      <c r="F386" s="434"/>
      <c r="G386" s="434"/>
    </row>
    <row r="387" spans="3:7" ht="15">
      <c r="C387" s="434"/>
      <c r="D387" s="434"/>
      <c r="E387" s="442"/>
      <c r="F387" s="434"/>
      <c r="G387" s="434"/>
    </row>
    <row r="388" spans="3:7" ht="15">
      <c r="C388" s="434"/>
      <c r="D388" s="434"/>
      <c r="E388" s="442"/>
      <c r="F388" s="434"/>
      <c r="G388" s="434"/>
    </row>
    <row r="389" spans="3:7" ht="15">
      <c r="C389" s="434"/>
      <c r="D389" s="434"/>
      <c r="E389" s="442"/>
      <c r="F389" s="434"/>
      <c r="G389" s="434"/>
    </row>
    <row r="390" spans="3:7" ht="15">
      <c r="C390" s="434"/>
      <c r="D390" s="434"/>
      <c r="E390" s="442"/>
      <c r="F390" s="434"/>
      <c r="G390" s="434"/>
    </row>
    <row r="391" spans="3:7" ht="15">
      <c r="C391" s="434"/>
      <c r="D391" s="434"/>
      <c r="E391" s="442"/>
      <c r="F391" s="434"/>
      <c r="G391" s="434"/>
    </row>
    <row r="392" spans="3:7" ht="15">
      <c r="C392" s="434"/>
      <c r="D392" s="434"/>
      <c r="E392" s="442"/>
      <c r="F392" s="434"/>
      <c r="G392" s="434"/>
    </row>
    <row r="393" spans="3:7" ht="15">
      <c r="C393" s="434"/>
      <c r="D393" s="434"/>
      <c r="E393" s="442"/>
      <c r="F393" s="434"/>
      <c r="G393" s="434"/>
    </row>
    <row r="394" spans="3:7" ht="15">
      <c r="C394" s="434"/>
      <c r="D394" s="434"/>
      <c r="E394" s="442"/>
      <c r="F394" s="434"/>
      <c r="G394" s="434"/>
    </row>
    <row r="395" spans="3:7" ht="15">
      <c r="C395" s="434"/>
      <c r="D395" s="434"/>
      <c r="E395" s="442"/>
      <c r="F395" s="434"/>
      <c r="G395" s="434"/>
    </row>
    <row r="396" spans="3:7" ht="15">
      <c r="C396" s="434"/>
      <c r="D396" s="434"/>
      <c r="E396" s="442"/>
      <c r="F396" s="434"/>
      <c r="G396" s="434"/>
    </row>
    <row r="397" spans="3:7" ht="15">
      <c r="C397" s="434"/>
      <c r="D397" s="434"/>
      <c r="E397" s="442"/>
      <c r="F397" s="434"/>
      <c r="G397" s="434"/>
    </row>
    <row r="398" spans="3:7" ht="15">
      <c r="C398" s="434"/>
      <c r="D398" s="434"/>
      <c r="E398" s="442"/>
      <c r="F398" s="434"/>
      <c r="G398" s="434"/>
    </row>
    <row r="399" spans="3:7" ht="15">
      <c r="C399" s="434"/>
      <c r="D399" s="434"/>
      <c r="E399" s="442"/>
      <c r="F399" s="434"/>
      <c r="G399" s="434"/>
    </row>
    <row r="400" spans="3:7" ht="15">
      <c r="C400" s="434"/>
      <c r="D400" s="434"/>
      <c r="E400" s="442"/>
      <c r="F400" s="434"/>
      <c r="G400" s="434"/>
    </row>
    <row r="401" spans="3:7" ht="15">
      <c r="C401" s="434"/>
      <c r="D401" s="434"/>
      <c r="E401" s="442"/>
      <c r="F401" s="434"/>
      <c r="G401" s="434"/>
    </row>
    <row r="402" spans="3:7" ht="15">
      <c r="C402" s="434"/>
      <c r="D402" s="434"/>
      <c r="E402" s="442"/>
      <c r="F402" s="434"/>
      <c r="G402" s="434"/>
    </row>
    <row r="403" spans="3:7" ht="15">
      <c r="C403" s="434"/>
      <c r="D403" s="434"/>
      <c r="E403" s="442"/>
      <c r="F403" s="434"/>
      <c r="G403" s="434"/>
    </row>
    <row r="404" spans="3:7" ht="15">
      <c r="C404" s="434"/>
      <c r="D404" s="434"/>
      <c r="E404" s="442"/>
      <c r="F404" s="434"/>
      <c r="G404" s="434"/>
    </row>
    <row r="405" spans="3:7" ht="15">
      <c r="C405" s="434"/>
      <c r="D405" s="434"/>
      <c r="E405" s="442"/>
      <c r="F405" s="434"/>
      <c r="G405" s="434"/>
    </row>
    <row r="406" spans="3:7" ht="15">
      <c r="C406" s="434"/>
      <c r="D406" s="434"/>
      <c r="E406" s="442"/>
      <c r="F406" s="434"/>
      <c r="G406" s="434"/>
    </row>
    <row r="407" spans="3:7" ht="15">
      <c r="C407" s="434"/>
      <c r="D407" s="434"/>
      <c r="E407" s="442"/>
      <c r="F407" s="434"/>
      <c r="G407" s="434"/>
    </row>
    <row r="408" spans="3:7" ht="15">
      <c r="C408" s="434"/>
      <c r="D408" s="434"/>
      <c r="E408" s="442"/>
      <c r="F408" s="434"/>
      <c r="G408" s="434"/>
    </row>
    <row r="409" spans="3:7" ht="15">
      <c r="C409" s="434"/>
      <c r="D409" s="434"/>
      <c r="E409" s="442"/>
      <c r="F409" s="434"/>
      <c r="G409" s="434"/>
    </row>
    <row r="410" spans="3:7" ht="15">
      <c r="C410" s="434"/>
      <c r="D410" s="434"/>
      <c r="E410" s="442"/>
      <c r="F410" s="434"/>
      <c r="G410" s="434"/>
    </row>
    <row r="411" spans="3:7" ht="15">
      <c r="C411" s="434"/>
      <c r="D411" s="434"/>
      <c r="E411" s="442"/>
      <c r="F411" s="434"/>
      <c r="G411" s="434"/>
    </row>
    <row r="412" spans="3:7" ht="15">
      <c r="C412" s="434"/>
      <c r="D412" s="434"/>
      <c r="E412" s="442"/>
      <c r="F412" s="434"/>
      <c r="G412" s="434"/>
    </row>
    <row r="413" spans="3:7" ht="15">
      <c r="C413" s="434"/>
      <c r="D413" s="434"/>
      <c r="E413" s="442"/>
      <c r="F413" s="434"/>
      <c r="G413" s="434"/>
    </row>
    <row r="414" spans="3:7" ht="15">
      <c r="C414" s="434"/>
      <c r="D414" s="434"/>
      <c r="E414" s="442"/>
      <c r="F414" s="434"/>
      <c r="G414" s="434"/>
    </row>
    <row r="415" spans="3:7" ht="15">
      <c r="C415" s="434"/>
      <c r="D415" s="434"/>
      <c r="E415" s="442"/>
      <c r="F415" s="434"/>
      <c r="G415" s="434"/>
    </row>
    <row r="416" spans="3:7" ht="15">
      <c r="C416" s="434"/>
      <c r="D416" s="434"/>
      <c r="E416" s="442"/>
      <c r="F416" s="434"/>
      <c r="G416" s="434"/>
    </row>
    <row r="417" spans="3:7" ht="15">
      <c r="C417" s="434"/>
      <c r="D417" s="434"/>
      <c r="E417" s="442"/>
      <c r="F417" s="434"/>
      <c r="G417" s="434"/>
    </row>
    <row r="418" spans="3:7" ht="15">
      <c r="C418" s="434"/>
      <c r="D418" s="434"/>
      <c r="E418" s="442"/>
      <c r="F418" s="434"/>
      <c r="G418" s="434"/>
    </row>
    <row r="419" spans="3:7" ht="15">
      <c r="C419" s="434"/>
      <c r="D419" s="434"/>
      <c r="E419" s="442"/>
      <c r="F419" s="434"/>
      <c r="G419" s="434"/>
    </row>
    <row r="420" spans="3:7" ht="15">
      <c r="C420" s="434"/>
      <c r="D420" s="434"/>
      <c r="E420" s="442"/>
      <c r="F420" s="434"/>
      <c r="G420" s="434"/>
    </row>
    <row r="421" spans="3:7" ht="15">
      <c r="C421" s="434"/>
      <c r="D421" s="434"/>
      <c r="E421" s="442"/>
      <c r="F421" s="434"/>
      <c r="G421" s="434"/>
    </row>
    <row r="422" spans="3:7" ht="15">
      <c r="C422" s="434"/>
      <c r="D422" s="434"/>
      <c r="E422" s="442"/>
      <c r="F422" s="434"/>
      <c r="G422" s="434"/>
    </row>
    <row r="423" spans="3:7" ht="15">
      <c r="C423" s="434"/>
      <c r="D423" s="434"/>
      <c r="E423" s="442"/>
      <c r="F423" s="434"/>
      <c r="G423" s="434"/>
    </row>
    <row r="424" spans="3:7" ht="15">
      <c r="C424" s="434"/>
      <c r="D424" s="434"/>
      <c r="E424" s="442"/>
      <c r="F424" s="434"/>
      <c r="G424" s="434"/>
    </row>
    <row r="425" spans="3:7" ht="15">
      <c r="C425" s="434"/>
      <c r="D425" s="434"/>
      <c r="E425" s="442"/>
      <c r="F425" s="434"/>
      <c r="G425" s="434"/>
    </row>
    <row r="426" spans="3:7" ht="15">
      <c r="C426" s="434"/>
      <c r="D426" s="434"/>
      <c r="E426" s="442"/>
      <c r="F426" s="434"/>
      <c r="G426" s="434"/>
    </row>
    <row r="427" spans="3:7" ht="15">
      <c r="C427" s="434"/>
      <c r="D427" s="434"/>
      <c r="E427" s="442"/>
      <c r="F427" s="434"/>
      <c r="G427" s="434"/>
    </row>
    <row r="428" spans="3:7" ht="15">
      <c r="C428" s="434"/>
      <c r="D428" s="434"/>
      <c r="E428" s="442"/>
      <c r="F428" s="434"/>
      <c r="G428" s="434"/>
    </row>
    <row r="429" spans="3:7" ht="15">
      <c r="C429" s="434"/>
      <c r="D429" s="434"/>
      <c r="E429" s="442"/>
      <c r="F429" s="434"/>
      <c r="G429" s="434"/>
    </row>
    <row r="430" spans="3:7" ht="15">
      <c r="C430" s="434"/>
      <c r="D430" s="434"/>
      <c r="E430" s="442"/>
      <c r="F430" s="434"/>
      <c r="G430" s="434"/>
    </row>
    <row r="431" spans="3:7" ht="15">
      <c r="C431" s="434"/>
      <c r="D431" s="434"/>
      <c r="E431" s="442"/>
      <c r="F431" s="434"/>
      <c r="G431" s="434"/>
    </row>
    <row r="432" spans="3:7" ht="15">
      <c r="C432" s="434"/>
      <c r="D432" s="434"/>
      <c r="E432" s="442"/>
      <c r="F432" s="434"/>
      <c r="G432" s="434"/>
    </row>
    <row r="433" spans="3:7" ht="15">
      <c r="C433" s="434"/>
      <c r="D433" s="434"/>
      <c r="E433" s="442"/>
      <c r="F433" s="434"/>
      <c r="G433" s="434"/>
    </row>
    <row r="434" spans="3:7" ht="15">
      <c r="C434" s="434"/>
      <c r="D434" s="434"/>
      <c r="E434" s="442"/>
      <c r="F434" s="434"/>
      <c r="G434" s="434"/>
    </row>
    <row r="435" spans="3:7" ht="15">
      <c r="C435" s="434"/>
      <c r="D435" s="434"/>
      <c r="E435" s="442"/>
      <c r="F435" s="434"/>
      <c r="G435" s="434"/>
    </row>
    <row r="436" spans="3:7" ht="15">
      <c r="C436" s="434"/>
      <c r="D436" s="434"/>
      <c r="E436" s="442"/>
      <c r="F436" s="434"/>
      <c r="G436" s="434"/>
    </row>
    <row r="437" spans="3:7" ht="15">
      <c r="C437" s="434"/>
      <c r="D437" s="434"/>
      <c r="E437" s="442"/>
      <c r="F437" s="434"/>
      <c r="G437" s="434"/>
    </row>
    <row r="438" spans="3:7" ht="15">
      <c r="C438" s="434"/>
      <c r="D438" s="434"/>
      <c r="E438" s="442"/>
      <c r="F438" s="434"/>
      <c r="G438" s="434"/>
    </row>
    <row r="439" spans="3:7" ht="15">
      <c r="C439" s="434"/>
      <c r="D439" s="434"/>
      <c r="E439" s="442"/>
      <c r="F439" s="434"/>
      <c r="G439" s="434"/>
    </row>
    <row r="440" spans="3:7" ht="15">
      <c r="C440" s="434"/>
      <c r="D440" s="434"/>
      <c r="E440" s="442"/>
      <c r="F440" s="434"/>
      <c r="G440" s="434"/>
    </row>
    <row r="441" spans="3:7" ht="15">
      <c r="C441" s="434"/>
      <c r="D441" s="434"/>
      <c r="E441" s="442"/>
      <c r="F441" s="434"/>
      <c r="G441" s="434"/>
    </row>
    <row r="442" spans="3:7" ht="15">
      <c r="C442" s="434"/>
      <c r="D442" s="434"/>
      <c r="E442" s="442"/>
      <c r="F442" s="434"/>
      <c r="G442" s="434"/>
    </row>
    <row r="443" spans="3:7" ht="15">
      <c r="C443" s="434"/>
      <c r="D443" s="434"/>
      <c r="E443" s="442"/>
      <c r="F443" s="434"/>
      <c r="G443" s="434"/>
    </row>
    <row r="444" spans="3:7" ht="15">
      <c r="C444" s="434"/>
      <c r="D444" s="434"/>
      <c r="E444" s="442"/>
      <c r="F444" s="434"/>
      <c r="G444" s="434"/>
    </row>
    <row r="445" spans="3:7" ht="15">
      <c r="C445" s="434"/>
      <c r="D445" s="434"/>
      <c r="E445" s="442"/>
      <c r="F445" s="434"/>
      <c r="G445" s="434"/>
    </row>
    <row r="446" spans="3:7" ht="15">
      <c r="C446" s="434"/>
      <c r="D446" s="434"/>
      <c r="E446" s="442"/>
      <c r="F446" s="434"/>
      <c r="G446" s="434"/>
    </row>
    <row r="447" spans="3:7" ht="15">
      <c r="C447" s="434"/>
      <c r="D447" s="434"/>
      <c r="E447" s="442"/>
      <c r="F447" s="434"/>
      <c r="G447" s="434"/>
    </row>
    <row r="448" spans="3:7" ht="15">
      <c r="C448" s="434"/>
      <c r="D448" s="434"/>
      <c r="E448" s="442"/>
      <c r="F448" s="434"/>
      <c r="G448" s="434"/>
    </row>
    <row r="449" spans="3:7" ht="15">
      <c r="C449" s="434"/>
      <c r="D449" s="434"/>
      <c r="E449" s="442"/>
      <c r="F449" s="434"/>
      <c r="G449" s="434"/>
    </row>
    <row r="450" spans="3:7" ht="15">
      <c r="C450" s="434"/>
      <c r="D450" s="434"/>
      <c r="E450" s="442"/>
      <c r="F450" s="434"/>
      <c r="G450" s="434"/>
    </row>
    <row r="451" spans="3:7" ht="15">
      <c r="C451" s="434"/>
      <c r="D451" s="434"/>
      <c r="E451" s="442"/>
      <c r="F451" s="434"/>
      <c r="G451" s="434"/>
    </row>
    <row r="452" spans="3:7" ht="15">
      <c r="C452" s="434"/>
      <c r="D452" s="434"/>
      <c r="E452" s="442"/>
      <c r="F452" s="434"/>
      <c r="G452" s="434"/>
    </row>
    <row r="453" spans="3:7" ht="15">
      <c r="C453" s="434"/>
      <c r="D453" s="434"/>
      <c r="E453" s="442"/>
      <c r="F453" s="434"/>
      <c r="G453" s="434"/>
    </row>
    <row r="454" spans="3:7" ht="15">
      <c r="C454" s="434"/>
      <c r="D454" s="434"/>
      <c r="E454" s="442"/>
      <c r="F454" s="434"/>
      <c r="G454" s="434"/>
    </row>
    <row r="455" spans="3:7" ht="15">
      <c r="C455" s="434"/>
      <c r="D455" s="434"/>
      <c r="E455" s="442"/>
      <c r="F455" s="434"/>
      <c r="G455" s="434"/>
    </row>
    <row r="456" spans="3:7" ht="15">
      <c r="C456" s="434"/>
      <c r="D456" s="434"/>
      <c r="E456" s="442"/>
      <c r="F456" s="434"/>
      <c r="G456" s="434"/>
    </row>
    <row r="457" spans="3:7" ht="15">
      <c r="C457" s="434"/>
      <c r="D457" s="434"/>
      <c r="E457" s="442"/>
      <c r="F457" s="434"/>
      <c r="G457" s="434"/>
    </row>
    <row r="458" spans="3:7" ht="15">
      <c r="C458" s="434"/>
      <c r="D458" s="434"/>
      <c r="E458" s="442"/>
      <c r="F458" s="434"/>
      <c r="G458" s="434"/>
    </row>
    <row r="459" spans="3:7" ht="15">
      <c r="C459" s="434"/>
      <c r="D459" s="434"/>
      <c r="E459" s="442"/>
      <c r="F459" s="434"/>
      <c r="G459" s="434"/>
    </row>
    <row r="460" spans="3:7" ht="15">
      <c r="C460" s="434"/>
      <c r="D460" s="434"/>
      <c r="E460" s="442"/>
      <c r="F460" s="434"/>
      <c r="G460" s="434"/>
    </row>
    <row r="461" spans="3:7" ht="15">
      <c r="C461" s="434"/>
      <c r="D461" s="434"/>
      <c r="E461" s="442"/>
      <c r="F461" s="434"/>
      <c r="G461" s="434"/>
    </row>
    <row r="462" spans="3:7" ht="15">
      <c r="C462" s="434"/>
      <c r="D462" s="434"/>
      <c r="E462" s="442"/>
      <c r="F462" s="434"/>
      <c r="G462" s="434"/>
    </row>
    <row r="463" spans="3:7" ht="15">
      <c r="C463" s="434"/>
      <c r="D463" s="434"/>
      <c r="E463" s="442"/>
      <c r="F463" s="434"/>
      <c r="G463" s="434"/>
    </row>
    <row r="464" spans="3:7" ht="15">
      <c r="C464" s="434"/>
      <c r="D464" s="434"/>
      <c r="E464" s="442"/>
      <c r="F464" s="434"/>
      <c r="G464" s="434"/>
    </row>
    <row r="465" spans="3:7" ht="15">
      <c r="C465" s="434"/>
      <c r="D465" s="434"/>
      <c r="E465" s="442"/>
      <c r="F465" s="434"/>
      <c r="G465" s="434"/>
    </row>
    <row r="466" spans="3:7" ht="15">
      <c r="C466" s="434"/>
      <c r="D466" s="434"/>
      <c r="E466" s="442"/>
      <c r="F466" s="434"/>
      <c r="G466" s="434"/>
    </row>
    <row r="467" spans="3:7" ht="15">
      <c r="C467" s="434"/>
      <c r="D467" s="434"/>
      <c r="E467" s="442"/>
      <c r="F467" s="434"/>
      <c r="G467" s="434"/>
    </row>
    <row r="468" spans="3:7" ht="15">
      <c r="C468" s="434"/>
      <c r="D468" s="434"/>
      <c r="E468" s="442"/>
      <c r="F468" s="434"/>
      <c r="G468" s="434"/>
    </row>
    <row r="469" spans="3:7" ht="15">
      <c r="C469" s="434"/>
      <c r="D469" s="434"/>
      <c r="E469" s="442"/>
      <c r="F469" s="434"/>
      <c r="G469" s="434"/>
    </row>
    <row r="470" spans="3:7" ht="15">
      <c r="C470" s="434"/>
      <c r="D470" s="434"/>
      <c r="E470" s="442"/>
      <c r="F470" s="434"/>
      <c r="G470" s="434"/>
    </row>
    <row r="471" spans="3:7" ht="15">
      <c r="C471" s="434"/>
      <c r="D471" s="434"/>
      <c r="E471" s="442"/>
      <c r="F471" s="434"/>
      <c r="G471" s="434"/>
    </row>
    <row r="472" spans="3:7" ht="15">
      <c r="C472" s="434"/>
      <c r="D472" s="434"/>
      <c r="E472" s="442"/>
      <c r="F472" s="434"/>
      <c r="G472" s="434"/>
    </row>
    <row r="473" spans="3:7" ht="15">
      <c r="C473" s="434"/>
      <c r="D473" s="434"/>
      <c r="E473" s="442"/>
      <c r="F473" s="434"/>
      <c r="G473" s="434"/>
    </row>
    <row r="474" spans="3:7" ht="15">
      <c r="C474" s="434"/>
      <c r="D474" s="434"/>
      <c r="E474" s="442"/>
      <c r="F474" s="434"/>
      <c r="G474" s="434"/>
    </row>
    <row r="475" spans="3:7" ht="15">
      <c r="C475" s="434"/>
      <c r="D475" s="434"/>
      <c r="E475" s="442"/>
      <c r="F475" s="434"/>
      <c r="G475" s="434"/>
    </row>
    <row r="476" spans="3:7" ht="15">
      <c r="C476" s="434"/>
      <c r="D476" s="434"/>
      <c r="E476" s="442"/>
      <c r="F476" s="434"/>
      <c r="G476" s="434"/>
    </row>
    <row r="477" spans="3:7" ht="15">
      <c r="C477" s="434"/>
      <c r="D477" s="434"/>
      <c r="E477" s="442"/>
      <c r="F477" s="434"/>
      <c r="G477" s="434"/>
    </row>
    <row r="478" spans="3:7" ht="15">
      <c r="C478" s="434"/>
      <c r="D478" s="434"/>
      <c r="E478" s="442"/>
      <c r="F478" s="434"/>
      <c r="G478" s="434"/>
    </row>
    <row r="479" spans="3:7" ht="15">
      <c r="C479" s="434"/>
      <c r="D479" s="434"/>
      <c r="E479" s="442"/>
      <c r="F479" s="434"/>
      <c r="G479" s="434"/>
    </row>
    <row r="480" spans="3:7" ht="15">
      <c r="C480" s="434"/>
      <c r="D480" s="434"/>
      <c r="E480" s="442"/>
      <c r="F480" s="434"/>
      <c r="G480" s="434"/>
    </row>
    <row r="481" spans="3:7" ht="15">
      <c r="C481" s="434"/>
      <c r="D481" s="434"/>
      <c r="E481" s="442"/>
      <c r="F481" s="434"/>
      <c r="G481" s="434"/>
    </row>
    <row r="482" spans="3:7" ht="15">
      <c r="C482" s="434"/>
      <c r="D482" s="434"/>
      <c r="E482" s="442"/>
      <c r="F482" s="434"/>
      <c r="G482" s="434"/>
    </row>
    <row r="483" spans="3:7" ht="15">
      <c r="C483" s="434"/>
      <c r="D483" s="434"/>
      <c r="E483" s="442"/>
      <c r="F483" s="434"/>
      <c r="G483" s="434"/>
    </row>
    <row r="484" spans="3:7" ht="15">
      <c r="C484" s="434"/>
      <c r="D484" s="434"/>
      <c r="E484" s="442"/>
      <c r="F484" s="434"/>
      <c r="G484" s="434"/>
    </row>
    <row r="485" spans="3:7" ht="15">
      <c r="C485" s="434"/>
      <c r="D485" s="434"/>
      <c r="E485" s="442"/>
      <c r="F485" s="434"/>
      <c r="G485" s="434"/>
    </row>
    <row r="486" spans="3:7" ht="15">
      <c r="C486" s="434"/>
      <c r="D486" s="434"/>
      <c r="E486" s="442"/>
      <c r="F486" s="434"/>
      <c r="G486" s="434"/>
    </row>
    <row r="487" spans="3:7" ht="15">
      <c r="C487" s="434"/>
      <c r="D487" s="434"/>
      <c r="E487" s="442"/>
      <c r="F487" s="434"/>
      <c r="G487" s="434"/>
    </row>
    <row r="488" spans="3:7" ht="15">
      <c r="C488" s="434"/>
      <c r="D488" s="434"/>
      <c r="E488" s="442"/>
      <c r="F488" s="434"/>
      <c r="G488" s="434"/>
    </row>
    <row r="489" spans="3:7" ht="15">
      <c r="C489" s="434"/>
      <c r="D489" s="434"/>
      <c r="E489" s="442"/>
      <c r="F489" s="434"/>
      <c r="G489" s="434"/>
    </row>
    <row r="490" spans="3:7" ht="15">
      <c r="C490" s="434"/>
      <c r="D490" s="434"/>
      <c r="E490" s="442"/>
      <c r="F490" s="434"/>
      <c r="G490" s="434"/>
    </row>
    <row r="491" spans="3:7" ht="15">
      <c r="C491" s="434"/>
      <c r="D491" s="434"/>
      <c r="E491" s="442"/>
      <c r="F491" s="434"/>
      <c r="G491" s="434"/>
    </row>
    <row r="492" spans="3:7" ht="15">
      <c r="C492" s="434"/>
      <c r="D492" s="434"/>
      <c r="E492" s="442"/>
      <c r="F492" s="434"/>
      <c r="G492" s="434"/>
    </row>
    <row r="493" spans="3:7" ht="15">
      <c r="C493" s="434"/>
      <c r="D493" s="434"/>
      <c r="E493" s="442"/>
      <c r="F493" s="434"/>
      <c r="G493" s="434"/>
    </row>
    <row r="494" spans="3:7" ht="15">
      <c r="C494" s="434"/>
      <c r="D494" s="434"/>
      <c r="E494" s="442"/>
      <c r="F494" s="434"/>
      <c r="G494" s="434"/>
    </row>
    <row r="495" spans="3:7" ht="15">
      <c r="C495" s="434"/>
      <c r="D495" s="434"/>
      <c r="E495" s="442"/>
      <c r="F495" s="434"/>
      <c r="G495" s="434"/>
    </row>
    <row r="496" spans="3:7" ht="15">
      <c r="C496" s="434"/>
      <c r="D496" s="434"/>
      <c r="E496" s="442"/>
      <c r="F496" s="434"/>
      <c r="G496" s="434"/>
    </row>
    <row r="497" spans="3:7" ht="15">
      <c r="C497" s="434"/>
      <c r="D497" s="434"/>
      <c r="E497" s="442"/>
      <c r="F497" s="434"/>
      <c r="G497" s="434"/>
    </row>
    <row r="498" spans="3:7" ht="15">
      <c r="C498" s="434"/>
      <c r="D498" s="434"/>
      <c r="E498" s="442"/>
      <c r="F498" s="434"/>
      <c r="G498" s="434"/>
    </row>
    <row r="499" spans="3:7" ht="15">
      <c r="C499" s="434"/>
      <c r="D499" s="434"/>
      <c r="E499" s="442"/>
      <c r="F499" s="434"/>
      <c r="G499" s="434"/>
    </row>
    <row r="500" spans="3:7" ht="15">
      <c r="C500" s="434"/>
      <c r="D500" s="434"/>
      <c r="E500" s="442"/>
      <c r="F500" s="434"/>
      <c r="G500" s="434"/>
    </row>
    <row r="501" spans="3:7" ht="15">
      <c r="C501" s="434"/>
      <c r="D501" s="434"/>
      <c r="E501" s="442"/>
      <c r="F501" s="434"/>
      <c r="G501" s="434"/>
    </row>
    <row r="502" spans="3:7" ht="15">
      <c r="C502" s="434"/>
      <c r="D502" s="434"/>
      <c r="E502" s="442"/>
      <c r="F502" s="434"/>
      <c r="G502" s="434"/>
    </row>
    <row r="503" spans="3:7" ht="15">
      <c r="C503" s="434"/>
      <c r="D503" s="434"/>
      <c r="E503" s="442"/>
      <c r="F503" s="434"/>
      <c r="G503" s="434"/>
    </row>
    <row r="504" spans="3:7" ht="15">
      <c r="C504" s="434"/>
      <c r="D504" s="434"/>
      <c r="E504" s="442"/>
      <c r="F504" s="434"/>
      <c r="G504" s="434"/>
    </row>
    <row r="505" spans="3:7" ht="15">
      <c r="C505" s="434"/>
      <c r="D505" s="434"/>
      <c r="E505" s="442"/>
      <c r="F505" s="434"/>
      <c r="G505" s="434"/>
    </row>
    <row r="506" spans="3:7" ht="15">
      <c r="C506" s="434"/>
      <c r="D506" s="434"/>
      <c r="E506" s="442"/>
      <c r="F506" s="434"/>
      <c r="G506" s="434"/>
    </row>
    <row r="507" spans="3:7" ht="15">
      <c r="C507" s="434"/>
      <c r="D507" s="434"/>
      <c r="E507" s="442"/>
      <c r="F507" s="434"/>
      <c r="G507" s="434"/>
    </row>
    <row r="508" spans="3:7" ht="15">
      <c r="C508" s="434"/>
      <c r="D508" s="434"/>
      <c r="E508" s="442"/>
      <c r="F508" s="434"/>
      <c r="G508" s="434"/>
    </row>
    <row r="509" spans="3:7" ht="15">
      <c r="C509" s="434"/>
      <c r="D509" s="434"/>
      <c r="E509" s="442"/>
      <c r="F509" s="434"/>
      <c r="G509" s="434"/>
    </row>
    <row r="510" spans="3:7" ht="15">
      <c r="C510" s="434"/>
      <c r="D510" s="434"/>
      <c r="E510" s="442"/>
      <c r="F510" s="434"/>
      <c r="G510" s="434"/>
    </row>
    <row r="511" spans="3:7" ht="15">
      <c r="C511" s="434"/>
      <c r="D511" s="434"/>
      <c r="E511" s="442"/>
      <c r="F511" s="434"/>
      <c r="G511" s="434"/>
    </row>
    <row r="512" spans="3:7" ht="15">
      <c r="C512" s="434"/>
      <c r="D512" s="434"/>
      <c r="E512" s="442"/>
      <c r="F512" s="434"/>
      <c r="G512" s="434"/>
    </row>
    <row r="513" spans="3:7" ht="15">
      <c r="C513" s="434"/>
      <c r="D513" s="434"/>
      <c r="E513" s="442"/>
      <c r="F513" s="434"/>
      <c r="G513" s="434"/>
    </row>
    <row r="514" spans="3:7" ht="15">
      <c r="C514" s="434"/>
      <c r="D514" s="434"/>
      <c r="E514" s="442"/>
      <c r="F514" s="434"/>
      <c r="G514" s="434"/>
    </row>
    <row r="515" spans="3:7" ht="15">
      <c r="C515" s="434"/>
      <c r="D515" s="434"/>
      <c r="E515" s="442"/>
      <c r="F515" s="434"/>
      <c r="G515" s="434"/>
    </row>
    <row r="516" spans="3:7" ht="15">
      <c r="C516" s="434"/>
      <c r="D516" s="434"/>
      <c r="E516" s="442"/>
      <c r="F516" s="434"/>
      <c r="G516" s="434"/>
    </row>
    <row r="517" spans="3:7" ht="15">
      <c r="C517" s="434"/>
      <c r="D517" s="434"/>
      <c r="E517" s="442"/>
      <c r="F517" s="434"/>
      <c r="G517" s="434"/>
    </row>
    <row r="518" spans="3:7" ht="15">
      <c r="C518" s="434"/>
      <c r="D518" s="434"/>
      <c r="E518" s="442"/>
      <c r="F518" s="434"/>
      <c r="G518" s="434"/>
    </row>
    <row r="519" spans="3:7" ht="15">
      <c r="C519" s="434"/>
      <c r="D519" s="434"/>
      <c r="E519" s="442"/>
      <c r="F519" s="434"/>
      <c r="G519" s="434"/>
    </row>
    <row r="520" spans="3:7" ht="15">
      <c r="C520" s="434"/>
      <c r="D520" s="434"/>
      <c r="E520" s="442"/>
      <c r="F520" s="434"/>
      <c r="G520" s="434"/>
    </row>
    <row r="521" spans="3:7" ht="15">
      <c r="C521" s="434"/>
      <c r="D521" s="434"/>
      <c r="E521" s="442"/>
      <c r="F521" s="434"/>
      <c r="G521" s="434"/>
    </row>
    <row r="522" spans="3:7" ht="15">
      <c r="C522" s="434"/>
      <c r="D522" s="434"/>
      <c r="E522" s="442"/>
      <c r="F522" s="434"/>
      <c r="G522" s="434"/>
    </row>
    <row r="523" spans="3:7" ht="15">
      <c r="C523" s="434"/>
      <c r="D523" s="434"/>
      <c r="E523" s="442"/>
      <c r="F523" s="434"/>
      <c r="G523" s="434"/>
    </row>
    <row r="524" spans="3:7" ht="15">
      <c r="C524" s="434"/>
      <c r="D524" s="434"/>
      <c r="E524" s="442"/>
      <c r="F524" s="434"/>
      <c r="G524" s="434"/>
    </row>
    <row r="525" spans="3:7" ht="15">
      <c r="C525" s="434"/>
      <c r="D525" s="434"/>
      <c r="E525" s="442"/>
      <c r="F525" s="434"/>
      <c r="G525" s="434"/>
    </row>
    <row r="526" spans="3:7" ht="15">
      <c r="C526" s="434"/>
      <c r="D526" s="434"/>
      <c r="E526" s="442"/>
      <c r="F526" s="434"/>
      <c r="G526" s="434"/>
    </row>
    <row r="527" spans="3:7" ht="15">
      <c r="C527" s="434"/>
      <c r="D527" s="434"/>
      <c r="E527" s="442"/>
      <c r="F527" s="434"/>
      <c r="G527" s="434"/>
    </row>
    <row r="528" spans="3:7" ht="15">
      <c r="C528" s="434"/>
      <c r="D528" s="434"/>
      <c r="E528" s="442"/>
      <c r="F528" s="434"/>
      <c r="G528" s="434"/>
    </row>
    <row r="529" spans="3:7" ht="15">
      <c r="C529" s="434"/>
      <c r="D529" s="434"/>
      <c r="E529" s="442"/>
      <c r="F529" s="434"/>
      <c r="G529" s="434"/>
    </row>
    <row r="530" spans="3:7" ht="15">
      <c r="C530" s="434"/>
      <c r="D530" s="434"/>
      <c r="E530" s="442"/>
      <c r="F530" s="434"/>
      <c r="G530" s="434"/>
    </row>
    <row r="531" spans="3:7" ht="15">
      <c r="C531" s="434"/>
      <c r="D531" s="434"/>
      <c r="E531" s="442"/>
      <c r="F531" s="434"/>
      <c r="G531" s="434"/>
    </row>
    <row r="532" spans="3:7" ht="15">
      <c r="C532" s="434"/>
      <c r="D532" s="434"/>
      <c r="E532" s="442"/>
      <c r="F532" s="434"/>
      <c r="G532" s="434"/>
    </row>
    <row r="533" spans="3:7" ht="15">
      <c r="C533" s="434"/>
      <c r="D533" s="434"/>
      <c r="E533" s="442"/>
      <c r="F533" s="434"/>
      <c r="G533" s="434"/>
    </row>
    <row r="534" spans="3:7" ht="15">
      <c r="C534" s="434"/>
      <c r="D534" s="434"/>
      <c r="E534" s="442"/>
      <c r="F534" s="434"/>
      <c r="G534" s="434"/>
    </row>
    <row r="535" spans="3:7" ht="15">
      <c r="C535" s="434"/>
      <c r="D535" s="434"/>
      <c r="E535" s="442"/>
      <c r="F535" s="434"/>
      <c r="G535" s="434"/>
    </row>
    <row r="536" spans="3:7" ht="15">
      <c r="C536" s="434"/>
      <c r="D536" s="434"/>
      <c r="E536" s="442"/>
      <c r="F536" s="434"/>
      <c r="G536" s="434"/>
    </row>
    <row r="537" spans="3:7" ht="15">
      <c r="C537" s="434"/>
      <c r="D537" s="434"/>
      <c r="E537" s="442"/>
      <c r="F537" s="434"/>
      <c r="G537" s="434"/>
    </row>
    <row r="538" spans="3:7" ht="15">
      <c r="C538" s="434"/>
      <c r="D538" s="434"/>
      <c r="E538" s="442"/>
      <c r="F538" s="434"/>
      <c r="G538" s="434"/>
    </row>
    <row r="539" spans="3:7" ht="15">
      <c r="C539" s="434"/>
      <c r="D539" s="434"/>
      <c r="E539" s="442"/>
      <c r="F539" s="434"/>
      <c r="G539" s="434"/>
    </row>
    <row r="540" spans="3:7" ht="15">
      <c r="C540" s="434"/>
      <c r="D540" s="434"/>
      <c r="E540" s="442"/>
      <c r="F540" s="434"/>
      <c r="G540" s="434"/>
    </row>
    <row r="541" spans="3:7" ht="15">
      <c r="C541" s="434"/>
      <c r="D541" s="434"/>
      <c r="E541" s="442"/>
      <c r="F541" s="434"/>
      <c r="G541" s="434"/>
    </row>
    <row r="542" spans="3:7" ht="15">
      <c r="C542" s="434"/>
      <c r="D542" s="434"/>
      <c r="E542" s="442"/>
      <c r="F542" s="434"/>
      <c r="G542" s="434"/>
    </row>
    <row r="543" spans="3:7" ht="15">
      <c r="C543" s="434"/>
      <c r="D543" s="434"/>
      <c r="E543" s="442"/>
      <c r="F543" s="434"/>
      <c r="G543" s="434"/>
    </row>
    <row r="544" spans="3:7" ht="15">
      <c r="C544" s="434"/>
      <c r="D544" s="434"/>
      <c r="E544" s="442"/>
      <c r="F544" s="434"/>
      <c r="G544" s="434"/>
    </row>
    <row r="545" spans="3:7" ht="15">
      <c r="C545" s="434"/>
      <c r="D545" s="434"/>
      <c r="E545" s="442"/>
      <c r="F545" s="434"/>
      <c r="G545" s="434"/>
    </row>
    <row r="546" spans="3:7" ht="15">
      <c r="C546" s="434"/>
      <c r="D546" s="434"/>
      <c r="E546" s="442"/>
      <c r="F546" s="434"/>
      <c r="G546" s="434"/>
    </row>
    <row r="547" spans="3:7" ht="15">
      <c r="C547" s="434"/>
      <c r="D547" s="434"/>
      <c r="E547" s="442"/>
      <c r="F547" s="434"/>
      <c r="G547" s="434"/>
    </row>
    <row r="548" spans="3:7" ht="15">
      <c r="C548" s="434"/>
      <c r="D548" s="434"/>
      <c r="E548" s="442"/>
      <c r="F548" s="434"/>
      <c r="G548" s="434"/>
    </row>
    <row r="549" spans="3:7" ht="15">
      <c r="C549" s="434"/>
      <c r="D549" s="434"/>
      <c r="E549" s="442"/>
      <c r="F549" s="434"/>
      <c r="G549" s="434"/>
    </row>
    <row r="550" spans="3:7" ht="15">
      <c r="C550" s="434"/>
      <c r="D550" s="434"/>
      <c r="E550" s="442"/>
      <c r="F550" s="434"/>
      <c r="G550" s="434"/>
    </row>
    <row r="551" spans="3:7" ht="15">
      <c r="C551" s="434"/>
      <c r="D551" s="434"/>
      <c r="E551" s="442"/>
      <c r="F551" s="434"/>
      <c r="G551" s="434"/>
    </row>
    <row r="552" spans="3:7" ht="15">
      <c r="C552" s="434"/>
      <c r="D552" s="434"/>
      <c r="E552" s="442"/>
      <c r="F552" s="434"/>
      <c r="G552" s="434"/>
    </row>
    <row r="553" spans="3:7" ht="15">
      <c r="C553" s="434"/>
      <c r="D553" s="434"/>
      <c r="E553" s="442"/>
      <c r="F553" s="434"/>
      <c r="G553" s="434"/>
    </row>
    <row r="554" spans="3:7" ht="15">
      <c r="C554" s="434"/>
      <c r="D554" s="434"/>
      <c r="E554" s="442"/>
      <c r="F554" s="434"/>
      <c r="G554" s="434"/>
    </row>
    <row r="555" spans="3:7" ht="15">
      <c r="C555" s="434"/>
      <c r="D555" s="434"/>
      <c r="E555" s="442"/>
      <c r="F555" s="434"/>
      <c r="G555" s="434"/>
    </row>
    <row r="556" spans="3:7" ht="15">
      <c r="C556" s="434"/>
      <c r="D556" s="434"/>
      <c r="E556" s="442"/>
      <c r="F556" s="434"/>
      <c r="G556" s="434"/>
    </row>
    <row r="557" spans="3:7" ht="15">
      <c r="C557" s="434"/>
      <c r="D557" s="434"/>
      <c r="E557" s="442"/>
      <c r="F557" s="434"/>
      <c r="G557" s="434"/>
    </row>
    <row r="558" spans="3:7" ht="15">
      <c r="C558" s="434"/>
      <c r="D558" s="434"/>
      <c r="E558" s="442"/>
      <c r="F558" s="434"/>
      <c r="G558" s="434"/>
    </row>
    <row r="559" spans="3:7" ht="15">
      <c r="C559" s="434"/>
      <c r="D559" s="434"/>
      <c r="E559" s="442"/>
      <c r="F559" s="434"/>
      <c r="G559" s="434"/>
    </row>
    <row r="560" spans="3:7" ht="15">
      <c r="C560" s="434"/>
      <c r="D560" s="434"/>
      <c r="E560" s="442"/>
      <c r="F560" s="434"/>
      <c r="G560" s="434"/>
    </row>
    <row r="561" spans="3:7" ht="15">
      <c r="C561" s="434"/>
      <c r="D561" s="434"/>
      <c r="E561" s="442"/>
      <c r="F561" s="434"/>
      <c r="G561" s="434"/>
    </row>
    <row r="562" spans="3:7" ht="15">
      <c r="C562" s="434"/>
      <c r="D562" s="434"/>
      <c r="E562" s="442"/>
      <c r="F562" s="434"/>
      <c r="G562" s="434"/>
    </row>
    <row r="563" spans="3:7" ht="15">
      <c r="C563" s="434"/>
      <c r="D563" s="434"/>
      <c r="E563" s="442"/>
      <c r="F563" s="434"/>
      <c r="G563" s="434"/>
    </row>
    <row r="564" spans="3:7" ht="15">
      <c r="C564" s="434"/>
      <c r="D564" s="434"/>
      <c r="E564" s="442"/>
      <c r="F564" s="434"/>
      <c r="G564" s="434"/>
    </row>
    <row r="565" spans="3:7" ht="15">
      <c r="C565" s="434"/>
      <c r="D565" s="434"/>
      <c r="E565" s="442"/>
      <c r="F565" s="434"/>
      <c r="G565" s="434"/>
    </row>
    <row r="566" spans="3:7" ht="15">
      <c r="C566" s="434"/>
      <c r="D566" s="434"/>
      <c r="E566" s="442"/>
      <c r="F566" s="434"/>
      <c r="G566" s="434"/>
    </row>
    <row r="567" spans="3:7" ht="15">
      <c r="C567" s="434"/>
      <c r="D567" s="434"/>
      <c r="E567" s="442"/>
      <c r="F567" s="434"/>
      <c r="G567" s="434"/>
    </row>
    <row r="568" spans="3:7" ht="15">
      <c r="C568" s="434"/>
      <c r="D568" s="434"/>
      <c r="E568" s="442"/>
      <c r="F568" s="434"/>
      <c r="G568" s="434"/>
    </row>
    <row r="569" spans="3:7" ht="15">
      <c r="C569" s="434"/>
      <c r="D569" s="434"/>
      <c r="E569" s="442"/>
      <c r="F569" s="434"/>
      <c r="G569" s="434"/>
    </row>
    <row r="570" spans="3:7" ht="15">
      <c r="C570" s="434"/>
      <c r="D570" s="434"/>
      <c r="E570" s="442"/>
      <c r="F570" s="434"/>
      <c r="G570" s="434"/>
    </row>
    <row r="571" spans="3:7" ht="15">
      <c r="C571" s="434"/>
      <c r="D571" s="434"/>
      <c r="E571" s="442"/>
      <c r="F571" s="434"/>
      <c r="G571" s="434"/>
    </row>
    <row r="572" spans="3:7" ht="15">
      <c r="C572" s="434"/>
      <c r="D572" s="434"/>
      <c r="E572" s="442"/>
      <c r="F572" s="434"/>
      <c r="G572" s="434"/>
    </row>
    <row r="573" spans="3:7" ht="15">
      <c r="C573" s="434"/>
      <c r="D573" s="434"/>
      <c r="E573" s="442"/>
      <c r="F573" s="434"/>
      <c r="G573" s="434"/>
    </row>
    <row r="574" spans="3:7" ht="15">
      <c r="C574" s="434"/>
      <c r="D574" s="434"/>
      <c r="E574" s="442"/>
      <c r="F574" s="434"/>
      <c r="G574" s="434"/>
    </row>
    <row r="575" spans="3:7" ht="15">
      <c r="C575" s="434"/>
      <c r="D575" s="434"/>
      <c r="E575" s="442"/>
      <c r="F575" s="434"/>
      <c r="G575" s="434"/>
    </row>
    <row r="576" spans="3:7" ht="15">
      <c r="C576" s="434"/>
      <c r="D576" s="434"/>
      <c r="E576" s="442"/>
      <c r="F576" s="434"/>
      <c r="G576" s="434"/>
    </row>
    <row r="577" spans="3:7" ht="15">
      <c r="C577" s="434"/>
      <c r="D577" s="434"/>
      <c r="E577" s="442"/>
      <c r="F577" s="434"/>
      <c r="G577" s="434"/>
    </row>
    <row r="578" spans="3:7" ht="15">
      <c r="C578" s="434"/>
      <c r="D578" s="434"/>
      <c r="E578" s="442"/>
      <c r="F578" s="434"/>
      <c r="G578" s="434"/>
    </row>
    <row r="579" spans="3:7" ht="15">
      <c r="C579" s="434"/>
      <c r="D579" s="434"/>
      <c r="E579" s="442"/>
      <c r="F579" s="434"/>
      <c r="G579" s="434"/>
    </row>
    <row r="580" spans="3:7" ht="15">
      <c r="C580" s="434"/>
      <c r="D580" s="434"/>
      <c r="E580" s="442"/>
      <c r="F580" s="434"/>
      <c r="G580" s="434"/>
    </row>
    <row r="581" spans="3:7" ht="15">
      <c r="C581" s="434"/>
      <c r="D581" s="434"/>
      <c r="E581" s="442"/>
      <c r="F581" s="434"/>
      <c r="G581" s="434"/>
    </row>
    <row r="582" spans="3:7" ht="15">
      <c r="C582" s="434"/>
      <c r="D582" s="434"/>
      <c r="E582" s="442"/>
      <c r="F582" s="434"/>
      <c r="G582" s="434"/>
    </row>
    <row r="583" spans="3:7" ht="15">
      <c r="C583" s="434"/>
      <c r="D583" s="434"/>
      <c r="E583" s="442"/>
      <c r="F583" s="434"/>
      <c r="G583" s="434"/>
    </row>
    <row r="584" spans="3:7" ht="15">
      <c r="C584" s="434"/>
      <c r="D584" s="434"/>
      <c r="E584" s="442"/>
      <c r="F584" s="434"/>
      <c r="G584" s="434"/>
    </row>
    <row r="585" spans="3:7" ht="15">
      <c r="C585" s="434"/>
      <c r="D585" s="434"/>
      <c r="E585" s="442"/>
      <c r="F585" s="434"/>
      <c r="G585" s="434"/>
    </row>
    <row r="586" spans="3:7" ht="15">
      <c r="C586" s="434"/>
      <c r="D586" s="434"/>
      <c r="E586" s="442"/>
      <c r="F586" s="434"/>
      <c r="G586" s="434"/>
    </row>
    <row r="587" spans="3:7" ht="15">
      <c r="C587" s="434"/>
      <c r="D587" s="434"/>
      <c r="E587" s="442"/>
      <c r="F587" s="434"/>
      <c r="G587" s="434"/>
    </row>
    <row r="588" spans="3:7" ht="15">
      <c r="C588" s="434"/>
      <c r="D588" s="434"/>
      <c r="E588" s="442"/>
      <c r="F588" s="434"/>
      <c r="G588" s="434"/>
    </row>
    <row r="589" spans="3:7" ht="15">
      <c r="C589" s="434"/>
      <c r="D589" s="434"/>
      <c r="E589" s="442"/>
      <c r="F589" s="434"/>
      <c r="G589" s="434"/>
    </row>
    <row r="590" spans="3:7" ht="15">
      <c r="C590" s="434"/>
      <c r="D590" s="434"/>
      <c r="E590" s="442"/>
      <c r="F590" s="434"/>
      <c r="G590" s="434"/>
    </row>
    <row r="591" spans="3:7" ht="15">
      <c r="C591" s="434"/>
      <c r="D591" s="434"/>
      <c r="E591" s="442"/>
      <c r="F591" s="434"/>
      <c r="G591" s="434"/>
    </row>
    <row r="592" spans="3:7" ht="15">
      <c r="C592" s="434"/>
      <c r="D592" s="434"/>
      <c r="E592" s="442"/>
      <c r="F592" s="434"/>
      <c r="G592" s="434"/>
    </row>
    <row r="593" spans="3:7" ht="15">
      <c r="C593" s="434"/>
      <c r="D593" s="434"/>
      <c r="E593" s="442"/>
      <c r="F593" s="434"/>
      <c r="G593" s="434"/>
    </row>
    <row r="594" spans="3:7" ht="15">
      <c r="C594" s="434"/>
      <c r="D594" s="434"/>
      <c r="E594" s="442"/>
      <c r="F594" s="434"/>
      <c r="G594" s="434"/>
    </row>
    <row r="595" spans="3:7" ht="15">
      <c r="C595" s="434"/>
      <c r="D595" s="434"/>
      <c r="E595" s="442"/>
      <c r="F595" s="434"/>
      <c r="G595" s="434"/>
    </row>
    <row r="596" spans="3:7" ht="15">
      <c r="C596" s="434"/>
      <c r="D596" s="434"/>
      <c r="E596" s="442"/>
      <c r="F596" s="434"/>
      <c r="G596" s="434"/>
    </row>
    <row r="597" spans="3:7" ht="15">
      <c r="C597" s="434"/>
      <c r="D597" s="434"/>
      <c r="E597" s="442"/>
      <c r="F597" s="434"/>
      <c r="G597" s="434"/>
    </row>
    <row r="598" spans="3:7" ht="15">
      <c r="C598" s="434"/>
      <c r="D598" s="434"/>
      <c r="E598" s="442"/>
      <c r="F598" s="434"/>
      <c r="G598" s="434"/>
    </row>
    <row r="599" spans="3:7" ht="15">
      <c r="C599" s="434"/>
      <c r="D599" s="434"/>
      <c r="E599" s="442"/>
      <c r="F599" s="434"/>
      <c r="G599" s="434"/>
    </row>
    <row r="600" spans="3:7" ht="15">
      <c r="C600" s="434"/>
      <c r="D600" s="434"/>
      <c r="E600" s="442"/>
      <c r="F600" s="434"/>
      <c r="G600" s="434"/>
    </row>
  </sheetData>
  <sheetProtection algorithmName="SHA-512" hashValue="Du8CdpM9pylhkBagT49swgqKTjgGY/7eD/COKVnd2I/hd3Kj/fURUda+xvvB76sdzRYOJQoCrThw713sr2z66g==" saltValue="qByl6qvMt5+73H3bOIKpFw==" spinCount="100000" sheet="1" objects="1" scenarios="1"/>
  <mergeCells count="10">
    <mergeCell ref="C45:E45"/>
    <mergeCell ref="I45:K45"/>
    <mergeCell ref="I46:K46"/>
    <mergeCell ref="I47:K47"/>
    <mergeCell ref="C35:E43"/>
    <mergeCell ref="F39:H39"/>
    <mergeCell ref="F40:H40"/>
    <mergeCell ref="F41:H41"/>
    <mergeCell ref="C44:E44"/>
    <mergeCell ref="I44:K44"/>
  </mergeCells>
  <conditionalFormatting sqref="L4:L34">
    <cfRule type="cellIs" priority="184" dxfId="178" operator="greaterThan">
      <formula>0</formula>
    </cfRule>
  </conditionalFormatting>
  <conditionalFormatting sqref="L35">
    <cfRule type="cellIs" priority="269" dxfId="85" operator="greaterThan">
      <formula>0</formula>
    </cfRule>
  </conditionalFormatting>
  <conditionalFormatting sqref="N4:N34">
    <cfRule type="cellIs" priority="215" dxfId="89" operator="greaterThan">
      <formula>$N$39</formula>
    </cfRule>
  </conditionalFormatting>
  <conditionalFormatting sqref="N36">
    <cfRule type="cellIs" priority="209" dxfId="87" operator="greaterThan">
      <formula>$N$41</formula>
    </cfRule>
    <cfRule type="cellIs" priority="195" dxfId="86" operator="equal">
      <formula>$N$41+AVERAGE($N$4:$N$34)</formula>
    </cfRule>
  </conditionalFormatting>
  <conditionalFormatting sqref="N37">
    <cfRule type="cellIs" priority="226" dxfId="85" operator="greaterThan">
      <formula>$N$39</formula>
    </cfRule>
    <cfRule type="cellIs" priority="225" dxfId="86" operator="equal">
      <formula>$N$39+MAX($N$4:$N$34)</formula>
    </cfRule>
  </conditionalFormatting>
  <conditionalFormatting sqref="O4:O34">
    <cfRule type="cellIs" priority="180" dxfId="89" operator="between">
      <formula>$O$39</formula>
      <formula>99999</formula>
    </cfRule>
  </conditionalFormatting>
  <conditionalFormatting sqref="O36">
    <cfRule type="cellIs" priority="208" dxfId="86" operator="equal">
      <formula>$O$41+AVERAGE($O$4:$O$34)</formula>
    </cfRule>
    <cfRule type="cellIs" priority="267" dxfId="87" operator="greaterThan">
      <formula>$O$41</formula>
    </cfRule>
  </conditionalFormatting>
  <conditionalFormatting sqref="O37">
    <cfRule type="cellIs" priority="254" dxfId="85" operator="greaterThan">
      <formula>$O$39</formula>
    </cfRule>
    <cfRule type="cellIs" priority="253" dxfId="86" operator="equal">
      <formula>$O$39+MAX($O$4:$O$34)</formula>
    </cfRule>
  </conditionalFormatting>
  <conditionalFormatting sqref="P4:P34">
    <cfRule type="cellIs" priority="279" dxfId="89" operator="lessThan">
      <formula>$P$40</formula>
    </cfRule>
  </conditionalFormatting>
  <conditionalFormatting sqref="P36">
    <cfRule type="cellIs" priority="159" dxfId="87" operator="lessThan">
      <formula>$P$41</formula>
    </cfRule>
    <cfRule type="cellIs" priority="158" dxfId="86" operator="equal">
      <formula>$P$41+AVERAGE($P$4:$P$34)</formula>
    </cfRule>
  </conditionalFormatting>
  <conditionalFormatting sqref="P37">
    <cfRule type="cellIs" priority="247" dxfId="86" operator="equal">
      <formula>$P$39+MAX($P$4:$P$34)</formula>
    </cfRule>
    <cfRule type="cellIs" priority="248" dxfId="85" operator="greaterThan">
      <formula>$P$39</formula>
    </cfRule>
  </conditionalFormatting>
  <conditionalFormatting sqref="P38">
    <cfRule type="cellIs" priority="172" dxfId="86" operator="equal">
      <formula>$P$40+MIN($P$4:$P$34)</formula>
    </cfRule>
    <cfRule type="cellIs" priority="268" dxfId="85" operator="lessThan">
      <formula>$P$40</formula>
    </cfRule>
  </conditionalFormatting>
  <conditionalFormatting sqref="Q4:Q34">
    <cfRule type="cellIs" priority="42" dxfId="107" operator="greaterThan">
      <formula>$Q$41</formula>
    </cfRule>
  </conditionalFormatting>
  <conditionalFormatting sqref="R4:R34">
    <cfRule type="cellIs" priority="41" dxfId="107" operator="greaterThan">
      <formula>$R$41</formula>
    </cfRule>
  </conditionalFormatting>
  <conditionalFormatting sqref="T4:T34">
    <cfRule type="cellIs" priority="213" dxfId="89" operator="greaterThan">
      <formula>$T$39</formula>
    </cfRule>
  </conditionalFormatting>
  <conditionalFormatting sqref="T36">
    <cfRule type="cellIs" priority="192" dxfId="87" operator="greaterThan">
      <formula>$T$41</formula>
    </cfRule>
    <cfRule type="cellIs" priority="191" dxfId="86" operator="equal">
      <formula>$T$41+AVERAGE($T$4:$T$34)</formula>
    </cfRule>
  </conditionalFormatting>
  <conditionalFormatting sqref="T37">
    <cfRule type="cellIs" priority="222" dxfId="85" operator="greaterThan">
      <formula>$T$39</formula>
    </cfRule>
    <cfRule type="cellIs" priority="173" dxfId="86" operator="equal">
      <formula>$T$39+MAX($T$4:$T$34)</formula>
    </cfRule>
  </conditionalFormatting>
  <conditionalFormatting sqref="U4:U34">
    <cfRule type="cellIs" priority="178" dxfId="89" operator="between">
      <formula>$U$39</formula>
      <formula>9999</formula>
    </cfRule>
  </conditionalFormatting>
  <conditionalFormatting sqref="U36">
    <cfRule type="cellIs" priority="204" dxfId="86" operator="equal">
      <formula>$U$41+AVERAGE($U$4:$U$34)</formula>
    </cfRule>
    <cfRule type="cellIs" priority="205" dxfId="87" operator="greaterThan">
      <formula>$U$41</formula>
    </cfRule>
  </conditionalFormatting>
  <conditionalFormatting sqref="U37">
    <cfRule type="cellIs" priority="246" dxfId="85" operator="greaterThan">
      <formula>$U$39</formula>
    </cfRule>
    <cfRule type="cellIs" priority="245" dxfId="86" operator="equal">
      <formula>$U$39+MAX($U$4:$U$34)</formula>
    </cfRule>
  </conditionalFormatting>
  <conditionalFormatting sqref="V4:V34">
    <cfRule type="cellIs" priority="285" dxfId="89" operator="lessThan">
      <formula>$V$40</formula>
    </cfRule>
  </conditionalFormatting>
  <conditionalFormatting sqref="V36">
    <cfRule type="cellIs" priority="154" dxfId="86" operator="equal">
      <formula>$V$41+AVERAGE($V$4:$V$34)</formula>
    </cfRule>
    <cfRule type="cellIs" priority="155" dxfId="87" operator="lessThan">
      <formula>$V$41</formula>
    </cfRule>
  </conditionalFormatting>
  <conditionalFormatting sqref="V37">
    <cfRule type="cellIs" priority="243" dxfId="86" operator="equal">
      <formula>$V$39+MAX($V$4:$V$34)</formula>
    </cfRule>
    <cfRule type="cellIs" priority="244" dxfId="85" operator="greaterThan">
      <formula>$V$39</formula>
    </cfRule>
  </conditionalFormatting>
  <conditionalFormatting sqref="V38">
    <cfRule type="cellIs" priority="168" dxfId="86" operator="equal">
      <formula>$V$40+MIN($V$4:$V$34)</formula>
    </cfRule>
    <cfRule type="cellIs" priority="169" dxfId="85" operator="lessThan">
      <formula>$V$40</formula>
    </cfRule>
  </conditionalFormatting>
  <conditionalFormatting sqref="W4:W34">
    <cfRule type="cellIs" priority="10" dxfId="107" operator="greaterThan">
      <formula>$W$41</formula>
    </cfRule>
  </conditionalFormatting>
  <conditionalFormatting sqref="X4:X34">
    <cfRule type="cellIs" priority="9" dxfId="107" operator="greaterThan">
      <formula>$X$41</formula>
    </cfRule>
  </conditionalFormatting>
  <conditionalFormatting sqref="Z4:Z34">
    <cfRule type="cellIs" priority="212" dxfId="89" operator="greaterThan">
      <formula>$Z$39</formula>
    </cfRule>
  </conditionalFormatting>
  <conditionalFormatting sqref="Z36">
    <cfRule type="cellIs" priority="190" dxfId="87" operator="greaterThan">
      <formula>$Z$41</formula>
    </cfRule>
    <cfRule type="cellIs" priority="189" dxfId="86" operator="equal">
      <formula>$Z$41+AVERAGE($Z$4:$Z$34)</formula>
    </cfRule>
  </conditionalFormatting>
  <conditionalFormatting sqref="Z37">
    <cfRule type="cellIs" priority="220" dxfId="86" operator="equal">
      <formula>$Z$39+MAX($Z$4:$Z$34)</formula>
    </cfRule>
    <cfRule type="cellIs" priority="221" dxfId="85" operator="greaterThan">
      <formula>$Z$39</formula>
    </cfRule>
  </conditionalFormatting>
  <conditionalFormatting sqref="AA4:AA34">
    <cfRule type="cellIs" priority="177" dxfId="89" operator="between">
      <formula>$AA$39</formula>
      <formula>9999</formula>
    </cfRule>
  </conditionalFormatting>
  <conditionalFormatting sqref="AA36">
    <cfRule type="cellIs" priority="203" dxfId="87" operator="greaterThan">
      <formula>$AA$41</formula>
    </cfRule>
    <cfRule type="cellIs" priority="202" dxfId="86" operator="equal">
      <formula>$AA$41+AVERAGE($AA$4:$AA$34)</formula>
    </cfRule>
  </conditionalFormatting>
  <conditionalFormatting sqref="AA37">
    <cfRule type="cellIs" priority="241" dxfId="86" operator="equal">
      <formula>$AA$39+MAX($AA$4:$AA$34)</formula>
    </cfRule>
    <cfRule type="cellIs" priority="242" dxfId="85" operator="greaterThan">
      <formula>$AA$39</formula>
    </cfRule>
  </conditionalFormatting>
  <conditionalFormatting sqref="AB4:AB34">
    <cfRule type="cellIs" priority="286" dxfId="89" operator="lessThan">
      <formula>$AB$40</formula>
    </cfRule>
  </conditionalFormatting>
  <conditionalFormatting sqref="AB36">
    <cfRule type="cellIs" priority="153" dxfId="87" operator="lessThan">
      <formula>$AB$41</formula>
    </cfRule>
    <cfRule type="cellIs" priority="152" dxfId="86" operator="equal">
      <formula>$AB$41+AVERAGE($AB$4:$AB$34)</formula>
    </cfRule>
  </conditionalFormatting>
  <conditionalFormatting sqref="AB37">
    <cfRule type="cellIs" priority="239" dxfId="86" operator="equal">
      <formula>$AB$39+MAX($AB$4:$AB$34)</formula>
    </cfRule>
    <cfRule type="cellIs" priority="240" dxfId="85" operator="greaterThan">
      <formula>$AB$39</formula>
    </cfRule>
  </conditionalFormatting>
  <conditionalFormatting sqref="AB38">
    <cfRule type="cellIs" priority="166" dxfId="86" operator="equal">
      <formula>$AB$40+MIN($AB$4:$AB$34)</formula>
    </cfRule>
    <cfRule type="cellIs" priority="167" dxfId="85" operator="lessThan">
      <formula>$AB$40</formula>
    </cfRule>
  </conditionalFormatting>
  <conditionalFormatting sqref="AC4:AC34">
    <cfRule type="cellIs" priority="29" dxfId="107" operator="greaterThan">
      <formula>$AC$41</formula>
    </cfRule>
  </conditionalFormatting>
  <conditionalFormatting sqref="AD4:AD34">
    <cfRule type="cellIs" priority="28" dxfId="107" operator="greaterThan">
      <formula>$AD$41</formula>
    </cfRule>
  </conditionalFormatting>
  <conditionalFormatting sqref="AE4 AE6 AE8 AE10 AE12 AE14 AE16 AE18 AE20 AE22 AE24 AE26 AE28 AE30 AE32 AE34">
    <cfRule type="containsBlanks" priority="259" dxfId="119">
      <formula>LEN(TRIM(AE4))=0</formula>
    </cfRule>
  </conditionalFormatting>
  <conditionalFormatting sqref="AE4:AE34">
    <cfRule type="cellIs" priority="260" dxfId="89" operator="lessThan">
      <formula>$AE$40</formula>
    </cfRule>
  </conditionalFormatting>
  <conditionalFormatting sqref="AE36">
    <cfRule type="cellIs" priority="261" dxfId="87" operator="lessThan">
      <formula>$AE$41</formula>
    </cfRule>
  </conditionalFormatting>
  <conditionalFormatting sqref="AE38">
    <cfRule type="cellIs" priority="270" dxfId="85" operator="lessThan">
      <formula>$AE$40</formula>
    </cfRule>
  </conditionalFormatting>
  <conditionalFormatting sqref="AE5:AF5 AE7:AF7 AE9:AF9 AE11:AF11 AE13:AF13 AE15:AF15 AE17:AF17 AE19:AF19 AE21:AF21 AE23:AF23 AE25:AF25 AE27:AF27 AE29:AF29 AE31:AF31 AE33:AF33">
    <cfRule type="containsBlanks" priority="258" dxfId="115">
      <formula>LEN(TRIM(AE5))=0</formula>
    </cfRule>
  </conditionalFormatting>
  <conditionalFormatting sqref="AF4 AF6 AF8 AF10 AF12 AF14 AF16 AF18 AF20 AF22 AF24 AF26 AF28 AF30 AF32 AF34">
    <cfRule type="containsBlanks" priority="271" dxfId="114">
      <formula>LEN(TRIM(AF4))=0</formula>
    </cfRule>
  </conditionalFormatting>
  <conditionalFormatting sqref="AF4:AF34">
    <cfRule type="cellIs" priority="277" dxfId="113" operator="greaterThan">
      <formula>$AF$39</formula>
    </cfRule>
    <cfRule type="cellIs" priority="287" dxfId="107" operator="lessThan">
      <formula>$AF$40</formula>
    </cfRule>
  </conditionalFormatting>
  <conditionalFormatting sqref="AF37">
    <cfRule type="cellIs" priority="266" dxfId="111" operator="greaterThan">
      <formula>$AF$39</formula>
    </cfRule>
  </conditionalFormatting>
  <conditionalFormatting sqref="AF38">
    <cfRule type="cellIs" priority="265" dxfId="85" operator="lessThan">
      <formula>$AF$40</formula>
    </cfRule>
  </conditionalFormatting>
  <conditionalFormatting sqref="AH4:AH34">
    <cfRule type="cellIs" priority="272" dxfId="89" operator="greaterThan">
      <formula>$AH$39</formula>
    </cfRule>
  </conditionalFormatting>
  <conditionalFormatting sqref="AH37">
    <cfRule type="cellIs" priority="264" dxfId="85" operator="greaterThan">
      <formula>$AH$39</formula>
    </cfRule>
  </conditionalFormatting>
  <conditionalFormatting sqref="AJ4:AJ34">
    <cfRule type="cellIs" priority="257" dxfId="107" operator="greaterThan">
      <formula>$AJ$39</formula>
    </cfRule>
  </conditionalFormatting>
  <conditionalFormatting sqref="AJ36">
    <cfRule type="cellIs" priority="256" dxfId="87" operator="greaterThan">
      <formula>$AJ$41</formula>
    </cfRule>
  </conditionalFormatting>
  <conditionalFormatting sqref="AJ37">
    <cfRule type="cellIs" priority="255" dxfId="85" operator="greaterThan">
      <formula>$AJ$39</formula>
    </cfRule>
  </conditionalFormatting>
  <conditionalFormatting sqref="AL4:AL34">
    <cfRule type="cellIs" priority="143" dxfId="89" operator="greaterThan">
      <formula>$AL$39</formula>
    </cfRule>
  </conditionalFormatting>
  <conditionalFormatting sqref="AL36">
    <cfRule type="cellIs" priority="142" dxfId="87" operator="greaterThan">
      <formula>$AL$41</formula>
    </cfRule>
    <cfRule type="cellIs" priority="141" dxfId="86" operator="equal">
      <formula>$AL$41+AVERAGE($AL$4:$AL$34)</formula>
    </cfRule>
  </conditionalFormatting>
  <conditionalFormatting sqref="AL37">
    <cfRule type="cellIs" priority="25" dxfId="86" operator="equal">
      <formula>$AL$39+MAX($AL$4:$AL$34)</formula>
    </cfRule>
    <cfRule type="cellIs" priority="26" dxfId="85" operator="greaterThan">
      <formula>$AL$39</formula>
    </cfRule>
  </conditionalFormatting>
  <conditionalFormatting sqref="AM4:AM34">
    <cfRule type="cellIs" priority="140" dxfId="89" operator="between">
      <formula>$AM$39</formula>
      <formula>9999</formula>
    </cfRule>
  </conditionalFormatting>
  <conditionalFormatting sqref="AM36">
    <cfRule type="cellIs" priority="138" dxfId="86" operator="equal">
      <formula>$AM$41+AVERAGE($AM$4:$AM$34)</formula>
    </cfRule>
    <cfRule type="cellIs" priority="139" dxfId="87" operator="greaterThan">
      <formula>$AM$41</formula>
    </cfRule>
  </conditionalFormatting>
  <conditionalFormatting sqref="AM37">
    <cfRule type="cellIs" priority="144" dxfId="86" operator="equal">
      <formula>$AM$39+MAX($AM$4:$AM$34)</formula>
    </cfRule>
    <cfRule type="cellIs" priority="145" dxfId="85" operator="greaterThan">
      <formula>$AM$39</formula>
    </cfRule>
  </conditionalFormatting>
  <conditionalFormatting sqref="AN4:AN34">
    <cfRule type="cellIs" priority="210" dxfId="89" operator="greaterThan">
      <formula>$AN$39</formula>
    </cfRule>
  </conditionalFormatting>
  <conditionalFormatting sqref="AN36">
    <cfRule type="cellIs" priority="186" dxfId="87" operator="greaterThan">
      <formula>$AN$41</formula>
    </cfRule>
    <cfRule type="cellIs" priority="185" dxfId="86" operator="equal">
      <formula>$AN$41+AVERAGE($AN$4:$AN$34)</formula>
    </cfRule>
  </conditionalFormatting>
  <conditionalFormatting sqref="AN37">
    <cfRule type="cellIs" priority="216" dxfId="86" operator="equal">
      <formula>$AN$39+MAX($AN$4:$AN$34)</formula>
    </cfRule>
    <cfRule type="cellIs" priority="217" dxfId="85" operator="greaterThan">
      <formula>$AN$39</formula>
    </cfRule>
  </conditionalFormatting>
  <conditionalFormatting sqref="AO4:AO34">
    <cfRule type="cellIs" priority="174" dxfId="89" operator="between">
      <formula>$AO$39</formula>
      <formula>9999</formula>
    </cfRule>
  </conditionalFormatting>
  <conditionalFormatting sqref="AO36">
    <cfRule type="cellIs" priority="196" dxfId="86" operator="equal">
      <formula>$AO$41+AVERAGE($AO$4:$AO$34)</formula>
    </cfRule>
    <cfRule type="cellIs" priority="197" dxfId="87" operator="greaterThan">
      <formula>$AO$41</formula>
    </cfRule>
  </conditionalFormatting>
  <conditionalFormatting sqref="AO37">
    <cfRule type="cellIs" priority="229" dxfId="86" operator="equal">
      <formula>$AO$39+MAX($AO$4:$AO$34)</formula>
    </cfRule>
    <cfRule type="cellIs" priority="230" dxfId="85" operator="greaterThan">
      <formula>$AO$39</formula>
    </cfRule>
  </conditionalFormatting>
  <dataValidations count="4">
    <dataValidation type="decimal" allowBlank="1" showInputMessage="1" showErrorMessage="1" errorTitle="Numbers Only" error="Enter Numbers Only" sqref="AJ4:AJ38 T39:X41 AH4:AH38 N39:P41 AN39:AO41 Z39:AB41 AE40:AE41 AM41 AL39:AL41 AJ41 AF40 I4:L41 M4:AF38 AL4:AN38">
      <formula1>0</formula1>
      <formula2>99999999</formula2>
    </dataValidation>
    <dataValidation allowBlank="1" showInputMessage="1" showErrorMessage="1" errorTitle="Numbers Only" error="Enter Numbers Only" sqref="Y39:Y41 AJ39:AJ40 AE39:AF39 AM39:AM40 AC39:AD41 AK39:AK41 Q39:S41 M39:M41 AG39:AI41 AF41"/>
    <dataValidation type="custom" allowBlank="1" showInputMessage="1" showErrorMessage="1" error="Only the less than symbol &quot;&lt;&quot; may be entered in this column." sqref="AG4:AG34 AI4:AI34 AK4:AK34">
      <formula1>AG4:AG12318="&lt;"</formula1>
    </dataValidation>
    <dataValidation type="decimal" allowBlank="1" showInputMessage="1" showErrorMessage="1" error="Enter Numbers Only" sqref="W2:X2">
      <formula1>0</formula1>
      <formula2>99999999</formula2>
    </dataValidation>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B1:BW599"/>
  <sheetViews>
    <sheetView zoomScale="60" zoomScaleNormal="60" zoomScalePageLayoutView="55" workbookViewId="0" topLeftCell="AG1">
      <selection activeCell="AU1" activeCellId="2" sqref="AL1:AM1048576 AP1:AR1048576 AU1:BF1048576"/>
    </sheetView>
  </sheetViews>
  <sheetFormatPr defaultColWidth="8.7109375" defaultRowHeight="15"/>
  <cols>
    <col min="1" max="1" width="7.28125" style="19" hidden="1" customWidth="1"/>
    <col min="2" max="2" width="7.00390625" style="19" hidden="1" customWidth="1"/>
    <col min="3" max="3" width="14.57421875" style="19" customWidth="1"/>
    <col min="4" max="4" width="20.421875" style="19" customWidth="1"/>
    <col min="5" max="5" width="14.7109375" style="28" customWidth="1"/>
    <col min="6" max="6" width="7.7109375" style="19" bestFit="1" customWidth="1"/>
    <col min="7" max="7" width="19.57421875" style="19" customWidth="1"/>
    <col min="8" max="8" width="14.7109375" style="19" customWidth="1"/>
    <col min="9" max="11" width="8.7109375" style="19" customWidth="1"/>
    <col min="12" max="12" width="6.57421875" style="19" bestFit="1" customWidth="1"/>
    <col min="13" max="13" width="8.7109375" style="19" customWidth="1"/>
    <col min="14" max="14" width="9.421875" style="19" customWidth="1"/>
    <col min="15" max="15" width="9.00390625" style="19" customWidth="1"/>
    <col min="16" max="16" width="8.7109375" style="19" customWidth="1"/>
    <col min="17" max="18" width="10.140625" style="19" bestFit="1" customWidth="1"/>
    <col min="19" max="24" width="9.7109375" style="752" customWidth="1"/>
    <col min="25" max="25" width="9.140625" style="19" customWidth="1"/>
    <col min="26" max="26" width="8.7109375" style="19" customWidth="1"/>
    <col min="27" max="27" width="8.8515625" style="19" customWidth="1"/>
    <col min="28" max="29" width="8.7109375" style="19" customWidth="1"/>
    <col min="30" max="30" width="9.140625" style="19" bestFit="1" customWidth="1"/>
    <col min="31" max="31" width="8.7109375" style="19" customWidth="1"/>
    <col min="32" max="32" width="8.28125" style="19" customWidth="1"/>
    <col min="33" max="33" width="4.7109375" style="19" customWidth="1"/>
    <col min="34" max="34" width="8.7109375" style="19" customWidth="1"/>
    <col min="35" max="35" width="4.7109375" style="19" customWidth="1"/>
    <col min="36" max="36" width="8.7109375" style="19" customWidth="1"/>
    <col min="37" max="37" width="4.7109375" style="19" customWidth="1"/>
    <col min="38" max="41" width="8.7109375" style="19" customWidth="1"/>
    <col min="42" max="75" width="8.7109375" style="163" customWidth="1"/>
    <col min="76" max="16384" width="8.7109375" style="19" customWidth="1"/>
  </cols>
  <sheetData>
    <row r="1" spans="2:75" s="6" customFormat="1" ht="120.75" customHeight="1" thickBot="1">
      <c r="B1" s="85" t="s">
        <v>165</v>
      </c>
      <c r="C1" s="1" t="s">
        <v>166</v>
      </c>
      <c r="D1" s="1" t="s">
        <v>167</v>
      </c>
      <c r="E1" s="2" t="s">
        <v>168</v>
      </c>
      <c r="F1" s="3" t="s">
        <v>169</v>
      </c>
      <c r="G1" s="3" t="s">
        <v>170</v>
      </c>
      <c r="H1" s="3" t="s">
        <v>171</v>
      </c>
      <c r="I1" s="4" t="s">
        <v>172</v>
      </c>
      <c r="J1" s="428" t="s">
        <v>173</v>
      </c>
      <c r="K1" s="428" t="s">
        <v>176</v>
      </c>
      <c r="L1" s="428" t="s">
        <v>177</v>
      </c>
      <c r="M1" s="4" t="s">
        <v>180</v>
      </c>
      <c r="N1" s="428" t="s">
        <v>181</v>
      </c>
      <c r="O1" s="428" t="s">
        <v>182</v>
      </c>
      <c r="P1" s="428" t="s">
        <v>183</v>
      </c>
      <c r="Q1" s="428" t="s">
        <v>184</v>
      </c>
      <c r="R1" s="429" t="s">
        <v>185</v>
      </c>
      <c r="S1" s="714" t="s">
        <v>188</v>
      </c>
      <c r="T1" s="715" t="s">
        <v>189</v>
      </c>
      <c r="U1" s="715" t="s">
        <v>190</v>
      </c>
      <c r="V1" s="715" t="s">
        <v>191</v>
      </c>
      <c r="W1" s="715" t="s">
        <v>46</v>
      </c>
      <c r="X1" s="716" t="s">
        <v>47</v>
      </c>
      <c r="Y1" s="4" t="s">
        <v>192</v>
      </c>
      <c r="Z1" s="428" t="s">
        <v>193</v>
      </c>
      <c r="AA1" s="428" t="s">
        <v>194</v>
      </c>
      <c r="AB1" s="428" t="s">
        <v>195</v>
      </c>
      <c r="AC1" s="428" t="s">
        <v>55</v>
      </c>
      <c r="AD1" s="429" t="s">
        <v>56</v>
      </c>
      <c r="AE1" s="429" t="s">
        <v>197</v>
      </c>
      <c r="AF1" s="429" t="s">
        <v>199</v>
      </c>
      <c r="AG1" s="428" t="s">
        <v>67</v>
      </c>
      <c r="AH1" s="430" t="s">
        <v>201</v>
      </c>
      <c r="AI1" s="4" t="s">
        <v>71</v>
      </c>
      <c r="AJ1" s="429" t="s">
        <v>73</v>
      </c>
      <c r="AK1" s="4" t="s">
        <v>75</v>
      </c>
      <c r="AL1" s="428" t="s">
        <v>212</v>
      </c>
      <c r="AM1" s="428" t="s">
        <v>213</v>
      </c>
      <c r="AN1" s="428" t="s">
        <v>216</v>
      </c>
      <c r="AO1" s="428" t="s">
        <v>217</v>
      </c>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row>
    <row r="2" spans="2:75" s="6" customFormat="1" ht="111" customHeight="1" hidden="1" thickBot="1">
      <c r="B2" s="86"/>
      <c r="C2" s="7"/>
      <c r="D2" s="7"/>
      <c r="E2" s="8"/>
      <c r="F2" s="9"/>
      <c r="G2" s="9"/>
      <c r="H2" s="3" t="s">
        <v>227</v>
      </c>
      <c r="I2" s="397">
        <v>46529</v>
      </c>
      <c r="J2" s="599">
        <v>50050</v>
      </c>
      <c r="K2" s="599">
        <v>50050</v>
      </c>
      <c r="L2" s="599">
        <v>80998</v>
      </c>
      <c r="M2" s="397">
        <v>80082</v>
      </c>
      <c r="N2" s="599">
        <v>80082</v>
      </c>
      <c r="O2" s="599"/>
      <c r="P2" s="599">
        <v>80358</v>
      </c>
      <c r="Q2" s="599"/>
      <c r="R2" s="597"/>
      <c r="S2" s="714" t="s">
        <v>229</v>
      </c>
      <c r="T2" s="715" t="s">
        <v>229</v>
      </c>
      <c r="U2" s="715"/>
      <c r="V2" s="715"/>
      <c r="W2" s="715"/>
      <c r="X2" s="716"/>
      <c r="Y2" s="397" t="s">
        <v>230</v>
      </c>
      <c r="Z2" s="599" t="s">
        <v>230</v>
      </c>
      <c r="AA2" s="599"/>
      <c r="AB2" s="599">
        <v>81011</v>
      </c>
      <c r="AC2" s="599"/>
      <c r="AD2" s="597"/>
      <c r="AE2" s="597" t="s">
        <v>231</v>
      </c>
      <c r="AF2" s="597" t="s">
        <v>232</v>
      </c>
      <c r="AG2" s="599"/>
      <c r="AH2" s="396" t="s">
        <v>233</v>
      </c>
      <c r="AI2" s="397"/>
      <c r="AJ2" s="597">
        <v>51040</v>
      </c>
      <c r="AK2" s="397"/>
      <c r="AL2" s="599"/>
      <c r="AM2" s="599"/>
      <c r="AN2" s="599">
        <v>665</v>
      </c>
      <c r="AO2" s="599"/>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row>
    <row r="3" spans="2:75" s="6" customFormat="1" ht="220.5" customHeight="1" hidden="1" thickBot="1">
      <c r="B3" s="87" t="s">
        <v>165</v>
      </c>
      <c r="C3" s="16" t="s">
        <v>236</v>
      </c>
      <c r="D3" s="16" t="s">
        <v>237</v>
      </c>
      <c r="E3" s="32" t="s">
        <v>238</v>
      </c>
      <c r="F3" s="16" t="s">
        <v>239</v>
      </c>
      <c r="G3" s="16" t="s">
        <v>240</v>
      </c>
      <c r="H3" s="401" t="s">
        <v>241</v>
      </c>
      <c r="I3" s="4" t="s">
        <v>242</v>
      </c>
      <c r="J3" s="428" t="s">
        <v>243</v>
      </c>
      <c r="K3" s="428" t="s">
        <v>246</v>
      </c>
      <c r="L3" s="428" t="s">
        <v>247</v>
      </c>
      <c r="M3" s="4" t="s">
        <v>250</v>
      </c>
      <c r="N3" s="428" t="s">
        <v>251</v>
      </c>
      <c r="O3" s="428" t="s">
        <v>252</v>
      </c>
      <c r="P3" s="428" t="s">
        <v>253</v>
      </c>
      <c r="Q3" s="428" t="s">
        <v>254</v>
      </c>
      <c r="R3" s="429" t="s">
        <v>255</v>
      </c>
      <c r="S3" s="714" t="s">
        <v>262</v>
      </c>
      <c r="T3" s="715" t="s">
        <v>263</v>
      </c>
      <c r="U3" s="715" t="s">
        <v>264</v>
      </c>
      <c r="V3" s="715" t="s">
        <v>265</v>
      </c>
      <c r="W3" s="715" t="s">
        <v>266</v>
      </c>
      <c r="X3" s="716" t="s">
        <v>267</v>
      </c>
      <c r="Y3" s="4" t="s">
        <v>268</v>
      </c>
      <c r="Z3" s="428" t="s">
        <v>269</v>
      </c>
      <c r="AA3" s="428" t="s">
        <v>270</v>
      </c>
      <c r="AB3" s="428" t="s">
        <v>271</v>
      </c>
      <c r="AC3" s="428" t="s">
        <v>272</v>
      </c>
      <c r="AD3" s="429" t="s">
        <v>273</v>
      </c>
      <c r="AE3" s="429" t="s">
        <v>275</v>
      </c>
      <c r="AF3" s="429" t="s">
        <v>277</v>
      </c>
      <c r="AG3" s="428" t="s">
        <v>279</v>
      </c>
      <c r="AH3" s="430" t="s">
        <v>280</v>
      </c>
      <c r="AI3" s="4" t="s">
        <v>281</v>
      </c>
      <c r="AJ3" s="429" t="s">
        <v>282</v>
      </c>
      <c r="AK3" s="4" t="s">
        <v>283</v>
      </c>
      <c r="AL3" s="428" t="s">
        <v>296</v>
      </c>
      <c r="AM3" s="428" t="s">
        <v>297</v>
      </c>
      <c r="AN3" s="428" t="s">
        <v>300</v>
      </c>
      <c r="AO3" s="428" t="s">
        <v>301</v>
      </c>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row>
    <row r="4" spans="2:41" ht="21" customHeight="1">
      <c r="B4" s="86"/>
      <c r="C4" s="418" t="str">
        <f>'Permit Limits'!E5</f>
        <v>TN0060186</v>
      </c>
      <c r="D4" s="418" t="str">
        <f>'Permit Limits'!D10</f>
        <v>External Outfall</v>
      </c>
      <c r="E4" s="419" t="str">
        <f>'Permit Limits'!E10</f>
        <v>001</v>
      </c>
      <c r="F4" s="418">
        <f>'Permit Limits'!H5</f>
        <v>2024</v>
      </c>
      <c r="G4" s="20" t="s">
        <v>334</v>
      </c>
      <c r="H4" s="421">
        <v>1</v>
      </c>
      <c r="I4" s="400"/>
      <c r="J4" s="399"/>
      <c r="K4" s="399"/>
      <c r="L4" s="393"/>
      <c r="M4" s="392"/>
      <c r="N4" s="393"/>
      <c r="O4" s="450" t="str">
        <f aca="true" t="shared" si="0" ref="O4:O33">IF(N4&lt;&gt;0,(8.34*K4*N4),"")</f>
        <v/>
      </c>
      <c r="P4" s="450" t="str">
        <f>IF(M4&lt;&gt;0,(1-N4/M4)*100,"")</f>
        <v/>
      </c>
      <c r="Q4" s="393"/>
      <c r="R4" s="66"/>
      <c r="S4" s="717"/>
      <c r="T4" s="399"/>
      <c r="U4" s="718" t="str">
        <f aca="true" t="shared" si="1" ref="U4:U33">IF(T4&lt;&gt;0,(8.34*K4*T4),"")</f>
        <v/>
      </c>
      <c r="V4" s="718" t="str">
        <f aca="true" t="shared" si="2" ref="V4:V33">IF(S4&lt;&gt;0,(1-T4/S4)*100,"")</f>
        <v/>
      </c>
      <c r="W4" s="399"/>
      <c r="X4" s="719"/>
      <c r="Y4" s="392"/>
      <c r="Z4" s="393"/>
      <c r="AA4" s="450" t="str">
        <f aca="true" t="shared" si="3" ref="AA4:AA33">IF(Z4&lt;&gt;0,(8.34*K4*Z4),"")</f>
        <v/>
      </c>
      <c r="AB4" s="450" t="str">
        <f>IF(Y4&lt;&gt;0,(1-Z4/Y4)*100,"")</f>
        <v/>
      </c>
      <c r="AC4" s="393"/>
      <c r="AD4" s="66"/>
      <c r="AE4" s="66"/>
      <c r="AF4" s="66"/>
      <c r="AG4" s="395"/>
      <c r="AH4" s="394"/>
      <c r="AI4" s="395"/>
      <c r="AJ4" s="66"/>
      <c r="AK4" s="395"/>
      <c r="AL4" s="393"/>
      <c r="AM4" s="450" t="str">
        <f aca="true" t="shared" si="4" ref="AM4:AM33">IF(AL4&lt;&gt;0,(8.34*K4*AL4),"")</f>
        <v/>
      </c>
      <c r="AN4" s="393"/>
      <c r="AO4" s="450" t="str">
        <f aca="true" t="shared" si="5" ref="AO4:AO33">IF(AN4&lt;&gt;0,(8.34*K4*AN4),"")</f>
        <v/>
      </c>
    </row>
    <row r="5" spans="2:41" ht="21" customHeight="1">
      <c r="B5" s="86"/>
      <c r="C5" s="423" t="str">
        <f>C4</f>
        <v>TN0060186</v>
      </c>
      <c r="D5" s="423" t="str">
        <f>D4</f>
        <v>External Outfall</v>
      </c>
      <c r="E5" s="422" t="str">
        <f>E4</f>
        <v>001</v>
      </c>
      <c r="F5" s="423">
        <f>F4</f>
        <v>2024</v>
      </c>
      <c r="G5" s="423" t="s">
        <v>334</v>
      </c>
      <c r="H5" s="424">
        <v>2</v>
      </c>
      <c r="I5" s="102"/>
      <c r="J5" s="108"/>
      <c r="K5" s="108"/>
      <c r="L5" s="103"/>
      <c r="M5" s="114"/>
      <c r="N5" s="103"/>
      <c r="O5" s="444" t="str">
        <f t="shared" si="0"/>
        <v/>
      </c>
      <c r="P5" s="444" t="str">
        <f>IF(M5&lt;&gt;0,(1-N5/M5)*100,"")</f>
        <v/>
      </c>
      <c r="Q5" s="103"/>
      <c r="R5" s="111"/>
      <c r="S5" s="720"/>
      <c r="T5" s="108"/>
      <c r="U5" s="721" t="str">
        <f t="shared" si="1"/>
        <v/>
      </c>
      <c r="V5" s="721" t="str">
        <f t="shared" si="2"/>
        <v/>
      </c>
      <c r="W5" s="108"/>
      <c r="X5" s="722"/>
      <c r="Y5" s="114"/>
      <c r="Z5" s="103"/>
      <c r="AA5" s="444" t="str">
        <f t="shared" si="3"/>
        <v/>
      </c>
      <c r="AB5" s="444" t="str">
        <f>IF(Y5&lt;&gt;0,(1-Z5/Y5)*100,"")</f>
        <v/>
      </c>
      <c r="AC5" s="103"/>
      <c r="AD5" s="111"/>
      <c r="AE5" s="111"/>
      <c r="AF5" s="111"/>
      <c r="AG5" s="55"/>
      <c r="AH5" s="68"/>
      <c r="AI5" s="55"/>
      <c r="AJ5" s="111"/>
      <c r="AK5" s="55"/>
      <c r="AL5" s="103"/>
      <c r="AM5" s="444" t="str">
        <f t="shared" si="4"/>
        <v/>
      </c>
      <c r="AN5" s="103"/>
      <c r="AO5" s="444" t="str">
        <f t="shared" si="5"/>
        <v/>
      </c>
    </row>
    <row r="6" spans="2:41" ht="21" customHeight="1">
      <c r="B6" s="86"/>
      <c r="C6" s="423" t="str">
        <f aca="true" t="shared" si="6" ref="C6:C33">C5</f>
        <v>TN0060186</v>
      </c>
      <c r="D6" s="423" t="str">
        <f aca="true" t="shared" si="7" ref="D6:D33">D5</f>
        <v>External Outfall</v>
      </c>
      <c r="E6" s="422" t="str">
        <f aca="true" t="shared" si="8" ref="E6:E33">E5</f>
        <v>001</v>
      </c>
      <c r="F6" s="423">
        <f aca="true" t="shared" si="9" ref="F6:F33">F5</f>
        <v>2024</v>
      </c>
      <c r="G6" s="423" t="s">
        <v>334</v>
      </c>
      <c r="H6" s="424">
        <v>3</v>
      </c>
      <c r="I6" s="106"/>
      <c r="J6" s="109"/>
      <c r="K6" s="109"/>
      <c r="L6" s="104"/>
      <c r="M6" s="115"/>
      <c r="N6" s="104"/>
      <c r="O6" s="444" t="str">
        <f t="shared" si="0"/>
        <v/>
      </c>
      <c r="P6" s="444" t="str">
        <f aca="true" t="shared" si="10" ref="P6:P33">IF(M6&lt;&gt;0,(1-N6/M6)*100,"")</f>
        <v/>
      </c>
      <c r="Q6" s="104"/>
      <c r="R6" s="112"/>
      <c r="S6" s="723"/>
      <c r="T6" s="109"/>
      <c r="U6" s="721" t="str">
        <f t="shared" si="1"/>
        <v/>
      </c>
      <c r="V6" s="721" t="str">
        <f t="shared" si="2"/>
        <v/>
      </c>
      <c r="W6" s="109"/>
      <c r="X6" s="724"/>
      <c r="Y6" s="115"/>
      <c r="Z6" s="104"/>
      <c r="AA6" s="444" t="str">
        <f t="shared" si="3"/>
        <v/>
      </c>
      <c r="AB6" s="444" t="str">
        <f aca="true" t="shared" si="11" ref="AB6:AB33">IF(Y6&lt;&gt;0,(1-Z6/Y6)*100,"")</f>
        <v/>
      </c>
      <c r="AC6" s="104"/>
      <c r="AD6" s="112"/>
      <c r="AE6" s="112"/>
      <c r="AF6" s="112"/>
      <c r="AG6" s="57"/>
      <c r="AH6" s="69"/>
      <c r="AI6" s="57"/>
      <c r="AJ6" s="112"/>
      <c r="AK6" s="57"/>
      <c r="AL6" s="104"/>
      <c r="AM6" s="444" t="str">
        <f t="shared" si="4"/>
        <v/>
      </c>
      <c r="AN6" s="104"/>
      <c r="AO6" s="444" t="str">
        <f t="shared" si="5"/>
        <v/>
      </c>
    </row>
    <row r="7" spans="2:41" ht="21" customHeight="1">
      <c r="B7" s="86"/>
      <c r="C7" s="423" t="str">
        <f t="shared" si="6"/>
        <v>TN0060186</v>
      </c>
      <c r="D7" s="423" t="str">
        <f t="shared" si="7"/>
        <v>External Outfall</v>
      </c>
      <c r="E7" s="422" t="str">
        <f t="shared" si="8"/>
        <v>001</v>
      </c>
      <c r="F7" s="423">
        <f t="shared" si="9"/>
        <v>2024</v>
      </c>
      <c r="G7" s="423" t="s">
        <v>334</v>
      </c>
      <c r="H7" s="424">
        <v>4</v>
      </c>
      <c r="I7" s="102"/>
      <c r="J7" s="108"/>
      <c r="K7" s="108"/>
      <c r="L7" s="103"/>
      <c r="M7" s="114"/>
      <c r="N7" s="103"/>
      <c r="O7" s="444" t="str">
        <f t="shared" si="0"/>
        <v/>
      </c>
      <c r="P7" s="444" t="str">
        <f t="shared" si="10"/>
        <v/>
      </c>
      <c r="Q7" s="103"/>
      <c r="R7" s="111"/>
      <c r="S7" s="720"/>
      <c r="T7" s="108"/>
      <c r="U7" s="721" t="str">
        <f t="shared" si="1"/>
        <v/>
      </c>
      <c r="V7" s="721" t="str">
        <f t="shared" si="2"/>
        <v/>
      </c>
      <c r="W7" s="108"/>
      <c r="X7" s="722"/>
      <c r="Y7" s="114"/>
      <c r="Z7" s="103"/>
      <c r="AA7" s="444" t="str">
        <f t="shared" si="3"/>
        <v/>
      </c>
      <c r="AB7" s="444" t="str">
        <f t="shared" si="11"/>
        <v/>
      </c>
      <c r="AC7" s="103"/>
      <c r="AD7" s="111"/>
      <c r="AE7" s="111"/>
      <c r="AF7" s="111"/>
      <c r="AG7" s="55"/>
      <c r="AH7" s="68"/>
      <c r="AI7" s="55"/>
      <c r="AJ7" s="111"/>
      <c r="AK7" s="55"/>
      <c r="AL7" s="103"/>
      <c r="AM7" s="444" t="str">
        <f t="shared" si="4"/>
        <v/>
      </c>
      <c r="AN7" s="103"/>
      <c r="AO7" s="444" t="str">
        <f t="shared" si="5"/>
        <v/>
      </c>
    </row>
    <row r="8" spans="2:41" ht="21" customHeight="1">
      <c r="B8" s="86"/>
      <c r="C8" s="423" t="str">
        <f t="shared" si="6"/>
        <v>TN0060186</v>
      </c>
      <c r="D8" s="423" t="str">
        <f t="shared" si="7"/>
        <v>External Outfall</v>
      </c>
      <c r="E8" s="422" t="str">
        <f t="shared" si="8"/>
        <v>001</v>
      </c>
      <c r="F8" s="423">
        <f t="shared" si="9"/>
        <v>2024</v>
      </c>
      <c r="G8" s="423" t="s">
        <v>334</v>
      </c>
      <c r="H8" s="424">
        <v>5</v>
      </c>
      <c r="I8" s="106"/>
      <c r="J8" s="109"/>
      <c r="K8" s="109"/>
      <c r="L8" s="104"/>
      <c r="M8" s="115"/>
      <c r="N8" s="104"/>
      <c r="O8" s="444" t="str">
        <f t="shared" si="0"/>
        <v/>
      </c>
      <c r="P8" s="444" t="str">
        <f t="shared" si="10"/>
        <v/>
      </c>
      <c r="Q8" s="104"/>
      <c r="R8" s="112"/>
      <c r="S8" s="723"/>
      <c r="T8" s="109"/>
      <c r="U8" s="721" t="str">
        <f t="shared" si="1"/>
        <v/>
      </c>
      <c r="V8" s="721" t="str">
        <f t="shared" si="2"/>
        <v/>
      </c>
      <c r="W8" s="109"/>
      <c r="X8" s="724"/>
      <c r="Y8" s="115"/>
      <c r="Z8" s="104"/>
      <c r="AA8" s="444" t="str">
        <f t="shared" si="3"/>
        <v/>
      </c>
      <c r="AB8" s="444" t="str">
        <f t="shared" si="11"/>
        <v/>
      </c>
      <c r="AC8" s="104"/>
      <c r="AD8" s="112"/>
      <c r="AE8" s="112"/>
      <c r="AF8" s="112"/>
      <c r="AG8" s="57"/>
      <c r="AH8" s="69"/>
      <c r="AI8" s="57"/>
      <c r="AJ8" s="112"/>
      <c r="AK8" s="57"/>
      <c r="AL8" s="104"/>
      <c r="AM8" s="444" t="str">
        <f t="shared" si="4"/>
        <v/>
      </c>
      <c r="AN8" s="104"/>
      <c r="AO8" s="444" t="str">
        <f t="shared" si="5"/>
        <v/>
      </c>
    </row>
    <row r="9" spans="2:41" ht="21" customHeight="1">
      <c r="B9" s="86"/>
      <c r="C9" s="423" t="str">
        <f t="shared" si="6"/>
        <v>TN0060186</v>
      </c>
      <c r="D9" s="423" t="str">
        <f t="shared" si="7"/>
        <v>External Outfall</v>
      </c>
      <c r="E9" s="422" t="str">
        <f t="shared" si="8"/>
        <v>001</v>
      </c>
      <c r="F9" s="423">
        <f t="shared" si="9"/>
        <v>2024</v>
      </c>
      <c r="G9" s="423" t="s">
        <v>334</v>
      </c>
      <c r="H9" s="424">
        <v>6</v>
      </c>
      <c r="I9" s="102"/>
      <c r="J9" s="108"/>
      <c r="K9" s="108"/>
      <c r="L9" s="103"/>
      <c r="M9" s="114"/>
      <c r="N9" s="103"/>
      <c r="O9" s="444" t="str">
        <f t="shared" si="0"/>
        <v/>
      </c>
      <c r="P9" s="444" t="str">
        <f t="shared" si="10"/>
        <v/>
      </c>
      <c r="Q9" s="103"/>
      <c r="R9" s="111"/>
      <c r="S9" s="720"/>
      <c r="T9" s="108"/>
      <c r="U9" s="721" t="str">
        <f t="shared" si="1"/>
        <v/>
      </c>
      <c r="V9" s="721" t="str">
        <f t="shared" si="2"/>
        <v/>
      </c>
      <c r="W9" s="108"/>
      <c r="X9" s="722"/>
      <c r="Y9" s="114"/>
      <c r="Z9" s="103"/>
      <c r="AA9" s="444" t="str">
        <f t="shared" si="3"/>
        <v/>
      </c>
      <c r="AB9" s="444" t="str">
        <f t="shared" si="11"/>
        <v/>
      </c>
      <c r="AC9" s="103"/>
      <c r="AD9" s="111"/>
      <c r="AE9" s="111"/>
      <c r="AF9" s="111"/>
      <c r="AG9" s="55"/>
      <c r="AH9" s="68"/>
      <c r="AI9" s="55"/>
      <c r="AJ9" s="111"/>
      <c r="AK9" s="55"/>
      <c r="AL9" s="103"/>
      <c r="AM9" s="444" t="str">
        <f t="shared" si="4"/>
        <v/>
      </c>
      <c r="AN9" s="103"/>
      <c r="AO9" s="444" t="str">
        <f t="shared" si="5"/>
        <v/>
      </c>
    </row>
    <row r="10" spans="2:41" ht="21" customHeight="1">
      <c r="B10" s="86"/>
      <c r="C10" s="423" t="str">
        <f t="shared" si="6"/>
        <v>TN0060186</v>
      </c>
      <c r="D10" s="423" t="str">
        <f t="shared" si="7"/>
        <v>External Outfall</v>
      </c>
      <c r="E10" s="422" t="str">
        <f t="shared" si="8"/>
        <v>001</v>
      </c>
      <c r="F10" s="423">
        <f t="shared" si="9"/>
        <v>2024</v>
      </c>
      <c r="G10" s="423" t="s">
        <v>334</v>
      </c>
      <c r="H10" s="424">
        <v>7</v>
      </c>
      <c r="I10" s="106"/>
      <c r="J10" s="109"/>
      <c r="K10" s="109"/>
      <c r="L10" s="104"/>
      <c r="M10" s="115"/>
      <c r="N10" s="104"/>
      <c r="O10" s="444" t="str">
        <f t="shared" si="0"/>
        <v/>
      </c>
      <c r="P10" s="444" t="str">
        <f t="shared" si="10"/>
        <v/>
      </c>
      <c r="Q10" s="104"/>
      <c r="R10" s="112"/>
      <c r="S10" s="723"/>
      <c r="T10" s="109"/>
      <c r="U10" s="721" t="str">
        <f t="shared" si="1"/>
        <v/>
      </c>
      <c r="V10" s="721" t="str">
        <f t="shared" si="2"/>
        <v/>
      </c>
      <c r="W10" s="109"/>
      <c r="X10" s="724"/>
      <c r="Y10" s="115"/>
      <c r="Z10" s="104"/>
      <c r="AA10" s="444" t="str">
        <f t="shared" si="3"/>
        <v/>
      </c>
      <c r="AB10" s="444" t="str">
        <f t="shared" si="11"/>
        <v/>
      </c>
      <c r="AC10" s="104"/>
      <c r="AD10" s="112"/>
      <c r="AE10" s="112"/>
      <c r="AF10" s="112"/>
      <c r="AG10" s="57"/>
      <c r="AH10" s="69"/>
      <c r="AI10" s="57"/>
      <c r="AJ10" s="112"/>
      <c r="AK10" s="57"/>
      <c r="AL10" s="104"/>
      <c r="AM10" s="444" t="str">
        <f t="shared" si="4"/>
        <v/>
      </c>
      <c r="AN10" s="104"/>
      <c r="AO10" s="444" t="str">
        <f t="shared" si="5"/>
        <v/>
      </c>
    </row>
    <row r="11" spans="2:41" ht="21" customHeight="1">
      <c r="B11" s="86"/>
      <c r="C11" s="423" t="str">
        <f t="shared" si="6"/>
        <v>TN0060186</v>
      </c>
      <c r="D11" s="423" t="str">
        <f t="shared" si="7"/>
        <v>External Outfall</v>
      </c>
      <c r="E11" s="422" t="str">
        <f t="shared" si="8"/>
        <v>001</v>
      </c>
      <c r="F11" s="423">
        <f t="shared" si="9"/>
        <v>2024</v>
      </c>
      <c r="G11" s="423" t="s">
        <v>334</v>
      </c>
      <c r="H11" s="424">
        <v>8</v>
      </c>
      <c r="I11" s="102"/>
      <c r="J11" s="108"/>
      <c r="K11" s="108"/>
      <c r="L11" s="103"/>
      <c r="M11" s="114"/>
      <c r="N11" s="103"/>
      <c r="O11" s="444" t="str">
        <f t="shared" si="0"/>
        <v/>
      </c>
      <c r="P11" s="444" t="str">
        <f t="shared" si="10"/>
        <v/>
      </c>
      <c r="Q11" s="103"/>
      <c r="R11" s="111"/>
      <c r="S11" s="720"/>
      <c r="T11" s="108"/>
      <c r="U11" s="721" t="str">
        <f t="shared" si="1"/>
        <v/>
      </c>
      <c r="V11" s="721" t="str">
        <f t="shared" si="2"/>
        <v/>
      </c>
      <c r="W11" s="108"/>
      <c r="X11" s="722"/>
      <c r="Y11" s="114"/>
      <c r="Z11" s="103"/>
      <c r="AA11" s="444" t="str">
        <f t="shared" si="3"/>
        <v/>
      </c>
      <c r="AB11" s="444" t="str">
        <f t="shared" si="11"/>
        <v/>
      </c>
      <c r="AC11" s="103"/>
      <c r="AD11" s="111"/>
      <c r="AE11" s="111"/>
      <c r="AF11" s="111"/>
      <c r="AG11" s="55"/>
      <c r="AH11" s="68"/>
      <c r="AI11" s="55"/>
      <c r="AJ11" s="111"/>
      <c r="AK11" s="55"/>
      <c r="AL11" s="103"/>
      <c r="AM11" s="444" t="str">
        <f t="shared" si="4"/>
        <v/>
      </c>
      <c r="AN11" s="103"/>
      <c r="AO11" s="444" t="str">
        <f t="shared" si="5"/>
        <v/>
      </c>
    </row>
    <row r="12" spans="2:41" ht="21" customHeight="1">
      <c r="B12" s="86"/>
      <c r="C12" s="423" t="str">
        <f t="shared" si="6"/>
        <v>TN0060186</v>
      </c>
      <c r="D12" s="423" t="str">
        <f t="shared" si="7"/>
        <v>External Outfall</v>
      </c>
      <c r="E12" s="422" t="str">
        <f t="shared" si="8"/>
        <v>001</v>
      </c>
      <c r="F12" s="423">
        <f t="shared" si="9"/>
        <v>2024</v>
      </c>
      <c r="G12" s="423" t="s">
        <v>334</v>
      </c>
      <c r="H12" s="424">
        <v>9</v>
      </c>
      <c r="I12" s="106"/>
      <c r="J12" s="109"/>
      <c r="K12" s="109"/>
      <c r="L12" s="104"/>
      <c r="M12" s="115"/>
      <c r="N12" s="104"/>
      <c r="O12" s="444" t="str">
        <f t="shared" si="0"/>
        <v/>
      </c>
      <c r="P12" s="444" t="str">
        <f t="shared" si="10"/>
        <v/>
      </c>
      <c r="Q12" s="104"/>
      <c r="R12" s="112"/>
      <c r="S12" s="723"/>
      <c r="T12" s="109"/>
      <c r="U12" s="721" t="str">
        <f t="shared" si="1"/>
        <v/>
      </c>
      <c r="V12" s="721" t="str">
        <f t="shared" si="2"/>
        <v/>
      </c>
      <c r="W12" s="109"/>
      <c r="X12" s="724"/>
      <c r="Y12" s="115"/>
      <c r="Z12" s="104"/>
      <c r="AA12" s="444" t="str">
        <f t="shared" si="3"/>
        <v/>
      </c>
      <c r="AB12" s="444" t="str">
        <f t="shared" si="11"/>
        <v/>
      </c>
      <c r="AC12" s="104"/>
      <c r="AD12" s="112"/>
      <c r="AE12" s="112"/>
      <c r="AF12" s="112"/>
      <c r="AG12" s="57"/>
      <c r="AH12" s="69"/>
      <c r="AI12" s="57"/>
      <c r="AJ12" s="112"/>
      <c r="AK12" s="57"/>
      <c r="AL12" s="104"/>
      <c r="AM12" s="444" t="str">
        <f t="shared" si="4"/>
        <v/>
      </c>
      <c r="AN12" s="104"/>
      <c r="AO12" s="444" t="str">
        <f t="shared" si="5"/>
        <v/>
      </c>
    </row>
    <row r="13" spans="2:41" ht="21" customHeight="1">
      <c r="B13" s="86"/>
      <c r="C13" s="423" t="str">
        <f t="shared" si="6"/>
        <v>TN0060186</v>
      </c>
      <c r="D13" s="423" t="str">
        <f t="shared" si="7"/>
        <v>External Outfall</v>
      </c>
      <c r="E13" s="422" t="str">
        <f t="shared" si="8"/>
        <v>001</v>
      </c>
      <c r="F13" s="423">
        <f t="shared" si="9"/>
        <v>2024</v>
      </c>
      <c r="G13" s="423" t="s">
        <v>334</v>
      </c>
      <c r="H13" s="424">
        <v>10</v>
      </c>
      <c r="I13" s="102"/>
      <c r="J13" s="108"/>
      <c r="K13" s="108"/>
      <c r="L13" s="103"/>
      <c r="M13" s="114"/>
      <c r="N13" s="103"/>
      <c r="O13" s="444" t="str">
        <f t="shared" si="0"/>
        <v/>
      </c>
      <c r="P13" s="444" t="str">
        <f t="shared" si="10"/>
        <v/>
      </c>
      <c r="Q13" s="103"/>
      <c r="R13" s="111"/>
      <c r="S13" s="720"/>
      <c r="T13" s="108"/>
      <c r="U13" s="721" t="str">
        <f t="shared" si="1"/>
        <v/>
      </c>
      <c r="V13" s="721" t="str">
        <f t="shared" si="2"/>
        <v/>
      </c>
      <c r="W13" s="108"/>
      <c r="X13" s="722"/>
      <c r="Y13" s="114"/>
      <c r="Z13" s="103"/>
      <c r="AA13" s="444" t="str">
        <f t="shared" si="3"/>
        <v/>
      </c>
      <c r="AB13" s="444" t="str">
        <f t="shared" si="11"/>
        <v/>
      </c>
      <c r="AC13" s="103"/>
      <c r="AD13" s="111"/>
      <c r="AE13" s="111"/>
      <c r="AF13" s="111"/>
      <c r="AG13" s="55"/>
      <c r="AH13" s="68"/>
      <c r="AI13" s="55"/>
      <c r="AJ13" s="111"/>
      <c r="AK13" s="55"/>
      <c r="AL13" s="103"/>
      <c r="AM13" s="444" t="str">
        <f t="shared" si="4"/>
        <v/>
      </c>
      <c r="AN13" s="103"/>
      <c r="AO13" s="444" t="str">
        <f t="shared" si="5"/>
        <v/>
      </c>
    </row>
    <row r="14" spans="2:41" ht="21" customHeight="1">
      <c r="B14" s="86"/>
      <c r="C14" s="423" t="str">
        <f t="shared" si="6"/>
        <v>TN0060186</v>
      </c>
      <c r="D14" s="423" t="str">
        <f t="shared" si="7"/>
        <v>External Outfall</v>
      </c>
      <c r="E14" s="422" t="str">
        <f t="shared" si="8"/>
        <v>001</v>
      </c>
      <c r="F14" s="423">
        <f t="shared" si="9"/>
        <v>2024</v>
      </c>
      <c r="G14" s="423" t="s">
        <v>334</v>
      </c>
      <c r="H14" s="424">
        <v>11</v>
      </c>
      <c r="I14" s="106"/>
      <c r="J14" s="109"/>
      <c r="K14" s="109"/>
      <c r="L14" s="104"/>
      <c r="M14" s="72"/>
      <c r="N14" s="73"/>
      <c r="O14" s="444" t="str">
        <f t="shared" si="0"/>
        <v/>
      </c>
      <c r="P14" s="444" t="str">
        <f t="shared" si="10"/>
        <v/>
      </c>
      <c r="Q14" s="104"/>
      <c r="R14" s="112"/>
      <c r="S14" s="725"/>
      <c r="T14" s="726"/>
      <c r="U14" s="721" t="str">
        <f t="shared" si="1"/>
        <v/>
      </c>
      <c r="V14" s="721" t="str">
        <f t="shared" si="2"/>
        <v/>
      </c>
      <c r="W14" s="109"/>
      <c r="X14" s="724"/>
      <c r="Y14" s="72"/>
      <c r="Z14" s="73"/>
      <c r="AA14" s="444" t="str">
        <f t="shared" si="3"/>
        <v/>
      </c>
      <c r="AB14" s="444" t="str">
        <f t="shared" si="11"/>
        <v/>
      </c>
      <c r="AC14" s="73"/>
      <c r="AD14" s="74"/>
      <c r="AE14" s="112"/>
      <c r="AF14" s="112"/>
      <c r="AG14" s="57"/>
      <c r="AH14" s="69"/>
      <c r="AI14" s="57"/>
      <c r="AJ14" s="112"/>
      <c r="AK14" s="57"/>
      <c r="AL14" s="73"/>
      <c r="AM14" s="444" t="str">
        <f t="shared" si="4"/>
        <v/>
      </c>
      <c r="AN14" s="73"/>
      <c r="AO14" s="444" t="str">
        <f t="shared" si="5"/>
        <v/>
      </c>
    </row>
    <row r="15" spans="2:41" ht="21" customHeight="1">
      <c r="B15" s="86"/>
      <c r="C15" s="423" t="str">
        <f t="shared" si="6"/>
        <v>TN0060186</v>
      </c>
      <c r="D15" s="423" t="str">
        <f t="shared" si="7"/>
        <v>External Outfall</v>
      </c>
      <c r="E15" s="422" t="str">
        <f t="shared" si="8"/>
        <v>001</v>
      </c>
      <c r="F15" s="423">
        <f t="shared" si="9"/>
        <v>2024</v>
      </c>
      <c r="G15" s="423" t="s">
        <v>334</v>
      </c>
      <c r="H15" s="424">
        <v>12</v>
      </c>
      <c r="I15" s="102"/>
      <c r="J15" s="108"/>
      <c r="K15" s="108"/>
      <c r="L15" s="103"/>
      <c r="M15" s="114"/>
      <c r="N15" s="103"/>
      <c r="O15" s="444" t="str">
        <f t="shared" si="0"/>
        <v/>
      </c>
      <c r="P15" s="444" t="str">
        <f t="shared" si="10"/>
        <v/>
      </c>
      <c r="Q15" s="103"/>
      <c r="R15" s="111"/>
      <c r="S15" s="720"/>
      <c r="T15" s="108"/>
      <c r="U15" s="721" t="str">
        <f t="shared" si="1"/>
        <v/>
      </c>
      <c r="V15" s="721" t="str">
        <f t="shared" si="2"/>
        <v/>
      </c>
      <c r="W15" s="108"/>
      <c r="X15" s="722"/>
      <c r="Y15" s="114"/>
      <c r="Z15" s="103"/>
      <c r="AA15" s="444" t="str">
        <f t="shared" si="3"/>
        <v/>
      </c>
      <c r="AB15" s="444" t="str">
        <f t="shared" si="11"/>
        <v/>
      </c>
      <c r="AC15" s="103"/>
      <c r="AD15" s="111"/>
      <c r="AE15" s="111"/>
      <c r="AF15" s="111"/>
      <c r="AG15" s="55"/>
      <c r="AH15" s="68"/>
      <c r="AI15" s="55"/>
      <c r="AJ15" s="111"/>
      <c r="AK15" s="55"/>
      <c r="AL15" s="103"/>
      <c r="AM15" s="444" t="str">
        <f t="shared" si="4"/>
        <v/>
      </c>
      <c r="AN15" s="103"/>
      <c r="AO15" s="444" t="str">
        <f t="shared" si="5"/>
        <v/>
      </c>
    </row>
    <row r="16" spans="2:41" ht="21" customHeight="1">
      <c r="B16" s="86"/>
      <c r="C16" s="423" t="str">
        <f t="shared" si="6"/>
        <v>TN0060186</v>
      </c>
      <c r="D16" s="423" t="str">
        <f t="shared" si="7"/>
        <v>External Outfall</v>
      </c>
      <c r="E16" s="422" t="str">
        <f t="shared" si="8"/>
        <v>001</v>
      </c>
      <c r="F16" s="423">
        <f t="shared" si="9"/>
        <v>2024</v>
      </c>
      <c r="G16" s="423" t="s">
        <v>334</v>
      </c>
      <c r="H16" s="424">
        <v>13</v>
      </c>
      <c r="I16" s="106"/>
      <c r="J16" s="109"/>
      <c r="K16" s="109"/>
      <c r="L16" s="104"/>
      <c r="M16" s="72"/>
      <c r="N16" s="73"/>
      <c r="O16" s="444" t="str">
        <f t="shared" si="0"/>
        <v/>
      </c>
      <c r="P16" s="444" t="str">
        <f t="shared" si="10"/>
        <v/>
      </c>
      <c r="Q16" s="104"/>
      <c r="R16" s="112"/>
      <c r="S16" s="725"/>
      <c r="T16" s="726"/>
      <c r="U16" s="721" t="str">
        <f t="shared" si="1"/>
        <v/>
      </c>
      <c r="V16" s="721" t="str">
        <f t="shared" si="2"/>
        <v/>
      </c>
      <c r="W16" s="109"/>
      <c r="X16" s="724"/>
      <c r="Y16" s="72"/>
      <c r="Z16" s="73"/>
      <c r="AA16" s="444" t="str">
        <f t="shared" si="3"/>
        <v/>
      </c>
      <c r="AB16" s="444" t="str">
        <f t="shared" si="11"/>
        <v/>
      </c>
      <c r="AC16" s="73"/>
      <c r="AD16" s="74"/>
      <c r="AE16" s="74"/>
      <c r="AF16" s="74"/>
      <c r="AG16" s="75"/>
      <c r="AH16" s="33"/>
      <c r="AI16" s="75"/>
      <c r="AJ16" s="74"/>
      <c r="AK16" s="75"/>
      <c r="AL16" s="73"/>
      <c r="AM16" s="444" t="str">
        <f t="shared" si="4"/>
        <v/>
      </c>
      <c r="AN16" s="73"/>
      <c r="AO16" s="444" t="str">
        <f t="shared" si="5"/>
        <v/>
      </c>
    </row>
    <row r="17" spans="2:41" ht="21" customHeight="1">
      <c r="B17" s="86"/>
      <c r="C17" s="423" t="str">
        <f t="shared" si="6"/>
        <v>TN0060186</v>
      </c>
      <c r="D17" s="423" t="str">
        <f t="shared" si="7"/>
        <v>External Outfall</v>
      </c>
      <c r="E17" s="422" t="str">
        <f t="shared" si="8"/>
        <v>001</v>
      </c>
      <c r="F17" s="423">
        <f t="shared" si="9"/>
        <v>2024</v>
      </c>
      <c r="G17" s="423" t="s">
        <v>334</v>
      </c>
      <c r="H17" s="424">
        <v>14</v>
      </c>
      <c r="I17" s="102"/>
      <c r="J17" s="108"/>
      <c r="K17" s="108"/>
      <c r="L17" s="103"/>
      <c r="M17" s="114"/>
      <c r="N17" s="103"/>
      <c r="O17" s="444" t="str">
        <f t="shared" si="0"/>
        <v/>
      </c>
      <c r="P17" s="444" t="str">
        <f t="shared" si="10"/>
        <v/>
      </c>
      <c r="Q17" s="103"/>
      <c r="R17" s="111"/>
      <c r="S17" s="720"/>
      <c r="T17" s="108"/>
      <c r="U17" s="721" t="str">
        <f t="shared" si="1"/>
        <v/>
      </c>
      <c r="V17" s="721" t="str">
        <f t="shared" si="2"/>
        <v/>
      </c>
      <c r="W17" s="108"/>
      <c r="X17" s="722"/>
      <c r="Y17" s="114"/>
      <c r="Z17" s="103"/>
      <c r="AA17" s="444" t="str">
        <f t="shared" si="3"/>
        <v/>
      </c>
      <c r="AB17" s="444" t="str">
        <f t="shared" si="11"/>
        <v/>
      </c>
      <c r="AC17" s="103"/>
      <c r="AD17" s="111"/>
      <c r="AE17" s="111"/>
      <c r="AF17" s="111"/>
      <c r="AG17" s="55"/>
      <c r="AH17" s="68"/>
      <c r="AI17" s="55"/>
      <c r="AJ17" s="111"/>
      <c r="AK17" s="55"/>
      <c r="AL17" s="103"/>
      <c r="AM17" s="444" t="str">
        <f t="shared" si="4"/>
        <v/>
      </c>
      <c r="AN17" s="103"/>
      <c r="AO17" s="444" t="str">
        <f t="shared" si="5"/>
        <v/>
      </c>
    </row>
    <row r="18" spans="2:41" ht="21" customHeight="1">
      <c r="B18" s="86"/>
      <c r="C18" s="423" t="str">
        <f t="shared" si="6"/>
        <v>TN0060186</v>
      </c>
      <c r="D18" s="423" t="str">
        <f t="shared" si="7"/>
        <v>External Outfall</v>
      </c>
      <c r="E18" s="422" t="str">
        <f t="shared" si="8"/>
        <v>001</v>
      </c>
      <c r="F18" s="423">
        <f t="shared" si="9"/>
        <v>2024</v>
      </c>
      <c r="G18" s="423" t="s">
        <v>334</v>
      </c>
      <c r="H18" s="424">
        <v>15</v>
      </c>
      <c r="I18" s="106"/>
      <c r="J18" s="109"/>
      <c r="K18" s="109"/>
      <c r="L18" s="104"/>
      <c r="M18" s="115"/>
      <c r="N18" s="104"/>
      <c r="O18" s="444" t="str">
        <f t="shared" si="0"/>
        <v/>
      </c>
      <c r="P18" s="444" t="str">
        <f t="shared" si="10"/>
        <v/>
      </c>
      <c r="Q18" s="104"/>
      <c r="R18" s="112"/>
      <c r="S18" s="723"/>
      <c r="T18" s="109"/>
      <c r="U18" s="721" t="str">
        <f t="shared" si="1"/>
        <v/>
      </c>
      <c r="V18" s="721" t="str">
        <f t="shared" si="2"/>
        <v/>
      </c>
      <c r="W18" s="109"/>
      <c r="X18" s="724"/>
      <c r="Y18" s="115"/>
      <c r="Z18" s="104"/>
      <c r="AA18" s="444" t="str">
        <f t="shared" si="3"/>
        <v/>
      </c>
      <c r="AB18" s="444" t="str">
        <f t="shared" si="11"/>
        <v/>
      </c>
      <c r="AC18" s="104"/>
      <c r="AD18" s="112"/>
      <c r="AE18" s="112"/>
      <c r="AF18" s="112"/>
      <c r="AG18" s="57"/>
      <c r="AH18" s="69"/>
      <c r="AI18" s="57"/>
      <c r="AJ18" s="112"/>
      <c r="AK18" s="57"/>
      <c r="AL18" s="104"/>
      <c r="AM18" s="444" t="str">
        <f t="shared" si="4"/>
        <v/>
      </c>
      <c r="AN18" s="104"/>
      <c r="AO18" s="444" t="str">
        <f t="shared" si="5"/>
        <v/>
      </c>
    </row>
    <row r="19" spans="2:41" ht="21" customHeight="1">
      <c r="B19" s="86"/>
      <c r="C19" s="423" t="str">
        <f t="shared" si="6"/>
        <v>TN0060186</v>
      </c>
      <c r="D19" s="423" t="str">
        <f t="shared" si="7"/>
        <v>External Outfall</v>
      </c>
      <c r="E19" s="422" t="str">
        <f t="shared" si="8"/>
        <v>001</v>
      </c>
      <c r="F19" s="423">
        <f t="shared" si="9"/>
        <v>2024</v>
      </c>
      <c r="G19" s="423" t="s">
        <v>334</v>
      </c>
      <c r="H19" s="424">
        <v>16</v>
      </c>
      <c r="I19" s="102"/>
      <c r="J19" s="108"/>
      <c r="K19" s="108"/>
      <c r="L19" s="103"/>
      <c r="M19" s="114"/>
      <c r="N19" s="103"/>
      <c r="O19" s="444" t="str">
        <f t="shared" si="0"/>
        <v/>
      </c>
      <c r="P19" s="444" t="str">
        <f t="shared" si="10"/>
        <v/>
      </c>
      <c r="Q19" s="103"/>
      <c r="R19" s="111"/>
      <c r="S19" s="720"/>
      <c r="T19" s="108"/>
      <c r="U19" s="721" t="str">
        <f t="shared" si="1"/>
        <v/>
      </c>
      <c r="V19" s="721" t="str">
        <f t="shared" si="2"/>
        <v/>
      </c>
      <c r="W19" s="108"/>
      <c r="X19" s="722"/>
      <c r="Y19" s="114"/>
      <c r="Z19" s="103"/>
      <c r="AA19" s="444" t="str">
        <f t="shared" si="3"/>
        <v/>
      </c>
      <c r="AB19" s="444" t="str">
        <f t="shared" si="11"/>
        <v/>
      </c>
      <c r="AC19" s="103"/>
      <c r="AD19" s="111"/>
      <c r="AE19" s="111"/>
      <c r="AF19" s="111"/>
      <c r="AG19" s="55"/>
      <c r="AH19" s="68"/>
      <c r="AI19" s="55"/>
      <c r="AJ19" s="111"/>
      <c r="AK19" s="55"/>
      <c r="AL19" s="103"/>
      <c r="AM19" s="444" t="str">
        <f t="shared" si="4"/>
        <v/>
      </c>
      <c r="AN19" s="103"/>
      <c r="AO19" s="444" t="str">
        <f t="shared" si="5"/>
        <v/>
      </c>
    </row>
    <row r="20" spans="2:41" ht="21" customHeight="1">
      <c r="B20" s="86"/>
      <c r="C20" s="423" t="str">
        <f t="shared" si="6"/>
        <v>TN0060186</v>
      </c>
      <c r="D20" s="423" t="str">
        <f t="shared" si="7"/>
        <v>External Outfall</v>
      </c>
      <c r="E20" s="422" t="str">
        <f t="shared" si="8"/>
        <v>001</v>
      </c>
      <c r="F20" s="423">
        <f t="shared" si="9"/>
        <v>2024</v>
      </c>
      <c r="G20" s="423" t="s">
        <v>334</v>
      </c>
      <c r="H20" s="424">
        <v>17</v>
      </c>
      <c r="I20" s="106"/>
      <c r="J20" s="109"/>
      <c r="K20" s="109"/>
      <c r="L20" s="104"/>
      <c r="M20" s="115"/>
      <c r="N20" s="104"/>
      <c r="O20" s="444" t="str">
        <f t="shared" si="0"/>
        <v/>
      </c>
      <c r="P20" s="444" t="str">
        <f t="shared" si="10"/>
        <v/>
      </c>
      <c r="Q20" s="104"/>
      <c r="R20" s="112"/>
      <c r="S20" s="723"/>
      <c r="T20" s="109"/>
      <c r="U20" s="721" t="str">
        <f t="shared" si="1"/>
        <v/>
      </c>
      <c r="V20" s="721" t="str">
        <f t="shared" si="2"/>
        <v/>
      </c>
      <c r="W20" s="109"/>
      <c r="X20" s="724"/>
      <c r="Y20" s="115"/>
      <c r="Z20" s="104"/>
      <c r="AA20" s="444" t="str">
        <f t="shared" si="3"/>
        <v/>
      </c>
      <c r="AB20" s="444" t="str">
        <f t="shared" si="11"/>
        <v/>
      </c>
      <c r="AC20" s="104"/>
      <c r="AD20" s="112"/>
      <c r="AE20" s="112"/>
      <c r="AF20" s="112"/>
      <c r="AG20" s="57"/>
      <c r="AH20" s="69"/>
      <c r="AI20" s="57"/>
      <c r="AJ20" s="112"/>
      <c r="AK20" s="57"/>
      <c r="AL20" s="104"/>
      <c r="AM20" s="444" t="str">
        <f t="shared" si="4"/>
        <v/>
      </c>
      <c r="AN20" s="104"/>
      <c r="AO20" s="444" t="str">
        <f t="shared" si="5"/>
        <v/>
      </c>
    </row>
    <row r="21" spans="2:41" ht="21" customHeight="1">
      <c r="B21" s="86"/>
      <c r="C21" s="423" t="str">
        <f t="shared" si="6"/>
        <v>TN0060186</v>
      </c>
      <c r="D21" s="423" t="str">
        <f t="shared" si="7"/>
        <v>External Outfall</v>
      </c>
      <c r="E21" s="422" t="str">
        <f t="shared" si="8"/>
        <v>001</v>
      </c>
      <c r="F21" s="423">
        <f t="shared" si="9"/>
        <v>2024</v>
      </c>
      <c r="G21" s="423" t="s">
        <v>334</v>
      </c>
      <c r="H21" s="424">
        <v>18</v>
      </c>
      <c r="I21" s="102"/>
      <c r="J21" s="108"/>
      <c r="K21" s="108"/>
      <c r="L21" s="103"/>
      <c r="M21" s="114"/>
      <c r="N21" s="103"/>
      <c r="O21" s="444" t="str">
        <f t="shared" si="0"/>
        <v/>
      </c>
      <c r="P21" s="444" t="str">
        <f t="shared" si="10"/>
        <v/>
      </c>
      <c r="Q21" s="103"/>
      <c r="R21" s="111"/>
      <c r="S21" s="720"/>
      <c r="T21" s="108"/>
      <c r="U21" s="721" t="str">
        <f t="shared" si="1"/>
        <v/>
      </c>
      <c r="V21" s="721" t="str">
        <f t="shared" si="2"/>
        <v/>
      </c>
      <c r="W21" s="108"/>
      <c r="X21" s="722"/>
      <c r="Y21" s="114"/>
      <c r="Z21" s="103"/>
      <c r="AA21" s="444" t="str">
        <f t="shared" si="3"/>
        <v/>
      </c>
      <c r="AB21" s="444" t="str">
        <f t="shared" si="11"/>
        <v/>
      </c>
      <c r="AC21" s="103"/>
      <c r="AD21" s="111"/>
      <c r="AE21" s="111"/>
      <c r="AF21" s="111"/>
      <c r="AG21" s="55"/>
      <c r="AH21" s="68"/>
      <c r="AI21" s="55"/>
      <c r="AJ21" s="111"/>
      <c r="AK21" s="55"/>
      <c r="AL21" s="103"/>
      <c r="AM21" s="444" t="str">
        <f t="shared" si="4"/>
        <v/>
      </c>
      <c r="AN21" s="103"/>
      <c r="AO21" s="444" t="str">
        <f t="shared" si="5"/>
        <v/>
      </c>
    </row>
    <row r="22" spans="2:41" ht="21" customHeight="1">
      <c r="B22" s="86"/>
      <c r="C22" s="423" t="str">
        <f t="shared" si="6"/>
        <v>TN0060186</v>
      </c>
      <c r="D22" s="423" t="str">
        <f t="shared" si="7"/>
        <v>External Outfall</v>
      </c>
      <c r="E22" s="422" t="str">
        <f t="shared" si="8"/>
        <v>001</v>
      </c>
      <c r="F22" s="423">
        <f t="shared" si="9"/>
        <v>2024</v>
      </c>
      <c r="G22" s="423" t="s">
        <v>334</v>
      </c>
      <c r="H22" s="424">
        <v>19</v>
      </c>
      <c r="I22" s="106"/>
      <c r="J22" s="109"/>
      <c r="K22" s="109"/>
      <c r="L22" s="104"/>
      <c r="M22" s="72"/>
      <c r="N22" s="73"/>
      <c r="O22" s="444" t="str">
        <f t="shared" si="0"/>
        <v/>
      </c>
      <c r="P22" s="444" t="str">
        <f t="shared" si="10"/>
        <v/>
      </c>
      <c r="Q22" s="104"/>
      <c r="R22" s="112"/>
      <c r="S22" s="725"/>
      <c r="T22" s="726"/>
      <c r="U22" s="721" t="str">
        <f t="shared" si="1"/>
        <v/>
      </c>
      <c r="V22" s="721" t="str">
        <f t="shared" si="2"/>
        <v/>
      </c>
      <c r="W22" s="109"/>
      <c r="X22" s="724"/>
      <c r="Y22" s="72"/>
      <c r="Z22" s="73"/>
      <c r="AA22" s="444" t="str">
        <f t="shared" si="3"/>
        <v/>
      </c>
      <c r="AB22" s="444" t="str">
        <f t="shared" si="11"/>
        <v/>
      </c>
      <c r="AC22" s="73"/>
      <c r="AD22" s="74"/>
      <c r="AE22" s="112"/>
      <c r="AF22" s="112"/>
      <c r="AG22" s="57"/>
      <c r="AH22" s="69"/>
      <c r="AI22" s="57"/>
      <c r="AJ22" s="112"/>
      <c r="AK22" s="57"/>
      <c r="AL22" s="73"/>
      <c r="AM22" s="444" t="str">
        <f t="shared" si="4"/>
        <v/>
      </c>
      <c r="AN22" s="73"/>
      <c r="AO22" s="444" t="str">
        <f t="shared" si="5"/>
        <v/>
      </c>
    </row>
    <row r="23" spans="2:41" ht="21" customHeight="1">
      <c r="B23" s="86"/>
      <c r="C23" s="423" t="str">
        <f t="shared" si="6"/>
        <v>TN0060186</v>
      </c>
      <c r="D23" s="423" t="str">
        <f t="shared" si="7"/>
        <v>External Outfall</v>
      </c>
      <c r="E23" s="422" t="str">
        <f t="shared" si="8"/>
        <v>001</v>
      </c>
      <c r="F23" s="423">
        <f t="shared" si="9"/>
        <v>2024</v>
      </c>
      <c r="G23" s="423" t="s">
        <v>334</v>
      </c>
      <c r="H23" s="424">
        <v>20</v>
      </c>
      <c r="I23" s="102"/>
      <c r="J23" s="108"/>
      <c r="K23" s="108"/>
      <c r="L23" s="103"/>
      <c r="M23" s="114"/>
      <c r="N23" s="103"/>
      <c r="O23" s="444" t="str">
        <f t="shared" si="0"/>
        <v/>
      </c>
      <c r="P23" s="444" t="str">
        <f t="shared" si="10"/>
        <v/>
      </c>
      <c r="Q23" s="103"/>
      <c r="R23" s="111"/>
      <c r="S23" s="720"/>
      <c r="T23" s="108"/>
      <c r="U23" s="721" t="str">
        <f t="shared" si="1"/>
        <v/>
      </c>
      <c r="V23" s="721" t="str">
        <f t="shared" si="2"/>
        <v/>
      </c>
      <c r="W23" s="108"/>
      <c r="X23" s="722"/>
      <c r="Y23" s="114"/>
      <c r="Z23" s="103"/>
      <c r="AA23" s="444" t="str">
        <f t="shared" si="3"/>
        <v/>
      </c>
      <c r="AB23" s="444" t="str">
        <f t="shared" si="11"/>
        <v/>
      </c>
      <c r="AC23" s="103"/>
      <c r="AD23" s="111"/>
      <c r="AE23" s="111"/>
      <c r="AF23" s="111"/>
      <c r="AG23" s="55"/>
      <c r="AH23" s="68"/>
      <c r="AI23" s="55"/>
      <c r="AJ23" s="111"/>
      <c r="AK23" s="55"/>
      <c r="AL23" s="103"/>
      <c r="AM23" s="444" t="str">
        <f t="shared" si="4"/>
        <v/>
      </c>
      <c r="AN23" s="103"/>
      <c r="AO23" s="444" t="str">
        <f t="shared" si="5"/>
        <v/>
      </c>
    </row>
    <row r="24" spans="2:41" ht="21" customHeight="1">
      <c r="B24" s="86"/>
      <c r="C24" s="423" t="str">
        <f t="shared" si="6"/>
        <v>TN0060186</v>
      </c>
      <c r="D24" s="423" t="str">
        <f t="shared" si="7"/>
        <v>External Outfall</v>
      </c>
      <c r="E24" s="422" t="str">
        <f t="shared" si="8"/>
        <v>001</v>
      </c>
      <c r="F24" s="423">
        <f t="shared" si="9"/>
        <v>2024</v>
      </c>
      <c r="G24" s="423" t="s">
        <v>334</v>
      </c>
      <c r="H24" s="424">
        <v>21</v>
      </c>
      <c r="I24" s="106"/>
      <c r="J24" s="109"/>
      <c r="K24" s="109"/>
      <c r="L24" s="104"/>
      <c r="M24" s="72"/>
      <c r="N24" s="73"/>
      <c r="O24" s="444" t="str">
        <f t="shared" si="0"/>
        <v/>
      </c>
      <c r="P24" s="444" t="str">
        <f t="shared" si="10"/>
        <v/>
      </c>
      <c r="Q24" s="104"/>
      <c r="R24" s="112"/>
      <c r="S24" s="725"/>
      <c r="T24" s="726"/>
      <c r="U24" s="721" t="str">
        <f t="shared" si="1"/>
        <v/>
      </c>
      <c r="V24" s="721" t="str">
        <f t="shared" si="2"/>
        <v/>
      </c>
      <c r="W24" s="109"/>
      <c r="X24" s="724"/>
      <c r="Y24" s="72"/>
      <c r="Z24" s="73"/>
      <c r="AA24" s="444" t="str">
        <f t="shared" si="3"/>
        <v/>
      </c>
      <c r="AB24" s="444" t="str">
        <f t="shared" si="11"/>
        <v/>
      </c>
      <c r="AC24" s="73"/>
      <c r="AD24" s="74"/>
      <c r="AE24" s="112"/>
      <c r="AF24" s="112"/>
      <c r="AG24" s="57"/>
      <c r="AH24" s="69"/>
      <c r="AI24" s="57"/>
      <c r="AJ24" s="112"/>
      <c r="AK24" s="57"/>
      <c r="AL24" s="73"/>
      <c r="AM24" s="444" t="str">
        <f t="shared" si="4"/>
        <v/>
      </c>
      <c r="AN24" s="73"/>
      <c r="AO24" s="444" t="str">
        <f t="shared" si="5"/>
        <v/>
      </c>
    </row>
    <row r="25" spans="2:41" ht="21" customHeight="1">
      <c r="B25" s="86"/>
      <c r="C25" s="423" t="str">
        <f t="shared" si="6"/>
        <v>TN0060186</v>
      </c>
      <c r="D25" s="423" t="str">
        <f t="shared" si="7"/>
        <v>External Outfall</v>
      </c>
      <c r="E25" s="422" t="str">
        <f t="shared" si="8"/>
        <v>001</v>
      </c>
      <c r="F25" s="423">
        <f t="shared" si="9"/>
        <v>2024</v>
      </c>
      <c r="G25" s="423" t="s">
        <v>334</v>
      </c>
      <c r="H25" s="424">
        <v>22</v>
      </c>
      <c r="I25" s="102"/>
      <c r="J25" s="108"/>
      <c r="K25" s="108"/>
      <c r="L25" s="103"/>
      <c r="M25" s="114"/>
      <c r="N25" s="103"/>
      <c r="O25" s="444" t="str">
        <f t="shared" si="0"/>
        <v/>
      </c>
      <c r="P25" s="444" t="str">
        <f t="shared" si="10"/>
        <v/>
      </c>
      <c r="Q25" s="103"/>
      <c r="R25" s="111"/>
      <c r="S25" s="720"/>
      <c r="T25" s="108"/>
      <c r="U25" s="721" t="str">
        <f t="shared" si="1"/>
        <v/>
      </c>
      <c r="V25" s="721" t="str">
        <f t="shared" si="2"/>
        <v/>
      </c>
      <c r="W25" s="108"/>
      <c r="X25" s="722"/>
      <c r="Y25" s="114"/>
      <c r="Z25" s="103"/>
      <c r="AA25" s="444" t="str">
        <f t="shared" si="3"/>
        <v/>
      </c>
      <c r="AB25" s="444" t="str">
        <f t="shared" si="11"/>
        <v/>
      </c>
      <c r="AC25" s="103"/>
      <c r="AD25" s="111"/>
      <c r="AE25" s="111"/>
      <c r="AF25" s="111"/>
      <c r="AG25" s="55"/>
      <c r="AH25" s="68"/>
      <c r="AI25" s="55"/>
      <c r="AJ25" s="111"/>
      <c r="AK25" s="55"/>
      <c r="AL25" s="103"/>
      <c r="AM25" s="444" t="str">
        <f t="shared" si="4"/>
        <v/>
      </c>
      <c r="AN25" s="103"/>
      <c r="AO25" s="444" t="str">
        <f t="shared" si="5"/>
        <v/>
      </c>
    </row>
    <row r="26" spans="2:41" ht="21" customHeight="1">
      <c r="B26" s="86"/>
      <c r="C26" s="423" t="str">
        <f t="shared" si="6"/>
        <v>TN0060186</v>
      </c>
      <c r="D26" s="423" t="str">
        <f t="shared" si="7"/>
        <v>External Outfall</v>
      </c>
      <c r="E26" s="422" t="str">
        <f t="shared" si="8"/>
        <v>001</v>
      </c>
      <c r="F26" s="423">
        <f t="shared" si="9"/>
        <v>2024</v>
      </c>
      <c r="G26" s="423" t="s">
        <v>334</v>
      </c>
      <c r="H26" s="424">
        <v>23</v>
      </c>
      <c r="I26" s="106"/>
      <c r="J26" s="109"/>
      <c r="K26" s="109"/>
      <c r="L26" s="104"/>
      <c r="M26" s="115"/>
      <c r="N26" s="104"/>
      <c r="O26" s="444" t="str">
        <f t="shared" si="0"/>
        <v/>
      </c>
      <c r="P26" s="444" t="str">
        <f t="shared" si="10"/>
        <v/>
      </c>
      <c r="Q26" s="104"/>
      <c r="R26" s="112"/>
      <c r="S26" s="723"/>
      <c r="T26" s="109"/>
      <c r="U26" s="721" t="str">
        <f t="shared" si="1"/>
        <v/>
      </c>
      <c r="V26" s="721" t="str">
        <f t="shared" si="2"/>
        <v/>
      </c>
      <c r="W26" s="109"/>
      <c r="X26" s="724"/>
      <c r="Y26" s="115"/>
      <c r="Z26" s="104"/>
      <c r="AA26" s="444" t="str">
        <f t="shared" si="3"/>
        <v/>
      </c>
      <c r="AB26" s="444" t="str">
        <f t="shared" si="11"/>
        <v/>
      </c>
      <c r="AC26" s="104"/>
      <c r="AD26" s="112"/>
      <c r="AE26" s="112"/>
      <c r="AF26" s="112"/>
      <c r="AG26" s="57"/>
      <c r="AH26" s="69"/>
      <c r="AI26" s="57"/>
      <c r="AJ26" s="112"/>
      <c r="AK26" s="57"/>
      <c r="AL26" s="104"/>
      <c r="AM26" s="444" t="str">
        <f t="shared" si="4"/>
        <v/>
      </c>
      <c r="AN26" s="104"/>
      <c r="AO26" s="444" t="str">
        <f t="shared" si="5"/>
        <v/>
      </c>
    </row>
    <row r="27" spans="2:41" ht="21" customHeight="1">
      <c r="B27" s="86"/>
      <c r="C27" s="423" t="str">
        <f t="shared" si="6"/>
        <v>TN0060186</v>
      </c>
      <c r="D27" s="423" t="str">
        <f t="shared" si="7"/>
        <v>External Outfall</v>
      </c>
      <c r="E27" s="422" t="str">
        <f t="shared" si="8"/>
        <v>001</v>
      </c>
      <c r="F27" s="423">
        <f t="shared" si="9"/>
        <v>2024</v>
      </c>
      <c r="G27" s="423" t="s">
        <v>334</v>
      </c>
      <c r="H27" s="424">
        <v>24</v>
      </c>
      <c r="I27" s="102"/>
      <c r="J27" s="108"/>
      <c r="K27" s="108"/>
      <c r="L27" s="103"/>
      <c r="M27" s="114"/>
      <c r="N27" s="103"/>
      <c r="O27" s="444" t="str">
        <f t="shared" si="0"/>
        <v/>
      </c>
      <c r="P27" s="444" t="str">
        <f t="shared" si="10"/>
        <v/>
      </c>
      <c r="Q27" s="103"/>
      <c r="R27" s="111"/>
      <c r="S27" s="720"/>
      <c r="T27" s="108"/>
      <c r="U27" s="721" t="str">
        <f t="shared" si="1"/>
        <v/>
      </c>
      <c r="V27" s="721" t="str">
        <f t="shared" si="2"/>
        <v/>
      </c>
      <c r="W27" s="108"/>
      <c r="X27" s="722"/>
      <c r="Y27" s="114"/>
      <c r="Z27" s="103"/>
      <c r="AA27" s="444" t="str">
        <f t="shared" si="3"/>
        <v/>
      </c>
      <c r="AB27" s="444" t="str">
        <f t="shared" si="11"/>
        <v/>
      </c>
      <c r="AC27" s="103"/>
      <c r="AD27" s="111"/>
      <c r="AE27" s="111"/>
      <c r="AF27" s="111"/>
      <c r="AG27" s="55"/>
      <c r="AH27" s="68"/>
      <c r="AI27" s="55"/>
      <c r="AJ27" s="111"/>
      <c r="AK27" s="55"/>
      <c r="AL27" s="103"/>
      <c r="AM27" s="444" t="str">
        <f t="shared" si="4"/>
        <v/>
      </c>
      <c r="AN27" s="103"/>
      <c r="AO27" s="444" t="str">
        <f t="shared" si="5"/>
        <v/>
      </c>
    </row>
    <row r="28" spans="2:41" ht="21" customHeight="1">
      <c r="B28" s="86"/>
      <c r="C28" s="423" t="str">
        <f t="shared" si="6"/>
        <v>TN0060186</v>
      </c>
      <c r="D28" s="423" t="str">
        <f t="shared" si="7"/>
        <v>External Outfall</v>
      </c>
      <c r="E28" s="422" t="str">
        <f t="shared" si="8"/>
        <v>001</v>
      </c>
      <c r="F28" s="423">
        <f t="shared" si="9"/>
        <v>2024</v>
      </c>
      <c r="G28" s="423" t="s">
        <v>334</v>
      </c>
      <c r="H28" s="424">
        <v>25</v>
      </c>
      <c r="I28" s="106"/>
      <c r="J28" s="109"/>
      <c r="K28" s="109"/>
      <c r="L28" s="104"/>
      <c r="M28" s="72"/>
      <c r="N28" s="73"/>
      <c r="O28" s="444" t="str">
        <f t="shared" si="0"/>
        <v/>
      </c>
      <c r="P28" s="444" t="str">
        <f t="shared" si="10"/>
        <v/>
      </c>
      <c r="Q28" s="104"/>
      <c r="R28" s="112"/>
      <c r="S28" s="725"/>
      <c r="T28" s="726"/>
      <c r="U28" s="721" t="str">
        <f t="shared" si="1"/>
        <v/>
      </c>
      <c r="V28" s="721" t="str">
        <f t="shared" si="2"/>
        <v/>
      </c>
      <c r="W28" s="109"/>
      <c r="X28" s="724"/>
      <c r="Y28" s="72"/>
      <c r="Z28" s="73"/>
      <c r="AA28" s="444" t="str">
        <f t="shared" si="3"/>
        <v/>
      </c>
      <c r="AB28" s="444" t="str">
        <f t="shared" si="11"/>
        <v/>
      </c>
      <c r="AC28" s="73"/>
      <c r="AD28" s="74"/>
      <c r="AE28" s="112"/>
      <c r="AF28" s="112"/>
      <c r="AG28" s="57"/>
      <c r="AH28" s="69"/>
      <c r="AI28" s="57"/>
      <c r="AJ28" s="112"/>
      <c r="AK28" s="57"/>
      <c r="AL28" s="73"/>
      <c r="AM28" s="444" t="str">
        <f t="shared" si="4"/>
        <v/>
      </c>
      <c r="AN28" s="73"/>
      <c r="AO28" s="444" t="str">
        <f t="shared" si="5"/>
        <v/>
      </c>
    </row>
    <row r="29" spans="2:41" ht="21" customHeight="1">
      <c r="B29" s="86"/>
      <c r="C29" s="423" t="str">
        <f t="shared" si="6"/>
        <v>TN0060186</v>
      </c>
      <c r="D29" s="423" t="str">
        <f t="shared" si="7"/>
        <v>External Outfall</v>
      </c>
      <c r="E29" s="422" t="str">
        <f t="shared" si="8"/>
        <v>001</v>
      </c>
      <c r="F29" s="423">
        <f t="shared" si="9"/>
        <v>2024</v>
      </c>
      <c r="G29" s="423" t="s">
        <v>334</v>
      </c>
      <c r="H29" s="424">
        <v>26</v>
      </c>
      <c r="I29" s="102"/>
      <c r="J29" s="108"/>
      <c r="K29" s="108"/>
      <c r="L29" s="103"/>
      <c r="M29" s="114"/>
      <c r="N29" s="103"/>
      <c r="O29" s="444" t="str">
        <f t="shared" si="0"/>
        <v/>
      </c>
      <c r="P29" s="444" t="str">
        <f t="shared" si="10"/>
        <v/>
      </c>
      <c r="Q29" s="103"/>
      <c r="R29" s="111"/>
      <c r="S29" s="720"/>
      <c r="T29" s="108"/>
      <c r="U29" s="721" t="str">
        <f t="shared" si="1"/>
        <v/>
      </c>
      <c r="V29" s="721" t="str">
        <f t="shared" si="2"/>
        <v/>
      </c>
      <c r="W29" s="108"/>
      <c r="X29" s="722"/>
      <c r="Y29" s="114"/>
      <c r="Z29" s="103"/>
      <c r="AA29" s="444" t="str">
        <f t="shared" si="3"/>
        <v/>
      </c>
      <c r="AB29" s="444" t="str">
        <f t="shared" si="11"/>
        <v/>
      </c>
      <c r="AC29" s="103"/>
      <c r="AD29" s="111"/>
      <c r="AE29" s="111"/>
      <c r="AF29" s="111"/>
      <c r="AG29" s="55"/>
      <c r="AH29" s="68"/>
      <c r="AI29" s="55"/>
      <c r="AJ29" s="111"/>
      <c r="AK29" s="55"/>
      <c r="AL29" s="103"/>
      <c r="AM29" s="444" t="str">
        <f t="shared" si="4"/>
        <v/>
      </c>
      <c r="AN29" s="103"/>
      <c r="AO29" s="444" t="str">
        <f t="shared" si="5"/>
        <v/>
      </c>
    </row>
    <row r="30" spans="2:41" ht="21" customHeight="1">
      <c r="B30" s="86"/>
      <c r="C30" s="423" t="str">
        <f t="shared" si="6"/>
        <v>TN0060186</v>
      </c>
      <c r="D30" s="423" t="str">
        <f t="shared" si="7"/>
        <v>External Outfall</v>
      </c>
      <c r="E30" s="422" t="str">
        <f t="shared" si="8"/>
        <v>001</v>
      </c>
      <c r="F30" s="423">
        <f t="shared" si="9"/>
        <v>2024</v>
      </c>
      <c r="G30" s="423" t="s">
        <v>334</v>
      </c>
      <c r="H30" s="424">
        <v>27</v>
      </c>
      <c r="I30" s="106"/>
      <c r="J30" s="150"/>
      <c r="K30" s="150"/>
      <c r="L30" s="104"/>
      <c r="M30" s="72"/>
      <c r="N30" s="73"/>
      <c r="O30" s="444" t="str">
        <f t="shared" si="0"/>
        <v/>
      </c>
      <c r="P30" s="444" t="str">
        <f t="shared" si="10"/>
        <v/>
      </c>
      <c r="Q30" s="104"/>
      <c r="R30" s="112"/>
      <c r="S30" s="725"/>
      <c r="T30" s="726"/>
      <c r="U30" s="721" t="str">
        <f t="shared" si="1"/>
        <v/>
      </c>
      <c r="V30" s="721" t="str">
        <f t="shared" si="2"/>
        <v/>
      </c>
      <c r="W30" s="109"/>
      <c r="X30" s="724"/>
      <c r="Y30" s="72"/>
      <c r="Z30" s="73"/>
      <c r="AA30" s="444" t="str">
        <f t="shared" si="3"/>
        <v/>
      </c>
      <c r="AB30" s="444" t="str">
        <f t="shared" si="11"/>
        <v/>
      </c>
      <c r="AC30" s="73"/>
      <c r="AD30" s="74"/>
      <c r="AE30" s="112"/>
      <c r="AF30" s="112"/>
      <c r="AG30" s="57"/>
      <c r="AH30" s="69"/>
      <c r="AI30" s="57"/>
      <c r="AJ30" s="112"/>
      <c r="AK30" s="57"/>
      <c r="AL30" s="73"/>
      <c r="AM30" s="444" t="str">
        <f t="shared" si="4"/>
        <v/>
      </c>
      <c r="AN30" s="73"/>
      <c r="AO30" s="444" t="str">
        <f t="shared" si="5"/>
        <v/>
      </c>
    </row>
    <row r="31" spans="2:41" ht="21" customHeight="1">
      <c r="B31" s="86"/>
      <c r="C31" s="423" t="str">
        <f t="shared" si="6"/>
        <v>TN0060186</v>
      </c>
      <c r="D31" s="423" t="str">
        <f t="shared" si="7"/>
        <v>External Outfall</v>
      </c>
      <c r="E31" s="422" t="str">
        <f t="shared" si="8"/>
        <v>001</v>
      </c>
      <c r="F31" s="423">
        <f t="shared" si="9"/>
        <v>2024</v>
      </c>
      <c r="G31" s="423" t="s">
        <v>334</v>
      </c>
      <c r="H31" s="424">
        <v>28</v>
      </c>
      <c r="I31" s="102"/>
      <c r="J31" s="108"/>
      <c r="K31" s="108"/>
      <c r="L31" s="103"/>
      <c r="M31" s="114"/>
      <c r="N31" s="103"/>
      <c r="O31" s="444" t="str">
        <f t="shared" si="0"/>
        <v/>
      </c>
      <c r="P31" s="444" t="str">
        <f t="shared" si="10"/>
        <v/>
      </c>
      <c r="Q31" s="103"/>
      <c r="R31" s="111"/>
      <c r="S31" s="720"/>
      <c r="T31" s="108"/>
      <c r="U31" s="721" t="str">
        <f t="shared" si="1"/>
        <v/>
      </c>
      <c r="V31" s="721" t="str">
        <f t="shared" si="2"/>
        <v/>
      </c>
      <c r="W31" s="108"/>
      <c r="X31" s="722"/>
      <c r="Y31" s="114"/>
      <c r="Z31" s="103"/>
      <c r="AA31" s="444" t="str">
        <f t="shared" si="3"/>
        <v/>
      </c>
      <c r="AB31" s="444" t="str">
        <f t="shared" si="11"/>
        <v/>
      </c>
      <c r="AC31" s="103"/>
      <c r="AD31" s="111"/>
      <c r="AE31" s="111"/>
      <c r="AF31" s="111"/>
      <c r="AG31" s="55"/>
      <c r="AH31" s="68"/>
      <c r="AI31" s="55"/>
      <c r="AJ31" s="111"/>
      <c r="AK31" s="55"/>
      <c r="AL31" s="103"/>
      <c r="AM31" s="444" t="str">
        <f t="shared" si="4"/>
        <v/>
      </c>
      <c r="AN31" s="103"/>
      <c r="AO31" s="444" t="str">
        <f t="shared" si="5"/>
        <v/>
      </c>
    </row>
    <row r="32" spans="2:41" ht="21" customHeight="1">
      <c r="B32" s="86"/>
      <c r="C32" s="423" t="str">
        <f t="shared" si="6"/>
        <v>TN0060186</v>
      </c>
      <c r="D32" s="423" t="str">
        <f t="shared" si="7"/>
        <v>External Outfall</v>
      </c>
      <c r="E32" s="422" t="str">
        <f t="shared" si="8"/>
        <v>001</v>
      </c>
      <c r="F32" s="423">
        <f t="shared" si="9"/>
        <v>2024</v>
      </c>
      <c r="G32" s="423" t="s">
        <v>334</v>
      </c>
      <c r="H32" s="424">
        <v>29</v>
      </c>
      <c r="I32" s="106"/>
      <c r="J32" s="109"/>
      <c r="K32" s="109"/>
      <c r="L32" s="104"/>
      <c r="M32" s="115"/>
      <c r="N32" s="104"/>
      <c r="O32" s="444" t="str">
        <f t="shared" si="0"/>
        <v/>
      </c>
      <c r="P32" s="444" t="str">
        <f>IF(M32&lt;&gt;0,(1-N32/M32)*100,"")</f>
        <v/>
      </c>
      <c r="Q32" s="104"/>
      <c r="R32" s="112"/>
      <c r="S32" s="723"/>
      <c r="T32" s="109"/>
      <c r="U32" s="721" t="str">
        <f t="shared" si="1"/>
        <v/>
      </c>
      <c r="V32" s="721" t="str">
        <f t="shared" si="2"/>
        <v/>
      </c>
      <c r="W32" s="109"/>
      <c r="X32" s="724"/>
      <c r="Y32" s="115"/>
      <c r="Z32" s="104"/>
      <c r="AA32" s="444" t="str">
        <f t="shared" si="3"/>
        <v/>
      </c>
      <c r="AB32" s="444" t="str">
        <f>IF(Y32&lt;&gt;0,(1-Z32/Y32)*100,"")</f>
        <v/>
      </c>
      <c r="AC32" s="104"/>
      <c r="AD32" s="112"/>
      <c r="AE32" s="112"/>
      <c r="AF32" s="112"/>
      <c r="AG32" s="57"/>
      <c r="AH32" s="69"/>
      <c r="AI32" s="57"/>
      <c r="AJ32" s="112"/>
      <c r="AK32" s="57"/>
      <c r="AL32" s="104"/>
      <c r="AM32" s="444" t="str">
        <f t="shared" si="4"/>
        <v/>
      </c>
      <c r="AN32" s="104"/>
      <c r="AO32" s="444" t="str">
        <f t="shared" si="5"/>
        <v/>
      </c>
    </row>
    <row r="33" spans="2:41" ht="21" customHeight="1" thickBot="1">
      <c r="B33" s="86"/>
      <c r="C33" s="426" t="str">
        <f t="shared" si="6"/>
        <v>TN0060186</v>
      </c>
      <c r="D33" s="426" t="str">
        <f t="shared" si="7"/>
        <v>External Outfall</v>
      </c>
      <c r="E33" s="425" t="str">
        <f t="shared" si="8"/>
        <v>001</v>
      </c>
      <c r="F33" s="426">
        <f t="shared" si="9"/>
        <v>2024</v>
      </c>
      <c r="G33" s="426" t="s">
        <v>334</v>
      </c>
      <c r="H33" s="427">
        <v>30</v>
      </c>
      <c r="I33" s="411"/>
      <c r="J33" s="412"/>
      <c r="K33" s="412"/>
      <c r="L33" s="267"/>
      <c r="M33" s="266"/>
      <c r="N33" s="267"/>
      <c r="O33" s="449" t="str">
        <f t="shared" si="0"/>
        <v/>
      </c>
      <c r="P33" s="449" t="str">
        <f t="shared" si="10"/>
        <v/>
      </c>
      <c r="Q33" s="103"/>
      <c r="R33" s="111"/>
      <c r="S33" s="762"/>
      <c r="T33" s="412"/>
      <c r="U33" s="728" t="str">
        <f t="shared" si="1"/>
        <v/>
      </c>
      <c r="V33" s="728" t="str">
        <f t="shared" si="2"/>
        <v/>
      </c>
      <c r="W33" s="108"/>
      <c r="X33" s="722"/>
      <c r="Y33" s="266"/>
      <c r="Z33" s="267"/>
      <c r="AA33" s="449" t="str">
        <f t="shared" si="3"/>
        <v/>
      </c>
      <c r="AB33" s="449" t="str">
        <f t="shared" si="11"/>
        <v/>
      </c>
      <c r="AC33" s="267"/>
      <c r="AD33" s="413"/>
      <c r="AE33" s="413"/>
      <c r="AF33" s="413"/>
      <c r="AG33" s="414"/>
      <c r="AH33" s="415"/>
      <c r="AI33" s="414"/>
      <c r="AJ33" s="413"/>
      <c r="AK33" s="414"/>
      <c r="AL33" s="267"/>
      <c r="AM33" s="449" t="str">
        <f t="shared" si="4"/>
        <v/>
      </c>
      <c r="AN33" s="267"/>
      <c r="AO33" s="449" t="str">
        <f t="shared" si="5"/>
        <v/>
      </c>
    </row>
    <row r="34" spans="2:75" s="6" customFormat="1" ht="21" customHeight="1">
      <c r="B34" s="433"/>
      <c r="C34" s="833" t="s">
        <v>311</v>
      </c>
      <c r="D34" s="834"/>
      <c r="E34" s="834"/>
      <c r="F34" s="21"/>
      <c r="G34" s="22"/>
      <c r="H34" s="117" t="s">
        <v>312</v>
      </c>
      <c r="I34" s="118">
        <f>SUM(I4:I33)</f>
        <v>0</v>
      </c>
      <c r="J34" s="119">
        <f>SUM(J4:J33)</f>
        <v>0</v>
      </c>
      <c r="K34" s="119">
        <f>SUM(K4:K33)</f>
        <v>0</v>
      </c>
      <c r="L34" s="121">
        <f>SUM(L4:L33)</f>
        <v>0</v>
      </c>
      <c r="M34" s="124"/>
      <c r="N34" s="122"/>
      <c r="O34" s="121">
        <f>SUM(O4:O33)</f>
        <v>0</v>
      </c>
      <c r="P34" s="621"/>
      <c r="Q34" s="621"/>
      <c r="R34" s="125"/>
      <c r="S34" s="730"/>
      <c r="T34" s="120"/>
      <c r="U34" s="119">
        <f>SUM(U4:U33)</f>
        <v>0</v>
      </c>
      <c r="V34" s="731"/>
      <c r="W34" s="731"/>
      <c r="X34" s="732"/>
      <c r="Y34" s="124"/>
      <c r="Z34" s="122"/>
      <c r="AA34" s="121">
        <f>SUM(AA4:AA33)</f>
        <v>0</v>
      </c>
      <c r="AB34" s="621"/>
      <c r="AC34" s="767"/>
      <c r="AD34" s="768"/>
      <c r="AE34" s="123"/>
      <c r="AF34" s="123"/>
      <c r="AG34" s="126"/>
      <c r="AH34" s="127"/>
      <c r="AI34" s="128"/>
      <c r="AJ34" s="127"/>
      <c r="AK34" s="128"/>
      <c r="AL34" s="122"/>
      <c r="AM34" s="121">
        <f>SUM(AM4:AM33)</f>
        <v>0</v>
      </c>
      <c r="AN34" s="122"/>
      <c r="AO34" s="121">
        <f>SUM(AO4:AO33)</f>
        <v>0</v>
      </c>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row>
    <row r="35" spans="2:75" s="6" customFormat="1" ht="21" customHeight="1">
      <c r="B35" s="433"/>
      <c r="C35" s="835"/>
      <c r="D35" s="835"/>
      <c r="E35" s="835"/>
      <c r="F35" s="23"/>
      <c r="G35" s="24"/>
      <c r="H35" s="130" t="s">
        <v>313</v>
      </c>
      <c r="I35" s="131"/>
      <c r="J35" s="132" t="e">
        <f>AVERAGE(J4:J33)</f>
        <v>#DIV/0!</v>
      </c>
      <c r="K35" s="132" t="e">
        <f>AVERAGE(K4:K33)</f>
        <v>#DIV/0!</v>
      </c>
      <c r="L35" s="133"/>
      <c r="M35" s="134" t="e">
        <f>AVERAGE(M4:M33)</f>
        <v>#DIV/0!</v>
      </c>
      <c r="N35" s="445" t="e">
        <f>AVERAGE(N4:N33)</f>
        <v>#DIV/0!</v>
      </c>
      <c r="O35" s="445" t="e">
        <f>AVERAGE(O4:O33)</f>
        <v>#DIV/0!</v>
      </c>
      <c r="P35" s="445" t="e">
        <f>(1-N35/M35)*100</f>
        <v>#DIV/0!</v>
      </c>
      <c r="Q35" s="98"/>
      <c r="R35" s="153"/>
      <c r="S35" s="733" t="e">
        <f>AVERAGE(S4:S33)</f>
        <v>#DIV/0!</v>
      </c>
      <c r="T35" s="132" t="e">
        <f>AVERAGE(T4:T33)</f>
        <v>#DIV/0!</v>
      </c>
      <c r="U35" s="132" t="e">
        <f>AVERAGE(U4:U33)</f>
        <v>#DIV/0!</v>
      </c>
      <c r="V35" s="132" t="e">
        <f>(1-T35/S35)*100</f>
        <v>#DIV/0!</v>
      </c>
      <c r="W35" s="95"/>
      <c r="X35" s="734"/>
      <c r="Y35" s="134" t="e">
        <f>AVERAGE(Y4:Y33)</f>
        <v>#DIV/0!</v>
      </c>
      <c r="Z35" s="445" t="e">
        <f>AVERAGE(Z4:Z33)</f>
        <v>#DIV/0!</v>
      </c>
      <c r="AA35" s="445" t="e">
        <f>AVERAGE(AA4:AA33)</f>
        <v>#DIV/0!</v>
      </c>
      <c r="AB35" s="445" t="e">
        <f>(1-Z35/Y35)*100</f>
        <v>#DIV/0!</v>
      </c>
      <c r="AC35" s="98"/>
      <c r="AD35" s="153"/>
      <c r="AE35" s="446" t="e">
        <f>AVERAGE(AE4:AE33)</f>
        <v>#DIV/0!</v>
      </c>
      <c r="AF35" s="136"/>
      <c r="AG35" s="133"/>
      <c r="AH35" s="446" t="e">
        <f>AVERAGE(AH4:AH33)</f>
        <v>#DIV/0!</v>
      </c>
      <c r="AI35" s="135"/>
      <c r="AJ35" s="446" t="e">
        <f>GEOMEAN(AJ4:AJ33)</f>
        <v>#NUM!</v>
      </c>
      <c r="AK35" s="135"/>
      <c r="AL35" s="445" t="e">
        <f aca="true" t="shared" si="12" ref="AL35:AO35">AVERAGE(AL4:AL33)</f>
        <v>#DIV/0!</v>
      </c>
      <c r="AM35" s="445" t="e">
        <f t="shared" si="12"/>
        <v>#DIV/0!</v>
      </c>
      <c r="AN35" s="445" t="e">
        <f t="shared" si="12"/>
        <v>#DIV/0!</v>
      </c>
      <c r="AO35" s="445" t="e">
        <f t="shared" si="12"/>
        <v>#DIV/0!</v>
      </c>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row>
    <row r="36" spans="2:75" s="6" customFormat="1" ht="21" customHeight="1">
      <c r="B36" s="433"/>
      <c r="C36" s="835"/>
      <c r="D36" s="835"/>
      <c r="E36" s="835"/>
      <c r="F36" s="23"/>
      <c r="G36" s="24"/>
      <c r="H36" s="130" t="s">
        <v>314</v>
      </c>
      <c r="I36" s="138">
        <f>MAX(I4:I33)</f>
        <v>0</v>
      </c>
      <c r="J36" s="132">
        <f>MAX(J4:J33)</f>
        <v>0</v>
      </c>
      <c r="K36" s="132">
        <f aca="true" t="shared" si="13" ref="K36:AF36">MAX(K4:K33)</f>
        <v>0</v>
      </c>
      <c r="L36" s="445">
        <f t="shared" si="13"/>
        <v>0</v>
      </c>
      <c r="M36" s="134">
        <f t="shared" si="13"/>
        <v>0</v>
      </c>
      <c r="N36" s="445">
        <f t="shared" si="13"/>
        <v>0</v>
      </c>
      <c r="O36" s="445">
        <f t="shared" si="13"/>
        <v>0</v>
      </c>
      <c r="P36" s="445">
        <f t="shared" si="13"/>
        <v>0</v>
      </c>
      <c r="Q36" s="445">
        <f t="shared" si="13"/>
        <v>0</v>
      </c>
      <c r="R36" s="446">
        <f t="shared" si="13"/>
        <v>0</v>
      </c>
      <c r="S36" s="733">
        <f t="shared" si="13"/>
        <v>0</v>
      </c>
      <c r="T36" s="132">
        <f t="shared" si="13"/>
        <v>0</v>
      </c>
      <c r="U36" s="132">
        <f t="shared" si="13"/>
        <v>0</v>
      </c>
      <c r="V36" s="132">
        <f t="shared" si="13"/>
        <v>0</v>
      </c>
      <c r="W36" s="132">
        <f>MAX(W4:W33)</f>
        <v>0</v>
      </c>
      <c r="X36" s="735">
        <f>MAX(X4:X33)</f>
        <v>0</v>
      </c>
      <c r="Y36" s="134">
        <f t="shared" si="13"/>
        <v>0</v>
      </c>
      <c r="Z36" s="445">
        <f t="shared" si="13"/>
        <v>0</v>
      </c>
      <c r="AA36" s="445">
        <f t="shared" si="13"/>
        <v>0</v>
      </c>
      <c r="AB36" s="445">
        <f t="shared" si="13"/>
        <v>0</v>
      </c>
      <c r="AC36" s="445">
        <f t="shared" si="13"/>
        <v>0</v>
      </c>
      <c r="AD36" s="446">
        <f t="shared" si="13"/>
        <v>0</v>
      </c>
      <c r="AE36" s="446">
        <f t="shared" si="13"/>
        <v>0</v>
      </c>
      <c r="AF36" s="446">
        <f t="shared" si="13"/>
        <v>0</v>
      </c>
      <c r="AG36" s="133"/>
      <c r="AH36" s="446">
        <f>MAX(AH4:AH33)</f>
        <v>0</v>
      </c>
      <c r="AI36" s="135"/>
      <c r="AJ36" s="446">
        <f>MAX(AJ4:AJ33)</f>
        <v>0</v>
      </c>
      <c r="AK36" s="135"/>
      <c r="AL36" s="445">
        <f aca="true" t="shared" si="14" ref="AL36:AO36">MAX(AL4:AL33)</f>
        <v>0</v>
      </c>
      <c r="AM36" s="445">
        <f t="shared" si="14"/>
        <v>0</v>
      </c>
      <c r="AN36" s="445">
        <f t="shared" si="14"/>
        <v>0</v>
      </c>
      <c r="AO36" s="445">
        <f t="shared" si="14"/>
        <v>0</v>
      </c>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c r="BV36" s="162"/>
      <c r="BW36" s="162"/>
    </row>
    <row r="37" spans="2:75" s="6" customFormat="1" ht="21" customHeight="1" thickBot="1">
      <c r="B37" s="433"/>
      <c r="C37" s="835"/>
      <c r="D37" s="835"/>
      <c r="E37" s="835"/>
      <c r="F37" s="23"/>
      <c r="G37" s="24"/>
      <c r="H37" s="139" t="s">
        <v>315</v>
      </c>
      <c r="I37" s="402"/>
      <c r="J37" s="403">
        <f>MIN(J4:J33)</f>
        <v>0</v>
      </c>
      <c r="K37" s="403">
        <f>MIN(K4:K33)</f>
        <v>0</v>
      </c>
      <c r="L37" s="140"/>
      <c r="M37" s="144">
        <f aca="true" t="shared" si="15" ref="M37:AF37">MIN(M4:M33)</f>
        <v>0</v>
      </c>
      <c r="N37" s="141">
        <f t="shared" si="15"/>
        <v>0</v>
      </c>
      <c r="O37" s="141">
        <f t="shared" si="15"/>
        <v>0</v>
      </c>
      <c r="P37" s="623">
        <f t="shared" si="15"/>
        <v>0</v>
      </c>
      <c r="Q37" s="98"/>
      <c r="R37" s="153"/>
      <c r="S37" s="736">
        <f t="shared" si="15"/>
        <v>0</v>
      </c>
      <c r="T37" s="403">
        <f t="shared" si="15"/>
        <v>0</v>
      </c>
      <c r="U37" s="403">
        <f t="shared" si="15"/>
        <v>0</v>
      </c>
      <c r="V37" s="737">
        <f t="shared" si="15"/>
        <v>0</v>
      </c>
      <c r="W37" s="95"/>
      <c r="X37" s="734"/>
      <c r="Y37" s="144">
        <f t="shared" si="15"/>
        <v>0</v>
      </c>
      <c r="Z37" s="141">
        <f t="shared" si="15"/>
        <v>0</v>
      </c>
      <c r="AA37" s="141">
        <f t="shared" si="15"/>
        <v>0</v>
      </c>
      <c r="AB37" s="623">
        <f t="shared" si="15"/>
        <v>0</v>
      </c>
      <c r="AC37" s="98"/>
      <c r="AD37" s="153"/>
      <c r="AE37" s="142">
        <f t="shared" si="15"/>
        <v>0</v>
      </c>
      <c r="AF37" s="142">
        <f t="shared" si="15"/>
        <v>0</v>
      </c>
      <c r="AG37" s="140"/>
      <c r="AH37" s="142">
        <f>MIN(AH4:AH33)</f>
        <v>0</v>
      </c>
      <c r="AI37" s="404"/>
      <c r="AJ37" s="142">
        <f>MIN(AJ5:AJ34)</f>
        <v>0</v>
      </c>
      <c r="AK37" s="404"/>
      <c r="AL37" s="141">
        <f aca="true" t="shared" si="16" ref="AL37:AO37">MIN(AL4:AL33)</f>
        <v>0</v>
      </c>
      <c r="AM37" s="141">
        <f t="shared" si="16"/>
        <v>0</v>
      </c>
      <c r="AN37" s="141">
        <f t="shared" si="16"/>
        <v>0</v>
      </c>
      <c r="AO37" s="141">
        <f t="shared" si="16"/>
        <v>0</v>
      </c>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row>
    <row r="38" spans="2:75" s="6" customFormat="1" ht="21" customHeight="1">
      <c r="B38" s="433"/>
      <c r="C38" s="835"/>
      <c r="D38" s="835"/>
      <c r="E38" s="835"/>
      <c r="F38" s="837" t="s">
        <v>316</v>
      </c>
      <c r="G38" s="838"/>
      <c r="H38" s="839"/>
      <c r="I38" s="405"/>
      <c r="J38" s="90"/>
      <c r="K38" s="91"/>
      <c r="L38" s="92"/>
      <c r="M38" s="93"/>
      <c r="N38" s="297">
        <f>'Permit Limits'!R23</f>
        <v>20</v>
      </c>
      <c r="O38" s="297">
        <f>'Permit Limits'!S23</f>
        <v>9999</v>
      </c>
      <c r="P38" s="436"/>
      <c r="Q38" s="407"/>
      <c r="R38" s="406"/>
      <c r="S38" s="738"/>
      <c r="T38" s="764">
        <f>'Permit Limits'!AD23</f>
        <v>3</v>
      </c>
      <c r="U38" s="764">
        <f>'Permit Limits'!AE23</f>
        <v>9999</v>
      </c>
      <c r="V38" s="436"/>
      <c r="W38" s="740"/>
      <c r="X38" s="741"/>
      <c r="Y38" s="93"/>
      <c r="Z38" s="297">
        <f>'Permit Limits'!AJ23</f>
        <v>45</v>
      </c>
      <c r="AA38" s="297">
        <f>'Permit Limits'!AK23</f>
        <v>9999</v>
      </c>
      <c r="AB38" s="436"/>
      <c r="AC38" s="407"/>
      <c r="AD38" s="406"/>
      <c r="AE38" s="437"/>
      <c r="AF38" s="156">
        <f>'Permit Limits'!AR23</f>
        <v>9</v>
      </c>
      <c r="AG38" s="37"/>
      <c r="AH38" s="156">
        <f>'Permit Limits'!AU23</f>
        <v>1</v>
      </c>
      <c r="AI38" s="93"/>
      <c r="AJ38" s="156">
        <f>'Permit Limits'!AW23</f>
        <v>941</v>
      </c>
      <c r="AK38" s="93"/>
      <c r="AL38" s="297">
        <f>'Permit Limits'!BL23</f>
        <v>9999</v>
      </c>
      <c r="AM38" s="297">
        <f>'Permit Limits'!BM23</f>
        <v>9999</v>
      </c>
      <c r="AN38" s="297">
        <f>'Permit Limits'!BQ23</f>
        <v>9999</v>
      </c>
      <c r="AO38" s="297">
        <f>'Permit Limits'!BR23</f>
        <v>9999</v>
      </c>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row>
    <row r="39" spans="2:75" s="6" customFormat="1" ht="21" customHeight="1">
      <c r="B39" s="433"/>
      <c r="C39" s="835"/>
      <c r="D39" s="835"/>
      <c r="E39" s="835"/>
      <c r="F39" s="840" t="s">
        <v>317</v>
      </c>
      <c r="G39" s="841"/>
      <c r="H39" s="842"/>
      <c r="I39" s="409"/>
      <c r="J39" s="95"/>
      <c r="K39" s="96"/>
      <c r="L39" s="97"/>
      <c r="M39" s="99"/>
      <c r="N39" s="39"/>
      <c r="O39" s="39"/>
      <c r="P39" s="598">
        <f>'Permit Limits'!T24</f>
        <v>40</v>
      </c>
      <c r="Q39" s="98"/>
      <c r="R39" s="153"/>
      <c r="S39" s="742"/>
      <c r="T39" s="743"/>
      <c r="U39" s="743"/>
      <c r="V39" s="765">
        <f>'Permit Limits'!AF24</f>
        <v>40</v>
      </c>
      <c r="W39" s="95"/>
      <c r="X39" s="734"/>
      <c r="Y39" s="99"/>
      <c r="Z39" s="39"/>
      <c r="AA39" s="39"/>
      <c r="AB39" s="598">
        <f>'Permit Limits'!AL24</f>
        <v>40</v>
      </c>
      <c r="AC39" s="98"/>
      <c r="AD39" s="153"/>
      <c r="AE39" s="295">
        <f>'Permit Limits'!AP24</f>
        <v>6</v>
      </c>
      <c r="AF39" s="295">
        <f>'Permit Limits'!AR24</f>
        <v>6</v>
      </c>
      <c r="AG39" s="39"/>
      <c r="AH39" s="154"/>
      <c r="AI39" s="99"/>
      <c r="AJ39" s="154"/>
      <c r="AK39" s="99"/>
      <c r="AL39" s="39"/>
      <c r="AM39" s="39"/>
      <c r="AN39" s="39"/>
      <c r="AO39" s="39"/>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row>
    <row r="40" spans="2:75" s="6" customFormat="1" ht="21" customHeight="1" thickBot="1">
      <c r="B40" s="433"/>
      <c r="C40" s="835"/>
      <c r="D40" s="835"/>
      <c r="E40" s="835"/>
      <c r="F40" s="843" t="s">
        <v>318</v>
      </c>
      <c r="G40" s="844"/>
      <c r="H40" s="845"/>
      <c r="I40" s="410"/>
      <c r="J40" s="40"/>
      <c r="K40" s="40"/>
      <c r="L40" s="89"/>
      <c r="M40" s="101"/>
      <c r="N40" s="457">
        <f>'Permit Limits'!R25</f>
        <v>10</v>
      </c>
      <c r="O40" s="457">
        <f>'Permit Limits'!S25</f>
        <v>17</v>
      </c>
      <c r="P40" s="457">
        <f>'Permit Limits'!T25</f>
        <v>85</v>
      </c>
      <c r="Q40" s="457">
        <f>'Permit Limits'!U25</f>
        <v>15</v>
      </c>
      <c r="R40" s="296">
        <f>'Permit Limits'!V25</f>
        <v>25</v>
      </c>
      <c r="S40" s="745"/>
      <c r="T40" s="766">
        <f>'Permit Limits'!AD25</f>
        <v>1</v>
      </c>
      <c r="U40" s="766">
        <f>'Permit Limits'!AE25</f>
        <v>2</v>
      </c>
      <c r="V40" s="766">
        <f>'Permit Limits'!AF25</f>
        <v>85</v>
      </c>
      <c r="W40" s="766">
        <f>'Permit Limits'!AG25</f>
        <v>1.5</v>
      </c>
      <c r="X40" s="747">
        <f>'Permit Limits'!AH25</f>
        <v>3</v>
      </c>
      <c r="Y40" s="101"/>
      <c r="Z40" s="457">
        <f>'Permit Limits'!AJ25</f>
        <v>30</v>
      </c>
      <c r="AA40" s="457">
        <f>'Permit Limits'!AK25</f>
        <v>50</v>
      </c>
      <c r="AB40" s="457">
        <f>'Permit Limits'!AL25</f>
        <v>85</v>
      </c>
      <c r="AC40" s="457">
        <f>'Permit Limits'!AM25</f>
        <v>40</v>
      </c>
      <c r="AD40" s="296">
        <f>'Permit Limits'!AN25</f>
        <v>67</v>
      </c>
      <c r="AE40" s="296">
        <f>'Permit Limits'!AP25</f>
        <v>0</v>
      </c>
      <c r="AF40" s="77"/>
      <c r="AG40" s="89"/>
      <c r="AH40" s="77"/>
      <c r="AI40" s="101"/>
      <c r="AJ40" s="296">
        <f>'Permit Limits'!AW25</f>
        <v>126</v>
      </c>
      <c r="AK40" s="101"/>
      <c r="AL40" s="457">
        <f>'Permit Limits'!BL25</f>
        <v>9999</v>
      </c>
      <c r="AM40" s="457">
        <f>'Permit Limits'!BM25</f>
        <v>9999</v>
      </c>
      <c r="AN40" s="457">
        <f>'Permit Limits'!BQ25</f>
        <v>9999</v>
      </c>
      <c r="AO40" s="457">
        <f>'Permit Limits'!BR25</f>
        <v>9999</v>
      </c>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row>
    <row r="41" spans="2:75" s="6" customFormat="1" ht="21" customHeight="1">
      <c r="B41" s="433"/>
      <c r="C41" s="835"/>
      <c r="D41" s="835"/>
      <c r="E41" s="835"/>
      <c r="F41" s="71"/>
      <c r="G41" s="71" t="s">
        <v>319</v>
      </c>
      <c r="I41" s="64"/>
      <c r="J41" s="80"/>
      <c r="K41" s="80"/>
      <c r="L41" s="80"/>
      <c r="M41" s="64"/>
      <c r="N41" s="64"/>
      <c r="O41" s="64"/>
      <c r="P41" s="64"/>
      <c r="Q41" s="64"/>
      <c r="R41" s="64"/>
      <c r="S41" s="757"/>
      <c r="T41" s="757"/>
      <c r="U41" s="757"/>
      <c r="V41" s="757"/>
      <c r="W41" s="757"/>
      <c r="X41" s="757"/>
      <c r="Y41" s="440"/>
      <c r="Z41" s="440"/>
      <c r="AA41" s="440"/>
      <c r="AB41" s="438"/>
      <c r="AC41" s="438"/>
      <c r="AD41" s="438"/>
      <c r="AE41" s="438"/>
      <c r="AF41" s="438"/>
      <c r="AG41" s="438"/>
      <c r="AH41" s="438"/>
      <c r="AI41" s="438"/>
      <c r="AJ41" s="438"/>
      <c r="AK41" s="438"/>
      <c r="AL41" s="25"/>
      <c r="AM41" s="25"/>
      <c r="AN41" s="25"/>
      <c r="AO41" s="25"/>
      <c r="AP41" s="164"/>
      <c r="AQ41" s="164"/>
      <c r="AR41" s="164"/>
      <c r="AS41" s="164"/>
      <c r="AT41" s="164"/>
      <c r="AU41" s="164"/>
      <c r="AV41" s="164"/>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row>
    <row r="42" spans="2:75" s="6" customFormat="1" ht="62.25" customHeight="1">
      <c r="B42" s="433"/>
      <c r="C42" s="835"/>
      <c r="D42" s="835"/>
      <c r="E42" s="835"/>
      <c r="F42" s="26"/>
      <c r="G42" s="26" t="s">
        <v>320</v>
      </c>
      <c r="I42" s="438"/>
      <c r="J42" s="438"/>
      <c r="K42" s="438"/>
      <c r="M42" s="438"/>
      <c r="N42" s="438"/>
      <c r="O42" s="438"/>
      <c r="P42" s="438"/>
      <c r="Q42" s="438"/>
      <c r="R42" s="438"/>
      <c r="S42" s="748"/>
      <c r="T42" s="748"/>
      <c r="U42" s="748"/>
      <c r="V42" s="748"/>
      <c r="W42" s="748"/>
      <c r="X42" s="748"/>
      <c r="Y42" s="438"/>
      <c r="Z42" s="433"/>
      <c r="AA42" s="433"/>
      <c r="AB42" s="25"/>
      <c r="AC42" s="25"/>
      <c r="AD42" s="25"/>
      <c r="AE42" s="25"/>
      <c r="AF42" s="25"/>
      <c r="AG42" s="26"/>
      <c r="AH42" s="25"/>
      <c r="AI42" s="25"/>
      <c r="AJ42" s="25"/>
      <c r="AK42" s="25"/>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row>
    <row r="43" spans="2:37" ht="32.25" customHeight="1">
      <c r="B43" s="433"/>
      <c r="C43" s="847"/>
      <c r="D43" s="847"/>
      <c r="E43" s="847"/>
      <c r="F43" s="82"/>
      <c r="G43" s="82"/>
      <c r="H43" s="83"/>
      <c r="I43" s="846" t="str">
        <f>Jan!I44</f>
        <v>Helenwood STP</v>
      </c>
      <c r="J43" s="846"/>
      <c r="K43" s="846"/>
      <c r="L43" s="78"/>
      <c r="M43" s="151" t="s">
        <v>321</v>
      </c>
      <c r="N43" s="435"/>
      <c r="O43" s="435"/>
      <c r="P43" s="435"/>
      <c r="Q43" s="435"/>
      <c r="R43" s="435"/>
      <c r="S43" s="749"/>
      <c r="T43" s="749"/>
      <c r="U43" s="749"/>
      <c r="V43" s="749"/>
      <c r="W43" s="749"/>
      <c r="X43" s="749"/>
      <c r="Y43" s="434"/>
      <c r="Z43" s="434"/>
      <c r="AA43" s="434"/>
      <c r="AB43" s="434"/>
      <c r="AC43" s="434"/>
      <c r="AD43" s="434"/>
      <c r="AE43" s="434"/>
      <c r="AF43" s="434"/>
      <c r="AG43" s="434"/>
      <c r="AH43" s="434"/>
      <c r="AI43" s="434"/>
      <c r="AJ43" s="434"/>
      <c r="AK43" s="434"/>
    </row>
    <row r="44" spans="2:37" ht="23.25" customHeight="1">
      <c r="B44" s="433"/>
      <c r="C44" s="836" t="s">
        <v>322</v>
      </c>
      <c r="D44" s="836"/>
      <c r="E44" s="836"/>
      <c r="F44" s="82"/>
      <c r="G44" s="82"/>
      <c r="H44" s="83"/>
      <c r="I44" s="836" t="s">
        <v>323</v>
      </c>
      <c r="J44" s="836"/>
      <c r="K44" s="836"/>
      <c r="L44" s="78"/>
      <c r="M44" s="435"/>
      <c r="N44" s="435"/>
      <c r="O44" s="435"/>
      <c r="P44" s="435"/>
      <c r="Q44" s="435"/>
      <c r="R44" s="435"/>
      <c r="S44" s="749"/>
      <c r="T44" s="749"/>
      <c r="U44" s="749"/>
      <c r="V44" s="749"/>
      <c r="W44" s="749"/>
      <c r="X44" s="749"/>
      <c r="Y44" s="434"/>
      <c r="Z44" s="434"/>
      <c r="AA44" s="434"/>
      <c r="AB44" s="434"/>
      <c r="AC44" s="434"/>
      <c r="AD44" s="434"/>
      <c r="AE44" s="434"/>
      <c r="AF44" s="434"/>
      <c r="AG44" s="434"/>
      <c r="AH44" s="434"/>
      <c r="AI44" s="434"/>
      <c r="AJ44" s="434"/>
      <c r="AK44" s="434"/>
    </row>
    <row r="45" spans="2:37" ht="37.5" customHeight="1">
      <c r="B45" s="434"/>
      <c r="C45" s="709"/>
      <c r="D45" s="81"/>
      <c r="E45" s="709"/>
      <c r="F45" s="82"/>
      <c r="G45" s="83"/>
      <c r="I45" s="848" t="str">
        <f>Jan!I46</f>
        <v>Scott</v>
      </c>
      <c r="J45" s="848"/>
      <c r="K45" s="848"/>
      <c r="L45" s="61"/>
      <c r="M45" s="27"/>
      <c r="N45" s="27"/>
      <c r="O45" s="27"/>
      <c r="P45" s="27"/>
      <c r="Q45" s="27"/>
      <c r="R45" s="27"/>
      <c r="S45" s="750"/>
      <c r="T45" s="750"/>
      <c r="U45" s="750"/>
      <c r="V45" s="751"/>
      <c r="W45" s="751"/>
      <c r="X45" s="751"/>
      <c r="Y45" s="434"/>
      <c r="Z45" s="434"/>
      <c r="AA45" s="434"/>
      <c r="AB45" s="434"/>
      <c r="AC45" s="434"/>
      <c r="AD45" s="434"/>
      <c r="AE45" s="434"/>
      <c r="AF45" s="434"/>
      <c r="AG45" s="434"/>
      <c r="AH45" s="434"/>
      <c r="AI45" s="434"/>
      <c r="AJ45" s="434"/>
      <c r="AK45" s="434"/>
    </row>
    <row r="46" spans="2:20" ht="30.75" customHeight="1">
      <c r="B46" s="434"/>
      <c r="C46" s="79" t="s">
        <v>324</v>
      </c>
      <c r="D46" s="79"/>
      <c r="E46" s="79" t="s">
        <v>325</v>
      </c>
      <c r="F46" s="83"/>
      <c r="G46" s="79"/>
      <c r="H46" s="79"/>
      <c r="I46" s="836" t="s">
        <v>326</v>
      </c>
      <c r="J46" s="836"/>
      <c r="K46" s="836"/>
      <c r="L46" s="30"/>
      <c r="O46" s="29"/>
      <c r="P46" s="30"/>
      <c r="Q46" s="30"/>
      <c r="R46" s="30"/>
      <c r="T46" s="753"/>
    </row>
    <row r="47" spans="5:30" ht="24" customHeight="1">
      <c r="E47" s="19"/>
      <c r="H47" s="30"/>
      <c r="I47" s="30"/>
      <c r="J47" s="30"/>
      <c r="K47" s="30"/>
      <c r="L47" s="30"/>
      <c r="M47" s="31"/>
      <c r="N47" s="31"/>
      <c r="O47" s="31"/>
      <c r="P47" s="31"/>
      <c r="Q47" s="31"/>
      <c r="R47" s="31"/>
      <c r="S47" s="754"/>
      <c r="T47" s="753"/>
      <c r="U47" s="753"/>
      <c r="Y47" s="28"/>
      <c r="Z47" s="28"/>
      <c r="AA47" s="28"/>
      <c r="AB47" s="28"/>
      <c r="AC47" s="28"/>
      <c r="AD47" s="28"/>
    </row>
    <row r="48" spans="3:24" s="163" customFormat="1" ht="24" customHeight="1">
      <c r="C48" s="166"/>
      <c r="H48" s="167"/>
      <c r="I48" s="167"/>
      <c r="J48" s="167"/>
      <c r="K48" s="167"/>
      <c r="L48" s="167"/>
      <c r="S48" s="755"/>
      <c r="T48" s="755"/>
      <c r="U48" s="755"/>
      <c r="V48" s="755"/>
      <c r="W48" s="755"/>
      <c r="X48" s="755"/>
    </row>
    <row r="49" spans="3:24" s="163" customFormat="1" ht="15">
      <c r="C49" s="164"/>
      <c r="E49" s="168"/>
      <c r="S49" s="755"/>
      <c r="T49" s="755"/>
      <c r="U49" s="755"/>
      <c r="V49" s="755"/>
      <c r="W49" s="755"/>
      <c r="X49" s="755"/>
    </row>
    <row r="50" spans="4:24" s="163" customFormat="1" ht="15">
      <c r="D50" s="164"/>
      <c r="E50" s="164"/>
      <c r="F50" s="164"/>
      <c r="S50" s="755"/>
      <c r="T50" s="755"/>
      <c r="U50" s="755"/>
      <c r="V50" s="755"/>
      <c r="W50" s="755"/>
      <c r="X50" s="755"/>
    </row>
    <row r="51" spans="4:24" s="163" customFormat="1" ht="15">
      <c r="D51" s="164"/>
      <c r="E51" s="164"/>
      <c r="F51" s="164"/>
      <c r="S51" s="755"/>
      <c r="T51" s="755"/>
      <c r="U51" s="755"/>
      <c r="V51" s="755"/>
      <c r="W51" s="755"/>
      <c r="X51" s="755"/>
    </row>
    <row r="52" spans="5:24" s="163" customFormat="1" ht="18" customHeight="1">
      <c r="E52" s="169"/>
      <c r="G52" s="164"/>
      <c r="H52" s="164"/>
      <c r="I52" s="164"/>
      <c r="S52" s="755"/>
      <c r="T52" s="755"/>
      <c r="U52" s="755"/>
      <c r="V52" s="755"/>
      <c r="W52" s="755"/>
      <c r="X52" s="755"/>
    </row>
    <row r="53" spans="5:24" s="163" customFormat="1" ht="15">
      <c r="E53" s="169"/>
      <c r="G53" s="164"/>
      <c r="H53" s="164"/>
      <c r="I53" s="164"/>
      <c r="S53" s="755"/>
      <c r="T53" s="755"/>
      <c r="U53" s="755"/>
      <c r="V53" s="755"/>
      <c r="W53" s="755"/>
      <c r="X53" s="755"/>
    </row>
    <row r="54" spans="5:24" s="163" customFormat="1" ht="15">
      <c r="E54" s="169"/>
      <c r="S54" s="755"/>
      <c r="T54" s="755"/>
      <c r="U54" s="755"/>
      <c r="V54" s="755"/>
      <c r="W54" s="755"/>
      <c r="X54" s="755"/>
    </row>
    <row r="55" spans="5:24" s="163" customFormat="1" ht="48" customHeight="1">
      <c r="E55" s="169"/>
      <c r="S55" s="755"/>
      <c r="T55" s="755"/>
      <c r="U55" s="755"/>
      <c r="V55" s="755"/>
      <c r="W55" s="755"/>
      <c r="X55" s="755"/>
    </row>
    <row r="56" spans="3:24" s="163" customFormat="1" ht="15">
      <c r="C56" s="170"/>
      <c r="D56" s="170"/>
      <c r="E56" s="169"/>
      <c r="S56" s="755"/>
      <c r="T56" s="755"/>
      <c r="U56" s="755"/>
      <c r="V56" s="755"/>
      <c r="W56" s="755"/>
      <c r="X56" s="755"/>
    </row>
    <row r="57" spans="3:24" s="163" customFormat="1" ht="15">
      <c r="C57" s="170"/>
      <c r="D57" s="170"/>
      <c r="E57" s="169"/>
      <c r="S57" s="755"/>
      <c r="T57" s="755"/>
      <c r="U57" s="755"/>
      <c r="V57" s="755"/>
      <c r="W57" s="755"/>
      <c r="X57" s="755"/>
    </row>
    <row r="58" spans="3:24" s="163" customFormat="1" ht="15">
      <c r="C58" s="170"/>
      <c r="D58" s="170"/>
      <c r="E58" s="169"/>
      <c r="S58" s="755"/>
      <c r="T58" s="755"/>
      <c r="U58" s="755"/>
      <c r="V58" s="755"/>
      <c r="W58" s="755"/>
      <c r="X58" s="755"/>
    </row>
    <row r="59" spans="3:24" s="163" customFormat="1" ht="15">
      <c r="C59" s="170"/>
      <c r="D59" s="170"/>
      <c r="E59" s="169"/>
      <c r="S59" s="755"/>
      <c r="T59" s="755"/>
      <c r="U59" s="755"/>
      <c r="V59" s="755"/>
      <c r="W59" s="755"/>
      <c r="X59" s="755"/>
    </row>
    <row r="60" spans="3:24" s="163" customFormat="1" ht="15">
      <c r="C60" s="170"/>
      <c r="D60" s="170"/>
      <c r="E60" s="169"/>
      <c r="S60" s="755"/>
      <c r="T60" s="755"/>
      <c r="U60" s="755"/>
      <c r="V60" s="755"/>
      <c r="W60" s="755"/>
      <c r="X60" s="755"/>
    </row>
    <row r="61" spans="3:24" s="163" customFormat="1" ht="15">
      <c r="C61" s="170"/>
      <c r="D61" s="170"/>
      <c r="E61" s="169"/>
      <c r="S61" s="755"/>
      <c r="T61" s="755"/>
      <c r="U61" s="755"/>
      <c r="V61" s="755"/>
      <c r="W61" s="755"/>
      <c r="X61" s="755"/>
    </row>
    <row r="62" spans="3:24" s="163" customFormat="1" ht="15">
      <c r="C62" s="170"/>
      <c r="D62" s="170"/>
      <c r="E62" s="169"/>
      <c r="S62" s="755"/>
      <c r="T62" s="755"/>
      <c r="U62" s="755"/>
      <c r="V62" s="755"/>
      <c r="W62" s="755"/>
      <c r="X62" s="755"/>
    </row>
    <row r="63" spans="3:24" s="163" customFormat="1" ht="15">
      <c r="C63" s="170"/>
      <c r="D63" s="170"/>
      <c r="E63" s="169"/>
      <c r="S63" s="755"/>
      <c r="T63" s="755"/>
      <c r="U63" s="755"/>
      <c r="V63" s="755"/>
      <c r="W63" s="755"/>
      <c r="X63" s="755"/>
    </row>
    <row r="64" spans="3:24" s="163" customFormat="1" ht="15">
      <c r="C64" s="170"/>
      <c r="D64" s="170"/>
      <c r="E64" s="169"/>
      <c r="S64" s="755"/>
      <c r="T64" s="755"/>
      <c r="U64" s="755"/>
      <c r="V64" s="755"/>
      <c r="W64" s="755"/>
      <c r="X64" s="755"/>
    </row>
    <row r="65" spans="3:24" s="163" customFormat="1" ht="15">
      <c r="C65" s="170"/>
      <c r="D65" s="170"/>
      <c r="E65" s="169"/>
      <c r="S65" s="755"/>
      <c r="T65" s="755"/>
      <c r="U65" s="755"/>
      <c r="V65" s="755"/>
      <c r="W65" s="755"/>
      <c r="X65" s="755"/>
    </row>
    <row r="66" spans="3:24" s="163" customFormat="1" ht="15">
      <c r="C66" s="170"/>
      <c r="D66" s="170"/>
      <c r="E66" s="169"/>
      <c r="S66" s="755"/>
      <c r="T66" s="755"/>
      <c r="U66" s="755"/>
      <c r="V66" s="755"/>
      <c r="W66" s="755"/>
      <c r="X66" s="755"/>
    </row>
    <row r="67" spans="3:24" s="163" customFormat="1" ht="15">
      <c r="C67" s="170"/>
      <c r="D67" s="170"/>
      <c r="E67" s="169"/>
      <c r="S67" s="755"/>
      <c r="T67" s="755"/>
      <c r="U67" s="755"/>
      <c r="V67" s="755"/>
      <c r="W67" s="755"/>
      <c r="X67" s="755"/>
    </row>
    <row r="68" spans="3:24" s="163" customFormat="1" ht="15">
      <c r="C68" s="170"/>
      <c r="D68" s="170"/>
      <c r="E68" s="169"/>
      <c r="S68" s="755"/>
      <c r="T68" s="755"/>
      <c r="U68" s="755"/>
      <c r="V68" s="755"/>
      <c r="W68" s="755"/>
      <c r="X68" s="755"/>
    </row>
    <row r="69" spans="3:24" s="163" customFormat="1" ht="15">
      <c r="C69" s="170"/>
      <c r="D69" s="170"/>
      <c r="E69" s="169"/>
      <c r="S69" s="755"/>
      <c r="T69" s="755"/>
      <c r="U69" s="755"/>
      <c r="V69" s="755"/>
      <c r="W69" s="755"/>
      <c r="X69" s="755"/>
    </row>
    <row r="70" spans="3:24" s="163" customFormat="1" ht="15">
      <c r="C70" s="170"/>
      <c r="D70" s="170"/>
      <c r="E70" s="169"/>
      <c r="S70" s="755"/>
      <c r="T70" s="755"/>
      <c r="U70" s="755"/>
      <c r="V70" s="755"/>
      <c r="W70" s="755"/>
      <c r="X70" s="755"/>
    </row>
    <row r="71" spans="3:24" s="163" customFormat="1" ht="15">
      <c r="C71" s="170"/>
      <c r="D71" s="170"/>
      <c r="E71" s="169"/>
      <c r="S71" s="755"/>
      <c r="T71" s="755"/>
      <c r="U71" s="755"/>
      <c r="V71" s="755"/>
      <c r="W71" s="755"/>
      <c r="X71" s="755"/>
    </row>
    <row r="72" spans="3:24" s="163" customFormat="1" ht="15">
      <c r="C72" s="170"/>
      <c r="D72" s="170"/>
      <c r="E72" s="169"/>
      <c r="S72" s="755"/>
      <c r="T72" s="755"/>
      <c r="U72" s="755"/>
      <c r="V72" s="755"/>
      <c r="W72" s="755"/>
      <c r="X72" s="755"/>
    </row>
    <row r="73" spans="3:24" s="163" customFormat="1" ht="15">
      <c r="C73" s="170"/>
      <c r="D73" s="170"/>
      <c r="E73" s="169"/>
      <c r="S73" s="755"/>
      <c r="T73" s="755"/>
      <c r="U73" s="755"/>
      <c r="V73" s="755"/>
      <c r="W73" s="755"/>
      <c r="X73" s="755"/>
    </row>
    <row r="74" spans="3:24" s="163" customFormat="1" ht="15">
      <c r="C74" s="170"/>
      <c r="D74" s="170"/>
      <c r="E74" s="169"/>
      <c r="S74" s="755"/>
      <c r="T74" s="755"/>
      <c r="U74" s="755"/>
      <c r="V74" s="755"/>
      <c r="W74" s="755"/>
      <c r="X74" s="755"/>
    </row>
    <row r="75" spans="3:24" s="163" customFormat="1" ht="15">
      <c r="C75" s="170"/>
      <c r="D75" s="170"/>
      <c r="E75" s="169"/>
      <c r="S75" s="755"/>
      <c r="T75" s="755"/>
      <c r="U75" s="755"/>
      <c r="V75" s="755"/>
      <c r="W75" s="755"/>
      <c r="X75" s="755"/>
    </row>
    <row r="76" spans="3:24" s="163" customFormat="1" ht="15">
      <c r="C76" s="170"/>
      <c r="D76" s="170"/>
      <c r="E76" s="169"/>
      <c r="S76" s="755"/>
      <c r="T76" s="755"/>
      <c r="U76" s="755"/>
      <c r="V76" s="755"/>
      <c r="W76" s="755"/>
      <c r="X76" s="755"/>
    </row>
    <row r="77" spans="3:24" s="163" customFormat="1" ht="15">
      <c r="C77" s="170"/>
      <c r="D77" s="170"/>
      <c r="E77" s="169"/>
      <c r="S77" s="755"/>
      <c r="T77" s="755"/>
      <c r="U77" s="755"/>
      <c r="V77" s="755"/>
      <c r="W77" s="755"/>
      <c r="X77" s="755"/>
    </row>
    <row r="78" spans="3:24" s="163" customFormat="1" ht="15">
      <c r="C78" s="170"/>
      <c r="D78" s="170"/>
      <c r="E78" s="169"/>
      <c r="S78" s="755"/>
      <c r="T78" s="755"/>
      <c r="U78" s="755"/>
      <c r="V78" s="755"/>
      <c r="W78" s="755"/>
      <c r="X78" s="755"/>
    </row>
    <row r="79" spans="3:24" s="163" customFormat="1" ht="15">
      <c r="C79" s="170"/>
      <c r="D79" s="170"/>
      <c r="E79" s="169"/>
      <c r="S79" s="755"/>
      <c r="T79" s="755"/>
      <c r="U79" s="755"/>
      <c r="V79" s="755"/>
      <c r="W79" s="755"/>
      <c r="X79" s="755"/>
    </row>
    <row r="80" spans="3:24" s="163" customFormat="1" ht="15">
      <c r="C80" s="170"/>
      <c r="D80" s="170"/>
      <c r="E80" s="169"/>
      <c r="S80" s="755"/>
      <c r="T80" s="755"/>
      <c r="U80" s="755"/>
      <c r="V80" s="755"/>
      <c r="W80" s="755"/>
      <c r="X80" s="755"/>
    </row>
    <row r="81" spans="3:24" s="163" customFormat="1" ht="15">
      <c r="C81" s="170"/>
      <c r="D81" s="170"/>
      <c r="E81" s="169"/>
      <c r="S81" s="755"/>
      <c r="T81" s="755"/>
      <c r="U81" s="755"/>
      <c r="V81" s="755"/>
      <c r="W81" s="755"/>
      <c r="X81" s="755"/>
    </row>
    <row r="82" spans="3:24" s="163" customFormat="1" ht="15">
      <c r="C82" s="170"/>
      <c r="D82" s="170"/>
      <c r="E82" s="169"/>
      <c r="S82" s="755"/>
      <c r="T82" s="755"/>
      <c r="U82" s="755"/>
      <c r="V82" s="755"/>
      <c r="W82" s="755"/>
      <c r="X82" s="755"/>
    </row>
    <row r="83" spans="3:24" s="163" customFormat="1" ht="15">
      <c r="C83" s="170"/>
      <c r="D83" s="170"/>
      <c r="E83" s="169"/>
      <c r="S83" s="755"/>
      <c r="T83" s="755"/>
      <c r="U83" s="755"/>
      <c r="V83" s="755"/>
      <c r="W83" s="755"/>
      <c r="X83" s="755"/>
    </row>
    <row r="84" spans="3:24" s="163" customFormat="1" ht="15">
      <c r="C84" s="170"/>
      <c r="D84" s="170"/>
      <c r="E84" s="169"/>
      <c r="S84" s="755"/>
      <c r="T84" s="755"/>
      <c r="U84" s="755"/>
      <c r="V84" s="755"/>
      <c r="W84" s="755"/>
      <c r="X84" s="755"/>
    </row>
    <row r="85" spans="3:24" s="163" customFormat="1" ht="15">
      <c r="C85" s="170"/>
      <c r="D85" s="170"/>
      <c r="E85" s="169"/>
      <c r="S85" s="755"/>
      <c r="T85" s="755"/>
      <c r="U85" s="755"/>
      <c r="V85" s="755"/>
      <c r="W85" s="755"/>
      <c r="X85" s="755"/>
    </row>
    <row r="86" spans="3:24" s="163" customFormat="1" ht="15">
      <c r="C86" s="170"/>
      <c r="D86" s="170"/>
      <c r="E86" s="169"/>
      <c r="S86" s="755"/>
      <c r="T86" s="755"/>
      <c r="U86" s="755"/>
      <c r="V86" s="755"/>
      <c r="W86" s="755"/>
      <c r="X86" s="755"/>
    </row>
    <row r="87" spans="3:24" s="163" customFormat="1" ht="15">
      <c r="C87" s="170"/>
      <c r="D87" s="170"/>
      <c r="E87" s="169"/>
      <c r="S87" s="755"/>
      <c r="T87" s="755"/>
      <c r="U87" s="755"/>
      <c r="V87" s="755"/>
      <c r="W87" s="755"/>
      <c r="X87" s="755"/>
    </row>
    <row r="88" spans="3:24" s="163" customFormat="1" ht="15">
      <c r="C88" s="170"/>
      <c r="D88" s="170"/>
      <c r="E88" s="169"/>
      <c r="S88" s="755"/>
      <c r="T88" s="755"/>
      <c r="U88" s="755"/>
      <c r="V88" s="755"/>
      <c r="W88" s="755"/>
      <c r="X88" s="755"/>
    </row>
    <row r="89" spans="3:24" s="163" customFormat="1" ht="15">
      <c r="C89" s="170"/>
      <c r="D89" s="170"/>
      <c r="E89" s="169"/>
      <c r="S89" s="755"/>
      <c r="T89" s="755"/>
      <c r="U89" s="755"/>
      <c r="V89" s="755"/>
      <c r="W89" s="755"/>
      <c r="X89" s="755"/>
    </row>
    <row r="90" spans="3:24" s="163" customFormat="1" ht="15">
      <c r="C90" s="170"/>
      <c r="D90" s="170"/>
      <c r="E90" s="169"/>
      <c r="S90" s="755"/>
      <c r="T90" s="755"/>
      <c r="U90" s="755"/>
      <c r="V90" s="755"/>
      <c r="W90" s="755"/>
      <c r="X90" s="755"/>
    </row>
    <row r="91" spans="3:48" s="163" customFormat="1" ht="15">
      <c r="C91" s="170"/>
      <c r="D91" s="170"/>
      <c r="E91" s="169"/>
      <c r="S91" s="755"/>
      <c r="T91" s="755"/>
      <c r="U91" s="755"/>
      <c r="V91" s="755"/>
      <c r="W91" s="755"/>
      <c r="X91" s="755"/>
      <c r="AL91" s="165"/>
      <c r="AM91" s="165"/>
      <c r="AN91" s="165"/>
      <c r="AO91" s="165"/>
      <c r="AP91" s="165"/>
      <c r="AQ91" s="165"/>
      <c r="AR91" s="165"/>
      <c r="AS91" s="165"/>
      <c r="AT91" s="165"/>
      <c r="AU91" s="165"/>
      <c r="AV91" s="165"/>
    </row>
    <row r="92" spans="3:51" s="163" customFormat="1" ht="24" customHeight="1">
      <c r="C92" s="170"/>
      <c r="D92" s="170"/>
      <c r="E92" s="169"/>
      <c r="M92" s="165"/>
      <c r="N92" s="165"/>
      <c r="O92" s="165"/>
      <c r="P92" s="165"/>
      <c r="Q92" s="165"/>
      <c r="R92" s="165"/>
      <c r="S92" s="756"/>
      <c r="T92" s="756"/>
      <c r="U92" s="756"/>
      <c r="V92" s="756"/>
      <c r="W92" s="756"/>
      <c r="X92" s="756"/>
      <c r="Y92" s="165"/>
      <c r="Z92" s="165"/>
      <c r="AA92" s="165"/>
      <c r="AB92" s="165"/>
      <c r="AC92" s="165"/>
      <c r="AD92" s="165"/>
      <c r="AE92" s="165"/>
      <c r="AF92" s="165"/>
      <c r="AG92" s="165"/>
      <c r="AH92" s="165"/>
      <c r="AI92" s="165"/>
      <c r="AJ92" s="165"/>
      <c r="AK92" s="165"/>
      <c r="AW92" s="165"/>
      <c r="AX92" s="165"/>
      <c r="AY92" s="165"/>
    </row>
    <row r="93" spans="3:51" s="165" customFormat="1" ht="24" customHeight="1">
      <c r="C93" s="170"/>
      <c r="D93" s="170"/>
      <c r="E93" s="171"/>
      <c r="M93" s="163"/>
      <c r="N93" s="163"/>
      <c r="O93" s="163"/>
      <c r="P93" s="163"/>
      <c r="Q93" s="163"/>
      <c r="R93" s="163"/>
      <c r="S93" s="755"/>
      <c r="T93" s="755"/>
      <c r="U93" s="755"/>
      <c r="V93" s="755"/>
      <c r="W93" s="755"/>
      <c r="X93" s="755"/>
      <c r="Y93" s="163"/>
      <c r="Z93" s="163"/>
      <c r="AA93" s="163"/>
      <c r="AB93" s="163"/>
      <c r="AC93" s="163"/>
      <c r="AD93" s="163"/>
      <c r="AE93" s="163"/>
      <c r="AF93" s="163"/>
      <c r="AG93" s="163"/>
      <c r="AH93" s="163"/>
      <c r="AI93" s="163"/>
      <c r="AJ93" s="163"/>
      <c r="AK93" s="163"/>
      <c r="AL93" s="163"/>
      <c r="AM93" s="163"/>
      <c r="AN93" s="163"/>
      <c r="AO93" s="163"/>
      <c r="AP93" s="163"/>
      <c r="AQ93" s="163"/>
      <c r="AR93" s="163"/>
      <c r="AS93" s="163"/>
      <c r="AT93" s="163"/>
      <c r="AU93" s="163"/>
      <c r="AV93" s="163"/>
      <c r="AW93" s="163"/>
      <c r="AX93" s="163"/>
      <c r="AY93" s="163"/>
    </row>
    <row r="94" spans="3:24" s="163" customFormat="1" ht="84" customHeight="1">
      <c r="C94" s="170"/>
      <c r="D94" s="170"/>
      <c r="E94" s="169"/>
      <c r="S94" s="755"/>
      <c r="T94" s="755"/>
      <c r="U94" s="755"/>
      <c r="V94" s="755"/>
      <c r="W94" s="755"/>
      <c r="X94" s="755"/>
    </row>
    <row r="95" spans="3:24" s="163" customFormat="1" ht="15">
      <c r="C95" s="170"/>
      <c r="D95" s="170"/>
      <c r="E95" s="169"/>
      <c r="S95" s="755"/>
      <c r="T95" s="755"/>
      <c r="U95" s="755"/>
      <c r="V95" s="755"/>
      <c r="W95" s="755"/>
      <c r="X95" s="755"/>
    </row>
    <row r="96" spans="3:24" s="163" customFormat="1" ht="15">
      <c r="C96" s="170"/>
      <c r="D96" s="170"/>
      <c r="E96" s="169"/>
      <c r="S96" s="755"/>
      <c r="T96" s="755"/>
      <c r="U96" s="755"/>
      <c r="V96" s="755"/>
      <c r="W96" s="755"/>
      <c r="X96" s="755"/>
    </row>
    <row r="97" spans="3:24" s="163" customFormat="1" ht="15">
      <c r="C97" s="170"/>
      <c r="D97" s="170"/>
      <c r="E97" s="169"/>
      <c r="S97" s="755"/>
      <c r="T97" s="755"/>
      <c r="U97" s="755"/>
      <c r="V97" s="755"/>
      <c r="W97" s="755"/>
      <c r="X97" s="755"/>
    </row>
    <row r="98" spans="3:24" s="163" customFormat="1" ht="15">
      <c r="C98" s="170"/>
      <c r="D98" s="170"/>
      <c r="E98" s="169"/>
      <c r="S98" s="755"/>
      <c r="T98" s="755"/>
      <c r="U98" s="755"/>
      <c r="V98" s="755"/>
      <c r="W98" s="755"/>
      <c r="X98" s="755"/>
    </row>
    <row r="99" spans="3:24" s="163" customFormat="1" ht="15">
      <c r="C99" s="170"/>
      <c r="D99" s="170"/>
      <c r="E99" s="169"/>
      <c r="S99" s="755"/>
      <c r="T99" s="755"/>
      <c r="U99" s="755"/>
      <c r="V99" s="755"/>
      <c r="W99" s="755"/>
      <c r="X99" s="755"/>
    </row>
    <row r="100" spans="3:24" s="163" customFormat="1" ht="15">
      <c r="C100" s="170"/>
      <c r="D100" s="170"/>
      <c r="E100" s="169"/>
      <c r="S100" s="755"/>
      <c r="T100" s="755"/>
      <c r="U100" s="755"/>
      <c r="V100" s="755"/>
      <c r="W100" s="755"/>
      <c r="X100" s="755"/>
    </row>
    <row r="101" spans="3:24" s="163" customFormat="1" ht="15">
      <c r="C101" s="170"/>
      <c r="D101" s="170"/>
      <c r="E101" s="169"/>
      <c r="S101" s="755"/>
      <c r="T101" s="755"/>
      <c r="U101" s="755"/>
      <c r="V101" s="755"/>
      <c r="W101" s="755"/>
      <c r="X101" s="755"/>
    </row>
    <row r="102" spans="3:24" s="163" customFormat="1" ht="15">
      <c r="C102" s="170"/>
      <c r="D102" s="170"/>
      <c r="E102" s="169"/>
      <c r="S102" s="755"/>
      <c r="T102" s="755"/>
      <c r="U102" s="755"/>
      <c r="V102" s="755"/>
      <c r="W102" s="755"/>
      <c r="X102" s="755"/>
    </row>
    <row r="103" spans="3:24" s="163" customFormat="1" ht="15">
      <c r="C103" s="170"/>
      <c r="D103" s="170"/>
      <c r="E103" s="169"/>
      <c r="S103" s="755"/>
      <c r="T103" s="755"/>
      <c r="U103" s="755"/>
      <c r="V103" s="755"/>
      <c r="W103" s="755"/>
      <c r="X103" s="755"/>
    </row>
    <row r="104" spans="3:24" s="163" customFormat="1" ht="15">
      <c r="C104" s="170"/>
      <c r="D104" s="170"/>
      <c r="E104" s="169"/>
      <c r="S104" s="755"/>
      <c r="T104" s="755"/>
      <c r="U104" s="755"/>
      <c r="V104" s="755"/>
      <c r="W104" s="755"/>
      <c r="X104" s="755"/>
    </row>
    <row r="105" spans="3:7" ht="15">
      <c r="C105" s="34"/>
      <c r="D105" s="34"/>
      <c r="E105" s="442"/>
      <c r="F105" s="434"/>
      <c r="G105" s="434"/>
    </row>
    <row r="106" spans="3:7" ht="15">
      <c r="C106" s="34"/>
      <c r="D106" s="34"/>
      <c r="E106" s="442"/>
      <c r="F106" s="434"/>
      <c r="G106" s="434"/>
    </row>
    <row r="107" spans="3:7" ht="15">
      <c r="C107" s="34"/>
      <c r="D107" s="34"/>
      <c r="E107" s="442"/>
      <c r="F107" s="434"/>
      <c r="G107" s="434"/>
    </row>
    <row r="108" spans="3:7" ht="15">
      <c r="C108" s="434"/>
      <c r="D108" s="434"/>
      <c r="E108" s="442"/>
      <c r="F108" s="434"/>
      <c r="G108" s="434"/>
    </row>
    <row r="109" spans="3:7" ht="15">
      <c r="C109" s="434"/>
      <c r="D109" s="434"/>
      <c r="E109" s="442"/>
      <c r="F109" s="434"/>
      <c r="G109" s="434"/>
    </row>
    <row r="110" spans="3:7" ht="15">
      <c r="C110" s="434"/>
      <c r="D110" s="434"/>
      <c r="E110" s="442"/>
      <c r="F110" s="434"/>
      <c r="G110" s="434"/>
    </row>
    <row r="111" spans="3:7" ht="15">
      <c r="C111" s="434"/>
      <c r="D111" s="434"/>
      <c r="E111" s="442"/>
      <c r="F111" s="434"/>
      <c r="G111" s="434"/>
    </row>
    <row r="112" spans="3:7" ht="15">
      <c r="C112" s="434"/>
      <c r="D112" s="434"/>
      <c r="E112" s="442"/>
      <c r="F112" s="434"/>
      <c r="G112" s="434"/>
    </row>
    <row r="113" spans="3:7" ht="15">
      <c r="C113" s="434"/>
      <c r="D113" s="434"/>
      <c r="E113" s="442"/>
      <c r="F113" s="434"/>
      <c r="G113" s="434"/>
    </row>
    <row r="114" spans="2:7" ht="15">
      <c r="B114" s="84"/>
      <c r="C114" s="434"/>
      <c r="D114" s="434"/>
      <c r="E114" s="442"/>
      <c r="F114" s="434"/>
      <c r="G114" s="434"/>
    </row>
    <row r="115" spans="3:7" ht="15">
      <c r="C115" s="434"/>
      <c r="D115" s="434"/>
      <c r="E115" s="442"/>
      <c r="F115" s="434"/>
      <c r="G115" s="434"/>
    </row>
    <row r="116" spans="3:7" ht="15">
      <c r="C116" s="434"/>
      <c r="D116" s="434"/>
      <c r="E116" s="442"/>
      <c r="F116" s="434"/>
      <c r="G116" s="434"/>
    </row>
    <row r="117" spans="3:7" ht="15">
      <c r="C117" s="434"/>
      <c r="D117" s="434"/>
      <c r="E117" s="442"/>
      <c r="F117" s="434"/>
      <c r="G117" s="434"/>
    </row>
    <row r="118" spans="3:7" ht="15">
      <c r="C118" s="434"/>
      <c r="D118" s="434"/>
      <c r="E118" s="442"/>
      <c r="F118" s="434"/>
      <c r="G118" s="434"/>
    </row>
    <row r="119" spans="3:7" ht="15">
      <c r="C119" s="434"/>
      <c r="D119" s="434"/>
      <c r="E119" s="442"/>
      <c r="F119" s="434"/>
      <c r="G119" s="434"/>
    </row>
    <row r="120" spans="3:7" ht="15">
      <c r="C120" s="434"/>
      <c r="D120" s="434"/>
      <c r="E120" s="442"/>
      <c r="F120" s="434"/>
      <c r="G120" s="434"/>
    </row>
    <row r="121" spans="3:7" ht="15">
      <c r="C121" s="434"/>
      <c r="D121" s="434"/>
      <c r="E121" s="442"/>
      <c r="F121" s="434"/>
      <c r="G121" s="434"/>
    </row>
    <row r="122" spans="3:7" ht="15">
      <c r="C122" s="434"/>
      <c r="D122" s="434"/>
      <c r="E122" s="442"/>
      <c r="F122" s="434"/>
      <c r="G122" s="434"/>
    </row>
    <row r="123" spans="3:7" ht="15">
      <c r="C123" s="434"/>
      <c r="D123" s="434"/>
      <c r="E123" s="442"/>
      <c r="F123" s="434"/>
      <c r="G123" s="434"/>
    </row>
    <row r="124" spans="3:7" ht="15">
      <c r="C124" s="434"/>
      <c r="D124" s="434"/>
      <c r="E124" s="442"/>
      <c r="F124" s="434"/>
      <c r="G124" s="434"/>
    </row>
    <row r="125" spans="3:7" ht="15">
      <c r="C125" s="434"/>
      <c r="D125" s="434"/>
      <c r="E125" s="442"/>
      <c r="F125" s="434"/>
      <c r="G125" s="434"/>
    </row>
    <row r="126" spans="3:7" ht="15">
      <c r="C126" s="434"/>
      <c r="D126" s="434"/>
      <c r="E126" s="442"/>
      <c r="F126" s="434"/>
      <c r="G126" s="434"/>
    </row>
    <row r="127" spans="3:7" ht="15">
      <c r="C127" s="434"/>
      <c r="D127" s="434"/>
      <c r="E127" s="442"/>
      <c r="F127" s="434"/>
      <c r="G127" s="434"/>
    </row>
    <row r="128" spans="3:7" ht="15">
      <c r="C128" s="434"/>
      <c r="D128" s="434"/>
      <c r="E128" s="442"/>
      <c r="F128" s="434"/>
      <c r="G128" s="434"/>
    </row>
    <row r="129" spans="3:7" ht="15">
      <c r="C129" s="434"/>
      <c r="D129" s="434"/>
      <c r="E129" s="442"/>
      <c r="F129" s="434"/>
      <c r="G129" s="434"/>
    </row>
    <row r="130" spans="3:7" ht="15">
      <c r="C130" s="434"/>
      <c r="D130" s="434"/>
      <c r="E130" s="442"/>
      <c r="F130" s="434"/>
      <c r="G130" s="434"/>
    </row>
    <row r="131" spans="3:7" ht="15">
      <c r="C131" s="434"/>
      <c r="D131" s="434"/>
      <c r="E131" s="442"/>
      <c r="F131" s="434"/>
      <c r="G131" s="434"/>
    </row>
    <row r="132" spans="3:7" ht="15">
      <c r="C132" s="434"/>
      <c r="D132" s="434"/>
      <c r="E132" s="442"/>
      <c r="F132" s="434"/>
      <c r="G132" s="434"/>
    </row>
    <row r="133" spans="3:7" ht="15">
      <c r="C133" s="434"/>
      <c r="D133" s="434"/>
      <c r="E133" s="442"/>
      <c r="F133" s="434"/>
      <c r="G133" s="434"/>
    </row>
    <row r="134" spans="3:7" ht="15">
      <c r="C134" s="434"/>
      <c r="D134" s="434"/>
      <c r="E134" s="442"/>
      <c r="F134" s="434"/>
      <c r="G134" s="434"/>
    </row>
    <row r="135" spans="3:7" ht="15">
      <c r="C135" s="434"/>
      <c r="D135" s="434"/>
      <c r="E135" s="442"/>
      <c r="F135" s="434"/>
      <c r="G135" s="434"/>
    </row>
    <row r="136" spans="3:7" ht="15">
      <c r="C136" s="434"/>
      <c r="D136" s="434"/>
      <c r="E136" s="442"/>
      <c r="F136" s="434"/>
      <c r="G136" s="434"/>
    </row>
    <row r="137" spans="3:7" ht="15">
      <c r="C137" s="434"/>
      <c r="D137" s="434"/>
      <c r="E137" s="442"/>
      <c r="F137" s="434"/>
      <c r="G137" s="434"/>
    </row>
    <row r="138" spans="3:7" ht="15">
      <c r="C138" s="434"/>
      <c r="D138" s="434"/>
      <c r="E138" s="442"/>
      <c r="F138" s="434"/>
      <c r="G138" s="434"/>
    </row>
    <row r="139" spans="3:7" ht="15">
      <c r="C139" s="434"/>
      <c r="D139" s="434"/>
      <c r="E139" s="442"/>
      <c r="F139" s="434"/>
      <c r="G139" s="434"/>
    </row>
    <row r="140" spans="3:7" ht="15">
      <c r="C140" s="434"/>
      <c r="D140" s="434"/>
      <c r="E140" s="442"/>
      <c r="F140" s="434"/>
      <c r="G140" s="434"/>
    </row>
    <row r="141" spans="3:7" ht="15">
      <c r="C141" s="434"/>
      <c r="D141" s="434"/>
      <c r="E141" s="442"/>
      <c r="F141" s="434"/>
      <c r="G141" s="434"/>
    </row>
    <row r="142" spans="3:7" ht="15">
      <c r="C142" s="434"/>
      <c r="D142" s="434"/>
      <c r="E142" s="442"/>
      <c r="F142" s="434"/>
      <c r="G142" s="434"/>
    </row>
    <row r="143" spans="3:7" ht="15">
      <c r="C143" s="434"/>
      <c r="D143" s="434"/>
      <c r="E143" s="442"/>
      <c r="F143" s="434"/>
      <c r="G143" s="434"/>
    </row>
    <row r="144" spans="3:7" ht="15">
      <c r="C144" s="434"/>
      <c r="D144" s="434"/>
      <c r="E144" s="442"/>
      <c r="F144" s="434"/>
      <c r="G144" s="434"/>
    </row>
    <row r="145" spans="3:7" ht="15">
      <c r="C145" s="434"/>
      <c r="D145" s="434"/>
      <c r="E145" s="442"/>
      <c r="F145" s="434"/>
      <c r="G145" s="434"/>
    </row>
    <row r="146" spans="3:7" ht="15">
      <c r="C146" s="434"/>
      <c r="D146" s="434"/>
      <c r="E146" s="442"/>
      <c r="F146" s="434"/>
      <c r="G146" s="434"/>
    </row>
    <row r="147" spans="3:7" ht="15">
      <c r="C147" s="434"/>
      <c r="D147" s="434"/>
      <c r="E147" s="442"/>
      <c r="F147" s="434"/>
      <c r="G147" s="434"/>
    </row>
    <row r="148" spans="3:7" ht="15">
      <c r="C148" s="434"/>
      <c r="D148" s="434"/>
      <c r="E148" s="442"/>
      <c r="F148" s="434"/>
      <c r="G148" s="434"/>
    </row>
    <row r="149" spans="3:7" ht="15">
      <c r="C149" s="434"/>
      <c r="D149" s="434"/>
      <c r="E149" s="442"/>
      <c r="F149" s="434"/>
      <c r="G149" s="434"/>
    </row>
    <row r="150" spans="3:7" ht="15">
      <c r="C150" s="434"/>
      <c r="D150" s="434"/>
      <c r="E150" s="442"/>
      <c r="F150" s="434"/>
      <c r="G150" s="434"/>
    </row>
    <row r="151" spans="3:7" ht="15">
      <c r="C151" s="434"/>
      <c r="D151" s="434"/>
      <c r="E151" s="442"/>
      <c r="F151" s="434"/>
      <c r="G151" s="434"/>
    </row>
    <row r="152" spans="3:7" ht="15">
      <c r="C152" s="434"/>
      <c r="D152" s="434"/>
      <c r="E152" s="442"/>
      <c r="F152" s="434"/>
      <c r="G152" s="434"/>
    </row>
    <row r="153" spans="3:7" ht="15">
      <c r="C153" s="434"/>
      <c r="D153" s="434"/>
      <c r="E153" s="442"/>
      <c r="F153" s="434"/>
      <c r="G153" s="434"/>
    </row>
    <row r="154" spans="3:7" ht="15">
      <c r="C154" s="434"/>
      <c r="D154" s="434"/>
      <c r="E154" s="442"/>
      <c r="F154" s="434"/>
      <c r="G154" s="434"/>
    </row>
    <row r="155" spans="3:7" ht="15">
      <c r="C155" s="434"/>
      <c r="D155" s="434"/>
      <c r="E155" s="442"/>
      <c r="F155" s="434"/>
      <c r="G155" s="434"/>
    </row>
    <row r="156" spans="3:7" ht="15">
      <c r="C156" s="434"/>
      <c r="D156" s="434"/>
      <c r="E156" s="442"/>
      <c r="F156" s="434"/>
      <c r="G156" s="434"/>
    </row>
    <row r="157" spans="3:7" ht="15">
      <c r="C157" s="434"/>
      <c r="D157" s="434"/>
      <c r="E157" s="442"/>
      <c r="F157" s="434"/>
      <c r="G157" s="434"/>
    </row>
    <row r="158" spans="3:7" ht="15">
      <c r="C158" s="434"/>
      <c r="D158" s="434"/>
      <c r="E158" s="442"/>
      <c r="F158" s="434"/>
      <c r="G158" s="434"/>
    </row>
    <row r="159" spans="3:7" ht="15">
      <c r="C159" s="434"/>
      <c r="D159" s="434"/>
      <c r="E159" s="442"/>
      <c r="F159" s="434"/>
      <c r="G159" s="434"/>
    </row>
    <row r="160" spans="3:7" ht="15">
      <c r="C160" s="434"/>
      <c r="D160" s="434"/>
      <c r="E160" s="442"/>
      <c r="F160" s="434"/>
      <c r="G160" s="434"/>
    </row>
    <row r="161" spans="3:7" ht="15">
      <c r="C161" s="434"/>
      <c r="D161" s="434"/>
      <c r="E161" s="442"/>
      <c r="F161" s="434"/>
      <c r="G161" s="434"/>
    </row>
    <row r="162" spans="3:7" ht="15">
      <c r="C162" s="434"/>
      <c r="D162" s="434"/>
      <c r="E162" s="442"/>
      <c r="F162" s="434"/>
      <c r="G162" s="434"/>
    </row>
    <row r="163" spans="3:7" ht="15">
      <c r="C163" s="434"/>
      <c r="D163" s="434"/>
      <c r="E163" s="442"/>
      <c r="F163" s="434"/>
      <c r="G163" s="434"/>
    </row>
    <row r="164" spans="3:7" ht="15">
      <c r="C164" s="434"/>
      <c r="D164" s="434"/>
      <c r="E164" s="442"/>
      <c r="F164" s="434"/>
      <c r="G164" s="434"/>
    </row>
    <row r="165" spans="3:7" ht="15">
      <c r="C165" s="434"/>
      <c r="D165" s="434"/>
      <c r="E165" s="442"/>
      <c r="F165" s="434"/>
      <c r="G165" s="434"/>
    </row>
    <row r="166" spans="3:7" ht="15">
      <c r="C166" s="434"/>
      <c r="D166" s="434"/>
      <c r="E166" s="442"/>
      <c r="F166" s="434"/>
      <c r="G166" s="434"/>
    </row>
    <row r="167" spans="3:7" ht="15">
      <c r="C167" s="434"/>
      <c r="D167" s="434"/>
      <c r="E167" s="442"/>
      <c r="F167" s="434"/>
      <c r="G167" s="434"/>
    </row>
    <row r="168" spans="3:7" ht="15">
      <c r="C168" s="434"/>
      <c r="D168" s="434"/>
      <c r="E168" s="442"/>
      <c r="F168" s="434"/>
      <c r="G168" s="434"/>
    </row>
    <row r="169" spans="3:7" ht="15">
      <c r="C169" s="434"/>
      <c r="D169" s="434"/>
      <c r="E169" s="442"/>
      <c r="F169" s="434"/>
      <c r="G169" s="434"/>
    </row>
    <row r="170" spans="3:7" ht="15">
      <c r="C170" s="434"/>
      <c r="D170" s="434"/>
      <c r="E170" s="442"/>
      <c r="F170" s="434"/>
      <c r="G170" s="434"/>
    </row>
    <row r="171" spans="3:7" ht="15">
      <c r="C171" s="434"/>
      <c r="D171" s="434"/>
      <c r="E171" s="442"/>
      <c r="F171" s="434"/>
      <c r="G171" s="434"/>
    </row>
    <row r="172" spans="3:7" ht="15">
      <c r="C172" s="434"/>
      <c r="D172" s="434"/>
      <c r="E172" s="442"/>
      <c r="F172" s="434"/>
      <c r="G172" s="434"/>
    </row>
    <row r="173" spans="3:7" ht="15">
      <c r="C173" s="434"/>
      <c r="D173" s="434"/>
      <c r="E173" s="442"/>
      <c r="F173" s="434"/>
      <c r="G173" s="434"/>
    </row>
    <row r="174" spans="3:7" ht="15">
      <c r="C174" s="434"/>
      <c r="D174" s="434"/>
      <c r="E174" s="442"/>
      <c r="F174" s="434"/>
      <c r="G174" s="434"/>
    </row>
    <row r="175" spans="3:7" ht="15">
      <c r="C175" s="434"/>
      <c r="D175" s="434"/>
      <c r="E175" s="442"/>
      <c r="F175" s="434"/>
      <c r="G175" s="434"/>
    </row>
    <row r="176" spans="3:7" ht="15">
      <c r="C176" s="434"/>
      <c r="D176" s="434"/>
      <c r="E176" s="442"/>
      <c r="F176" s="434"/>
      <c r="G176" s="434"/>
    </row>
    <row r="177" spans="3:7" ht="15">
      <c r="C177" s="434"/>
      <c r="D177" s="434"/>
      <c r="E177" s="442"/>
      <c r="F177" s="434"/>
      <c r="G177" s="434"/>
    </row>
    <row r="178" spans="3:7" ht="15">
      <c r="C178" s="434"/>
      <c r="D178" s="434"/>
      <c r="E178" s="442"/>
      <c r="F178" s="434"/>
      <c r="G178" s="434"/>
    </row>
    <row r="179" spans="3:7" ht="15">
      <c r="C179" s="434"/>
      <c r="D179" s="434"/>
      <c r="E179" s="442"/>
      <c r="F179" s="434"/>
      <c r="G179" s="434"/>
    </row>
    <row r="180" spans="3:7" ht="15">
      <c r="C180" s="434"/>
      <c r="D180" s="434"/>
      <c r="E180" s="442"/>
      <c r="F180" s="434"/>
      <c r="G180" s="434"/>
    </row>
    <row r="181" spans="3:7" ht="15">
      <c r="C181" s="434"/>
      <c r="D181" s="434"/>
      <c r="E181" s="442"/>
      <c r="F181" s="434"/>
      <c r="G181" s="434"/>
    </row>
    <row r="182" spans="3:7" ht="15">
      <c r="C182" s="434"/>
      <c r="D182" s="434"/>
      <c r="E182" s="442"/>
      <c r="F182" s="434"/>
      <c r="G182" s="434"/>
    </row>
    <row r="183" spans="3:7" ht="15">
      <c r="C183" s="434"/>
      <c r="D183" s="434"/>
      <c r="E183" s="442"/>
      <c r="F183" s="434"/>
      <c r="G183" s="434"/>
    </row>
    <row r="184" spans="3:7" ht="15">
      <c r="C184" s="434"/>
      <c r="D184" s="434"/>
      <c r="E184" s="442"/>
      <c r="F184" s="434"/>
      <c r="G184" s="434"/>
    </row>
    <row r="185" spans="3:7" ht="15">
      <c r="C185" s="434"/>
      <c r="D185" s="434"/>
      <c r="E185" s="442"/>
      <c r="F185" s="434"/>
      <c r="G185" s="434"/>
    </row>
    <row r="186" spans="3:7" ht="15">
      <c r="C186" s="434"/>
      <c r="D186" s="434"/>
      <c r="E186" s="442"/>
      <c r="F186" s="434"/>
      <c r="G186" s="434"/>
    </row>
    <row r="187" spans="3:7" ht="15">
      <c r="C187" s="434"/>
      <c r="D187" s="434"/>
      <c r="E187" s="442"/>
      <c r="F187" s="434"/>
      <c r="G187" s="434"/>
    </row>
    <row r="188" spans="3:7" ht="15">
      <c r="C188" s="434"/>
      <c r="D188" s="434"/>
      <c r="E188" s="442"/>
      <c r="F188" s="434"/>
      <c r="G188" s="434"/>
    </row>
    <row r="189" spans="3:7" ht="15">
      <c r="C189" s="434"/>
      <c r="D189" s="434"/>
      <c r="E189" s="442"/>
      <c r="F189" s="434"/>
      <c r="G189" s="434"/>
    </row>
    <row r="190" spans="3:7" ht="15">
      <c r="C190" s="434"/>
      <c r="D190" s="434"/>
      <c r="E190" s="442"/>
      <c r="F190" s="434"/>
      <c r="G190" s="434"/>
    </row>
    <row r="191" spans="3:7" ht="15">
      <c r="C191" s="434"/>
      <c r="D191" s="434"/>
      <c r="E191" s="442"/>
      <c r="F191" s="434"/>
      <c r="G191" s="434"/>
    </row>
    <row r="192" spans="3:7" ht="15">
      <c r="C192" s="434"/>
      <c r="D192" s="434"/>
      <c r="E192" s="442"/>
      <c r="F192" s="434"/>
      <c r="G192" s="434"/>
    </row>
    <row r="193" spans="3:7" ht="15">
      <c r="C193" s="434"/>
      <c r="D193" s="434"/>
      <c r="E193" s="442"/>
      <c r="F193" s="434"/>
      <c r="G193" s="434"/>
    </row>
    <row r="194" spans="3:7" ht="15">
      <c r="C194" s="434"/>
      <c r="D194" s="434"/>
      <c r="E194" s="442"/>
      <c r="F194" s="434"/>
      <c r="G194" s="434"/>
    </row>
    <row r="195" spans="3:7" ht="15">
      <c r="C195" s="434"/>
      <c r="D195" s="434"/>
      <c r="E195" s="442"/>
      <c r="F195" s="434"/>
      <c r="G195" s="434"/>
    </row>
    <row r="196" spans="3:7" ht="15">
      <c r="C196" s="434"/>
      <c r="D196" s="434"/>
      <c r="E196" s="442"/>
      <c r="F196" s="434"/>
      <c r="G196" s="434"/>
    </row>
    <row r="197" spans="3:7" ht="15">
      <c r="C197" s="434"/>
      <c r="D197" s="434"/>
      <c r="E197" s="442"/>
      <c r="F197" s="434"/>
      <c r="G197" s="434"/>
    </row>
    <row r="198" spans="3:7" ht="15">
      <c r="C198" s="434"/>
      <c r="D198" s="434"/>
      <c r="E198" s="442"/>
      <c r="F198" s="434"/>
      <c r="G198" s="434"/>
    </row>
    <row r="199" spans="3:7" ht="15">
      <c r="C199" s="434"/>
      <c r="D199" s="434"/>
      <c r="E199" s="442"/>
      <c r="F199" s="434"/>
      <c r="G199" s="434"/>
    </row>
    <row r="200" spans="3:7" ht="15">
      <c r="C200" s="434"/>
      <c r="D200" s="434"/>
      <c r="E200" s="442"/>
      <c r="F200" s="434"/>
      <c r="G200" s="434"/>
    </row>
    <row r="201" spans="3:7" ht="15">
      <c r="C201" s="434"/>
      <c r="D201" s="434"/>
      <c r="E201" s="442"/>
      <c r="F201" s="434"/>
      <c r="G201" s="434"/>
    </row>
    <row r="202" spans="3:7" ht="15">
      <c r="C202" s="434"/>
      <c r="D202" s="434"/>
      <c r="E202" s="442"/>
      <c r="F202" s="434"/>
      <c r="G202" s="434"/>
    </row>
    <row r="203" spans="3:7" ht="15">
      <c r="C203" s="434"/>
      <c r="D203" s="434"/>
      <c r="E203" s="442"/>
      <c r="F203" s="434"/>
      <c r="G203" s="434"/>
    </row>
    <row r="204" spans="3:7" ht="15">
      <c r="C204" s="434"/>
      <c r="D204" s="434"/>
      <c r="E204" s="442"/>
      <c r="F204" s="434"/>
      <c r="G204" s="434"/>
    </row>
    <row r="205" spans="3:7" ht="15">
      <c r="C205" s="434"/>
      <c r="D205" s="434"/>
      <c r="E205" s="442"/>
      <c r="F205" s="434"/>
      <c r="G205" s="434"/>
    </row>
    <row r="206" spans="3:7" ht="15">
      <c r="C206" s="434"/>
      <c r="D206" s="434"/>
      <c r="E206" s="442"/>
      <c r="F206" s="434"/>
      <c r="G206" s="434"/>
    </row>
    <row r="207" spans="3:7" ht="15">
      <c r="C207" s="434"/>
      <c r="D207" s="434"/>
      <c r="E207" s="442"/>
      <c r="F207" s="434"/>
      <c r="G207" s="434"/>
    </row>
    <row r="208" spans="3:7" ht="15">
      <c r="C208" s="434"/>
      <c r="D208" s="434"/>
      <c r="E208" s="442"/>
      <c r="F208" s="434"/>
      <c r="G208" s="434"/>
    </row>
    <row r="209" spans="3:7" ht="15">
      <c r="C209" s="434"/>
      <c r="D209" s="434"/>
      <c r="E209" s="442"/>
      <c r="F209" s="434"/>
      <c r="G209" s="434"/>
    </row>
    <row r="210" spans="3:7" ht="15">
      <c r="C210" s="434"/>
      <c r="D210" s="434"/>
      <c r="E210" s="442"/>
      <c r="F210" s="434"/>
      <c r="G210" s="434"/>
    </row>
    <row r="211" spans="3:7" ht="15">
      <c r="C211" s="434"/>
      <c r="D211" s="434"/>
      <c r="E211" s="442"/>
      <c r="F211" s="434"/>
      <c r="G211" s="434"/>
    </row>
    <row r="212" spans="3:7" ht="15">
      <c r="C212" s="434"/>
      <c r="D212" s="434"/>
      <c r="E212" s="442"/>
      <c r="F212" s="434"/>
      <c r="G212" s="434"/>
    </row>
    <row r="213" spans="3:7" ht="15">
      <c r="C213" s="434"/>
      <c r="D213" s="434"/>
      <c r="E213" s="442"/>
      <c r="F213" s="434"/>
      <c r="G213" s="434"/>
    </row>
    <row r="214" spans="3:7" ht="15">
      <c r="C214" s="434"/>
      <c r="D214" s="434"/>
      <c r="E214" s="442"/>
      <c r="F214" s="434"/>
      <c r="G214" s="434"/>
    </row>
    <row r="215" spans="3:7" ht="15">
      <c r="C215" s="434"/>
      <c r="D215" s="434"/>
      <c r="E215" s="442"/>
      <c r="F215" s="434"/>
      <c r="G215" s="434"/>
    </row>
    <row r="216" spans="3:7" ht="15">
      <c r="C216" s="434"/>
      <c r="D216" s="434"/>
      <c r="E216" s="442"/>
      <c r="F216" s="434"/>
      <c r="G216" s="434"/>
    </row>
    <row r="217" spans="3:7" ht="15">
      <c r="C217" s="434"/>
      <c r="D217" s="434"/>
      <c r="E217" s="442"/>
      <c r="F217" s="434"/>
      <c r="G217" s="434"/>
    </row>
    <row r="218" spans="3:7" ht="15">
      <c r="C218" s="434"/>
      <c r="D218" s="434"/>
      <c r="E218" s="442"/>
      <c r="F218" s="434"/>
      <c r="G218" s="434"/>
    </row>
    <row r="219" spans="3:7" ht="15">
      <c r="C219" s="434"/>
      <c r="D219" s="434"/>
      <c r="E219" s="442"/>
      <c r="F219" s="434"/>
      <c r="G219" s="434"/>
    </row>
    <row r="220" spans="3:7" ht="15">
      <c r="C220" s="434"/>
      <c r="D220" s="434"/>
      <c r="E220" s="442"/>
      <c r="F220" s="434"/>
      <c r="G220" s="434"/>
    </row>
    <row r="221" spans="3:7" ht="15">
      <c r="C221" s="434"/>
      <c r="D221" s="434"/>
      <c r="E221" s="442"/>
      <c r="F221" s="434"/>
      <c r="G221" s="434"/>
    </row>
    <row r="222" spans="3:7" ht="15">
      <c r="C222" s="434"/>
      <c r="D222" s="434"/>
      <c r="E222" s="442"/>
      <c r="F222" s="434"/>
      <c r="G222" s="434"/>
    </row>
    <row r="223" spans="3:7" ht="15">
      <c r="C223" s="434"/>
      <c r="D223" s="434"/>
      <c r="E223" s="442"/>
      <c r="F223" s="434"/>
      <c r="G223" s="434"/>
    </row>
    <row r="224" spans="3:7" ht="15">
      <c r="C224" s="434"/>
      <c r="D224" s="434"/>
      <c r="E224" s="442"/>
      <c r="F224" s="434"/>
      <c r="G224" s="434"/>
    </row>
    <row r="225" spans="3:7" ht="15">
      <c r="C225" s="434"/>
      <c r="D225" s="434"/>
      <c r="E225" s="442"/>
      <c r="F225" s="434"/>
      <c r="G225" s="434"/>
    </row>
    <row r="226" spans="3:7" ht="15">
      <c r="C226" s="434"/>
      <c r="D226" s="434"/>
      <c r="E226" s="442"/>
      <c r="F226" s="434"/>
      <c r="G226" s="434"/>
    </row>
    <row r="227" spans="3:7" ht="15">
      <c r="C227" s="434"/>
      <c r="D227" s="434"/>
      <c r="E227" s="442"/>
      <c r="F227" s="434"/>
      <c r="G227" s="434"/>
    </row>
    <row r="228" spans="3:7" ht="15">
      <c r="C228" s="434"/>
      <c r="D228" s="434"/>
      <c r="E228" s="442"/>
      <c r="F228" s="434"/>
      <c r="G228" s="434"/>
    </row>
    <row r="229" spans="3:7" ht="15">
      <c r="C229" s="434"/>
      <c r="D229" s="434"/>
      <c r="E229" s="442"/>
      <c r="F229" s="434"/>
      <c r="G229" s="434"/>
    </row>
    <row r="230" spans="3:7" ht="15">
      <c r="C230" s="434"/>
      <c r="D230" s="434"/>
      <c r="E230" s="442"/>
      <c r="F230" s="434"/>
      <c r="G230" s="434"/>
    </row>
    <row r="231" spans="3:7" ht="15">
      <c r="C231" s="434"/>
      <c r="D231" s="434"/>
      <c r="E231" s="442"/>
      <c r="F231" s="434"/>
      <c r="G231" s="434"/>
    </row>
    <row r="232" spans="3:7" ht="15">
      <c r="C232" s="434"/>
      <c r="D232" s="434"/>
      <c r="E232" s="442"/>
      <c r="F232" s="434"/>
      <c r="G232" s="434"/>
    </row>
    <row r="233" spans="3:7" ht="15">
      <c r="C233" s="434"/>
      <c r="D233" s="434"/>
      <c r="E233" s="442"/>
      <c r="F233" s="434"/>
      <c r="G233" s="434"/>
    </row>
    <row r="234" spans="3:7" ht="15">
      <c r="C234" s="434"/>
      <c r="D234" s="434"/>
      <c r="E234" s="442"/>
      <c r="F234" s="434"/>
      <c r="G234" s="434"/>
    </row>
    <row r="235" spans="3:7" ht="15">
      <c r="C235" s="434"/>
      <c r="D235" s="434"/>
      <c r="E235" s="442"/>
      <c r="F235" s="434"/>
      <c r="G235" s="434"/>
    </row>
    <row r="236" spans="3:7" ht="15">
      <c r="C236" s="434"/>
      <c r="D236" s="434"/>
      <c r="E236" s="442"/>
      <c r="F236" s="434"/>
      <c r="G236" s="434"/>
    </row>
    <row r="237" spans="3:7" ht="15">
      <c r="C237" s="434"/>
      <c r="D237" s="434"/>
      <c r="E237" s="442"/>
      <c r="F237" s="434"/>
      <c r="G237" s="434"/>
    </row>
    <row r="238" spans="3:7" ht="15">
      <c r="C238" s="434"/>
      <c r="D238" s="434"/>
      <c r="E238" s="442"/>
      <c r="F238" s="434"/>
      <c r="G238" s="434"/>
    </row>
    <row r="239" spans="3:7" ht="15">
      <c r="C239" s="434"/>
      <c r="D239" s="434"/>
      <c r="E239" s="442"/>
      <c r="F239" s="434"/>
      <c r="G239" s="434"/>
    </row>
    <row r="240" spans="3:7" ht="15">
      <c r="C240" s="434"/>
      <c r="D240" s="434"/>
      <c r="E240" s="442"/>
      <c r="F240" s="434"/>
      <c r="G240" s="434"/>
    </row>
    <row r="241" spans="3:7" ht="15">
      <c r="C241" s="434"/>
      <c r="D241" s="434"/>
      <c r="E241" s="442"/>
      <c r="F241" s="434"/>
      <c r="G241" s="434"/>
    </row>
    <row r="242" spans="3:7" ht="15">
      <c r="C242" s="434"/>
      <c r="D242" s="434"/>
      <c r="E242" s="442"/>
      <c r="F242" s="434"/>
      <c r="G242" s="434"/>
    </row>
    <row r="243" spans="3:7" ht="15">
      <c r="C243" s="434"/>
      <c r="D243" s="434"/>
      <c r="E243" s="442"/>
      <c r="F243" s="434"/>
      <c r="G243" s="434"/>
    </row>
    <row r="244" spans="3:7" ht="15">
      <c r="C244" s="434"/>
      <c r="D244" s="434"/>
      <c r="E244" s="442"/>
      <c r="F244" s="434"/>
      <c r="G244" s="434"/>
    </row>
    <row r="245" spans="3:7" ht="15">
      <c r="C245" s="434"/>
      <c r="D245" s="434"/>
      <c r="E245" s="442"/>
      <c r="F245" s="434"/>
      <c r="G245" s="434"/>
    </row>
    <row r="246" spans="3:7" ht="15">
      <c r="C246" s="434"/>
      <c r="D246" s="434"/>
      <c r="E246" s="442"/>
      <c r="F246" s="434"/>
      <c r="G246" s="434"/>
    </row>
    <row r="247" spans="3:7" ht="15">
      <c r="C247" s="434"/>
      <c r="D247" s="434"/>
      <c r="E247" s="442"/>
      <c r="F247" s="434"/>
      <c r="G247" s="434"/>
    </row>
    <row r="248" spans="3:7" ht="15">
      <c r="C248" s="434"/>
      <c r="D248" s="434"/>
      <c r="E248" s="442"/>
      <c r="F248" s="434"/>
      <c r="G248" s="434"/>
    </row>
    <row r="249" spans="3:7" ht="15">
      <c r="C249" s="434"/>
      <c r="D249" s="434"/>
      <c r="E249" s="442"/>
      <c r="F249" s="434"/>
      <c r="G249" s="434"/>
    </row>
    <row r="250" spans="3:7" ht="15">
      <c r="C250" s="434"/>
      <c r="D250" s="434"/>
      <c r="E250" s="442"/>
      <c r="F250" s="434"/>
      <c r="G250" s="434"/>
    </row>
    <row r="251" spans="3:7" ht="15">
      <c r="C251" s="434"/>
      <c r="D251" s="434"/>
      <c r="E251" s="442"/>
      <c r="F251" s="434"/>
      <c r="G251" s="434"/>
    </row>
    <row r="252" spans="3:7" ht="15">
      <c r="C252" s="434"/>
      <c r="D252" s="434"/>
      <c r="E252" s="442"/>
      <c r="F252" s="434"/>
      <c r="G252" s="434"/>
    </row>
    <row r="253" spans="3:7" ht="15">
      <c r="C253" s="434"/>
      <c r="D253" s="434"/>
      <c r="E253" s="442"/>
      <c r="F253" s="434"/>
      <c r="G253" s="434"/>
    </row>
    <row r="254" spans="3:7" ht="15">
      <c r="C254" s="434"/>
      <c r="D254" s="434"/>
      <c r="E254" s="442"/>
      <c r="F254" s="434"/>
      <c r="G254" s="434"/>
    </row>
    <row r="255" spans="3:7" ht="15">
      <c r="C255" s="434"/>
      <c r="D255" s="434"/>
      <c r="E255" s="442"/>
      <c r="F255" s="434"/>
      <c r="G255" s="434"/>
    </row>
    <row r="256" spans="3:7" ht="15">
      <c r="C256" s="434"/>
      <c r="D256" s="434"/>
      <c r="E256" s="442"/>
      <c r="F256" s="434"/>
      <c r="G256" s="434"/>
    </row>
    <row r="257" spans="3:7" ht="15">
      <c r="C257" s="434"/>
      <c r="D257" s="434"/>
      <c r="E257" s="442"/>
      <c r="F257" s="434"/>
      <c r="G257" s="434"/>
    </row>
    <row r="258" spans="3:7" ht="15">
      <c r="C258" s="434"/>
      <c r="D258" s="434"/>
      <c r="E258" s="442"/>
      <c r="F258" s="434"/>
      <c r="G258" s="434"/>
    </row>
    <row r="259" spans="3:7" ht="15">
      <c r="C259" s="434"/>
      <c r="D259" s="434"/>
      <c r="E259" s="442"/>
      <c r="F259" s="434"/>
      <c r="G259" s="434"/>
    </row>
    <row r="260" spans="3:7" ht="15">
      <c r="C260" s="434"/>
      <c r="D260" s="434"/>
      <c r="E260" s="442"/>
      <c r="F260" s="434"/>
      <c r="G260" s="434"/>
    </row>
    <row r="261" spans="3:7" ht="15">
      <c r="C261" s="434"/>
      <c r="D261" s="434"/>
      <c r="E261" s="442"/>
      <c r="F261" s="434"/>
      <c r="G261" s="434"/>
    </row>
    <row r="262" spans="3:7" ht="15">
      <c r="C262" s="434"/>
      <c r="D262" s="434"/>
      <c r="E262" s="442"/>
      <c r="F262" s="434"/>
      <c r="G262" s="434"/>
    </row>
    <row r="263" spans="3:7" ht="15">
      <c r="C263" s="434"/>
      <c r="D263" s="434"/>
      <c r="E263" s="442"/>
      <c r="F263" s="434"/>
      <c r="G263" s="434"/>
    </row>
    <row r="264" spans="3:7" ht="15">
      <c r="C264" s="434"/>
      <c r="D264" s="434"/>
      <c r="E264" s="442"/>
      <c r="F264" s="434"/>
      <c r="G264" s="434"/>
    </row>
    <row r="265" spans="3:7" ht="15">
      <c r="C265" s="434"/>
      <c r="D265" s="434"/>
      <c r="E265" s="442"/>
      <c r="F265" s="434"/>
      <c r="G265" s="434"/>
    </row>
    <row r="266" spans="3:7" ht="15">
      <c r="C266" s="434"/>
      <c r="D266" s="434"/>
      <c r="E266" s="442"/>
      <c r="F266" s="434"/>
      <c r="G266" s="434"/>
    </row>
    <row r="267" spans="3:7" ht="15">
      <c r="C267" s="434"/>
      <c r="D267" s="434"/>
      <c r="E267" s="442"/>
      <c r="F267" s="434"/>
      <c r="G267" s="434"/>
    </row>
    <row r="268" spans="3:7" ht="15">
      <c r="C268" s="434"/>
      <c r="D268" s="434"/>
      <c r="E268" s="442"/>
      <c r="F268" s="434"/>
      <c r="G268" s="434"/>
    </row>
    <row r="269" spans="3:7" ht="15">
      <c r="C269" s="434"/>
      <c r="D269" s="434"/>
      <c r="E269" s="442"/>
      <c r="F269" s="434"/>
      <c r="G269" s="434"/>
    </row>
    <row r="270" spans="3:7" ht="15">
      <c r="C270" s="434"/>
      <c r="D270" s="434"/>
      <c r="E270" s="442"/>
      <c r="F270" s="434"/>
      <c r="G270" s="434"/>
    </row>
    <row r="271" spans="3:7" ht="15">
      <c r="C271" s="434"/>
      <c r="D271" s="434"/>
      <c r="E271" s="442"/>
      <c r="F271" s="434"/>
      <c r="G271" s="434"/>
    </row>
    <row r="272" spans="3:7" ht="15">
      <c r="C272" s="434"/>
      <c r="D272" s="434"/>
      <c r="E272" s="442"/>
      <c r="F272" s="434"/>
      <c r="G272" s="434"/>
    </row>
    <row r="273" spans="3:7" ht="15">
      <c r="C273" s="434"/>
      <c r="D273" s="434"/>
      <c r="E273" s="442"/>
      <c r="F273" s="434"/>
      <c r="G273" s="434"/>
    </row>
    <row r="274" spans="3:7" ht="15">
      <c r="C274" s="434"/>
      <c r="D274" s="434"/>
      <c r="E274" s="442"/>
      <c r="F274" s="434"/>
      <c r="G274" s="434"/>
    </row>
    <row r="275" spans="3:7" ht="15">
      <c r="C275" s="434"/>
      <c r="D275" s="434"/>
      <c r="E275" s="442"/>
      <c r="F275" s="434"/>
      <c r="G275" s="434"/>
    </row>
    <row r="276" spans="3:7" ht="15">
      <c r="C276" s="434"/>
      <c r="D276" s="434"/>
      <c r="E276" s="442"/>
      <c r="F276" s="434"/>
      <c r="G276" s="434"/>
    </row>
    <row r="277" spans="3:7" ht="15">
      <c r="C277" s="434"/>
      <c r="D277" s="434"/>
      <c r="E277" s="442"/>
      <c r="F277" s="434"/>
      <c r="G277" s="434"/>
    </row>
    <row r="278" spans="3:7" ht="15">
      <c r="C278" s="434"/>
      <c r="D278" s="434"/>
      <c r="E278" s="442"/>
      <c r="F278" s="434"/>
      <c r="G278" s="434"/>
    </row>
    <row r="279" spans="3:7" ht="15">
      <c r="C279" s="434"/>
      <c r="D279" s="434"/>
      <c r="E279" s="442"/>
      <c r="F279" s="434"/>
      <c r="G279" s="434"/>
    </row>
    <row r="280" spans="3:7" ht="15">
      <c r="C280" s="434"/>
      <c r="D280" s="434"/>
      <c r="E280" s="442"/>
      <c r="F280" s="434"/>
      <c r="G280" s="434"/>
    </row>
    <row r="281" spans="3:7" ht="15">
      <c r="C281" s="434"/>
      <c r="D281" s="434"/>
      <c r="E281" s="442"/>
      <c r="F281" s="434"/>
      <c r="G281" s="434"/>
    </row>
    <row r="282" spans="3:7" ht="15">
      <c r="C282" s="434"/>
      <c r="D282" s="434"/>
      <c r="E282" s="442"/>
      <c r="F282" s="434"/>
      <c r="G282" s="434"/>
    </row>
    <row r="283" spans="3:7" ht="15">
      <c r="C283" s="434"/>
      <c r="D283" s="434"/>
      <c r="E283" s="442"/>
      <c r="F283" s="434"/>
      <c r="G283" s="434"/>
    </row>
    <row r="284" spans="3:7" ht="15">
      <c r="C284" s="434"/>
      <c r="D284" s="434"/>
      <c r="E284" s="442"/>
      <c r="F284" s="434"/>
      <c r="G284" s="434"/>
    </row>
    <row r="285" spans="3:7" ht="15">
      <c r="C285" s="434"/>
      <c r="D285" s="434"/>
      <c r="E285" s="442"/>
      <c r="F285" s="434"/>
      <c r="G285" s="434"/>
    </row>
    <row r="286" spans="3:7" ht="15">
      <c r="C286" s="434"/>
      <c r="D286" s="434"/>
      <c r="E286" s="442"/>
      <c r="F286" s="434"/>
      <c r="G286" s="434"/>
    </row>
    <row r="287" spans="3:7" ht="15">
      <c r="C287" s="434"/>
      <c r="D287" s="434"/>
      <c r="E287" s="442"/>
      <c r="F287" s="434"/>
      <c r="G287" s="434"/>
    </row>
    <row r="288" spans="3:7" ht="15">
      <c r="C288" s="434"/>
      <c r="D288" s="434"/>
      <c r="E288" s="442"/>
      <c r="F288" s="434"/>
      <c r="G288" s="434"/>
    </row>
    <row r="289" spans="3:7" ht="15">
      <c r="C289" s="434"/>
      <c r="D289" s="434"/>
      <c r="E289" s="442"/>
      <c r="F289" s="434"/>
      <c r="G289" s="434"/>
    </row>
    <row r="290" spans="3:7" ht="15">
      <c r="C290" s="434"/>
      <c r="D290" s="434"/>
      <c r="E290" s="442"/>
      <c r="F290" s="434"/>
      <c r="G290" s="434"/>
    </row>
    <row r="291" spans="3:7" ht="15">
      <c r="C291" s="434"/>
      <c r="D291" s="434"/>
      <c r="E291" s="442"/>
      <c r="F291" s="434"/>
      <c r="G291" s="434"/>
    </row>
    <row r="292" spans="3:7" ht="15">
      <c r="C292" s="434"/>
      <c r="D292" s="434"/>
      <c r="E292" s="442"/>
      <c r="F292" s="434"/>
      <c r="G292" s="434"/>
    </row>
    <row r="293" spans="3:7" ht="15">
      <c r="C293" s="434"/>
      <c r="D293" s="434"/>
      <c r="E293" s="442"/>
      <c r="F293" s="434"/>
      <c r="G293" s="434"/>
    </row>
    <row r="294" spans="3:7" ht="15">
      <c r="C294" s="434"/>
      <c r="D294" s="434"/>
      <c r="E294" s="442"/>
      <c r="F294" s="434"/>
      <c r="G294" s="434"/>
    </row>
    <row r="295" spans="3:7" ht="15">
      <c r="C295" s="434"/>
      <c r="D295" s="434"/>
      <c r="E295" s="442"/>
      <c r="F295" s="434"/>
      <c r="G295" s="434"/>
    </row>
    <row r="296" spans="3:7" ht="15">
      <c r="C296" s="434"/>
      <c r="D296" s="434"/>
      <c r="E296" s="442"/>
      <c r="F296" s="434"/>
      <c r="G296" s="434"/>
    </row>
    <row r="297" spans="3:7" ht="15">
      <c r="C297" s="434"/>
      <c r="D297" s="434"/>
      <c r="E297" s="442"/>
      <c r="F297" s="434"/>
      <c r="G297" s="434"/>
    </row>
    <row r="298" spans="3:7" ht="15">
      <c r="C298" s="434"/>
      <c r="D298" s="434"/>
      <c r="E298" s="442"/>
      <c r="F298" s="434"/>
      <c r="G298" s="434"/>
    </row>
    <row r="299" spans="3:7" ht="15">
      <c r="C299" s="434"/>
      <c r="D299" s="434"/>
      <c r="E299" s="442"/>
      <c r="F299" s="434"/>
      <c r="G299" s="434"/>
    </row>
    <row r="300" spans="3:7" ht="15">
      <c r="C300" s="434"/>
      <c r="D300" s="434"/>
      <c r="E300" s="442"/>
      <c r="F300" s="434"/>
      <c r="G300" s="434"/>
    </row>
    <row r="301" spans="3:7" ht="15">
      <c r="C301" s="434"/>
      <c r="D301" s="434"/>
      <c r="E301" s="442"/>
      <c r="F301" s="434"/>
      <c r="G301" s="434"/>
    </row>
    <row r="302" spans="3:7" ht="15">
      <c r="C302" s="434"/>
      <c r="D302" s="434"/>
      <c r="E302" s="442"/>
      <c r="F302" s="434"/>
      <c r="G302" s="434"/>
    </row>
    <row r="303" spans="3:7" ht="15">
      <c r="C303" s="434"/>
      <c r="D303" s="434"/>
      <c r="E303" s="442"/>
      <c r="F303" s="434"/>
      <c r="G303" s="434"/>
    </row>
    <row r="304" spans="3:7" ht="15">
      <c r="C304" s="434"/>
      <c r="D304" s="434"/>
      <c r="E304" s="442"/>
      <c r="F304" s="434"/>
      <c r="G304" s="434"/>
    </row>
    <row r="305" spans="3:7" ht="15">
      <c r="C305" s="434"/>
      <c r="D305" s="434"/>
      <c r="E305" s="442"/>
      <c r="F305" s="434"/>
      <c r="G305" s="434"/>
    </row>
    <row r="306" spans="3:7" ht="15">
      <c r="C306" s="434"/>
      <c r="D306" s="434"/>
      <c r="E306" s="442"/>
      <c r="F306" s="434"/>
      <c r="G306" s="434"/>
    </row>
    <row r="307" spans="3:7" ht="15">
      <c r="C307" s="434"/>
      <c r="D307" s="434"/>
      <c r="E307" s="442"/>
      <c r="F307" s="434"/>
      <c r="G307" s="434"/>
    </row>
    <row r="308" spans="3:7" ht="15">
      <c r="C308" s="434"/>
      <c r="D308" s="434"/>
      <c r="E308" s="442"/>
      <c r="F308" s="434"/>
      <c r="G308" s="434"/>
    </row>
    <row r="309" spans="3:7" ht="15">
      <c r="C309" s="434"/>
      <c r="D309" s="434"/>
      <c r="E309" s="442"/>
      <c r="F309" s="434"/>
      <c r="G309" s="434"/>
    </row>
    <row r="310" spans="3:7" ht="15">
      <c r="C310" s="434"/>
      <c r="D310" s="434"/>
      <c r="E310" s="442"/>
      <c r="F310" s="434"/>
      <c r="G310" s="434"/>
    </row>
    <row r="311" spans="3:7" ht="15">
      <c r="C311" s="434"/>
      <c r="D311" s="434"/>
      <c r="E311" s="442"/>
      <c r="F311" s="434"/>
      <c r="G311" s="434"/>
    </row>
    <row r="312" spans="3:7" ht="15">
      <c r="C312" s="434"/>
      <c r="D312" s="434"/>
      <c r="E312" s="442"/>
      <c r="F312" s="434"/>
      <c r="G312" s="434"/>
    </row>
    <row r="313" spans="3:7" ht="15">
      <c r="C313" s="434"/>
      <c r="D313" s="434"/>
      <c r="E313" s="442"/>
      <c r="F313" s="434"/>
      <c r="G313" s="434"/>
    </row>
    <row r="314" spans="3:7" ht="15">
      <c r="C314" s="434"/>
      <c r="D314" s="434"/>
      <c r="E314" s="442"/>
      <c r="F314" s="434"/>
      <c r="G314" s="434"/>
    </row>
    <row r="315" spans="3:7" ht="15">
      <c r="C315" s="434"/>
      <c r="D315" s="434"/>
      <c r="E315" s="442"/>
      <c r="F315" s="434"/>
      <c r="G315" s="434"/>
    </row>
    <row r="316" spans="3:7" ht="15">
      <c r="C316" s="434"/>
      <c r="D316" s="434"/>
      <c r="E316" s="442"/>
      <c r="F316" s="434"/>
      <c r="G316" s="434"/>
    </row>
    <row r="317" spans="3:7" ht="15">
      <c r="C317" s="434"/>
      <c r="D317" s="434"/>
      <c r="E317" s="442"/>
      <c r="F317" s="434"/>
      <c r="G317" s="434"/>
    </row>
    <row r="318" spans="3:7" ht="15">
      <c r="C318" s="434"/>
      <c r="D318" s="434"/>
      <c r="E318" s="442"/>
      <c r="F318" s="434"/>
      <c r="G318" s="434"/>
    </row>
    <row r="319" spans="3:7" ht="15">
      <c r="C319" s="434"/>
      <c r="D319" s="434"/>
      <c r="E319" s="442"/>
      <c r="F319" s="434"/>
      <c r="G319" s="434"/>
    </row>
    <row r="320" spans="3:7" ht="15">
      <c r="C320" s="434"/>
      <c r="D320" s="434"/>
      <c r="E320" s="442"/>
      <c r="F320" s="434"/>
      <c r="G320" s="434"/>
    </row>
    <row r="321" spans="3:7" ht="15">
      <c r="C321" s="434"/>
      <c r="D321" s="434"/>
      <c r="E321" s="442"/>
      <c r="F321" s="434"/>
      <c r="G321" s="434"/>
    </row>
    <row r="322" spans="3:7" ht="15">
      <c r="C322" s="434"/>
      <c r="D322" s="434"/>
      <c r="E322" s="442"/>
      <c r="F322" s="434"/>
      <c r="G322" s="434"/>
    </row>
    <row r="323" spans="3:7" ht="15">
      <c r="C323" s="434"/>
      <c r="D323" s="434"/>
      <c r="E323" s="442"/>
      <c r="F323" s="434"/>
      <c r="G323" s="434"/>
    </row>
    <row r="324" spans="3:7" ht="15">
      <c r="C324" s="434"/>
      <c r="D324" s="434"/>
      <c r="E324" s="442"/>
      <c r="F324" s="434"/>
      <c r="G324" s="434"/>
    </row>
    <row r="325" spans="3:7" ht="15">
      <c r="C325" s="434"/>
      <c r="D325" s="434"/>
      <c r="E325" s="442"/>
      <c r="F325" s="434"/>
      <c r="G325" s="434"/>
    </row>
    <row r="326" spans="3:7" ht="15">
      <c r="C326" s="434"/>
      <c r="D326" s="434"/>
      <c r="E326" s="442"/>
      <c r="F326" s="434"/>
      <c r="G326" s="434"/>
    </row>
    <row r="327" spans="3:7" ht="15">
      <c r="C327" s="434"/>
      <c r="D327" s="434"/>
      <c r="E327" s="442"/>
      <c r="F327" s="434"/>
      <c r="G327" s="434"/>
    </row>
    <row r="328" spans="3:7" ht="15">
      <c r="C328" s="434"/>
      <c r="D328" s="434"/>
      <c r="E328" s="442"/>
      <c r="F328" s="434"/>
      <c r="G328" s="434"/>
    </row>
    <row r="329" spans="3:7" ht="15">
      <c r="C329" s="434"/>
      <c r="D329" s="434"/>
      <c r="E329" s="442"/>
      <c r="F329" s="434"/>
      <c r="G329" s="434"/>
    </row>
    <row r="330" spans="3:7" ht="15">
      <c r="C330" s="434"/>
      <c r="D330" s="434"/>
      <c r="E330" s="442"/>
      <c r="F330" s="434"/>
      <c r="G330" s="434"/>
    </row>
    <row r="331" spans="3:7" ht="15">
      <c r="C331" s="434"/>
      <c r="D331" s="434"/>
      <c r="E331" s="442"/>
      <c r="F331" s="434"/>
      <c r="G331" s="434"/>
    </row>
    <row r="332" spans="3:7" ht="15">
      <c r="C332" s="434"/>
      <c r="D332" s="434"/>
      <c r="E332" s="442"/>
      <c r="F332" s="434"/>
      <c r="G332" s="434"/>
    </row>
    <row r="333" spans="3:7" ht="15">
      <c r="C333" s="434"/>
      <c r="D333" s="434"/>
      <c r="E333" s="442"/>
      <c r="F333" s="434"/>
      <c r="G333" s="434"/>
    </row>
    <row r="334" spans="3:7" ht="15">
      <c r="C334" s="434"/>
      <c r="D334" s="434"/>
      <c r="E334" s="442"/>
      <c r="F334" s="434"/>
      <c r="G334" s="434"/>
    </row>
    <row r="335" spans="3:7" ht="15">
      <c r="C335" s="434"/>
      <c r="D335" s="434"/>
      <c r="E335" s="442"/>
      <c r="F335" s="434"/>
      <c r="G335" s="434"/>
    </row>
    <row r="336" spans="3:7" ht="15">
      <c r="C336" s="434"/>
      <c r="D336" s="434"/>
      <c r="E336" s="442"/>
      <c r="F336" s="434"/>
      <c r="G336" s="434"/>
    </row>
    <row r="337" spans="3:7" ht="15">
      <c r="C337" s="434"/>
      <c r="D337" s="434"/>
      <c r="E337" s="442"/>
      <c r="F337" s="434"/>
      <c r="G337" s="434"/>
    </row>
    <row r="338" spans="3:7" ht="15">
      <c r="C338" s="434"/>
      <c r="D338" s="434"/>
      <c r="E338" s="442"/>
      <c r="F338" s="434"/>
      <c r="G338" s="434"/>
    </row>
    <row r="339" spans="3:7" ht="15">
      <c r="C339" s="434"/>
      <c r="D339" s="434"/>
      <c r="E339" s="442"/>
      <c r="F339" s="434"/>
      <c r="G339" s="434"/>
    </row>
    <row r="340" spans="3:7" ht="15">
      <c r="C340" s="434"/>
      <c r="D340" s="434"/>
      <c r="E340" s="442"/>
      <c r="F340" s="434"/>
      <c r="G340" s="434"/>
    </row>
    <row r="341" spans="3:7" ht="15">
      <c r="C341" s="434"/>
      <c r="D341" s="434"/>
      <c r="E341" s="442"/>
      <c r="F341" s="434"/>
      <c r="G341" s="434"/>
    </row>
    <row r="342" spans="3:7" ht="15">
      <c r="C342" s="434"/>
      <c r="D342" s="434"/>
      <c r="E342" s="442"/>
      <c r="F342" s="434"/>
      <c r="G342" s="434"/>
    </row>
    <row r="343" spans="3:7" ht="15">
      <c r="C343" s="434"/>
      <c r="D343" s="434"/>
      <c r="E343" s="442"/>
      <c r="F343" s="434"/>
      <c r="G343" s="434"/>
    </row>
    <row r="344" spans="3:7" ht="15">
      <c r="C344" s="434"/>
      <c r="D344" s="434"/>
      <c r="E344" s="442"/>
      <c r="F344" s="434"/>
      <c r="G344" s="434"/>
    </row>
    <row r="345" spans="3:7" ht="15">
      <c r="C345" s="434"/>
      <c r="D345" s="434"/>
      <c r="E345" s="442"/>
      <c r="F345" s="434"/>
      <c r="G345" s="434"/>
    </row>
    <row r="346" spans="3:7" ht="15">
      <c r="C346" s="434"/>
      <c r="D346" s="434"/>
      <c r="E346" s="442"/>
      <c r="F346" s="434"/>
      <c r="G346" s="434"/>
    </row>
    <row r="347" spans="3:7" ht="15">
      <c r="C347" s="434"/>
      <c r="D347" s="434"/>
      <c r="E347" s="442"/>
      <c r="F347" s="434"/>
      <c r="G347" s="434"/>
    </row>
    <row r="348" spans="3:7" ht="15">
      <c r="C348" s="434"/>
      <c r="D348" s="434"/>
      <c r="E348" s="442"/>
      <c r="F348" s="434"/>
      <c r="G348" s="434"/>
    </row>
    <row r="349" spans="3:7" ht="15">
      <c r="C349" s="434"/>
      <c r="D349" s="434"/>
      <c r="E349" s="442"/>
      <c r="F349" s="434"/>
      <c r="G349" s="434"/>
    </row>
    <row r="350" spans="3:7" ht="15">
      <c r="C350" s="434"/>
      <c r="D350" s="434"/>
      <c r="E350" s="442"/>
      <c r="F350" s="434"/>
      <c r="G350" s="434"/>
    </row>
    <row r="351" spans="3:7" ht="15">
      <c r="C351" s="434"/>
      <c r="D351" s="434"/>
      <c r="E351" s="442"/>
      <c r="F351" s="434"/>
      <c r="G351" s="434"/>
    </row>
    <row r="352" spans="3:7" ht="15">
      <c r="C352" s="434"/>
      <c r="D352" s="434"/>
      <c r="E352" s="442"/>
      <c r="F352" s="434"/>
      <c r="G352" s="434"/>
    </row>
    <row r="353" spans="3:7" ht="15">
      <c r="C353" s="434"/>
      <c r="D353" s="434"/>
      <c r="E353" s="442"/>
      <c r="F353" s="434"/>
      <c r="G353" s="434"/>
    </row>
    <row r="354" spans="3:7" ht="15">
      <c r="C354" s="434"/>
      <c r="D354" s="434"/>
      <c r="E354" s="442"/>
      <c r="F354" s="434"/>
      <c r="G354" s="434"/>
    </row>
    <row r="355" spans="3:7" ht="15">
      <c r="C355" s="434"/>
      <c r="D355" s="434"/>
      <c r="E355" s="442"/>
      <c r="F355" s="434"/>
      <c r="G355" s="434"/>
    </row>
    <row r="356" spans="3:7" ht="15">
      <c r="C356" s="434"/>
      <c r="D356" s="434"/>
      <c r="E356" s="442"/>
      <c r="F356" s="434"/>
      <c r="G356" s="434"/>
    </row>
    <row r="357" spans="3:7" ht="15">
      <c r="C357" s="434"/>
      <c r="D357" s="434"/>
      <c r="E357" s="442"/>
      <c r="F357" s="434"/>
      <c r="G357" s="434"/>
    </row>
    <row r="358" spans="3:7" ht="15">
      <c r="C358" s="434"/>
      <c r="D358" s="434"/>
      <c r="E358" s="442"/>
      <c r="F358" s="434"/>
      <c r="G358" s="434"/>
    </row>
    <row r="359" spans="3:7" ht="15">
      <c r="C359" s="434"/>
      <c r="D359" s="434"/>
      <c r="E359" s="442"/>
      <c r="F359" s="434"/>
      <c r="G359" s="434"/>
    </row>
    <row r="360" spans="3:7" ht="15">
      <c r="C360" s="434"/>
      <c r="D360" s="434"/>
      <c r="E360" s="442"/>
      <c r="F360" s="434"/>
      <c r="G360" s="434"/>
    </row>
    <row r="361" spans="3:7" ht="15">
      <c r="C361" s="434"/>
      <c r="D361" s="434"/>
      <c r="E361" s="442"/>
      <c r="F361" s="434"/>
      <c r="G361" s="434"/>
    </row>
    <row r="362" spans="3:7" ht="15">
      <c r="C362" s="434"/>
      <c r="D362" s="434"/>
      <c r="E362" s="442"/>
      <c r="F362" s="434"/>
      <c r="G362" s="434"/>
    </row>
    <row r="363" spans="3:7" ht="15">
      <c r="C363" s="434"/>
      <c r="D363" s="434"/>
      <c r="E363" s="442"/>
      <c r="F363" s="434"/>
      <c r="G363" s="434"/>
    </row>
    <row r="364" spans="3:7" ht="15">
      <c r="C364" s="434"/>
      <c r="D364" s="434"/>
      <c r="E364" s="442"/>
      <c r="F364" s="434"/>
      <c r="G364" s="434"/>
    </row>
    <row r="365" spans="3:7" ht="15">
      <c r="C365" s="434"/>
      <c r="D365" s="434"/>
      <c r="E365" s="442"/>
      <c r="F365" s="434"/>
      <c r="G365" s="434"/>
    </row>
    <row r="366" spans="3:7" ht="15">
      <c r="C366" s="434"/>
      <c r="D366" s="434"/>
      <c r="E366" s="442"/>
      <c r="F366" s="434"/>
      <c r="G366" s="434"/>
    </row>
    <row r="367" spans="3:7" ht="15">
      <c r="C367" s="434"/>
      <c r="D367" s="434"/>
      <c r="E367" s="442"/>
      <c r="F367" s="434"/>
      <c r="G367" s="434"/>
    </row>
    <row r="368" spans="3:7" ht="15">
      <c r="C368" s="434"/>
      <c r="D368" s="434"/>
      <c r="E368" s="442"/>
      <c r="F368" s="434"/>
      <c r="G368" s="434"/>
    </row>
    <row r="369" spans="3:7" ht="15">
      <c r="C369" s="434"/>
      <c r="D369" s="434"/>
      <c r="E369" s="442"/>
      <c r="F369" s="434"/>
      <c r="G369" s="434"/>
    </row>
    <row r="370" spans="3:7" ht="15">
      <c r="C370" s="434"/>
      <c r="D370" s="434"/>
      <c r="E370" s="442"/>
      <c r="F370" s="434"/>
      <c r="G370" s="434"/>
    </row>
    <row r="371" spans="3:7" ht="15">
      <c r="C371" s="434"/>
      <c r="D371" s="434"/>
      <c r="E371" s="442"/>
      <c r="F371" s="434"/>
      <c r="G371" s="434"/>
    </row>
    <row r="372" spans="3:7" ht="15">
      <c r="C372" s="434"/>
      <c r="D372" s="434"/>
      <c r="E372" s="442"/>
      <c r="F372" s="434"/>
      <c r="G372" s="434"/>
    </row>
    <row r="373" spans="3:7" ht="15">
      <c r="C373" s="434"/>
      <c r="D373" s="434"/>
      <c r="E373" s="442"/>
      <c r="F373" s="434"/>
      <c r="G373" s="434"/>
    </row>
    <row r="374" spans="3:7" ht="15">
      <c r="C374" s="434"/>
      <c r="D374" s="434"/>
      <c r="E374" s="442"/>
      <c r="F374" s="434"/>
      <c r="G374" s="434"/>
    </row>
    <row r="375" spans="3:7" ht="15">
      <c r="C375" s="434"/>
      <c r="D375" s="434"/>
      <c r="E375" s="442"/>
      <c r="F375" s="434"/>
      <c r="G375" s="434"/>
    </row>
    <row r="376" spans="3:7" ht="15">
      <c r="C376" s="434"/>
      <c r="D376" s="434"/>
      <c r="E376" s="442"/>
      <c r="F376" s="434"/>
      <c r="G376" s="434"/>
    </row>
    <row r="377" spans="3:7" ht="15">
      <c r="C377" s="434"/>
      <c r="D377" s="434"/>
      <c r="E377" s="442"/>
      <c r="F377" s="434"/>
      <c r="G377" s="434"/>
    </row>
    <row r="378" spans="3:7" ht="15">
      <c r="C378" s="434"/>
      <c r="D378" s="434"/>
      <c r="E378" s="442"/>
      <c r="F378" s="434"/>
      <c r="G378" s="434"/>
    </row>
    <row r="379" spans="3:7" ht="15">
      <c r="C379" s="434"/>
      <c r="D379" s="434"/>
      <c r="E379" s="442"/>
      <c r="F379" s="434"/>
      <c r="G379" s="434"/>
    </row>
    <row r="380" spans="3:7" ht="15">
      <c r="C380" s="434"/>
      <c r="D380" s="434"/>
      <c r="E380" s="442"/>
      <c r="F380" s="434"/>
      <c r="G380" s="434"/>
    </row>
    <row r="381" spans="3:7" ht="15">
      <c r="C381" s="434"/>
      <c r="D381" s="434"/>
      <c r="E381" s="442"/>
      <c r="F381" s="434"/>
      <c r="G381" s="434"/>
    </row>
    <row r="382" spans="3:7" ht="15">
      <c r="C382" s="434"/>
      <c r="D382" s="434"/>
      <c r="E382" s="442"/>
      <c r="F382" s="434"/>
      <c r="G382" s="434"/>
    </row>
    <row r="383" spans="3:7" ht="15">
      <c r="C383" s="434"/>
      <c r="D383" s="434"/>
      <c r="E383" s="442"/>
      <c r="F383" s="434"/>
      <c r="G383" s="434"/>
    </row>
    <row r="384" spans="3:7" ht="15">
      <c r="C384" s="434"/>
      <c r="D384" s="434"/>
      <c r="E384" s="442"/>
      <c r="F384" s="434"/>
      <c r="G384" s="434"/>
    </row>
    <row r="385" spans="3:7" ht="15">
      <c r="C385" s="434"/>
      <c r="D385" s="434"/>
      <c r="E385" s="442"/>
      <c r="F385" s="434"/>
      <c r="G385" s="434"/>
    </row>
    <row r="386" spans="3:7" ht="15">
      <c r="C386" s="434"/>
      <c r="D386" s="434"/>
      <c r="E386" s="442"/>
      <c r="F386" s="434"/>
      <c r="G386" s="434"/>
    </row>
    <row r="387" spans="3:7" ht="15">
      <c r="C387" s="434"/>
      <c r="D387" s="434"/>
      <c r="E387" s="442"/>
      <c r="F387" s="434"/>
      <c r="G387" s="434"/>
    </row>
    <row r="388" spans="3:7" ht="15">
      <c r="C388" s="434"/>
      <c r="D388" s="434"/>
      <c r="E388" s="442"/>
      <c r="F388" s="434"/>
      <c r="G388" s="434"/>
    </row>
    <row r="389" spans="3:7" ht="15">
      <c r="C389" s="434"/>
      <c r="D389" s="434"/>
      <c r="E389" s="442"/>
      <c r="F389" s="434"/>
      <c r="G389" s="434"/>
    </row>
    <row r="390" spans="3:7" ht="15">
      <c r="C390" s="434"/>
      <c r="D390" s="434"/>
      <c r="E390" s="442"/>
      <c r="F390" s="434"/>
      <c r="G390" s="434"/>
    </row>
    <row r="391" spans="3:7" ht="15">
      <c r="C391" s="434"/>
      <c r="D391" s="434"/>
      <c r="E391" s="442"/>
      <c r="F391" s="434"/>
      <c r="G391" s="434"/>
    </row>
    <row r="392" spans="3:7" ht="15">
      <c r="C392" s="434"/>
      <c r="D392" s="434"/>
      <c r="E392" s="442"/>
      <c r="F392" s="434"/>
      <c r="G392" s="434"/>
    </row>
    <row r="393" spans="3:7" ht="15">
      <c r="C393" s="434"/>
      <c r="D393" s="434"/>
      <c r="E393" s="442"/>
      <c r="F393" s="434"/>
      <c r="G393" s="434"/>
    </row>
    <row r="394" spans="3:7" ht="15">
      <c r="C394" s="434"/>
      <c r="D394" s="434"/>
      <c r="E394" s="442"/>
      <c r="F394" s="434"/>
      <c r="G394" s="434"/>
    </row>
    <row r="395" spans="3:7" ht="15">
      <c r="C395" s="434"/>
      <c r="D395" s="434"/>
      <c r="E395" s="442"/>
      <c r="F395" s="434"/>
      <c r="G395" s="434"/>
    </row>
    <row r="396" spans="3:7" ht="15">
      <c r="C396" s="434"/>
      <c r="D396" s="434"/>
      <c r="E396" s="442"/>
      <c r="F396" s="434"/>
      <c r="G396" s="434"/>
    </row>
    <row r="397" spans="3:7" ht="15">
      <c r="C397" s="434"/>
      <c r="D397" s="434"/>
      <c r="E397" s="442"/>
      <c r="F397" s="434"/>
      <c r="G397" s="434"/>
    </row>
    <row r="398" spans="3:7" ht="15">
      <c r="C398" s="434"/>
      <c r="D398" s="434"/>
      <c r="E398" s="442"/>
      <c r="F398" s="434"/>
      <c r="G398" s="434"/>
    </row>
    <row r="399" spans="3:7" ht="15">
      <c r="C399" s="434"/>
      <c r="D399" s="434"/>
      <c r="E399" s="442"/>
      <c r="F399" s="434"/>
      <c r="G399" s="434"/>
    </row>
    <row r="400" spans="3:7" ht="15">
      <c r="C400" s="434"/>
      <c r="D400" s="434"/>
      <c r="E400" s="442"/>
      <c r="F400" s="434"/>
      <c r="G400" s="434"/>
    </row>
    <row r="401" spans="3:7" ht="15">
      <c r="C401" s="434"/>
      <c r="D401" s="434"/>
      <c r="E401" s="442"/>
      <c r="F401" s="434"/>
      <c r="G401" s="434"/>
    </row>
    <row r="402" spans="3:7" ht="15">
      <c r="C402" s="434"/>
      <c r="D402" s="434"/>
      <c r="E402" s="442"/>
      <c r="F402" s="434"/>
      <c r="G402" s="434"/>
    </row>
    <row r="403" spans="3:7" ht="15">
      <c r="C403" s="434"/>
      <c r="D403" s="434"/>
      <c r="E403" s="442"/>
      <c r="F403" s="434"/>
      <c r="G403" s="434"/>
    </row>
    <row r="404" spans="3:7" ht="15">
      <c r="C404" s="434"/>
      <c r="D404" s="434"/>
      <c r="E404" s="442"/>
      <c r="F404" s="434"/>
      <c r="G404" s="434"/>
    </row>
    <row r="405" spans="3:7" ht="15">
      <c r="C405" s="434"/>
      <c r="D405" s="434"/>
      <c r="E405" s="442"/>
      <c r="F405" s="434"/>
      <c r="G405" s="434"/>
    </row>
    <row r="406" spans="3:7" ht="15">
      <c r="C406" s="434"/>
      <c r="D406" s="434"/>
      <c r="E406" s="442"/>
      <c r="F406" s="434"/>
      <c r="G406" s="434"/>
    </row>
    <row r="407" spans="3:7" ht="15">
      <c r="C407" s="434"/>
      <c r="D407" s="434"/>
      <c r="E407" s="442"/>
      <c r="F407" s="434"/>
      <c r="G407" s="434"/>
    </row>
    <row r="408" spans="3:7" ht="15">
      <c r="C408" s="434"/>
      <c r="D408" s="434"/>
      <c r="E408" s="442"/>
      <c r="F408" s="434"/>
      <c r="G408" s="434"/>
    </row>
    <row r="409" spans="3:7" ht="15">
      <c r="C409" s="434"/>
      <c r="D409" s="434"/>
      <c r="E409" s="442"/>
      <c r="F409" s="434"/>
      <c r="G409" s="434"/>
    </row>
    <row r="410" spans="3:7" ht="15">
      <c r="C410" s="434"/>
      <c r="D410" s="434"/>
      <c r="E410" s="442"/>
      <c r="F410" s="434"/>
      <c r="G410" s="434"/>
    </row>
    <row r="411" spans="3:7" ht="15">
      <c r="C411" s="434"/>
      <c r="D411" s="434"/>
      <c r="E411" s="442"/>
      <c r="F411" s="434"/>
      <c r="G411" s="434"/>
    </row>
    <row r="412" spans="3:7" ht="15">
      <c r="C412" s="434"/>
      <c r="D412" s="434"/>
      <c r="E412" s="442"/>
      <c r="F412" s="434"/>
      <c r="G412" s="434"/>
    </row>
    <row r="413" spans="3:7" ht="15">
      <c r="C413" s="434"/>
      <c r="D413" s="434"/>
      <c r="E413" s="442"/>
      <c r="F413" s="434"/>
      <c r="G413" s="434"/>
    </row>
    <row r="414" spans="3:7" ht="15">
      <c r="C414" s="434"/>
      <c r="D414" s="434"/>
      <c r="E414" s="442"/>
      <c r="F414" s="434"/>
      <c r="G414" s="434"/>
    </row>
    <row r="415" spans="3:7" ht="15">
      <c r="C415" s="434"/>
      <c r="D415" s="434"/>
      <c r="E415" s="442"/>
      <c r="F415" s="434"/>
      <c r="G415" s="434"/>
    </row>
    <row r="416" spans="3:7" ht="15">
      <c r="C416" s="434"/>
      <c r="D416" s="434"/>
      <c r="E416" s="442"/>
      <c r="F416" s="434"/>
      <c r="G416" s="434"/>
    </row>
    <row r="417" spans="3:7" ht="15">
      <c r="C417" s="434"/>
      <c r="D417" s="434"/>
      <c r="E417" s="442"/>
      <c r="F417" s="434"/>
      <c r="G417" s="434"/>
    </row>
    <row r="418" spans="3:7" ht="15">
      <c r="C418" s="434"/>
      <c r="D418" s="434"/>
      <c r="E418" s="442"/>
      <c r="F418" s="434"/>
      <c r="G418" s="434"/>
    </row>
    <row r="419" spans="3:7" ht="15">
      <c r="C419" s="434"/>
      <c r="D419" s="434"/>
      <c r="E419" s="442"/>
      <c r="F419" s="434"/>
      <c r="G419" s="434"/>
    </row>
    <row r="420" spans="3:7" ht="15">
      <c r="C420" s="434"/>
      <c r="D420" s="434"/>
      <c r="E420" s="442"/>
      <c r="F420" s="434"/>
      <c r="G420" s="434"/>
    </row>
    <row r="421" spans="3:7" ht="15">
      <c r="C421" s="434"/>
      <c r="D421" s="434"/>
      <c r="E421" s="442"/>
      <c r="F421" s="434"/>
      <c r="G421" s="434"/>
    </row>
    <row r="422" spans="3:7" ht="15">
      <c r="C422" s="434"/>
      <c r="D422" s="434"/>
      <c r="E422" s="442"/>
      <c r="F422" s="434"/>
      <c r="G422" s="434"/>
    </row>
    <row r="423" spans="3:7" ht="15">
      <c r="C423" s="434"/>
      <c r="D423" s="434"/>
      <c r="E423" s="442"/>
      <c r="F423" s="434"/>
      <c r="G423" s="434"/>
    </row>
    <row r="424" spans="3:7" ht="15">
      <c r="C424" s="434"/>
      <c r="D424" s="434"/>
      <c r="E424" s="442"/>
      <c r="F424" s="434"/>
      <c r="G424" s="434"/>
    </row>
    <row r="425" spans="3:7" ht="15">
      <c r="C425" s="434"/>
      <c r="D425" s="434"/>
      <c r="E425" s="442"/>
      <c r="F425" s="434"/>
      <c r="G425" s="434"/>
    </row>
    <row r="426" spans="3:7" ht="15">
      <c r="C426" s="434"/>
      <c r="D426" s="434"/>
      <c r="E426" s="442"/>
      <c r="F426" s="434"/>
      <c r="G426" s="434"/>
    </row>
    <row r="427" spans="3:7" ht="15">
      <c r="C427" s="434"/>
      <c r="D427" s="434"/>
      <c r="E427" s="442"/>
      <c r="F427" s="434"/>
      <c r="G427" s="434"/>
    </row>
    <row r="428" spans="3:7" ht="15">
      <c r="C428" s="434"/>
      <c r="D428" s="434"/>
      <c r="E428" s="442"/>
      <c r="F428" s="434"/>
      <c r="G428" s="434"/>
    </row>
    <row r="429" spans="3:7" ht="15">
      <c r="C429" s="434"/>
      <c r="D429" s="434"/>
      <c r="E429" s="442"/>
      <c r="F429" s="434"/>
      <c r="G429" s="434"/>
    </row>
    <row r="430" spans="3:7" ht="15">
      <c r="C430" s="434"/>
      <c r="D430" s="434"/>
      <c r="E430" s="442"/>
      <c r="F430" s="434"/>
      <c r="G430" s="434"/>
    </row>
    <row r="431" spans="3:7" ht="15">
      <c r="C431" s="434"/>
      <c r="D431" s="434"/>
      <c r="E431" s="442"/>
      <c r="F431" s="434"/>
      <c r="G431" s="434"/>
    </row>
    <row r="432" spans="3:7" ht="15">
      <c r="C432" s="434"/>
      <c r="D432" s="434"/>
      <c r="E432" s="442"/>
      <c r="F432" s="434"/>
      <c r="G432" s="434"/>
    </row>
    <row r="433" spans="3:7" ht="15">
      <c r="C433" s="434"/>
      <c r="D433" s="434"/>
      <c r="E433" s="442"/>
      <c r="F433" s="434"/>
      <c r="G433" s="434"/>
    </row>
    <row r="434" spans="3:7" ht="15">
      <c r="C434" s="434"/>
      <c r="D434" s="434"/>
      <c r="E434" s="442"/>
      <c r="F434" s="434"/>
      <c r="G434" s="434"/>
    </row>
    <row r="435" spans="3:7" ht="15">
      <c r="C435" s="434"/>
      <c r="D435" s="434"/>
      <c r="E435" s="442"/>
      <c r="F435" s="434"/>
      <c r="G435" s="434"/>
    </row>
    <row r="436" spans="3:7" ht="15">
      <c r="C436" s="434"/>
      <c r="D436" s="434"/>
      <c r="E436" s="442"/>
      <c r="F436" s="434"/>
      <c r="G436" s="434"/>
    </row>
    <row r="437" spans="3:7" ht="15">
      <c r="C437" s="434"/>
      <c r="D437" s="434"/>
      <c r="E437" s="442"/>
      <c r="F437" s="434"/>
      <c r="G437" s="434"/>
    </row>
    <row r="438" spans="3:7" ht="15">
      <c r="C438" s="434"/>
      <c r="D438" s="434"/>
      <c r="E438" s="442"/>
      <c r="F438" s="434"/>
      <c r="G438" s="434"/>
    </row>
    <row r="439" spans="3:7" ht="15">
      <c r="C439" s="434"/>
      <c r="D439" s="434"/>
      <c r="E439" s="442"/>
      <c r="F439" s="434"/>
      <c r="G439" s="434"/>
    </row>
    <row r="440" spans="3:7" ht="15">
      <c r="C440" s="434"/>
      <c r="D440" s="434"/>
      <c r="E440" s="442"/>
      <c r="F440" s="434"/>
      <c r="G440" s="434"/>
    </row>
    <row r="441" spans="3:7" ht="15">
      <c r="C441" s="434"/>
      <c r="D441" s="434"/>
      <c r="E441" s="442"/>
      <c r="F441" s="434"/>
      <c r="G441" s="434"/>
    </row>
    <row r="442" spans="3:7" ht="15">
      <c r="C442" s="434"/>
      <c r="D442" s="434"/>
      <c r="E442" s="442"/>
      <c r="F442" s="434"/>
      <c r="G442" s="434"/>
    </row>
    <row r="443" spans="3:7" ht="15">
      <c r="C443" s="434"/>
      <c r="D443" s="434"/>
      <c r="E443" s="442"/>
      <c r="F443" s="434"/>
      <c r="G443" s="434"/>
    </row>
    <row r="444" spans="3:7" ht="15">
      <c r="C444" s="434"/>
      <c r="D444" s="434"/>
      <c r="E444" s="442"/>
      <c r="F444" s="434"/>
      <c r="G444" s="434"/>
    </row>
    <row r="445" spans="3:7" ht="15">
      <c r="C445" s="434"/>
      <c r="D445" s="434"/>
      <c r="E445" s="442"/>
      <c r="F445" s="434"/>
      <c r="G445" s="434"/>
    </row>
    <row r="446" spans="3:7" ht="15">
      <c r="C446" s="434"/>
      <c r="D446" s="434"/>
      <c r="E446" s="442"/>
      <c r="F446" s="434"/>
      <c r="G446" s="434"/>
    </row>
    <row r="447" spans="3:7" ht="15">
      <c r="C447" s="434"/>
      <c r="D447" s="434"/>
      <c r="E447" s="442"/>
      <c r="F447" s="434"/>
      <c r="G447" s="434"/>
    </row>
    <row r="448" spans="3:7" ht="15">
      <c r="C448" s="434"/>
      <c r="D448" s="434"/>
      <c r="E448" s="442"/>
      <c r="F448" s="434"/>
      <c r="G448" s="434"/>
    </row>
    <row r="449" spans="3:7" ht="15">
      <c r="C449" s="434"/>
      <c r="D449" s="434"/>
      <c r="E449" s="442"/>
      <c r="F449" s="434"/>
      <c r="G449" s="434"/>
    </row>
    <row r="450" spans="3:7" ht="15">
      <c r="C450" s="434"/>
      <c r="D450" s="434"/>
      <c r="E450" s="442"/>
      <c r="F450" s="434"/>
      <c r="G450" s="434"/>
    </row>
    <row r="451" spans="3:7" ht="15">
      <c r="C451" s="434"/>
      <c r="D451" s="434"/>
      <c r="E451" s="442"/>
      <c r="F451" s="434"/>
      <c r="G451" s="434"/>
    </row>
    <row r="452" spans="3:7" ht="15">
      <c r="C452" s="434"/>
      <c r="D452" s="434"/>
      <c r="E452" s="442"/>
      <c r="F452" s="434"/>
      <c r="G452" s="434"/>
    </row>
    <row r="453" spans="3:7" ht="15">
      <c r="C453" s="434"/>
      <c r="D453" s="434"/>
      <c r="E453" s="442"/>
      <c r="F453" s="434"/>
      <c r="G453" s="434"/>
    </row>
    <row r="454" spans="3:7" ht="15">
      <c r="C454" s="434"/>
      <c r="D454" s="434"/>
      <c r="E454" s="442"/>
      <c r="F454" s="434"/>
      <c r="G454" s="434"/>
    </row>
    <row r="455" spans="3:7" ht="15">
      <c r="C455" s="434"/>
      <c r="D455" s="434"/>
      <c r="E455" s="442"/>
      <c r="F455" s="434"/>
      <c r="G455" s="434"/>
    </row>
    <row r="456" spans="3:7" ht="15">
      <c r="C456" s="434"/>
      <c r="D456" s="434"/>
      <c r="E456" s="442"/>
      <c r="F456" s="434"/>
      <c r="G456" s="434"/>
    </row>
    <row r="457" spans="3:7" ht="15">
      <c r="C457" s="434"/>
      <c r="D457" s="434"/>
      <c r="E457" s="442"/>
      <c r="F457" s="434"/>
      <c r="G457" s="434"/>
    </row>
    <row r="458" spans="3:7" ht="15">
      <c r="C458" s="434"/>
      <c r="D458" s="434"/>
      <c r="E458" s="442"/>
      <c r="F458" s="434"/>
      <c r="G458" s="434"/>
    </row>
    <row r="459" spans="3:7" ht="15">
      <c r="C459" s="434"/>
      <c r="D459" s="434"/>
      <c r="E459" s="442"/>
      <c r="F459" s="434"/>
      <c r="G459" s="434"/>
    </row>
    <row r="460" spans="3:7" ht="15">
      <c r="C460" s="434"/>
      <c r="D460" s="434"/>
      <c r="E460" s="442"/>
      <c r="F460" s="434"/>
      <c r="G460" s="434"/>
    </row>
    <row r="461" spans="3:7" ht="15">
      <c r="C461" s="434"/>
      <c r="D461" s="434"/>
      <c r="E461" s="442"/>
      <c r="F461" s="434"/>
      <c r="G461" s="434"/>
    </row>
    <row r="462" spans="3:7" ht="15">
      <c r="C462" s="434"/>
      <c r="D462" s="434"/>
      <c r="E462" s="442"/>
      <c r="F462" s="434"/>
      <c r="G462" s="434"/>
    </row>
    <row r="463" spans="3:7" ht="15">
      <c r="C463" s="434"/>
      <c r="D463" s="434"/>
      <c r="E463" s="442"/>
      <c r="F463" s="434"/>
      <c r="G463" s="434"/>
    </row>
    <row r="464" spans="3:7" ht="15">
      <c r="C464" s="434"/>
      <c r="D464" s="434"/>
      <c r="E464" s="442"/>
      <c r="F464" s="434"/>
      <c r="G464" s="434"/>
    </row>
    <row r="465" spans="3:7" ht="15">
      <c r="C465" s="434"/>
      <c r="D465" s="434"/>
      <c r="E465" s="442"/>
      <c r="F465" s="434"/>
      <c r="G465" s="434"/>
    </row>
    <row r="466" spans="3:7" ht="15">
      <c r="C466" s="434"/>
      <c r="D466" s="434"/>
      <c r="E466" s="442"/>
      <c r="F466" s="434"/>
      <c r="G466" s="434"/>
    </row>
    <row r="467" spans="3:7" ht="15">
      <c r="C467" s="434"/>
      <c r="D467" s="434"/>
      <c r="E467" s="442"/>
      <c r="F467" s="434"/>
      <c r="G467" s="434"/>
    </row>
    <row r="468" spans="3:7" ht="15">
      <c r="C468" s="434"/>
      <c r="D468" s="434"/>
      <c r="E468" s="442"/>
      <c r="F468" s="434"/>
      <c r="G468" s="434"/>
    </row>
    <row r="469" spans="3:7" ht="15">
      <c r="C469" s="434"/>
      <c r="D469" s="434"/>
      <c r="E469" s="442"/>
      <c r="F469" s="434"/>
      <c r="G469" s="434"/>
    </row>
    <row r="470" spans="3:7" ht="15">
      <c r="C470" s="434"/>
      <c r="D470" s="434"/>
      <c r="E470" s="442"/>
      <c r="F470" s="434"/>
      <c r="G470" s="434"/>
    </row>
    <row r="471" spans="3:7" ht="15">
      <c r="C471" s="434"/>
      <c r="D471" s="434"/>
      <c r="E471" s="442"/>
      <c r="F471" s="434"/>
      <c r="G471" s="434"/>
    </row>
    <row r="472" spans="3:7" ht="15">
      <c r="C472" s="434"/>
      <c r="D472" s="434"/>
      <c r="E472" s="442"/>
      <c r="F472" s="434"/>
      <c r="G472" s="434"/>
    </row>
    <row r="473" spans="3:7" ht="15">
      <c r="C473" s="434"/>
      <c r="D473" s="434"/>
      <c r="E473" s="442"/>
      <c r="F473" s="434"/>
      <c r="G473" s="434"/>
    </row>
    <row r="474" spans="3:7" ht="15">
      <c r="C474" s="434"/>
      <c r="D474" s="434"/>
      <c r="E474" s="442"/>
      <c r="F474" s="434"/>
      <c r="G474" s="434"/>
    </row>
    <row r="475" spans="3:7" ht="15">
      <c r="C475" s="434"/>
      <c r="D475" s="434"/>
      <c r="E475" s="442"/>
      <c r="F475" s="434"/>
      <c r="G475" s="434"/>
    </row>
    <row r="476" spans="3:7" ht="15">
      <c r="C476" s="434"/>
      <c r="D476" s="434"/>
      <c r="E476" s="442"/>
      <c r="F476" s="434"/>
      <c r="G476" s="434"/>
    </row>
    <row r="477" spans="3:7" ht="15">
      <c r="C477" s="434"/>
      <c r="D477" s="434"/>
      <c r="E477" s="442"/>
      <c r="F477" s="434"/>
      <c r="G477" s="434"/>
    </row>
    <row r="478" spans="3:7" ht="15">
      <c r="C478" s="434"/>
      <c r="D478" s="434"/>
      <c r="E478" s="442"/>
      <c r="F478" s="434"/>
      <c r="G478" s="434"/>
    </row>
    <row r="479" spans="3:7" ht="15">
      <c r="C479" s="434"/>
      <c r="D479" s="434"/>
      <c r="E479" s="442"/>
      <c r="F479" s="434"/>
      <c r="G479" s="434"/>
    </row>
    <row r="480" spans="3:7" ht="15">
      <c r="C480" s="434"/>
      <c r="D480" s="434"/>
      <c r="E480" s="442"/>
      <c r="F480" s="434"/>
      <c r="G480" s="434"/>
    </row>
    <row r="481" spans="3:7" ht="15">
      <c r="C481" s="434"/>
      <c r="D481" s="434"/>
      <c r="E481" s="442"/>
      <c r="F481" s="434"/>
      <c r="G481" s="434"/>
    </row>
    <row r="482" spans="3:7" ht="15">
      <c r="C482" s="434"/>
      <c r="D482" s="434"/>
      <c r="E482" s="442"/>
      <c r="F482" s="434"/>
      <c r="G482" s="434"/>
    </row>
    <row r="483" spans="3:7" ht="15">
      <c r="C483" s="434"/>
      <c r="D483" s="434"/>
      <c r="E483" s="442"/>
      <c r="F483" s="434"/>
      <c r="G483" s="434"/>
    </row>
    <row r="484" spans="3:7" ht="15">
      <c r="C484" s="434"/>
      <c r="D484" s="434"/>
      <c r="E484" s="442"/>
      <c r="F484" s="434"/>
      <c r="G484" s="434"/>
    </row>
    <row r="485" spans="3:7" ht="15">
      <c r="C485" s="434"/>
      <c r="D485" s="434"/>
      <c r="E485" s="442"/>
      <c r="F485" s="434"/>
      <c r="G485" s="434"/>
    </row>
    <row r="486" spans="3:7" ht="15">
      <c r="C486" s="434"/>
      <c r="D486" s="434"/>
      <c r="E486" s="442"/>
      <c r="F486" s="434"/>
      <c r="G486" s="434"/>
    </row>
    <row r="487" spans="3:7" ht="15">
      <c r="C487" s="434"/>
      <c r="D487" s="434"/>
      <c r="E487" s="442"/>
      <c r="F487" s="434"/>
      <c r="G487" s="434"/>
    </row>
    <row r="488" spans="3:7" ht="15">
      <c r="C488" s="434"/>
      <c r="D488" s="434"/>
      <c r="E488" s="442"/>
      <c r="F488" s="434"/>
      <c r="G488" s="434"/>
    </row>
    <row r="489" spans="3:7" ht="15">
      <c r="C489" s="434"/>
      <c r="D489" s="434"/>
      <c r="E489" s="442"/>
      <c r="F489" s="434"/>
      <c r="G489" s="434"/>
    </row>
    <row r="490" spans="3:7" ht="15">
      <c r="C490" s="434"/>
      <c r="D490" s="434"/>
      <c r="E490" s="442"/>
      <c r="F490" s="434"/>
      <c r="G490" s="434"/>
    </row>
    <row r="491" spans="3:7" ht="15">
      <c r="C491" s="434"/>
      <c r="D491" s="434"/>
      <c r="E491" s="442"/>
      <c r="F491" s="434"/>
      <c r="G491" s="434"/>
    </row>
    <row r="492" spans="3:7" ht="15">
      <c r="C492" s="434"/>
      <c r="D492" s="434"/>
      <c r="E492" s="442"/>
      <c r="F492" s="434"/>
      <c r="G492" s="434"/>
    </row>
    <row r="493" spans="3:7" ht="15">
      <c r="C493" s="434"/>
      <c r="D493" s="434"/>
      <c r="E493" s="442"/>
      <c r="F493" s="434"/>
      <c r="G493" s="434"/>
    </row>
    <row r="494" spans="3:7" ht="15">
      <c r="C494" s="434"/>
      <c r="D494" s="434"/>
      <c r="E494" s="442"/>
      <c r="F494" s="434"/>
      <c r="G494" s="434"/>
    </row>
    <row r="495" spans="3:7" ht="15">
      <c r="C495" s="434"/>
      <c r="D495" s="434"/>
      <c r="E495" s="442"/>
      <c r="F495" s="434"/>
      <c r="G495" s="434"/>
    </row>
    <row r="496" spans="3:7" ht="15">
      <c r="C496" s="434"/>
      <c r="D496" s="434"/>
      <c r="E496" s="442"/>
      <c r="F496" s="434"/>
      <c r="G496" s="434"/>
    </row>
    <row r="497" spans="3:7" ht="15">
      <c r="C497" s="434"/>
      <c r="D497" s="434"/>
      <c r="E497" s="442"/>
      <c r="F497" s="434"/>
      <c r="G497" s="434"/>
    </row>
    <row r="498" spans="3:7" ht="15">
      <c r="C498" s="434"/>
      <c r="D498" s="434"/>
      <c r="E498" s="442"/>
      <c r="F498" s="434"/>
      <c r="G498" s="434"/>
    </row>
    <row r="499" spans="3:7" ht="15">
      <c r="C499" s="434"/>
      <c r="D499" s="434"/>
      <c r="E499" s="442"/>
      <c r="F499" s="434"/>
      <c r="G499" s="434"/>
    </row>
    <row r="500" spans="3:7" ht="15">
      <c r="C500" s="434"/>
      <c r="D500" s="434"/>
      <c r="E500" s="442"/>
      <c r="F500" s="434"/>
      <c r="G500" s="434"/>
    </row>
    <row r="501" spans="3:7" ht="15">
      <c r="C501" s="434"/>
      <c r="D501" s="434"/>
      <c r="E501" s="442"/>
      <c r="F501" s="434"/>
      <c r="G501" s="434"/>
    </row>
    <row r="502" spans="3:7" ht="15">
      <c r="C502" s="434"/>
      <c r="D502" s="434"/>
      <c r="E502" s="442"/>
      <c r="F502" s="434"/>
      <c r="G502" s="434"/>
    </row>
    <row r="503" spans="3:7" ht="15">
      <c r="C503" s="434"/>
      <c r="D503" s="434"/>
      <c r="E503" s="442"/>
      <c r="F503" s="434"/>
      <c r="G503" s="434"/>
    </row>
    <row r="504" spans="3:7" ht="15">
      <c r="C504" s="434"/>
      <c r="D504" s="434"/>
      <c r="E504" s="442"/>
      <c r="F504" s="434"/>
      <c r="G504" s="434"/>
    </row>
    <row r="505" spans="3:7" ht="15">
      <c r="C505" s="434"/>
      <c r="D505" s="434"/>
      <c r="E505" s="442"/>
      <c r="F505" s="434"/>
      <c r="G505" s="434"/>
    </row>
    <row r="506" spans="3:7" ht="15">
      <c r="C506" s="434"/>
      <c r="D506" s="434"/>
      <c r="E506" s="442"/>
      <c r="F506" s="434"/>
      <c r="G506" s="434"/>
    </row>
    <row r="507" spans="3:7" ht="15">
      <c r="C507" s="434"/>
      <c r="D507" s="434"/>
      <c r="E507" s="442"/>
      <c r="F507" s="434"/>
      <c r="G507" s="434"/>
    </row>
    <row r="508" spans="3:7" ht="15">
      <c r="C508" s="434"/>
      <c r="D508" s="434"/>
      <c r="E508" s="442"/>
      <c r="F508" s="434"/>
      <c r="G508" s="434"/>
    </row>
    <row r="509" spans="3:7" ht="15">
      <c r="C509" s="434"/>
      <c r="D509" s="434"/>
      <c r="E509" s="442"/>
      <c r="F509" s="434"/>
      <c r="G509" s="434"/>
    </row>
    <row r="510" spans="3:7" ht="15">
      <c r="C510" s="434"/>
      <c r="D510" s="434"/>
      <c r="E510" s="442"/>
      <c r="F510" s="434"/>
      <c r="G510" s="434"/>
    </row>
    <row r="511" spans="3:7" ht="15">
      <c r="C511" s="434"/>
      <c r="D511" s="434"/>
      <c r="E511" s="442"/>
      <c r="F511" s="434"/>
      <c r="G511" s="434"/>
    </row>
    <row r="512" spans="3:7" ht="15">
      <c r="C512" s="434"/>
      <c r="D512" s="434"/>
      <c r="E512" s="442"/>
      <c r="F512" s="434"/>
      <c r="G512" s="434"/>
    </row>
    <row r="513" spans="3:7" ht="15">
      <c r="C513" s="434"/>
      <c r="D513" s="434"/>
      <c r="E513" s="442"/>
      <c r="F513" s="434"/>
      <c r="G513" s="434"/>
    </row>
    <row r="514" spans="3:7" ht="15">
      <c r="C514" s="434"/>
      <c r="D514" s="434"/>
      <c r="E514" s="442"/>
      <c r="F514" s="434"/>
      <c r="G514" s="434"/>
    </row>
    <row r="515" spans="3:7" ht="15">
      <c r="C515" s="434"/>
      <c r="D515" s="434"/>
      <c r="E515" s="442"/>
      <c r="F515" s="434"/>
      <c r="G515" s="434"/>
    </row>
    <row r="516" spans="3:7" ht="15">
      <c r="C516" s="434"/>
      <c r="D516" s="434"/>
      <c r="E516" s="442"/>
      <c r="F516" s="434"/>
      <c r="G516" s="434"/>
    </row>
    <row r="517" spans="3:7" ht="15">
      <c r="C517" s="434"/>
      <c r="D517" s="434"/>
      <c r="E517" s="442"/>
      <c r="F517" s="434"/>
      <c r="G517" s="434"/>
    </row>
    <row r="518" spans="3:7" ht="15">
      <c r="C518" s="434"/>
      <c r="D518" s="434"/>
      <c r="E518" s="442"/>
      <c r="F518" s="434"/>
      <c r="G518" s="434"/>
    </row>
    <row r="519" spans="3:7" ht="15">
      <c r="C519" s="434"/>
      <c r="D519" s="434"/>
      <c r="E519" s="442"/>
      <c r="F519" s="434"/>
      <c r="G519" s="434"/>
    </row>
    <row r="520" spans="3:7" ht="15">
      <c r="C520" s="434"/>
      <c r="D520" s="434"/>
      <c r="E520" s="442"/>
      <c r="F520" s="434"/>
      <c r="G520" s="434"/>
    </row>
    <row r="521" spans="3:7" ht="15">
      <c r="C521" s="434"/>
      <c r="D521" s="434"/>
      <c r="E521" s="442"/>
      <c r="F521" s="434"/>
      <c r="G521" s="434"/>
    </row>
    <row r="522" spans="3:7" ht="15">
      <c r="C522" s="434"/>
      <c r="D522" s="434"/>
      <c r="E522" s="442"/>
      <c r="F522" s="434"/>
      <c r="G522" s="434"/>
    </row>
    <row r="523" spans="3:7" ht="15">
      <c r="C523" s="434"/>
      <c r="D523" s="434"/>
      <c r="E523" s="442"/>
      <c r="F523" s="434"/>
      <c r="G523" s="434"/>
    </row>
    <row r="524" spans="3:7" ht="15">
      <c r="C524" s="434"/>
      <c r="D524" s="434"/>
      <c r="E524" s="442"/>
      <c r="F524" s="434"/>
      <c r="G524" s="434"/>
    </row>
    <row r="525" spans="3:7" ht="15">
      <c r="C525" s="434"/>
      <c r="D525" s="434"/>
      <c r="E525" s="442"/>
      <c r="F525" s="434"/>
      <c r="G525" s="434"/>
    </row>
    <row r="526" spans="3:7" ht="15">
      <c r="C526" s="434"/>
      <c r="D526" s="434"/>
      <c r="E526" s="442"/>
      <c r="F526" s="434"/>
      <c r="G526" s="434"/>
    </row>
    <row r="527" spans="3:7" ht="15">
      <c r="C527" s="434"/>
      <c r="D527" s="434"/>
      <c r="E527" s="442"/>
      <c r="F527" s="434"/>
      <c r="G527" s="434"/>
    </row>
    <row r="528" spans="3:7" ht="15">
      <c r="C528" s="434"/>
      <c r="D528" s="434"/>
      <c r="E528" s="442"/>
      <c r="F528" s="434"/>
      <c r="G528" s="434"/>
    </row>
    <row r="529" spans="3:7" ht="15">
      <c r="C529" s="434"/>
      <c r="D529" s="434"/>
      <c r="E529" s="442"/>
      <c r="F529" s="434"/>
      <c r="G529" s="434"/>
    </row>
    <row r="530" spans="3:7" ht="15">
      <c r="C530" s="434"/>
      <c r="D530" s="434"/>
      <c r="E530" s="442"/>
      <c r="F530" s="434"/>
      <c r="G530" s="434"/>
    </row>
    <row r="531" spans="3:7" ht="15">
      <c r="C531" s="434"/>
      <c r="D531" s="434"/>
      <c r="E531" s="442"/>
      <c r="F531" s="434"/>
      <c r="G531" s="434"/>
    </row>
    <row r="532" spans="3:7" ht="15">
      <c r="C532" s="434"/>
      <c r="D532" s="434"/>
      <c r="E532" s="442"/>
      <c r="F532" s="434"/>
      <c r="G532" s="434"/>
    </row>
    <row r="533" spans="3:7" ht="15">
      <c r="C533" s="434"/>
      <c r="D533" s="434"/>
      <c r="E533" s="442"/>
      <c r="F533" s="434"/>
      <c r="G533" s="434"/>
    </row>
    <row r="534" spans="3:7" ht="15">
      <c r="C534" s="434"/>
      <c r="D534" s="434"/>
      <c r="E534" s="442"/>
      <c r="F534" s="434"/>
      <c r="G534" s="434"/>
    </row>
    <row r="535" spans="3:7" ht="15">
      <c r="C535" s="434"/>
      <c r="D535" s="434"/>
      <c r="E535" s="442"/>
      <c r="F535" s="434"/>
      <c r="G535" s="434"/>
    </row>
    <row r="536" spans="3:7" ht="15">
      <c r="C536" s="434"/>
      <c r="D536" s="434"/>
      <c r="E536" s="442"/>
      <c r="F536" s="434"/>
      <c r="G536" s="434"/>
    </row>
    <row r="537" spans="3:7" ht="15">
      <c r="C537" s="434"/>
      <c r="D537" s="434"/>
      <c r="E537" s="442"/>
      <c r="F537" s="434"/>
      <c r="G537" s="434"/>
    </row>
    <row r="538" spans="3:7" ht="15">
      <c r="C538" s="434"/>
      <c r="D538" s="434"/>
      <c r="E538" s="442"/>
      <c r="F538" s="434"/>
      <c r="G538" s="434"/>
    </row>
    <row r="539" spans="3:7" ht="15">
      <c r="C539" s="434"/>
      <c r="D539" s="434"/>
      <c r="E539" s="442"/>
      <c r="F539" s="434"/>
      <c r="G539" s="434"/>
    </row>
    <row r="540" spans="3:7" ht="15">
      <c r="C540" s="434"/>
      <c r="D540" s="434"/>
      <c r="E540" s="442"/>
      <c r="F540" s="434"/>
      <c r="G540" s="434"/>
    </row>
    <row r="541" spans="3:7" ht="15">
      <c r="C541" s="434"/>
      <c r="D541" s="434"/>
      <c r="E541" s="442"/>
      <c r="F541" s="434"/>
      <c r="G541" s="434"/>
    </row>
    <row r="542" spans="3:7" ht="15">
      <c r="C542" s="434"/>
      <c r="D542" s="434"/>
      <c r="E542" s="442"/>
      <c r="F542" s="434"/>
      <c r="G542" s="434"/>
    </row>
    <row r="543" spans="3:7" ht="15">
      <c r="C543" s="434"/>
      <c r="D543" s="434"/>
      <c r="E543" s="442"/>
      <c r="F543" s="434"/>
      <c r="G543" s="434"/>
    </row>
    <row r="544" spans="3:7" ht="15">
      <c r="C544" s="434"/>
      <c r="D544" s="434"/>
      <c r="E544" s="442"/>
      <c r="F544" s="434"/>
      <c r="G544" s="434"/>
    </row>
    <row r="545" spans="3:7" ht="15">
      <c r="C545" s="434"/>
      <c r="D545" s="434"/>
      <c r="E545" s="442"/>
      <c r="F545" s="434"/>
      <c r="G545" s="434"/>
    </row>
    <row r="546" spans="3:7" ht="15">
      <c r="C546" s="434"/>
      <c r="D546" s="434"/>
      <c r="E546" s="442"/>
      <c r="F546" s="434"/>
      <c r="G546" s="434"/>
    </row>
    <row r="547" spans="3:7" ht="15">
      <c r="C547" s="434"/>
      <c r="D547" s="434"/>
      <c r="E547" s="442"/>
      <c r="F547" s="434"/>
      <c r="G547" s="434"/>
    </row>
    <row r="548" spans="3:7" ht="15">
      <c r="C548" s="434"/>
      <c r="D548" s="434"/>
      <c r="E548" s="442"/>
      <c r="F548" s="434"/>
      <c r="G548" s="434"/>
    </row>
    <row r="549" spans="3:7" ht="15">
      <c r="C549" s="434"/>
      <c r="D549" s="434"/>
      <c r="E549" s="442"/>
      <c r="F549" s="434"/>
      <c r="G549" s="434"/>
    </row>
    <row r="550" spans="3:7" ht="15">
      <c r="C550" s="434"/>
      <c r="D550" s="434"/>
      <c r="E550" s="442"/>
      <c r="F550" s="434"/>
      <c r="G550" s="434"/>
    </row>
    <row r="551" spans="3:7" ht="15">
      <c r="C551" s="434"/>
      <c r="D551" s="434"/>
      <c r="E551" s="442"/>
      <c r="F551" s="434"/>
      <c r="G551" s="434"/>
    </row>
    <row r="552" spans="3:7" ht="15">
      <c r="C552" s="434"/>
      <c r="D552" s="434"/>
      <c r="E552" s="442"/>
      <c r="F552" s="434"/>
      <c r="G552" s="434"/>
    </row>
    <row r="553" spans="3:7" ht="15">
      <c r="C553" s="434"/>
      <c r="D553" s="434"/>
      <c r="E553" s="442"/>
      <c r="F553" s="434"/>
      <c r="G553" s="434"/>
    </row>
    <row r="554" spans="3:7" ht="15">
      <c r="C554" s="434"/>
      <c r="D554" s="434"/>
      <c r="E554" s="442"/>
      <c r="F554" s="434"/>
      <c r="G554" s="434"/>
    </row>
    <row r="555" spans="3:7" ht="15">
      <c r="C555" s="434"/>
      <c r="D555" s="434"/>
      <c r="E555" s="442"/>
      <c r="F555" s="434"/>
      <c r="G555" s="434"/>
    </row>
    <row r="556" spans="3:7" ht="15">
      <c r="C556" s="434"/>
      <c r="D556" s="434"/>
      <c r="E556" s="442"/>
      <c r="F556" s="434"/>
      <c r="G556" s="434"/>
    </row>
    <row r="557" spans="3:7" ht="15">
      <c r="C557" s="434"/>
      <c r="D557" s="434"/>
      <c r="E557" s="442"/>
      <c r="F557" s="434"/>
      <c r="G557" s="434"/>
    </row>
    <row r="558" spans="3:7" ht="15">
      <c r="C558" s="434"/>
      <c r="D558" s="434"/>
      <c r="E558" s="442"/>
      <c r="F558" s="434"/>
      <c r="G558" s="434"/>
    </row>
    <row r="559" spans="3:7" ht="15">
      <c r="C559" s="434"/>
      <c r="D559" s="434"/>
      <c r="E559" s="442"/>
      <c r="F559" s="434"/>
      <c r="G559" s="434"/>
    </row>
    <row r="560" spans="3:7" ht="15">
      <c r="C560" s="434"/>
      <c r="D560" s="434"/>
      <c r="E560" s="442"/>
      <c r="F560" s="434"/>
      <c r="G560" s="434"/>
    </row>
    <row r="561" spans="3:7" ht="15">
      <c r="C561" s="434"/>
      <c r="D561" s="434"/>
      <c r="E561" s="442"/>
      <c r="F561" s="434"/>
      <c r="G561" s="434"/>
    </row>
    <row r="562" spans="3:7" ht="15">
      <c r="C562" s="434"/>
      <c r="D562" s="434"/>
      <c r="E562" s="442"/>
      <c r="F562" s="434"/>
      <c r="G562" s="434"/>
    </row>
    <row r="563" spans="3:7" ht="15">
      <c r="C563" s="434"/>
      <c r="D563" s="434"/>
      <c r="E563" s="442"/>
      <c r="F563" s="434"/>
      <c r="G563" s="434"/>
    </row>
    <row r="564" spans="3:7" ht="15">
      <c r="C564" s="434"/>
      <c r="D564" s="434"/>
      <c r="E564" s="442"/>
      <c r="F564" s="434"/>
      <c r="G564" s="434"/>
    </row>
    <row r="565" spans="3:7" ht="15">
      <c r="C565" s="434"/>
      <c r="D565" s="434"/>
      <c r="E565" s="442"/>
      <c r="F565" s="434"/>
      <c r="G565" s="434"/>
    </row>
    <row r="566" spans="3:7" ht="15">
      <c r="C566" s="434"/>
      <c r="D566" s="434"/>
      <c r="E566" s="442"/>
      <c r="F566" s="434"/>
      <c r="G566" s="434"/>
    </row>
    <row r="567" spans="3:7" ht="15">
      <c r="C567" s="434"/>
      <c r="D567" s="434"/>
      <c r="E567" s="442"/>
      <c r="F567" s="434"/>
      <c r="G567" s="434"/>
    </row>
    <row r="568" spans="3:7" ht="15">
      <c r="C568" s="434"/>
      <c r="D568" s="434"/>
      <c r="E568" s="442"/>
      <c r="F568" s="434"/>
      <c r="G568" s="434"/>
    </row>
    <row r="569" spans="3:7" ht="15">
      <c r="C569" s="434"/>
      <c r="D569" s="434"/>
      <c r="E569" s="442"/>
      <c r="F569" s="434"/>
      <c r="G569" s="434"/>
    </row>
    <row r="570" spans="3:7" ht="15">
      <c r="C570" s="434"/>
      <c r="D570" s="434"/>
      <c r="E570" s="442"/>
      <c r="F570" s="434"/>
      <c r="G570" s="434"/>
    </row>
    <row r="571" spans="3:7" ht="15">
      <c r="C571" s="434"/>
      <c r="D571" s="434"/>
      <c r="E571" s="442"/>
      <c r="F571" s="434"/>
      <c r="G571" s="434"/>
    </row>
    <row r="572" spans="3:7" ht="15">
      <c r="C572" s="434"/>
      <c r="D572" s="434"/>
      <c r="E572" s="442"/>
      <c r="F572" s="434"/>
      <c r="G572" s="434"/>
    </row>
    <row r="573" spans="3:7" ht="15">
      <c r="C573" s="434"/>
      <c r="D573" s="434"/>
      <c r="E573" s="442"/>
      <c r="F573" s="434"/>
      <c r="G573" s="434"/>
    </row>
    <row r="574" spans="3:7" ht="15">
      <c r="C574" s="434"/>
      <c r="D574" s="434"/>
      <c r="E574" s="442"/>
      <c r="F574" s="434"/>
      <c r="G574" s="434"/>
    </row>
    <row r="575" spans="3:7" ht="15">
      <c r="C575" s="434"/>
      <c r="D575" s="434"/>
      <c r="E575" s="442"/>
      <c r="F575" s="434"/>
      <c r="G575" s="434"/>
    </row>
    <row r="576" spans="3:7" ht="15">
      <c r="C576" s="434"/>
      <c r="D576" s="434"/>
      <c r="E576" s="442"/>
      <c r="F576" s="434"/>
      <c r="G576" s="434"/>
    </row>
    <row r="577" spans="3:7" ht="15">
      <c r="C577" s="434"/>
      <c r="D577" s="434"/>
      <c r="E577" s="442"/>
      <c r="F577" s="434"/>
      <c r="G577" s="434"/>
    </row>
    <row r="578" spans="3:7" ht="15">
      <c r="C578" s="434"/>
      <c r="D578" s="434"/>
      <c r="E578" s="442"/>
      <c r="F578" s="434"/>
      <c r="G578" s="434"/>
    </row>
    <row r="579" spans="3:7" ht="15">
      <c r="C579" s="434"/>
      <c r="D579" s="434"/>
      <c r="E579" s="442"/>
      <c r="F579" s="434"/>
      <c r="G579" s="434"/>
    </row>
    <row r="580" spans="3:7" ht="15">
      <c r="C580" s="434"/>
      <c r="D580" s="434"/>
      <c r="E580" s="442"/>
      <c r="F580" s="434"/>
      <c r="G580" s="434"/>
    </row>
    <row r="581" spans="3:7" ht="15">
      <c r="C581" s="434"/>
      <c r="D581" s="434"/>
      <c r="E581" s="442"/>
      <c r="F581" s="434"/>
      <c r="G581" s="434"/>
    </row>
    <row r="582" spans="3:7" ht="15">
      <c r="C582" s="434"/>
      <c r="D582" s="434"/>
      <c r="E582" s="442"/>
      <c r="F582" s="434"/>
      <c r="G582" s="434"/>
    </row>
    <row r="583" spans="3:7" ht="15">
      <c r="C583" s="434"/>
      <c r="D583" s="434"/>
      <c r="E583" s="442"/>
      <c r="F583" s="434"/>
      <c r="G583" s="434"/>
    </row>
    <row r="584" spans="3:7" ht="15">
      <c r="C584" s="434"/>
      <c r="D584" s="434"/>
      <c r="E584" s="442"/>
      <c r="F584" s="434"/>
      <c r="G584" s="434"/>
    </row>
    <row r="585" spans="3:7" ht="15">
      <c r="C585" s="434"/>
      <c r="D585" s="434"/>
      <c r="E585" s="442"/>
      <c r="F585" s="434"/>
      <c r="G585" s="434"/>
    </row>
    <row r="586" spans="3:7" ht="15">
      <c r="C586" s="434"/>
      <c r="D586" s="434"/>
      <c r="E586" s="442"/>
      <c r="F586" s="434"/>
      <c r="G586" s="434"/>
    </row>
    <row r="587" spans="3:7" ht="15">
      <c r="C587" s="434"/>
      <c r="D587" s="434"/>
      <c r="E587" s="442"/>
      <c r="F587" s="434"/>
      <c r="G587" s="434"/>
    </row>
    <row r="588" spans="3:7" ht="15">
      <c r="C588" s="434"/>
      <c r="D588" s="434"/>
      <c r="E588" s="442"/>
      <c r="F588" s="434"/>
      <c r="G588" s="434"/>
    </row>
    <row r="589" spans="3:7" ht="15">
      <c r="C589" s="434"/>
      <c r="D589" s="434"/>
      <c r="E589" s="442"/>
      <c r="F589" s="434"/>
      <c r="G589" s="434"/>
    </row>
    <row r="590" spans="3:7" ht="15">
      <c r="C590" s="434"/>
      <c r="D590" s="434"/>
      <c r="E590" s="442"/>
      <c r="F590" s="434"/>
      <c r="G590" s="434"/>
    </row>
    <row r="591" spans="3:7" ht="15">
      <c r="C591" s="434"/>
      <c r="D591" s="434"/>
      <c r="E591" s="442"/>
      <c r="F591" s="434"/>
      <c r="G591" s="434"/>
    </row>
    <row r="592" spans="3:7" ht="15">
      <c r="C592" s="434"/>
      <c r="D592" s="434"/>
      <c r="E592" s="442"/>
      <c r="F592" s="434"/>
      <c r="G592" s="434"/>
    </row>
    <row r="593" spans="3:7" ht="15">
      <c r="C593" s="434"/>
      <c r="D593" s="434"/>
      <c r="E593" s="442"/>
      <c r="F593" s="434"/>
      <c r="G593" s="434"/>
    </row>
    <row r="594" spans="3:7" ht="15">
      <c r="C594" s="434"/>
      <c r="D594" s="434"/>
      <c r="E594" s="442"/>
      <c r="F594" s="434"/>
      <c r="G594" s="434"/>
    </row>
    <row r="595" spans="3:7" ht="15">
      <c r="C595" s="434"/>
      <c r="D595" s="434"/>
      <c r="E595" s="442"/>
      <c r="F595" s="434"/>
      <c r="G595" s="434"/>
    </row>
    <row r="596" spans="3:7" ht="15">
      <c r="C596" s="434"/>
      <c r="D596" s="434"/>
      <c r="E596" s="442"/>
      <c r="F596" s="434"/>
      <c r="G596" s="434"/>
    </row>
    <row r="597" spans="3:7" ht="15">
      <c r="C597" s="434"/>
      <c r="D597" s="434"/>
      <c r="E597" s="442"/>
      <c r="F597" s="434"/>
      <c r="G597" s="434"/>
    </row>
    <row r="598" spans="3:7" ht="15">
      <c r="C598" s="434"/>
      <c r="D598" s="434"/>
      <c r="E598" s="442"/>
      <c r="F598" s="434"/>
      <c r="G598" s="434"/>
    </row>
    <row r="599" spans="3:7" ht="15">
      <c r="C599" s="434"/>
      <c r="D599" s="434"/>
      <c r="E599" s="442"/>
      <c r="F599" s="434"/>
      <c r="G599" s="434"/>
    </row>
  </sheetData>
  <sheetProtection algorithmName="SHA-512" hashValue="XRX3I38WRxUSCs/S8anoKsYsZH/BU7ynOYx/EzrwlWAPdIdCnD5iR3a8lBgyp9BY36cLg5GLFaUjwt69mE0bRQ==" saltValue="aKliMvcEL8Ksg8hQQn2kAQ==" spinCount="100000" sheet="1" objects="1" scenarios="1"/>
  <mergeCells count="10">
    <mergeCell ref="C44:E44"/>
    <mergeCell ref="I44:K44"/>
    <mergeCell ref="I45:K45"/>
    <mergeCell ref="I46:K46"/>
    <mergeCell ref="C34:E42"/>
    <mergeCell ref="F38:H38"/>
    <mergeCell ref="F39:H39"/>
    <mergeCell ref="F40:H40"/>
    <mergeCell ref="C43:E43"/>
    <mergeCell ref="I43:K43"/>
  </mergeCells>
  <conditionalFormatting sqref="L4:L33">
    <cfRule type="cellIs" priority="143" dxfId="178" operator="greaterThan">
      <formula>0</formula>
    </cfRule>
  </conditionalFormatting>
  <conditionalFormatting sqref="L34">
    <cfRule type="cellIs" priority="228" dxfId="85" operator="greaterThan">
      <formula>0</formula>
    </cfRule>
  </conditionalFormatting>
  <conditionalFormatting sqref="N4:N33">
    <cfRule type="cellIs" priority="174" dxfId="89" operator="greaterThan">
      <formula>$N$38</formula>
    </cfRule>
  </conditionalFormatting>
  <conditionalFormatting sqref="N35">
    <cfRule type="cellIs" priority="154" dxfId="86" operator="equal">
      <formula>$N$40+AVERAGE($N$4:$N$33)</formula>
    </cfRule>
    <cfRule type="cellIs" priority="168" dxfId="87" operator="greaterThan">
      <formula>$N$40</formula>
    </cfRule>
  </conditionalFormatting>
  <conditionalFormatting sqref="N36">
    <cfRule type="cellIs" priority="184" dxfId="86" operator="equal">
      <formula>$N$38+MAX($N$4:$N$33)</formula>
    </cfRule>
    <cfRule type="cellIs" priority="185" dxfId="85" operator="greaterThan">
      <formula>$N$38</formula>
    </cfRule>
  </conditionalFormatting>
  <conditionalFormatting sqref="O4:O33">
    <cfRule type="cellIs" priority="139" dxfId="89" operator="between">
      <formula>$O$38</formula>
      <formula>99999</formula>
    </cfRule>
  </conditionalFormatting>
  <conditionalFormatting sqref="O35">
    <cfRule type="cellIs" priority="226" dxfId="87" operator="greaterThan">
      <formula>$O$40</formula>
    </cfRule>
    <cfRule type="cellIs" priority="167" dxfId="86" operator="equal">
      <formula>$O$40+AVERAGE($O$4:$O$33)</formula>
    </cfRule>
  </conditionalFormatting>
  <conditionalFormatting sqref="O36">
    <cfRule type="cellIs" priority="212" dxfId="86" operator="equal">
      <formula>$O$38+MAX($O$4:$O$33)</formula>
    </cfRule>
    <cfRule type="cellIs" priority="213" dxfId="85" operator="greaterThan">
      <formula>$O$38</formula>
    </cfRule>
  </conditionalFormatting>
  <conditionalFormatting sqref="P4:P33">
    <cfRule type="cellIs" priority="238" dxfId="89" operator="lessThan">
      <formula>$P$39</formula>
    </cfRule>
  </conditionalFormatting>
  <conditionalFormatting sqref="P35">
    <cfRule type="cellIs" priority="117" dxfId="86" operator="equal">
      <formula>$P$40+AVERAGE($P$4:$P$33)</formula>
    </cfRule>
    <cfRule type="cellIs" priority="118" dxfId="87" operator="lessThan">
      <formula>$P$40</formula>
    </cfRule>
  </conditionalFormatting>
  <conditionalFormatting sqref="P36">
    <cfRule type="cellIs" priority="207" dxfId="85" operator="greaterThan">
      <formula>$P$38</formula>
    </cfRule>
    <cfRule type="cellIs" priority="206" dxfId="86" operator="equal">
      <formula>$P$38+MAX($P$4:$P$33)</formula>
    </cfRule>
  </conditionalFormatting>
  <conditionalFormatting sqref="P37">
    <cfRule type="cellIs" priority="131" dxfId="86" operator="equal">
      <formula>$P$39+MIN($P$4:$P$33)</formula>
    </cfRule>
    <cfRule type="cellIs" priority="227" dxfId="85" operator="lessThan">
      <formula>$P$39</formula>
    </cfRule>
  </conditionalFormatting>
  <conditionalFormatting sqref="Q4:Q33">
    <cfRule type="cellIs" priority="41" dxfId="107" operator="greaterThan">
      <formula>$Q$40</formula>
    </cfRule>
  </conditionalFormatting>
  <conditionalFormatting sqref="R4:R33">
    <cfRule type="cellIs" priority="40" dxfId="107" operator="greaterThan">
      <formula>$R$40</formula>
    </cfRule>
  </conditionalFormatting>
  <conditionalFormatting sqref="T4:T33">
    <cfRule type="cellIs" priority="172" dxfId="89" operator="greaterThan">
      <formula>$T$38</formula>
    </cfRule>
  </conditionalFormatting>
  <conditionalFormatting sqref="T35">
    <cfRule type="cellIs" priority="150" dxfId="86" operator="equal">
      <formula>$T$40+AVERAGE($T$4:$T$33)</formula>
    </cfRule>
    <cfRule type="cellIs" priority="151" dxfId="87" operator="greaterThan">
      <formula>$T$40</formula>
    </cfRule>
  </conditionalFormatting>
  <conditionalFormatting sqref="T36">
    <cfRule type="cellIs" priority="181" dxfId="85" operator="greaterThan">
      <formula>$T$38</formula>
    </cfRule>
    <cfRule type="cellIs" priority="132" dxfId="86" operator="equal">
      <formula>$T$38+MAX($T$4:$T$33)</formula>
    </cfRule>
  </conditionalFormatting>
  <conditionalFormatting sqref="U4:U33">
    <cfRule type="cellIs" priority="137" dxfId="89" operator="between">
      <formula>$U$38</formula>
      <formula>9999</formula>
    </cfRule>
  </conditionalFormatting>
  <conditionalFormatting sqref="U35">
    <cfRule type="cellIs" priority="163" dxfId="86" operator="equal">
      <formula>$U$40+AVERAGE($U$4:$U$33)</formula>
    </cfRule>
    <cfRule type="cellIs" priority="164" dxfId="87" operator="greaterThan">
      <formula>$U$40</formula>
    </cfRule>
  </conditionalFormatting>
  <conditionalFormatting sqref="U36">
    <cfRule type="cellIs" priority="205" dxfId="85" operator="greaterThan">
      <formula>$U$38</formula>
    </cfRule>
    <cfRule type="cellIs" priority="204" dxfId="86" operator="equal">
      <formula>$U$38+MAX($U$4:$U$33)</formula>
    </cfRule>
  </conditionalFormatting>
  <conditionalFormatting sqref="V4:V33">
    <cfRule type="cellIs" priority="244" dxfId="89" operator="lessThan">
      <formula>$V$39</formula>
    </cfRule>
  </conditionalFormatting>
  <conditionalFormatting sqref="V35">
    <cfRule type="cellIs" priority="114" dxfId="87" operator="lessThan">
      <formula>$V$40</formula>
    </cfRule>
    <cfRule type="cellIs" priority="113" dxfId="86" operator="equal">
      <formula>$V$40+AVERAGE($V$4:$V$33)</formula>
    </cfRule>
  </conditionalFormatting>
  <conditionalFormatting sqref="V36">
    <cfRule type="cellIs" priority="203" dxfId="85" operator="greaterThan">
      <formula>$V$38</formula>
    </cfRule>
    <cfRule type="cellIs" priority="202" dxfId="86" operator="equal">
      <formula>$V$38+MAX($V$4:$V$33)</formula>
    </cfRule>
  </conditionalFormatting>
  <conditionalFormatting sqref="V37">
    <cfRule type="cellIs" priority="127" dxfId="86" operator="equal">
      <formula>$V$39+MIN($V$4:$V$33)</formula>
    </cfRule>
    <cfRule type="cellIs" priority="128" dxfId="85" operator="lessThan">
      <formula>$V$39</formula>
    </cfRule>
  </conditionalFormatting>
  <conditionalFormatting sqref="W4:W33">
    <cfRule type="cellIs" priority="10" dxfId="107" operator="greaterThan">
      <formula>$W$40</formula>
    </cfRule>
  </conditionalFormatting>
  <conditionalFormatting sqref="X4:X33">
    <cfRule type="cellIs" priority="9" dxfId="107" operator="greaterThan">
      <formula>$X$40</formula>
    </cfRule>
  </conditionalFormatting>
  <conditionalFormatting sqref="Z4:Z33">
    <cfRule type="cellIs" priority="171" dxfId="89" operator="greaterThan">
      <formula>$Z$38</formula>
    </cfRule>
  </conditionalFormatting>
  <conditionalFormatting sqref="Z35">
    <cfRule type="cellIs" priority="55" dxfId="86" operator="equal">
      <formula>#REF!+AVERAGE(#REF!)</formula>
    </cfRule>
    <cfRule type="cellIs" priority="56" dxfId="87" operator="greaterThan">
      <formula>#REF!</formula>
    </cfRule>
  </conditionalFormatting>
  <conditionalFormatting sqref="Z36">
    <cfRule type="cellIs" priority="179" dxfId="86" operator="equal">
      <formula>$Z$38+MAX($Z$4:$Z$33)</formula>
    </cfRule>
    <cfRule type="cellIs" priority="180" dxfId="85" operator="greaterThan">
      <formula>$Z$38</formula>
    </cfRule>
  </conditionalFormatting>
  <conditionalFormatting sqref="AA4:AA33">
    <cfRule type="cellIs" priority="136" dxfId="89" operator="between">
      <formula>$AA$38</formula>
      <formula>9999</formula>
    </cfRule>
  </conditionalFormatting>
  <conditionalFormatting sqref="AA35">
    <cfRule type="cellIs" priority="162" dxfId="87" operator="greaterThan">
      <formula>$AA$40</formula>
    </cfRule>
    <cfRule type="cellIs" priority="161" dxfId="86" operator="equal">
      <formula>$AA$40+AVERAGE($AA$4:$AA$33)</formula>
    </cfRule>
  </conditionalFormatting>
  <conditionalFormatting sqref="AA36">
    <cfRule type="cellIs" priority="200" dxfId="86" operator="equal">
      <formula>$AA$38+MAX($AA$4:$AA$33)</formula>
    </cfRule>
    <cfRule type="cellIs" priority="201" dxfId="85" operator="greaterThan">
      <formula>$AA$38</formula>
    </cfRule>
  </conditionalFormatting>
  <conditionalFormatting sqref="AB4:AB33">
    <cfRule type="cellIs" priority="245" dxfId="89" operator="lessThan">
      <formula>$AB$39</formula>
    </cfRule>
  </conditionalFormatting>
  <conditionalFormatting sqref="AB35">
    <cfRule type="cellIs" priority="111" dxfId="86" operator="equal">
      <formula>$AB$40+AVERAGE($AB$4:$AB$33)</formula>
    </cfRule>
    <cfRule type="cellIs" priority="112" dxfId="87" operator="lessThan">
      <formula>$AB$40</formula>
    </cfRule>
  </conditionalFormatting>
  <conditionalFormatting sqref="AB36">
    <cfRule type="cellIs" priority="198" dxfId="86" operator="equal">
      <formula>$AB$38+MAX($AB$4:$AB$33)</formula>
    </cfRule>
    <cfRule type="cellIs" priority="199" dxfId="85" operator="greaterThan">
      <formula>$AB$38</formula>
    </cfRule>
  </conditionalFormatting>
  <conditionalFormatting sqref="AB37">
    <cfRule type="cellIs" priority="125" dxfId="86" operator="equal">
      <formula>$AB$39+MIN($AB$4:$AB$33)</formula>
    </cfRule>
    <cfRule type="cellIs" priority="126" dxfId="85" operator="lessThan">
      <formula>$AB$39</formula>
    </cfRule>
  </conditionalFormatting>
  <conditionalFormatting sqref="AC4:AC33">
    <cfRule type="cellIs" priority="91" dxfId="89" operator="greaterThan">
      <formula>$AC$40</formula>
    </cfRule>
  </conditionalFormatting>
  <conditionalFormatting sqref="AD4:AD33">
    <cfRule type="cellIs" priority="92" dxfId="89" operator="greaterThan">
      <formula>$AD$40</formula>
    </cfRule>
  </conditionalFormatting>
  <conditionalFormatting sqref="AE4 AE6 AE8 AE10 AE12 AE14 AE16 AE18 AE20 AE22 AE24 AE26 AE28 AE30 AE32">
    <cfRule type="containsBlanks" priority="218" dxfId="119">
      <formula>LEN(TRIM(AE4))=0</formula>
    </cfRule>
  </conditionalFormatting>
  <conditionalFormatting sqref="AE4:AE33">
    <cfRule type="cellIs" priority="219" dxfId="89" operator="lessThan">
      <formula>$AE$39</formula>
    </cfRule>
  </conditionalFormatting>
  <conditionalFormatting sqref="AE35">
    <cfRule type="cellIs" priority="220" dxfId="87" operator="lessThan">
      <formula>$AE$40</formula>
    </cfRule>
  </conditionalFormatting>
  <conditionalFormatting sqref="AE37">
    <cfRule type="cellIs" priority="229" dxfId="85" operator="lessThan">
      <formula>$AE$39</formula>
    </cfRule>
  </conditionalFormatting>
  <conditionalFormatting sqref="AE5:AF5 AE7:AF7 AE9:AF9 AE11:AF11 AE13:AF13 AE15:AF15 AE17:AF17 AE19:AF19 AE21:AF21 AE23:AF23 AE25:AF25 AE27:AF27 AE29:AF29 AE31:AF31 AE33:AF33">
    <cfRule type="containsBlanks" priority="217" dxfId="115">
      <formula>LEN(TRIM(AE5))=0</formula>
    </cfRule>
  </conditionalFormatting>
  <conditionalFormatting sqref="AF4 AF6 AF8 AF10 AF12 AF14 AF16 AF18 AF20 AF22 AF24 AF26 AF28 AF30 AF32">
    <cfRule type="containsBlanks" priority="230" dxfId="114">
      <formula>LEN(TRIM(AF4))=0</formula>
    </cfRule>
  </conditionalFormatting>
  <conditionalFormatting sqref="AF4:AF33">
    <cfRule type="cellIs" priority="246" dxfId="107" operator="lessThan">
      <formula>$AF$39</formula>
    </cfRule>
    <cfRule type="cellIs" priority="236" dxfId="113" operator="greaterThan">
      <formula>$AF$38</formula>
    </cfRule>
  </conditionalFormatting>
  <conditionalFormatting sqref="AF36">
    <cfRule type="cellIs" priority="225" dxfId="111" operator="greaterThan">
      <formula>$AF$38</formula>
    </cfRule>
  </conditionalFormatting>
  <conditionalFormatting sqref="AF37">
    <cfRule type="cellIs" priority="224" dxfId="85" operator="lessThan">
      <formula>$AF$39</formula>
    </cfRule>
  </conditionalFormatting>
  <conditionalFormatting sqref="AH4:AH33">
    <cfRule type="cellIs" priority="231" dxfId="89" operator="greaterThan">
      <formula>$AH$38</formula>
    </cfRule>
  </conditionalFormatting>
  <conditionalFormatting sqref="AH36">
    <cfRule type="cellIs" priority="223" dxfId="85" operator="greaterThan">
      <formula>$AH$38</formula>
    </cfRule>
  </conditionalFormatting>
  <conditionalFormatting sqref="AJ4:AJ33">
    <cfRule type="cellIs" priority="216" dxfId="107" operator="greaterThan">
      <formula>$AJ$38</formula>
    </cfRule>
  </conditionalFormatting>
  <conditionalFormatting sqref="AJ35">
    <cfRule type="cellIs" priority="215" dxfId="87" operator="greaterThan">
      <formula>$AJ$40</formula>
    </cfRule>
  </conditionalFormatting>
  <conditionalFormatting sqref="AJ36">
    <cfRule type="cellIs" priority="214" dxfId="85" operator="greaterThan">
      <formula>$AJ$38</formula>
    </cfRule>
  </conditionalFormatting>
  <conditionalFormatting sqref="AL4:AL33">
    <cfRule type="cellIs" priority="102" dxfId="89" operator="greaterThan">
      <formula>$AL$38</formula>
    </cfRule>
  </conditionalFormatting>
  <conditionalFormatting sqref="AL35">
    <cfRule type="cellIs" priority="101" dxfId="87" operator="greaterThan">
      <formula>$AL$40</formula>
    </cfRule>
    <cfRule type="cellIs" priority="100" dxfId="86" operator="equal">
      <formula>$AL$40+AVERAGE($AL$4:$AL$33)</formula>
    </cfRule>
  </conditionalFormatting>
  <conditionalFormatting sqref="AL36">
    <cfRule type="cellIs" priority="30" dxfId="85" operator="greaterThan">
      <formula>$AL$38</formula>
    </cfRule>
    <cfRule type="cellIs" priority="29" dxfId="86" operator="equal">
      <formula>$AL$38+MAX($AL$4:$AL$33)</formula>
    </cfRule>
  </conditionalFormatting>
  <conditionalFormatting sqref="AM4:AM33">
    <cfRule type="cellIs" priority="99" dxfId="89" operator="between">
      <formula>$AM$38</formula>
      <formula>9999</formula>
    </cfRule>
  </conditionalFormatting>
  <conditionalFormatting sqref="AM35">
    <cfRule type="cellIs" priority="97" dxfId="86" operator="equal">
      <formula>$AM$40+AVERAGE($AM$4:$AM$33)</formula>
    </cfRule>
    <cfRule type="cellIs" priority="98" dxfId="87" operator="greaterThan">
      <formula>$AM$40</formula>
    </cfRule>
  </conditionalFormatting>
  <conditionalFormatting sqref="AM36">
    <cfRule type="cellIs" priority="104" dxfId="85" operator="greaterThan">
      <formula>$AM$38</formula>
    </cfRule>
    <cfRule type="cellIs" priority="103" dxfId="86" operator="equal">
      <formula>$AM$38+MAX($AM$4:$AM$33)</formula>
    </cfRule>
  </conditionalFormatting>
  <conditionalFormatting sqref="AN4:AN33">
    <cfRule type="cellIs" priority="169" dxfId="89" operator="greaterThan">
      <formula>$AN$38</formula>
    </cfRule>
  </conditionalFormatting>
  <conditionalFormatting sqref="AN35">
    <cfRule type="cellIs" priority="144" dxfId="86" operator="equal">
      <formula>$AN$40+AVERAGE($AN$4:$AN$33)</formula>
    </cfRule>
    <cfRule type="cellIs" priority="145" dxfId="87" operator="greaterThan">
      <formula>$AN$40</formula>
    </cfRule>
  </conditionalFormatting>
  <conditionalFormatting sqref="AN36">
    <cfRule type="cellIs" priority="176" dxfId="85" operator="greaterThan">
      <formula>$AN$38</formula>
    </cfRule>
    <cfRule type="cellIs" priority="175" dxfId="86" operator="equal">
      <formula>$AN$38+MAX($AN$4:$AN$33)</formula>
    </cfRule>
  </conditionalFormatting>
  <conditionalFormatting sqref="AO4:AO33">
    <cfRule type="cellIs" priority="133" dxfId="89" operator="between">
      <formula>$AO$38</formula>
      <formula>9999</formula>
    </cfRule>
  </conditionalFormatting>
  <conditionalFormatting sqref="AO35">
    <cfRule type="cellIs" priority="155" dxfId="86" operator="equal">
      <formula>$AO$40+AVERAGE($AO$4:$AO$33)</formula>
    </cfRule>
    <cfRule type="cellIs" priority="156" dxfId="87" operator="greaterThan">
      <formula>$AO$40</formula>
    </cfRule>
  </conditionalFormatting>
  <conditionalFormatting sqref="AO36">
    <cfRule type="cellIs" priority="189" dxfId="85" operator="greaterThan">
      <formula>$AO$38</formula>
    </cfRule>
    <cfRule type="cellIs" priority="188" dxfId="86" operator="equal">
      <formula>$AO$38+MAX($AO$4:$AO$33)</formula>
    </cfRule>
  </conditionalFormatting>
  <dataValidations count="4">
    <dataValidation type="decimal" allowBlank="1" showInputMessage="1" showErrorMessage="1" errorTitle="Numbers Only" error="Enter Numbers Only" sqref="AH4:AH37 AJ4:AJ37 AN38:AO40 AM40 T38:X40 AM38 O40:Q40 AE39:AE40 AL38:AL40 AJ40 AF39 AA40:AC40 N38:N40 O38:P39 Z38:Z40 AA38:AB39 I4:L40 M4:AF37 AL4:AN37">
      <formula1>0</formula1>
      <formula2>99999999</formula2>
    </dataValidation>
    <dataValidation allowBlank="1" showInputMessage="1" showErrorMessage="1" errorTitle="Numbers Only" error="Enter Numbers Only" sqref="Y38:Y40 Q38:Q39 AJ38:AJ39 AE38:AF38 AM39 AD38:AD40 AC38:AC39 AK38:AK40 M38:M40 R38:S40 AG38:AI40 AF40"/>
    <dataValidation type="custom" allowBlank="1" showInputMessage="1" showErrorMessage="1" error="Only the less than symbol &quot;&lt;&quot; may be entered in this column." sqref="AK4:AK33 AI4:AI33 AG4:AG33">
      <formula1>AG4:AG12318="&lt;"</formula1>
    </dataValidation>
    <dataValidation type="decimal" allowBlank="1" showInputMessage="1" showErrorMessage="1" error="Enter Numbers Only" sqref="W2:X2">
      <formula1>0</formula1>
      <formula2>99999999</formula2>
    </dataValidation>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pageSetUpPr fitToPage="1"/>
  </sheetPr>
  <dimension ref="B1:CQ600"/>
  <sheetViews>
    <sheetView zoomScale="60" zoomScaleNormal="60" zoomScalePageLayoutView="55" workbookViewId="0" topLeftCell="AD1">
      <selection activeCell="AU1" activeCellId="2" sqref="AL1:AM1048576 AP1:AR1048576 AU1:BF1048576"/>
    </sheetView>
  </sheetViews>
  <sheetFormatPr defaultColWidth="8.7109375" defaultRowHeight="15"/>
  <cols>
    <col min="1" max="1" width="8.7109375" style="19" hidden="1" customWidth="1"/>
    <col min="2" max="2" width="7.00390625" style="19" hidden="1" customWidth="1"/>
    <col min="3" max="3" width="14.57421875" style="19" customWidth="1"/>
    <col min="4" max="4" width="20.421875" style="19" customWidth="1"/>
    <col min="5" max="5" width="14.7109375" style="28" customWidth="1"/>
    <col min="6" max="6" width="7.7109375" style="19" bestFit="1" customWidth="1"/>
    <col min="7" max="7" width="19.57421875" style="19" customWidth="1"/>
    <col min="8" max="8" width="14.7109375" style="19" customWidth="1"/>
    <col min="9" max="11" width="8.7109375" style="19" customWidth="1"/>
    <col min="12" max="12" width="6.57421875" style="19" bestFit="1" customWidth="1"/>
    <col min="13" max="13" width="8.7109375" style="19" customWidth="1"/>
    <col min="14" max="14" width="9.421875" style="19" customWidth="1"/>
    <col min="15" max="15" width="9.00390625" style="19" customWidth="1"/>
    <col min="16" max="16" width="8.7109375" style="19" customWidth="1"/>
    <col min="17" max="18" width="10.140625" style="19" bestFit="1" customWidth="1"/>
    <col min="19" max="24" width="9.7109375" style="752" customWidth="1"/>
    <col min="25" max="25" width="9.140625" style="19" customWidth="1"/>
    <col min="26" max="26" width="8.7109375" style="19" customWidth="1"/>
    <col min="27" max="27" width="8.8515625" style="19" customWidth="1"/>
    <col min="28" max="29" width="8.7109375" style="19" customWidth="1"/>
    <col min="30" max="30" width="9.140625" style="19" bestFit="1" customWidth="1"/>
    <col min="31" max="31" width="8.7109375" style="19" customWidth="1"/>
    <col min="32" max="32" width="8.28125" style="19" customWidth="1"/>
    <col min="33" max="33" width="4.7109375" style="19" customWidth="1"/>
    <col min="34" max="34" width="8.7109375" style="19" customWidth="1"/>
    <col min="35" max="35" width="4.7109375" style="19" customWidth="1"/>
    <col min="36" max="36" width="8.7109375" style="19" customWidth="1"/>
    <col min="37" max="37" width="4.7109375" style="19" customWidth="1"/>
    <col min="38" max="41" width="8.7109375" style="19" customWidth="1"/>
    <col min="42" max="95" width="8.7109375" style="163" customWidth="1"/>
    <col min="96" max="16384" width="8.7109375" style="19" customWidth="1"/>
  </cols>
  <sheetData>
    <row r="1" spans="2:95" s="6" customFormat="1" ht="120.75" customHeight="1" thickBot="1">
      <c r="B1" s="85" t="s">
        <v>165</v>
      </c>
      <c r="C1" s="1" t="s">
        <v>166</v>
      </c>
      <c r="D1" s="1" t="s">
        <v>167</v>
      </c>
      <c r="E1" s="2" t="s">
        <v>168</v>
      </c>
      <c r="F1" s="3" t="s">
        <v>169</v>
      </c>
      <c r="G1" s="3" t="s">
        <v>170</v>
      </c>
      <c r="H1" s="3" t="s">
        <v>171</v>
      </c>
      <c r="I1" s="4" t="s">
        <v>172</v>
      </c>
      <c r="J1" s="428" t="s">
        <v>173</v>
      </c>
      <c r="K1" s="428" t="s">
        <v>176</v>
      </c>
      <c r="L1" s="428" t="s">
        <v>177</v>
      </c>
      <c r="M1" s="4" t="s">
        <v>180</v>
      </c>
      <c r="N1" s="428" t="s">
        <v>181</v>
      </c>
      <c r="O1" s="428" t="s">
        <v>182</v>
      </c>
      <c r="P1" s="428" t="s">
        <v>183</v>
      </c>
      <c r="Q1" s="428" t="s">
        <v>184</v>
      </c>
      <c r="R1" s="429" t="s">
        <v>185</v>
      </c>
      <c r="S1" s="714" t="s">
        <v>188</v>
      </c>
      <c r="T1" s="715" t="s">
        <v>189</v>
      </c>
      <c r="U1" s="715" t="s">
        <v>190</v>
      </c>
      <c r="V1" s="715" t="s">
        <v>191</v>
      </c>
      <c r="W1" s="715" t="s">
        <v>46</v>
      </c>
      <c r="X1" s="716" t="s">
        <v>47</v>
      </c>
      <c r="Y1" s="4" t="s">
        <v>192</v>
      </c>
      <c r="Z1" s="428" t="s">
        <v>193</v>
      </c>
      <c r="AA1" s="428" t="s">
        <v>194</v>
      </c>
      <c r="AB1" s="428" t="s">
        <v>195</v>
      </c>
      <c r="AC1" s="428" t="s">
        <v>55</v>
      </c>
      <c r="AD1" s="429" t="s">
        <v>56</v>
      </c>
      <c r="AE1" s="429" t="s">
        <v>197</v>
      </c>
      <c r="AF1" s="429" t="s">
        <v>199</v>
      </c>
      <c r="AG1" s="428" t="s">
        <v>67</v>
      </c>
      <c r="AH1" s="430" t="s">
        <v>201</v>
      </c>
      <c r="AI1" s="4" t="s">
        <v>71</v>
      </c>
      <c r="AJ1" s="429" t="s">
        <v>73</v>
      </c>
      <c r="AK1" s="4" t="s">
        <v>75</v>
      </c>
      <c r="AL1" s="428" t="s">
        <v>212</v>
      </c>
      <c r="AM1" s="428" t="s">
        <v>213</v>
      </c>
      <c r="AN1" s="428" t="s">
        <v>216</v>
      </c>
      <c r="AO1" s="428" t="s">
        <v>217</v>
      </c>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row>
    <row r="2" spans="2:95" s="6" customFormat="1" ht="111" customHeight="1" hidden="1" thickBot="1">
      <c r="B2" s="86"/>
      <c r="C2" s="7"/>
      <c r="D2" s="7"/>
      <c r="E2" s="8"/>
      <c r="F2" s="9"/>
      <c r="G2" s="9"/>
      <c r="H2" s="9" t="s">
        <v>227</v>
      </c>
      <c r="I2" s="397">
        <v>46529</v>
      </c>
      <c r="J2" s="599">
        <v>50050</v>
      </c>
      <c r="K2" s="599">
        <v>50050</v>
      </c>
      <c r="L2" s="599">
        <v>80998</v>
      </c>
      <c r="M2" s="397">
        <v>80082</v>
      </c>
      <c r="N2" s="599">
        <v>80082</v>
      </c>
      <c r="O2" s="599"/>
      <c r="P2" s="599">
        <v>80358</v>
      </c>
      <c r="Q2" s="599"/>
      <c r="R2" s="597"/>
      <c r="S2" s="714" t="s">
        <v>229</v>
      </c>
      <c r="T2" s="715" t="s">
        <v>229</v>
      </c>
      <c r="U2" s="715"/>
      <c r="V2" s="715"/>
      <c r="W2" s="715"/>
      <c r="X2" s="716"/>
      <c r="Y2" s="397" t="s">
        <v>230</v>
      </c>
      <c r="Z2" s="599" t="s">
        <v>230</v>
      </c>
      <c r="AA2" s="599"/>
      <c r="AB2" s="599">
        <v>81011</v>
      </c>
      <c r="AC2" s="599"/>
      <c r="AD2" s="597"/>
      <c r="AE2" s="597" t="s">
        <v>231</v>
      </c>
      <c r="AF2" s="597" t="s">
        <v>232</v>
      </c>
      <c r="AG2" s="599"/>
      <c r="AH2" s="396" t="s">
        <v>233</v>
      </c>
      <c r="AI2" s="397"/>
      <c r="AJ2" s="597">
        <v>51040</v>
      </c>
      <c r="AK2" s="397"/>
      <c r="AL2" s="599"/>
      <c r="AM2" s="599"/>
      <c r="AN2" s="599">
        <v>665</v>
      </c>
      <c r="AO2" s="599"/>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row>
    <row r="3" spans="2:95" s="6" customFormat="1" ht="220.5" customHeight="1" hidden="1" thickBot="1">
      <c r="B3" s="87" t="s">
        <v>165</v>
      </c>
      <c r="C3" s="16" t="s">
        <v>236</v>
      </c>
      <c r="D3" s="16" t="s">
        <v>237</v>
      </c>
      <c r="E3" s="32" t="s">
        <v>238</v>
      </c>
      <c r="F3" s="16" t="s">
        <v>239</v>
      </c>
      <c r="G3" s="16" t="s">
        <v>240</v>
      </c>
      <c r="H3" s="16" t="s">
        <v>241</v>
      </c>
      <c r="I3" s="4" t="s">
        <v>242</v>
      </c>
      <c r="J3" s="428" t="s">
        <v>243</v>
      </c>
      <c r="K3" s="428" t="s">
        <v>246</v>
      </c>
      <c r="L3" s="428" t="s">
        <v>247</v>
      </c>
      <c r="M3" s="4" t="s">
        <v>250</v>
      </c>
      <c r="N3" s="428" t="s">
        <v>251</v>
      </c>
      <c r="O3" s="428" t="s">
        <v>252</v>
      </c>
      <c r="P3" s="428" t="s">
        <v>253</v>
      </c>
      <c r="Q3" s="428" t="s">
        <v>254</v>
      </c>
      <c r="R3" s="429" t="s">
        <v>255</v>
      </c>
      <c r="S3" s="714" t="s">
        <v>262</v>
      </c>
      <c r="T3" s="715" t="s">
        <v>263</v>
      </c>
      <c r="U3" s="715" t="s">
        <v>264</v>
      </c>
      <c r="V3" s="715" t="s">
        <v>265</v>
      </c>
      <c r="W3" s="715" t="s">
        <v>266</v>
      </c>
      <c r="X3" s="716" t="s">
        <v>267</v>
      </c>
      <c r="Y3" s="4" t="s">
        <v>268</v>
      </c>
      <c r="Z3" s="428" t="s">
        <v>269</v>
      </c>
      <c r="AA3" s="428" t="s">
        <v>270</v>
      </c>
      <c r="AB3" s="428" t="s">
        <v>271</v>
      </c>
      <c r="AC3" s="428" t="s">
        <v>272</v>
      </c>
      <c r="AD3" s="429" t="s">
        <v>273</v>
      </c>
      <c r="AE3" s="429" t="s">
        <v>275</v>
      </c>
      <c r="AF3" s="429" t="s">
        <v>277</v>
      </c>
      <c r="AG3" s="428" t="s">
        <v>279</v>
      </c>
      <c r="AH3" s="430" t="s">
        <v>280</v>
      </c>
      <c r="AI3" s="4" t="s">
        <v>281</v>
      </c>
      <c r="AJ3" s="429" t="s">
        <v>282</v>
      </c>
      <c r="AK3" s="4" t="s">
        <v>283</v>
      </c>
      <c r="AL3" s="428" t="s">
        <v>296</v>
      </c>
      <c r="AM3" s="428" t="s">
        <v>297</v>
      </c>
      <c r="AN3" s="428" t="s">
        <v>300</v>
      </c>
      <c r="AO3" s="428" t="s">
        <v>301</v>
      </c>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row>
    <row r="4" spans="2:41" ht="21" customHeight="1">
      <c r="B4" s="86"/>
      <c r="C4" s="418" t="str">
        <f>'Permit Limits'!E5</f>
        <v>TN0060186</v>
      </c>
      <c r="D4" s="418" t="str">
        <f>'Permit Limits'!D10</f>
        <v>External Outfall</v>
      </c>
      <c r="E4" s="419" t="str">
        <f>'Permit Limits'!E10</f>
        <v>001</v>
      </c>
      <c r="F4" s="418">
        <f>'Permit Limits'!H5</f>
        <v>2024</v>
      </c>
      <c r="G4" s="20" t="s">
        <v>335</v>
      </c>
      <c r="H4" s="421">
        <v>1</v>
      </c>
      <c r="I4" s="400"/>
      <c r="J4" s="399"/>
      <c r="K4" s="399"/>
      <c r="L4" s="393"/>
      <c r="M4" s="392"/>
      <c r="N4" s="393"/>
      <c r="O4" s="450" t="str">
        <f aca="true" t="shared" si="0" ref="O4:O34">IF(N4&lt;&gt;0,(8.34*K4*N4),"")</f>
        <v/>
      </c>
      <c r="P4" s="448" t="str">
        <f>IF(M4&lt;&gt;0,(1-N4/M4)*100,"")</f>
        <v/>
      </c>
      <c r="Q4" s="393"/>
      <c r="R4" s="66"/>
      <c r="S4" s="717"/>
      <c r="T4" s="399"/>
      <c r="U4" s="718" t="str">
        <f aca="true" t="shared" si="1" ref="U4:U34">IF(T4&lt;&gt;0,(8.34*K4*T4),"")</f>
        <v/>
      </c>
      <c r="V4" s="718" t="str">
        <f aca="true" t="shared" si="2" ref="V4:V34">IF(S4&lt;&gt;0,(1-T4/S4)*100,"")</f>
        <v/>
      </c>
      <c r="W4" s="399"/>
      <c r="X4" s="719"/>
      <c r="Y4" s="392"/>
      <c r="Z4" s="393"/>
      <c r="AA4" s="450" t="str">
        <f aca="true" t="shared" si="3" ref="AA4:AA34">IF(Z4&lt;&gt;0,(8.34*K4*Z4),"")</f>
        <v/>
      </c>
      <c r="AB4" s="450" t="str">
        <f>IF(Y4&lt;&gt;0,(1-Z4/Y4)*100,"")</f>
        <v/>
      </c>
      <c r="AC4" s="393"/>
      <c r="AD4" s="66"/>
      <c r="AE4" s="66"/>
      <c r="AF4" s="66"/>
      <c r="AG4" s="395"/>
      <c r="AH4" s="394"/>
      <c r="AI4" s="54"/>
      <c r="AJ4" s="66"/>
      <c r="AK4" s="54"/>
      <c r="AL4" s="393"/>
      <c r="AM4" s="450" t="str">
        <f aca="true" t="shared" si="4" ref="AM4:AM34">IF(AL4&lt;&gt;0,(8.34*K4*AL4),"")</f>
        <v/>
      </c>
      <c r="AN4" s="393"/>
      <c r="AO4" s="450" t="str">
        <f aca="true" t="shared" si="5" ref="AO4:AO34">IF(AN4&lt;&gt;0,(8.34*K4*AN4),"")</f>
        <v/>
      </c>
    </row>
    <row r="5" spans="2:41" ht="21" customHeight="1">
      <c r="B5" s="86"/>
      <c r="C5" s="423" t="str">
        <f>C4</f>
        <v>TN0060186</v>
      </c>
      <c r="D5" s="423" t="str">
        <f>D4</f>
        <v>External Outfall</v>
      </c>
      <c r="E5" s="422" t="str">
        <f>E4</f>
        <v>001</v>
      </c>
      <c r="F5" s="423">
        <f>F4</f>
        <v>2024</v>
      </c>
      <c r="G5" s="423" t="s">
        <v>335</v>
      </c>
      <c r="H5" s="424">
        <v>2</v>
      </c>
      <c r="I5" s="102"/>
      <c r="J5" s="108"/>
      <c r="K5" s="108"/>
      <c r="L5" s="103"/>
      <c r="M5" s="114"/>
      <c r="N5" s="103"/>
      <c r="O5" s="444" t="str">
        <f t="shared" si="0"/>
        <v/>
      </c>
      <c r="P5" s="444" t="str">
        <f>IF(M5&lt;&gt;0,(1-N5/M5)*100,"")</f>
        <v/>
      </c>
      <c r="Q5" s="103"/>
      <c r="R5" s="111"/>
      <c r="S5" s="720"/>
      <c r="T5" s="108"/>
      <c r="U5" s="721" t="str">
        <f t="shared" si="1"/>
        <v/>
      </c>
      <c r="V5" s="721" t="str">
        <f t="shared" si="2"/>
        <v/>
      </c>
      <c r="W5" s="108"/>
      <c r="X5" s="722"/>
      <c r="Y5" s="114"/>
      <c r="Z5" s="103"/>
      <c r="AA5" s="444" t="str">
        <f t="shared" si="3"/>
        <v/>
      </c>
      <c r="AB5" s="444" t="str">
        <f>IF(Y5&lt;&gt;0,(1-Z5/Y5)*100,"")</f>
        <v/>
      </c>
      <c r="AC5" s="103"/>
      <c r="AD5" s="111"/>
      <c r="AE5" s="111"/>
      <c r="AF5" s="111"/>
      <c r="AG5" s="55"/>
      <c r="AH5" s="68"/>
      <c r="AI5" s="56"/>
      <c r="AJ5" s="111"/>
      <c r="AK5" s="56"/>
      <c r="AL5" s="103"/>
      <c r="AM5" s="444" t="str">
        <f t="shared" si="4"/>
        <v/>
      </c>
      <c r="AN5" s="103"/>
      <c r="AO5" s="444" t="str">
        <f t="shared" si="5"/>
        <v/>
      </c>
    </row>
    <row r="6" spans="2:41" ht="21" customHeight="1">
      <c r="B6" s="86"/>
      <c r="C6" s="423" t="str">
        <f aca="true" t="shared" si="6" ref="C6:C34">C5</f>
        <v>TN0060186</v>
      </c>
      <c r="D6" s="423" t="str">
        <f aca="true" t="shared" si="7" ref="D6:D34">D5</f>
        <v>External Outfall</v>
      </c>
      <c r="E6" s="422" t="str">
        <f aca="true" t="shared" si="8" ref="E6:E34">E5</f>
        <v>001</v>
      </c>
      <c r="F6" s="423">
        <f aca="true" t="shared" si="9" ref="F6:F34">F5</f>
        <v>2024</v>
      </c>
      <c r="G6" s="423" t="s">
        <v>335</v>
      </c>
      <c r="H6" s="424">
        <v>3</v>
      </c>
      <c r="I6" s="106"/>
      <c r="J6" s="109"/>
      <c r="K6" s="109"/>
      <c r="L6" s="104"/>
      <c r="M6" s="115"/>
      <c r="N6" s="104"/>
      <c r="O6" s="444" t="str">
        <f t="shared" si="0"/>
        <v/>
      </c>
      <c r="P6" s="444" t="str">
        <f aca="true" t="shared" si="10" ref="P6:P33">IF(M6&lt;&gt;0,(1-N6/M6)*100,"")</f>
        <v/>
      </c>
      <c r="Q6" s="104"/>
      <c r="R6" s="112"/>
      <c r="S6" s="723"/>
      <c r="T6" s="109"/>
      <c r="U6" s="721" t="str">
        <f t="shared" si="1"/>
        <v/>
      </c>
      <c r="V6" s="721" t="str">
        <f t="shared" si="2"/>
        <v/>
      </c>
      <c r="W6" s="109"/>
      <c r="X6" s="724"/>
      <c r="Y6" s="115"/>
      <c r="Z6" s="104"/>
      <c r="AA6" s="444" t="str">
        <f t="shared" si="3"/>
        <v/>
      </c>
      <c r="AB6" s="444" t="str">
        <f aca="true" t="shared" si="11" ref="AB6:AB33">IF(Y6&lt;&gt;0,(1-Z6/Y6)*100,"")</f>
        <v/>
      </c>
      <c r="AC6" s="104"/>
      <c r="AD6" s="112"/>
      <c r="AE6" s="112"/>
      <c r="AF6" s="112"/>
      <c r="AG6" s="57"/>
      <c r="AH6" s="69"/>
      <c r="AI6" s="58"/>
      <c r="AJ6" s="112"/>
      <c r="AK6" s="58"/>
      <c r="AL6" s="104"/>
      <c r="AM6" s="444" t="str">
        <f t="shared" si="4"/>
        <v/>
      </c>
      <c r="AN6" s="104"/>
      <c r="AO6" s="444" t="str">
        <f t="shared" si="5"/>
        <v/>
      </c>
    </row>
    <row r="7" spans="2:41" ht="21" customHeight="1">
      <c r="B7" s="86"/>
      <c r="C7" s="423" t="str">
        <f t="shared" si="6"/>
        <v>TN0060186</v>
      </c>
      <c r="D7" s="423" t="str">
        <f t="shared" si="7"/>
        <v>External Outfall</v>
      </c>
      <c r="E7" s="422" t="str">
        <f t="shared" si="8"/>
        <v>001</v>
      </c>
      <c r="F7" s="423">
        <f t="shared" si="9"/>
        <v>2024</v>
      </c>
      <c r="G7" s="423" t="s">
        <v>335</v>
      </c>
      <c r="H7" s="424">
        <v>4</v>
      </c>
      <c r="I7" s="102"/>
      <c r="J7" s="108"/>
      <c r="K7" s="108"/>
      <c r="L7" s="103"/>
      <c r="M7" s="114"/>
      <c r="N7" s="103"/>
      <c r="O7" s="444" t="str">
        <f t="shared" si="0"/>
        <v/>
      </c>
      <c r="P7" s="444" t="str">
        <f t="shared" si="10"/>
        <v/>
      </c>
      <c r="Q7" s="103"/>
      <c r="R7" s="111"/>
      <c r="S7" s="720"/>
      <c r="T7" s="108"/>
      <c r="U7" s="721" t="str">
        <f t="shared" si="1"/>
        <v/>
      </c>
      <c r="V7" s="721" t="str">
        <f t="shared" si="2"/>
        <v/>
      </c>
      <c r="W7" s="108"/>
      <c r="X7" s="722"/>
      <c r="Y7" s="114"/>
      <c r="Z7" s="103"/>
      <c r="AA7" s="444" t="str">
        <f t="shared" si="3"/>
        <v/>
      </c>
      <c r="AB7" s="444" t="str">
        <f t="shared" si="11"/>
        <v/>
      </c>
      <c r="AC7" s="103"/>
      <c r="AD7" s="111"/>
      <c r="AE7" s="111"/>
      <c r="AF7" s="111"/>
      <c r="AG7" s="55"/>
      <c r="AH7" s="68"/>
      <c r="AI7" s="56"/>
      <c r="AJ7" s="111"/>
      <c r="AK7" s="56"/>
      <c r="AL7" s="103"/>
      <c r="AM7" s="444" t="str">
        <f t="shared" si="4"/>
        <v/>
      </c>
      <c r="AN7" s="103"/>
      <c r="AO7" s="444" t="str">
        <f t="shared" si="5"/>
        <v/>
      </c>
    </row>
    <row r="8" spans="2:41" ht="21" customHeight="1">
      <c r="B8" s="86"/>
      <c r="C8" s="423" t="str">
        <f t="shared" si="6"/>
        <v>TN0060186</v>
      </c>
      <c r="D8" s="423" t="str">
        <f t="shared" si="7"/>
        <v>External Outfall</v>
      </c>
      <c r="E8" s="422" t="str">
        <f t="shared" si="8"/>
        <v>001</v>
      </c>
      <c r="F8" s="423">
        <f t="shared" si="9"/>
        <v>2024</v>
      </c>
      <c r="G8" s="423" t="s">
        <v>335</v>
      </c>
      <c r="H8" s="424">
        <v>5</v>
      </c>
      <c r="I8" s="106"/>
      <c r="J8" s="109"/>
      <c r="K8" s="109"/>
      <c r="L8" s="104"/>
      <c r="M8" s="115"/>
      <c r="N8" s="104"/>
      <c r="O8" s="444" t="str">
        <f t="shared" si="0"/>
        <v/>
      </c>
      <c r="P8" s="444" t="str">
        <f t="shared" si="10"/>
        <v/>
      </c>
      <c r="Q8" s="104"/>
      <c r="R8" s="112"/>
      <c r="S8" s="723"/>
      <c r="T8" s="109"/>
      <c r="U8" s="721" t="str">
        <f t="shared" si="1"/>
        <v/>
      </c>
      <c r="V8" s="721" t="str">
        <f t="shared" si="2"/>
        <v/>
      </c>
      <c r="W8" s="109"/>
      <c r="X8" s="724"/>
      <c r="Y8" s="115"/>
      <c r="Z8" s="104"/>
      <c r="AA8" s="444" t="str">
        <f t="shared" si="3"/>
        <v/>
      </c>
      <c r="AB8" s="444" t="str">
        <f t="shared" si="11"/>
        <v/>
      </c>
      <c r="AC8" s="104"/>
      <c r="AD8" s="112"/>
      <c r="AE8" s="112"/>
      <c r="AF8" s="112"/>
      <c r="AG8" s="57"/>
      <c r="AH8" s="69"/>
      <c r="AI8" s="58"/>
      <c r="AJ8" s="112"/>
      <c r="AK8" s="58"/>
      <c r="AL8" s="104"/>
      <c r="AM8" s="444" t="str">
        <f t="shared" si="4"/>
        <v/>
      </c>
      <c r="AN8" s="104"/>
      <c r="AO8" s="444" t="str">
        <f t="shared" si="5"/>
        <v/>
      </c>
    </row>
    <row r="9" spans="2:41" ht="21" customHeight="1">
      <c r="B9" s="86"/>
      <c r="C9" s="423" t="str">
        <f t="shared" si="6"/>
        <v>TN0060186</v>
      </c>
      <c r="D9" s="423" t="str">
        <f t="shared" si="7"/>
        <v>External Outfall</v>
      </c>
      <c r="E9" s="422" t="str">
        <f t="shared" si="8"/>
        <v>001</v>
      </c>
      <c r="F9" s="423">
        <f t="shared" si="9"/>
        <v>2024</v>
      </c>
      <c r="G9" s="423" t="s">
        <v>335</v>
      </c>
      <c r="H9" s="424">
        <v>6</v>
      </c>
      <c r="I9" s="102"/>
      <c r="J9" s="108"/>
      <c r="K9" s="108"/>
      <c r="L9" s="103"/>
      <c r="M9" s="114"/>
      <c r="N9" s="103"/>
      <c r="O9" s="444" t="str">
        <f t="shared" si="0"/>
        <v/>
      </c>
      <c r="P9" s="444" t="str">
        <f t="shared" si="10"/>
        <v/>
      </c>
      <c r="Q9" s="103"/>
      <c r="R9" s="111"/>
      <c r="S9" s="720"/>
      <c r="T9" s="108"/>
      <c r="U9" s="721" t="str">
        <f t="shared" si="1"/>
        <v/>
      </c>
      <c r="V9" s="721" t="str">
        <f t="shared" si="2"/>
        <v/>
      </c>
      <c r="W9" s="108"/>
      <c r="X9" s="722"/>
      <c r="Y9" s="114"/>
      <c r="Z9" s="103"/>
      <c r="AA9" s="444" t="str">
        <f t="shared" si="3"/>
        <v/>
      </c>
      <c r="AB9" s="444" t="str">
        <f t="shared" si="11"/>
        <v/>
      </c>
      <c r="AC9" s="103"/>
      <c r="AD9" s="111"/>
      <c r="AE9" s="111"/>
      <c r="AF9" s="111"/>
      <c r="AG9" s="55"/>
      <c r="AH9" s="68"/>
      <c r="AI9" s="56"/>
      <c r="AJ9" s="111"/>
      <c r="AK9" s="56"/>
      <c r="AL9" s="103"/>
      <c r="AM9" s="444" t="str">
        <f t="shared" si="4"/>
        <v/>
      </c>
      <c r="AN9" s="103"/>
      <c r="AO9" s="444" t="str">
        <f t="shared" si="5"/>
        <v/>
      </c>
    </row>
    <row r="10" spans="2:41" ht="21" customHeight="1">
      <c r="B10" s="86"/>
      <c r="C10" s="423" t="str">
        <f t="shared" si="6"/>
        <v>TN0060186</v>
      </c>
      <c r="D10" s="423" t="str">
        <f t="shared" si="7"/>
        <v>External Outfall</v>
      </c>
      <c r="E10" s="422" t="str">
        <f t="shared" si="8"/>
        <v>001</v>
      </c>
      <c r="F10" s="423">
        <f t="shared" si="9"/>
        <v>2024</v>
      </c>
      <c r="G10" s="423" t="s">
        <v>335</v>
      </c>
      <c r="H10" s="424">
        <v>7</v>
      </c>
      <c r="I10" s="106"/>
      <c r="J10" s="109"/>
      <c r="K10" s="109"/>
      <c r="L10" s="104"/>
      <c r="M10" s="115"/>
      <c r="N10" s="104"/>
      <c r="O10" s="444" t="str">
        <f t="shared" si="0"/>
        <v/>
      </c>
      <c r="P10" s="444" t="str">
        <f t="shared" si="10"/>
        <v/>
      </c>
      <c r="Q10" s="104"/>
      <c r="R10" s="112"/>
      <c r="S10" s="723"/>
      <c r="T10" s="109"/>
      <c r="U10" s="721" t="str">
        <f t="shared" si="1"/>
        <v/>
      </c>
      <c r="V10" s="721" t="str">
        <f t="shared" si="2"/>
        <v/>
      </c>
      <c r="W10" s="109"/>
      <c r="X10" s="724"/>
      <c r="Y10" s="115"/>
      <c r="Z10" s="104"/>
      <c r="AA10" s="444" t="str">
        <f t="shared" si="3"/>
        <v/>
      </c>
      <c r="AB10" s="444" t="str">
        <f t="shared" si="11"/>
        <v/>
      </c>
      <c r="AC10" s="104"/>
      <c r="AD10" s="112"/>
      <c r="AE10" s="112"/>
      <c r="AF10" s="112"/>
      <c r="AG10" s="57"/>
      <c r="AH10" s="69"/>
      <c r="AI10" s="58"/>
      <c r="AJ10" s="112"/>
      <c r="AK10" s="58"/>
      <c r="AL10" s="104"/>
      <c r="AM10" s="444" t="str">
        <f t="shared" si="4"/>
        <v/>
      </c>
      <c r="AN10" s="104"/>
      <c r="AO10" s="444" t="str">
        <f t="shared" si="5"/>
        <v/>
      </c>
    </row>
    <row r="11" spans="2:41" ht="21" customHeight="1">
      <c r="B11" s="86"/>
      <c r="C11" s="423" t="str">
        <f t="shared" si="6"/>
        <v>TN0060186</v>
      </c>
      <c r="D11" s="423" t="str">
        <f t="shared" si="7"/>
        <v>External Outfall</v>
      </c>
      <c r="E11" s="422" t="str">
        <f t="shared" si="8"/>
        <v>001</v>
      </c>
      <c r="F11" s="423">
        <f t="shared" si="9"/>
        <v>2024</v>
      </c>
      <c r="G11" s="423" t="s">
        <v>335</v>
      </c>
      <c r="H11" s="424">
        <v>8</v>
      </c>
      <c r="I11" s="102"/>
      <c r="J11" s="108"/>
      <c r="K11" s="108"/>
      <c r="L11" s="103"/>
      <c r="M11" s="114"/>
      <c r="N11" s="103"/>
      <c r="O11" s="444" t="str">
        <f t="shared" si="0"/>
        <v/>
      </c>
      <c r="P11" s="444" t="str">
        <f t="shared" si="10"/>
        <v/>
      </c>
      <c r="Q11" s="103"/>
      <c r="R11" s="111"/>
      <c r="S11" s="720"/>
      <c r="T11" s="108"/>
      <c r="U11" s="721" t="str">
        <f t="shared" si="1"/>
        <v/>
      </c>
      <c r="V11" s="721" t="str">
        <f t="shared" si="2"/>
        <v/>
      </c>
      <c r="W11" s="108"/>
      <c r="X11" s="722"/>
      <c r="Y11" s="114"/>
      <c r="Z11" s="103"/>
      <c r="AA11" s="444" t="str">
        <f t="shared" si="3"/>
        <v/>
      </c>
      <c r="AB11" s="444" t="str">
        <f t="shared" si="11"/>
        <v/>
      </c>
      <c r="AC11" s="103"/>
      <c r="AD11" s="111"/>
      <c r="AE11" s="111"/>
      <c r="AF11" s="111"/>
      <c r="AG11" s="55"/>
      <c r="AH11" s="68"/>
      <c r="AI11" s="56"/>
      <c r="AJ11" s="111"/>
      <c r="AK11" s="56"/>
      <c r="AL11" s="103"/>
      <c r="AM11" s="444" t="str">
        <f t="shared" si="4"/>
        <v/>
      </c>
      <c r="AN11" s="103"/>
      <c r="AO11" s="444" t="str">
        <f t="shared" si="5"/>
        <v/>
      </c>
    </row>
    <row r="12" spans="2:41" ht="21" customHeight="1">
      <c r="B12" s="86"/>
      <c r="C12" s="423" t="str">
        <f t="shared" si="6"/>
        <v>TN0060186</v>
      </c>
      <c r="D12" s="423" t="str">
        <f t="shared" si="7"/>
        <v>External Outfall</v>
      </c>
      <c r="E12" s="422" t="str">
        <f t="shared" si="8"/>
        <v>001</v>
      </c>
      <c r="F12" s="423">
        <f t="shared" si="9"/>
        <v>2024</v>
      </c>
      <c r="G12" s="423" t="s">
        <v>335</v>
      </c>
      <c r="H12" s="424">
        <v>9</v>
      </c>
      <c r="I12" s="106"/>
      <c r="J12" s="109"/>
      <c r="K12" s="109"/>
      <c r="L12" s="104"/>
      <c r="M12" s="115"/>
      <c r="N12" s="104"/>
      <c r="O12" s="444" t="str">
        <f t="shared" si="0"/>
        <v/>
      </c>
      <c r="P12" s="444" t="str">
        <f t="shared" si="10"/>
        <v/>
      </c>
      <c r="Q12" s="104"/>
      <c r="R12" s="112"/>
      <c r="S12" s="723"/>
      <c r="T12" s="109"/>
      <c r="U12" s="721" t="str">
        <f t="shared" si="1"/>
        <v/>
      </c>
      <c r="V12" s="721" t="str">
        <f t="shared" si="2"/>
        <v/>
      </c>
      <c r="W12" s="109"/>
      <c r="X12" s="724"/>
      <c r="Y12" s="115"/>
      <c r="Z12" s="104"/>
      <c r="AA12" s="444" t="str">
        <f t="shared" si="3"/>
        <v/>
      </c>
      <c r="AB12" s="444" t="str">
        <f t="shared" si="11"/>
        <v/>
      </c>
      <c r="AC12" s="104"/>
      <c r="AD12" s="112"/>
      <c r="AE12" s="112"/>
      <c r="AF12" s="112"/>
      <c r="AG12" s="57"/>
      <c r="AH12" s="69"/>
      <c r="AI12" s="58"/>
      <c r="AJ12" s="112"/>
      <c r="AK12" s="58"/>
      <c r="AL12" s="104"/>
      <c r="AM12" s="444" t="str">
        <f t="shared" si="4"/>
        <v/>
      </c>
      <c r="AN12" s="104"/>
      <c r="AO12" s="444" t="str">
        <f t="shared" si="5"/>
        <v/>
      </c>
    </row>
    <row r="13" spans="2:41" ht="21" customHeight="1">
      <c r="B13" s="86"/>
      <c r="C13" s="423" t="str">
        <f t="shared" si="6"/>
        <v>TN0060186</v>
      </c>
      <c r="D13" s="423" t="str">
        <f t="shared" si="7"/>
        <v>External Outfall</v>
      </c>
      <c r="E13" s="422" t="str">
        <f t="shared" si="8"/>
        <v>001</v>
      </c>
      <c r="F13" s="423">
        <f t="shared" si="9"/>
        <v>2024</v>
      </c>
      <c r="G13" s="423" t="s">
        <v>335</v>
      </c>
      <c r="H13" s="424">
        <v>10</v>
      </c>
      <c r="I13" s="102"/>
      <c r="J13" s="108"/>
      <c r="K13" s="108"/>
      <c r="L13" s="103"/>
      <c r="M13" s="114"/>
      <c r="N13" s="103"/>
      <c r="O13" s="444" t="str">
        <f t="shared" si="0"/>
        <v/>
      </c>
      <c r="P13" s="444" t="str">
        <f t="shared" si="10"/>
        <v/>
      </c>
      <c r="Q13" s="103"/>
      <c r="R13" s="111"/>
      <c r="S13" s="720"/>
      <c r="T13" s="108"/>
      <c r="U13" s="721" t="str">
        <f t="shared" si="1"/>
        <v/>
      </c>
      <c r="V13" s="721" t="str">
        <f t="shared" si="2"/>
        <v/>
      </c>
      <c r="W13" s="108"/>
      <c r="X13" s="722"/>
      <c r="Y13" s="114"/>
      <c r="Z13" s="103"/>
      <c r="AA13" s="444" t="str">
        <f t="shared" si="3"/>
        <v/>
      </c>
      <c r="AB13" s="444" t="str">
        <f t="shared" si="11"/>
        <v/>
      </c>
      <c r="AC13" s="103"/>
      <c r="AD13" s="111"/>
      <c r="AE13" s="111"/>
      <c r="AF13" s="111"/>
      <c r="AG13" s="55"/>
      <c r="AH13" s="68"/>
      <c r="AI13" s="56"/>
      <c r="AJ13" s="111"/>
      <c r="AK13" s="56"/>
      <c r="AL13" s="103"/>
      <c r="AM13" s="444" t="str">
        <f t="shared" si="4"/>
        <v/>
      </c>
      <c r="AN13" s="103"/>
      <c r="AO13" s="444" t="str">
        <f t="shared" si="5"/>
        <v/>
      </c>
    </row>
    <row r="14" spans="2:41" ht="21" customHeight="1">
      <c r="B14" s="86"/>
      <c r="C14" s="423" t="str">
        <f t="shared" si="6"/>
        <v>TN0060186</v>
      </c>
      <c r="D14" s="423" t="str">
        <f t="shared" si="7"/>
        <v>External Outfall</v>
      </c>
      <c r="E14" s="422" t="str">
        <f t="shared" si="8"/>
        <v>001</v>
      </c>
      <c r="F14" s="423">
        <f t="shared" si="9"/>
        <v>2024</v>
      </c>
      <c r="G14" s="423" t="s">
        <v>335</v>
      </c>
      <c r="H14" s="424">
        <v>11</v>
      </c>
      <c r="I14" s="106"/>
      <c r="J14" s="109"/>
      <c r="K14" s="109"/>
      <c r="L14" s="104"/>
      <c r="M14" s="72"/>
      <c r="N14" s="73"/>
      <c r="O14" s="444" t="str">
        <f t="shared" si="0"/>
        <v/>
      </c>
      <c r="P14" s="444" t="str">
        <f t="shared" si="10"/>
        <v/>
      </c>
      <c r="Q14" s="104"/>
      <c r="R14" s="112"/>
      <c r="S14" s="725"/>
      <c r="T14" s="726"/>
      <c r="U14" s="721" t="str">
        <f t="shared" si="1"/>
        <v/>
      </c>
      <c r="V14" s="721" t="str">
        <f t="shared" si="2"/>
        <v/>
      </c>
      <c r="W14" s="109"/>
      <c r="X14" s="724"/>
      <c r="Y14" s="72"/>
      <c r="Z14" s="73"/>
      <c r="AA14" s="444" t="str">
        <f t="shared" si="3"/>
        <v/>
      </c>
      <c r="AB14" s="444" t="str">
        <f t="shared" si="11"/>
        <v/>
      </c>
      <c r="AC14" s="104"/>
      <c r="AD14" s="112"/>
      <c r="AE14" s="112"/>
      <c r="AF14" s="112"/>
      <c r="AG14" s="57"/>
      <c r="AH14" s="69"/>
      <c r="AI14" s="58"/>
      <c r="AJ14" s="112"/>
      <c r="AK14" s="58"/>
      <c r="AL14" s="73"/>
      <c r="AM14" s="444" t="str">
        <f t="shared" si="4"/>
        <v/>
      </c>
      <c r="AN14" s="73"/>
      <c r="AO14" s="444" t="str">
        <f t="shared" si="5"/>
        <v/>
      </c>
    </row>
    <row r="15" spans="2:41" ht="21" customHeight="1">
      <c r="B15" s="86"/>
      <c r="C15" s="423" t="str">
        <f t="shared" si="6"/>
        <v>TN0060186</v>
      </c>
      <c r="D15" s="423" t="str">
        <f t="shared" si="7"/>
        <v>External Outfall</v>
      </c>
      <c r="E15" s="422" t="str">
        <f t="shared" si="8"/>
        <v>001</v>
      </c>
      <c r="F15" s="423">
        <f t="shared" si="9"/>
        <v>2024</v>
      </c>
      <c r="G15" s="423" t="s">
        <v>335</v>
      </c>
      <c r="H15" s="424">
        <v>12</v>
      </c>
      <c r="I15" s="102"/>
      <c r="J15" s="108"/>
      <c r="K15" s="108"/>
      <c r="L15" s="103"/>
      <c r="M15" s="114"/>
      <c r="N15" s="103"/>
      <c r="O15" s="444" t="str">
        <f t="shared" si="0"/>
        <v/>
      </c>
      <c r="P15" s="444" t="str">
        <f t="shared" si="10"/>
        <v/>
      </c>
      <c r="Q15" s="103"/>
      <c r="R15" s="111"/>
      <c r="S15" s="720"/>
      <c r="T15" s="108"/>
      <c r="U15" s="721" t="str">
        <f t="shared" si="1"/>
        <v/>
      </c>
      <c r="V15" s="721" t="str">
        <f t="shared" si="2"/>
        <v/>
      </c>
      <c r="W15" s="108"/>
      <c r="X15" s="722"/>
      <c r="Y15" s="114"/>
      <c r="Z15" s="103"/>
      <c r="AA15" s="444" t="str">
        <f t="shared" si="3"/>
        <v/>
      </c>
      <c r="AB15" s="444" t="str">
        <f t="shared" si="11"/>
        <v/>
      </c>
      <c r="AC15" s="103"/>
      <c r="AD15" s="111"/>
      <c r="AE15" s="111"/>
      <c r="AF15" s="111"/>
      <c r="AG15" s="55"/>
      <c r="AH15" s="68"/>
      <c r="AI15" s="56"/>
      <c r="AJ15" s="111"/>
      <c r="AK15" s="56"/>
      <c r="AL15" s="103"/>
      <c r="AM15" s="444" t="str">
        <f t="shared" si="4"/>
        <v/>
      </c>
      <c r="AN15" s="103"/>
      <c r="AO15" s="444" t="str">
        <f t="shared" si="5"/>
        <v/>
      </c>
    </row>
    <row r="16" spans="2:41" ht="21" customHeight="1">
      <c r="B16" s="86"/>
      <c r="C16" s="423" t="str">
        <f t="shared" si="6"/>
        <v>TN0060186</v>
      </c>
      <c r="D16" s="423" t="str">
        <f t="shared" si="7"/>
        <v>External Outfall</v>
      </c>
      <c r="E16" s="422" t="str">
        <f t="shared" si="8"/>
        <v>001</v>
      </c>
      <c r="F16" s="423">
        <f t="shared" si="9"/>
        <v>2024</v>
      </c>
      <c r="G16" s="423" t="s">
        <v>335</v>
      </c>
      <c r="H16" s="424">
        <v>13</v>
      </c>
      <c r="I16" s="106"/>
      <c r="J16" s="109"/>
      <c r="K16" s="109"/>
      <c r="L16" s="104"/>
      <c r="M16" s="72"/>
      <c r="N16" s="73"/>
      <c r="O16" s="444" t="str">
        <f t="shared" si="0"/>
        <v/>
      </c>
      <c r="P16" s="444" t="str">
        <f t="shared" si="10"/>
        <v/>
      </c>
      <c r="Q16" s="104"/>
      <c r="R16" s="112"/>
      <c r="S16" s="725"/>
      <c r="T16" s="726"/>
      <c r="U16" s="721" t="str">
        <f t="shared" si="1"/>
        <v/>
      </c>
      <c r="V16" s="721" t="str">
        <f t="shared" si="2"/>
        <v/>
      </c>
      <c r="W16" s="109"/>
      <c r="X16" s="724"/>
      <c r="Y16" s="72"/>
      <c r="Z16" s="73"/>
      <c r="AA16" s="444" t="str">
        <f t="shared" si="3"/>
        <v/>
      </c>
      <c r="AB16" s="444" t="str">
        <f t="shared" si="11"/>
        <v/>
      </c>
      <c r="AC16" s="104"/>
      <c r="AD16" s="112"/>
      <c r="AE16" s="74"/>
      <c r="AF16" s="74"/>
      <c r="AG16" s="75"/>
      <c r="AH16" s="33"/>
      <c r="AI16" s="76"/>
      <c r="AJ16" s="74"/>
      <c r="AK16" s="76"/>
      <c r="AL16" s="73"/>
      <c r="AM16" s="444" t="str">
        <f t="shared" si="4"/>
        <v/>
      </c>
      <c r="AN16" s="73"/>
      <c r="AO16" s="444" t="str">
        <f t="shared" si="5"/>
        <v/>
      </c>
    </row>
    <row r="17" spans="2:41" ht="21" customHeight="1">
      <c r="B17" s="86"/>
      <c r="C17" s="423" t="str">
        <f t="shared" si="6"/>
        <v>TN0060186</v>
      </c>
      <c r="D17" s="423" t="str">
        <f t="shared" si="7"/>
        <v>External Outfall</v>
      </c>
      <c r="E17" s="422" t="str">
        <f t="shared" si="8"/>
        <v>001</v>
      </c>
      <c r="F17" s="423">
        <f t="shared" si="9"/>
        <v>2024</v>
      </c>
      <c r="G17" s="423" t="s">
        <v>335</v>
      </c>
      <c r="H17" s="424">
        <v>14</v>
      </c>
      <c r="I17" s="102"/>
      <c r="J17" s="108"/>
      <c r="K17" s="108"/>
      <c r="L17" s="103"/>
      <c r="M17" s="114"/>
      <c r="N17" s="103"/>
      <c r="O17" s="444" t="str">
        <f t="shared" si="0"/>
        <v/>
      </c>
      <c r="P17" s="444" t="str">
        <f t="shared" si="10"/>
        <v/>
      </c>
      <c r="Q17" s="103"/>
      <c r="R17" s="111"/>
      <c r="S17" s="720"/>
      <c r="T17" s="108"/>
      <c r="U17" s="721" t="str">
        <f t="shared" si="1"/>
        <v/>
      </c>
      <c r="V17" s="721" t="str">
        <f t="shared" si="2"/>
        <v/>
      </c>
      <c r="W17" s="108"/>
      <c r="X17" s="722"/>
      <c r="Y17" s="114"/>
      <c r="Z17" s="103"/>
      <c r="AA17" s="444" t="str">
        <f t="shared" si="3"/>
        <v/>
      </c>
      <c r="AB17" s="444" t="str">
        <f t="shared" si="11"/>
        <v/>
      </c>
      <c r="AC17" s="103"/>
      <c r="AD17" s="111"/>
      <c r="AE17" s="111"/>
      <c r="AF17" s="111"/>
      <c r="AG17" s="55"/>
      <c r="AH17" s="68"/>
      <c r="AI17" s="56"/>
      <c r="AJ17" s="111"/>
      <c r="AK17" s="56"/>
      <c r="AL17" s="103"/>
      <c r="AM17" s="444" t="str">
        <f t="shared" si="4"/>
        <v/>
      </c>
      <c r="AN17" s="103"/>
      <c r="AO17" s="444" t="str">
        <f t="shared" si="5"/>
        <v/>
      </c>
    </row>
    <row r="18" spans="2:41" ht="21" customHeight="1">
      <c r="B18" s="86"/>
      <c r="C18" s="423" t="str">
        <f t="shared" si="6"/>
        <v>TN0060186</v>
      </c>
      <c r="D18" s="423" t="str">
        <f t="shared" si="7"/>
        <v>External Outfall</v>
      </c>
      <c r="E18" s="422" t="str">
        <f t="shared" si="8"/>
        <v>001</v>
      </c>
      <c r="F18" s="423">
        <f t="shared" si="9"/>
        <v>2024</v>
      </c>
      <c r="G18" s="423" t="s">
        <v>335</v>
      </c>
      <c r="H18" s="424">
        <v>15</v>
      </c>
      <c r="I18" s="106"/>
      <c r="J18" s="109"/>
      <c r="K18" s="109"/>
      <c r="L18" s="104"/>
      <c r="M18" s="115"/>
      <c r="N18" s="104"/>
      <c r="O18" s="444" t="str">
        <f t="shared" si="0"/>
        <v/>
      </c>
      <c r="P18" s="444" t="str">
        <f t="shared" si="10"/>
        <v/>
      </c>
      <c r="Q18" s="104"/>
      <c r="R18" s="112"/>
      <c r="S18" s="723"/>
      <c r="T18" s="109"/>
      <c r="U18" s="721" t="str">
        <f t="shared" si="1"/>
        <v/>
      </c>
      <c r="V18" s="721" t="str">
        <f t="shared" si="2"/>
        <v/>
      </c>
      <c r="W18" s="109"/>
      <c r="X18" s="724"/>
      <c r="Y18" s="115"/>
      <c r="Z18" s="104"/>
      <c r="AA18" s="444" t="str">
        <f t="shared" si="3"/>
        <v/>
      </c>
      <c r="AB18" s="444" t="str">
        <f t="shared" si="11"/>
        <v/>
      </c>
      <c r="AC18" s="104"/>
      <c r="AD18" s="112"/>
      <c r="AE18" s="112"/>
      <c r="AF18" s="112"/>
      <c r="AG18" s="57"/>
      <c r="AH18" s="69"/>
      <c r="AI18" s="58"/>
      <c r="AJ18" s="112"/>
      <c r="AK18" s="58"/>
      <c r="AL18" s="104"/>
      <c r="AM18" s="444" t="str">
        <f t="shared" si="4"/>
        <v/>
      </c>
      <c r="AN18" s="104"/>
      <c r="AO18" s="444" t="str">
        <f t="shared" si="5"/>
        <v/>
      </c>
    </row>
    <row r="19" spans="2:41" ht="21" customHeight="1">
      <c r="B19" s="86"/>
      <c r="C19" s="423" t="str">
        <f t="shared" si="6"/>
        <v>TN0060186</v>
      </c>
      <c r="D19" s="423" t="str">
        <f t="shared" si="7"/>
        <v>External Outfall</v>
      </c>
      <c r="E19" s="422" t="str">
        <f t="shared" si="8"/>
        <v>001</v>
      </c>
      <c r="F19" s="423">
        <f t="shared" si="9"/>
        <v>2024</v>
      </c>
      <c r="G19" s="423" t="s">
        <v>335</v>
      </c>
      <c r="H19" s="424">
        <v>16</v>
      </c>
      <c r="I19" s="102"/>
      <c r="J19" s="108"/>
      <c r="K19" s="108"/>
      <c r="L19" s="103"/>
      <c r="M19" s="114"/>
      <c r="N19" s="103"/>
      <c r="O19" s="444" t="str">
        <f t="shared" si="0"/>
        <v/>
      </c>
      <c r="P19" s="444" t="str">
        <f t="shared" si="10"/>
        <v/>
      </c>
      <c r="Q19" s="103"/>
      <c r="R19" s="111"/>
      <c r="S19" s="720"/>
      <c r="T19" s="108"/>
      <c r="U19" s="721" t="str">
        <f t="shared" si="1"/>
        <v/>
      </c>
      <c r="V19" s="721" t="str">
        <f t="shared" si="2"/>
        <v/>
      </c>
      <c r="W19" s="108"/>
      <c r="X19" s="722"/>
      <c r="Y19" s="114"/>
      <c r="Z19" s="103"/>
      <c r="AA19" s="444" t="str">
        <f t="shared" si="3"/>
        <v/>
      </c>
      <c r="AB19" s="444" t="str">
        <f t="shared" si="11"/>
        <v/>
      </c>
      <c r="AC19" s="103"/>
      <c r="AD19" s="111"/>
      <c r="AE19" s="111"/>
      <c r="AF19" s="111"/>
      <c r="AG19" s="55"/>
      <c r="AH19" s="68"/>
      <c r="AI19" s="56"/>
      <c r="AJ19" s="111"/>
      <c r="AK19" s="56"/>
      <c r="AL19" s="103"/>
      <c r="AM19" s="444" t="str">
        <f t="shared" si="4"/>
        <v/>
      </c>
      <c r="AN19" s="103"/>
      <c r="AO19" s="444" t="str">
        <f t="shared" si="5"/>
        <v/>
      </c>
    </row>
    <row r="20" spans="2:41" ht="21" customHeight="1">
      <c r="B20" s="86"/>
      <c r="C20" s="423" t="str">
        <f t="shared" si="6"/>
        <v>TN0060186</v>
      </c>
      <c r="D20" s="423" t="str">
        <f t="shared" si="7"/>
        <v>External Outfall</v>
      </c>
      <c r="E20" s="422" t="str">
        <f t="shared" si="8"/>
        <v>001</v>
      </c>
      <c r="F20" s="423">
        <f t="shared" si="9"/>
        <v>2024</v>
      </c>
      <c r="G20" s="423" t="s">
        <v>335</v>
      </c>
      <c r="H20" s="424">
        <v>17</v>
      </c>
      <c r="I20" s="106"/>
      <c r="J20" s="109"/>
      <c r="K20" s="109"/>
      <c r="L20" s="104"/>
      <c r="M20" s="115"/>
      <c r="N20" s="104"/>
      <c r="O20" s="444" t="str">
        <f t="shared" si="0"/>
        <v/>
      </c>
      <c r="P20" s="444" t="str">
        <f t="shared" si="10"/>
        <v/>
      </c>
      <c r="Q20" s="104"/>
      <c r="R20" s="112"/>
      <c r="S20" s="723"/>
      <c r="T20" s="109"/>
      <c r="U20" s="721" t="str">
        <f t="shared" si="1"/>
        <v/>
      </c>
      <c r="V20" s="721" t="str">
        <f t="shared" si="2"/>
        <v/>
      </c>
      <c r="W20" s="109"/>
      <c r="X20" s="724"/>
      <c r="Y20" s="115"/>
      <c r="Z20" s="104"/>
      <c r="AA20" s="444" t="str">
        <f t="shared" si="3"/>
        <v/>
      </c>
      <c r="AB20" s="444" t="str">
        <f t="shared" si="11"/>
        <v/>
      </c>
      <c r="AC20" s="104"/>
      <c r="AD20" s="112"/>
      <c r="AE20" s="112"/>
      <c r="AF20" s="112"/>
      <c r="AG20" s="57"/>
      <c r="AH20" s="69"/>
      <c r="AI20" s="58"/>
      <c r="AJ20" s="112"/>
      <c r="AK20" s="58"/>
      <c r="AL20" s="104"/>
      <c r="AM20" s="444" t="str">
        <f t="shared" si="4"/>
        <v/>
      </c>
      <c r="AN20" s="104"/>
      <c r="AO20" s="444" t="str">
        <f t="shared" si="5"/>
        <v/>
      </c>
    </row>
    <row r="21" spans="2:41" ht="21" customHeight="1">
      <c r="B21" s="86"/>
      <c r="C21" s="423" t="str">
        <f t="shared" si="6"/>
        <v>TN0060186</v>
      </c>
      <c r="D21" s="423" t="str">
        <f t="shared" si="7"/>
        <v>External Outfall</v>
      </c>
      <c r="E21" s="422" t="str">
        <f t="shared" si="8"/>
        <v>001</v>
      </c>
      <c r="F21" s="423">
        <f t="shared" si="9"/>
        <v>2024</v>
      </c>
      <c r="G21" s="423" t="s">
        <v>335</v>
      </c>
      <c r="H21" s="424">
        <v>18</v>
      </c>
      <c r="I21" s="102"/>
      <c r="J21" s="108"/>
      <c r="K21" s="108"/>
      <c r="L21" s="103"/>
      <c r="M21" s="114"/>
      <c r="N21" s="103"/>
      <c r="O21" s="444" t="str">
        <f t="shared" si="0"/>
        <v/>
      </c>
      <c r="P21" s="444" t="str">
        <f t="shared" si="10"/>
        <v/>
      </c>
      <c r="Q21" s="103"/>
      <c r="R21" s="111"/>
      <c r="S21" s="720"/>
      <c r="T21" s="108"/>
      <c r="U21" s="721" t="str">
        <f t="shared" si="1"/>
        <v/>
      </c>
      <c r="V21" s="721" t="str">
        <f t="shared" si="2"/>
        <v/>
      </c>
      <c r="W21" s="108"/>
      <c r="X21" s="722"/>
      <c r="Y21" s="114"/>
      <c r="Z21" s="103"/>
      <c r="AA21" s="444" t="str">
        <f t="shared" si="3"/>
        <v/>
      </c>
      <c r="AB21" s="444" t="str">
        <f t="shared" si="11"/>
        <v/>
      </c>
      <c r="AC21" s="103"/>
      <c r="AD21" s="111"/>
      <c r="AE21" s="111"/>
      <c r="AF21" s="111"/>
      <c r="AG21" s="55"/>
      <c r="AH21" s="68"/>
      <c r="AI21" s="56"/>
      <c r="AJ21" s="111"/>
      <c r="AK21" s="56"/>
      <c r="AL21" s="103"/>
      <c r="AM21" s="444" t="str">
        <f t="shared" si="4"/>
        <v/>
      </c>
      <c r="AN21" s="103"/>
      <c r="AO21" s="444" t="str">
        <f t="shared" si="5"/>
        <v/>
      </c>
    </row>
    <row r="22" spans="2:41" ht="21" customHeight="1">
      <c r="B22" s="86"/>
      <c r="C22" s="423" t="str">
        <f t="shared" si="6"/>
        <v>TN0060186</v>
      </c>
      <c r="D22" s="423" t="str">
        <f t="shared" si="7"/>
        <v>External Outfall</v>
      </c>
      <c r="E22" s="422" t="str">
        <f t="shared" si="8"/>
        <v>001</v>
      </c>
      <c r="F22" s="423">
        <f t="shared" si="9"/>
        <v>2024</v>
      </c>
      <c r="G22" s="423" t="s">
        <v>335</v>
      </c>
      <c r="H22" s="424">
        <v>19</v>
      </c>
      <c r="I22" s="106"/>
      <c r="J22" s="109"/>
      <c r="K22" s="109"/>
      <c r="L22" s="104"/>
      <c r="M22" s="72"/>
      <c r="N22" s="73"/>
      <c r="O22" s="444" t="str">
        <f t="shared" si="0"/>
        <v/>
      </c>
      <c r="P22" s="444" t="str">
        <f t="shared" si="10"/>
        <v/>
      </c>
      <c r="Q22" s="104"/>
      <c r="R22" s="112"/>
      <c r="S22" s="725"/>
      <c r="T22" s="726"/>
      <c r="U22" s="721" t="str">
        <f t="shared" si="1"/>
        <v/>
      </c>
      <c r="V22" s="721" t="str">
        <f t="shared" si="2"/>
        <v/>
      </c>
      <c r="W22" s="109"/>
      <c r="X22" s="724"/>
      <c r="Y22" s="72"/>
      <c r="Z22" s="73"/>
      <c r="AA22" s="444" t="str">
        <f t="shared" si="3"/>
        <v/>
      </c>
      <c r="AB22" s="444" t="str">
        <f t="shared" si="11"/>
        <v/>
      </c>
      <c r="AC22" s="104"/>
      <c r="AD22" s="112"/>
      <c r="AE22" s="112"/>
      <c r="AF22" s="112"/>
      <c r="AG22" s="57"/>
      <c r="AH22" s="69"/>
      <c r="AI22" s="58"/>
      <c r="AJ22" s="112"/>
      <c r="AK22" s="58"/>
      <c r="AL22" s="73"/>
      <c r="AM22" s="444" t="str">
        <f t="shared" si="4"/>
        <v/>
      </c>
      <c r="AN22" s="73"/>
      <c r="AO22" s="444" t="str">
        <f t="shared" si="5"/>
        <v/>
      </c>
    </row>
    <row r="23" spans="2:41" ht="21" customHeight="1">
      <c r="B23" s="86"/>
      <c r="C23" s="423" t="str">
        <f t="shared" si="6"/>
        <v>TN0060186</v>
      </c>
      <c r="D23" s="423" t="str">
        <f t="shared" si="7"/>
        <v>External Outfall</v>
      </c>
      <c r="E23" s="422" t="str">
        <f t="shared" si="8"/>
        <v>001</v>
      </c>
      <c r="F23" s="423">
        <f t="shared" si="9"/>
        <v>2024</v>
      </c>
      <c r="G23" s="423" t="s">
        <v>335</v>
      </c>
      <c r="H23" s="424">
        <v>20</v>
      </c>
      <c r="I23" s="102"/>
      <c r="J23" s="108"/>
      <c r="K23" s="108"/>
      <c r="L23" s="103"/>
      <c r="M23" s="114"/>
      <c r="N23" s="103"/>
      <c r="O23" s="444" t="str">
        <f t="shared" si="0"/>
        <v/>
      </c>
      <c r="P23" s="444" t="str">
        <f t="shared" si="10"/>
        <v/>
      </c>
      <c r="Q23" s="103"/>
      <c r="R23" s="111"/>
      <c r="S23" s="720"/>
      <c r="T23" s="108"/>
      <c r="U23" s="721" t="str">
        <f t="shared" si="1"/>
        <v/>
      </c>
      <c r="V23" s="721" t="str">
        <f t="shared" si="2"/>
        <v/>
      </c>
      <c r="W23" s="108"/>
      <c r="X23" s="722"/>
      <c r="Y23" s="114"/>
      <c r="Z23" s="103"/>
      <c r="AA23" s="444" t="str">
        <f t="shared" si="3"/>
        <v/>
      </c>
      <c r="AB23" s="444" t="str">
        <f t="shared" si="11"/>
        <v/>
      </c>
      <c r="AC23" s="103"/>
      <c r="AD23" s="111"/>
      <c r="AE23" s="111"/>
      <c r="AF23" s="111"/>
      <c r="AG23" s="55"/>
      <c r="AH23" s="68"/>
      <c r="AI23" s="56"/>
      <c r="AJ23" s="111"/>
      <c r="AK23" s="56"/>
      <c r="AL23" s="103"/>
      <c r="AM23" s="444" t="str">
        <f t="shared" si="4"/>
        <v/>
      </c>
      <c r="AN23" s="103"/>
      <c r="AO23" s="444" t="str">
        <f t="shared" si="5"/>
        <v/>
      </c>
    </row>
    <row r="24" spans="2:41" ht="21" customHeight="1">
      <c r="B24" s="86"/>
      <c r="C24" s="423" t="str">
        <f t="shared" si="6"/>
        <v>TN0060186</v>
      </c>
      <c r="D24" s="423" t="str">
        <f t="shared" si="7"/>
        <v>External Outfall</v>
      </c>
      <c r="E24" s="422" t="str">
        <f t="shared" si="8"/>
        <v>001</v>
      </c>
      <c r="F24" s="423">
        <f t="shared" si="9"/>
        <v>2024</v>
      </c>
      <c r="G24" s="423" t="s">
        <v>335</v>
      </c>
      <c r="H24" s="424">
        <v>21</v>
      </c>
      <c r="I24" s="106"/>
      <c r="J24" s="109"/>
      <c r="K24" s="109"/>
      <c r="L24" s="104"/>
      <c r="M24" s="72"/>
      <c r="N24" s="73"/>
      <c r="O24" s="444" t="str">
        <f t="shared" si="0"/>
        <v/>
      </c>
      <c r="P24" s="444" t="str">
        <f t="shared" si="10"/>
        <v/>
      </c>
      <c r="Q24" s="104"/>
      <c r="R24" s="112"/>
      <c r="S24" s="725"/>
      <c r="T24" s="726"/>
      <c r="U24" s="721" t="str">
        <f t="shared" si="1"/>
        <v/>
      </c>
      <c r="V24" s="721" t="str">
        <f t="shared" si="2"/>
        <v/>
      </c>
      <c r="W24" s="109"/>
      <c r="X24" s="724"/>
      <c r="Y24" s="72"/>
      <c r="Z24" s="73"/>
      <c r="AA24" s="444" t="str">
        <f t="shared" si="3"/>
        <v/>
      </c>
      <c r="AB24" s="444" t="str">
        <f t="shared" si="11"/>
        <v/>
      </c>
      <c r="AC24" s="104"/>
      <c r="AD24" s="112"/>
      <c r="AE24" s="112"/>
      <c r="AF24" s="112"/>
      <c r="AG24" s="57"/>
      <c r="AH24" s="69"/>
      <c r="AI24" s="58"/>
      <c r="AJ24" s="112"/>
      <c r="AK24" s="58"/>
      <c r="AL24" s="73"/>
      <c r="AM24" s="444" t="str">
        <f t="shared" si="4"/>
        <v/>
      </c>
      <c r="AN24" s="73"/>
      <c r="AO24" s="444" t="str">
        <f t="shared" si="5"/>
        <v/>
      </c>
    </row>
    <row r="25" spans="2:41" ht="21" customHeight="1">
      <c r="B25" s="86"/>
      <c r="C25" s="423" t="str">
        <f t="shared" si="6"/>
        <v>TN0060186</v>
      </c>
      <c r="D25" s="423" t="str">
        <f t="shared" si="7"/>
        <v>External Outfall</v>
      </c>
      <c r="E25" s="422" t="str">
        <f t="shared" si="8"/>
        <v>001</v>
      </c>
      <c r="F25" s="423">
        <f t="shared" si="9"/>
        <v>2024</v>
      </c>
      <c r="G25" s="423" t="s">
        <v>335</v>
      </c>
      <c r="H25" s="424">
        <v>22</v>
      </c>
      <c r="I25" s="102"/>
      <c r="J25" s="108"/>
      <c r="K25" s="108"/>
      <c r="L25" s="103"/>
      <c r="M25" s="114"/>
      <c r="N25" s="103"/>
      <c r="O25" s="444" t="str">
        <f t="shared" si="0"/>
        <v/>
      </c>
      <c r="P25" s="444" t="str">
        <f t="shared" si="10"/>
        <v/>
      </c>
      <c r="Q25" s="103"/>
      <c r="R25" s="111"/>
      <c r="S25" s="720"/>
      <c r="T25" s="108"/>
      <c r="U25" s="721" t="str">
        <f t="shared" si="1"/>
        <v/>
      </c>
      <c r="V25" s="721" t="str">
        <f t="shared" si="2"/>
        <v/>
      </c>
      <c r="W25" s="108"/>
      <c r="X25" s="722"/>
      <c r="Y25" s="114"/>
      <c r="Z25" s="103"/>
      <c r="AA25" s="444" t="str">
        <f t="shared" si="3"/>
        <v/>
      </c>
      <c r="AB25" s="444" t="str">
        <f t="shared" si="11"/>
        <v/>
      </c>
      <c r="AC25" s="103"/>
      <c r="AD25" s="111"/>
      <c r="AE25" s="111"/>
      <c r="AF25" s="111"/>
      <c r="AG25" s="55"/>
      <c r="AH25" s="68"/>
      <c r="AI25" s="56"/>
      <c r="AJ25" s="111"/>
      <c r="AK25" s="56"/>
      <c r="AL25" s="103"/>
      <c r="AM25" s="444" t="str">
        <f t="shared" si="4"/>
        <v/>
      </c>
      <c r="AN25" s="103"/>
      <c r="AO25" s="444" t="str">
        <f t="shared" si="5"/>
        <v/>
      </c>
    </row>
    <row r="26" spans="2:41" ht="21" customHeight="1">
      <c r="B26" s="86"/>
      <c r="C26" s="423" t="str">
        <f t="shared" si="6"/>
        <v>TN0060186</v>
      </c>
      <c r="D26" s="423" t="str">
        <f t="shared" si="7"/>
        <v>External Outfall</v>
      </c>
      <c r="E26" s="422" t="str">
        <f t="shared" si="8"/>
        <v>001</v>
      </c>
      <c r="F26" s="423">
        <f t="shared" si="9"/>
        <v>2024</v>
      </c>
      <c r="G26" s="423" t="s">
        <v>335</v>
      </c>
      <c r="H26" s="424">
        <v>23</v>
      </c>
      <c r="I26" s="106"/>
      <c r="J26" s="109"/>
      <c r="K26" s="109"/>
      <c r="L26" s="104"/>
      <c r="M26" s="115"/>
      <c r="N26" s="104"/>
      <c r="O26" s="444" t="str">
        <f t="shared" si="0"/>
        <v/>
      </c>
      <c r="P26" s="444" t="str">
        <f t="shared" si="10"/>
        <v/>
      </c>
      <c r="Q26" s="104"/>
      <c r="R26" s="112"/>
      <c r="S26" s="723"/>
      <c r="T26" s="109"/>
      <c r="U26" s="721" t="str">
        <f t="shared" si="1"/>
        <v/>
      </c>
      <c r="V26" s="721" t="str">
        <f t="shared" si="2"/>
        <v/>
      </c>
      <c r="W26" s="109"/>
      <c r="X26" s="724"/>
      <c r="Y26" s="115"/>
      <c r="Z26" s="104"/>
      <c r="AA26" s="444" t="str">
        <f t="shared" si="3"/>
        <v/>
      </c>
      <c r="AB26" s="444" t="str">
        <f t="shared" si="11"/>
        <v/>
      </c>
      <c r="AC26" s="104"/>
      <c r="AD26" s="112"/>
      <c r="AE26" s="112"/>
      <c r="AF26" s="112"/>
      <c r="AG26" s="57"/>
      <c r="AH26" s="69"/>
      <c r="AI26" s="58"/>
      <c r="AJ26" s="112"/>
      <c r="AK26" s="58"/>
      <c r="AL26" s="104"/>
      <c r="AM26" s="444" t="str">
        <f t="shared" si="4"/>
        <v/>
      </c>
      <c r="AN26" s="104"/>
      <c r="AO26" s="444" t="str">
        <f t="shared" si="5"/>
        <v/>
      </c>
    </row>
    <row r="27" spans="2:41" ht="21" customHeight="1">
      <c r="B27" s="86"/>
      <c r="C27" s="423" t="str">
        <f t="shared" si="6"/>
        <v>TN0060186</v>
      </c>
      <c r="D27" s="423" t="str">
        <f t="shared" si="7"/>
        <v>External Outfall</v>
      </c>
      <c r="E27" s="422" t="str">
        <f t="shared" si="8"/>
        <v>001</v>
      </c>
      <c r="F27" s="423">
        <f t="shared" si="9"/>
        <v>2024</v>
      </c>
      <c r="G27" s="423" t="s">
        <v>335</v>
      </c>
      <c r="H27" s="424">
        <v>24</v>
      </c>
      <c r="I27" s="102"/>
      <c r="J27" s="108"/>
      <c r="K27" s="108"/>
      <c r="L27" s="103"/>
      <c r="M27" s="114"/>
      <c r="N27" s="103"/>
      <c r="O27" s="444" t="str">
        <f t="shared" si="0"/>
        <v/>
      </c>
      <c r="P27" s="444" t="str">
        <f t="shared" si="10"/>
        <v/>
      </c>
      <c r="Q27" s="103"/>
      <c r="R27" s="111"/>
      <c r="S27" s="720"/>
      <c r="T27" s="108"/>
      <c r="U27" s="721" t="str">
        <f t="shared" si="1"/>
        <v/>
      </c>
      <c r="V27" s="721" t="str">
        <f t="shared" si="2"/>
        <v/>
      </c>
      <c r="W27" s="108"/>
      <c r="X27" s="722"/>
      <c r="Y27" s="114"/>
      <c r="Z27" s="103"/>
      <c r="AA27" s="444" t="str">
        <f t="shared" si="3"/>
        <v/>
      </c>
      <c r="AB27" s="444" t="str">
        <f t="shared" si="11"/>
        <v/>
      </c>
      <c r="AC27" s="103"/>
      <c r="AD27" s="111"/>
      <c r="AE27" s="111"/>
      <c r="AF27" s="111"/>
      <c r="AG27" s="55"/>
      <c r="AH27" s="68"/>
      <c r="AI27" s="56"/>
      <c r="AJ27" s="111"/>
      <c r="AK27" s="56"/>
      <c r="AL27" s="103"/>
      <c r="AM27" s="444" t="str">
        <f t="shared" si="4"/>
        <v/>
      </c>
      <c r="AN27" s="103"/>
      <c r="AO27" s="444" t="str">
        <f t="shared" si="5"/>
        <v/>
      </c>
    </row>
    <row r="28" spans="2:41" ht="21" customHeight="1">
      <c r="B28" s="86"/>
      <c r="C28" s="423" t="str">
        <f t="shared" si="6"/>
        <v>TN0060186</v>
      </c>
      <c r="D28" s="423" t="str">
        <f t="shared" si="7"/>
        <v>External Outfall</v>
      </c>
      <c r="E28" s="422" t="str">
        <f t="shared" si="8"/>
        <v>001</v>
      </c>
      <c r="F28" s="423">
        <f t="shared" si="9"/>
        <v>2024</v>
      </c>
      <c r="G28" s="423" t="s">
        <v>335</v>
      </c>
      <c r="H28" s="424">
        <v>25</v>
      </c>
      <c r="I28" s="106"/>
      <c r="J28" s="109"/>
      <c r="K28" s="109"/>
      <c r="L28" s="104"/>
      <c r="M28" s="72"/>
      <c r="N28" s="73"/>
      <c r="O28" s="444" t="str">
        <f t="shared" si="0"/>
        <v/>
      </c>
      <c r="P28" s="444" t="str">
        <f t="shared" si="10"/>
        <v/>
      </c>
      <c r="Q28" s="104"/>
      <c r="R28" s="112"/>
      <c r="S28" s="725"/>
      <c r="T28" s="726"/>
      <c r="U28" s="721" t="str">
        <f t="shared" si="1"/>
        <v/>
      </c>
      <c r="V28" s="721" t="str">
        <f t="shared" si="2"/>
        <v/>
      </c>
      <c r="W28" s="109"/>
      <c r="X28" s="724"/>
      <c r="Y28" s="72"/>
      <c r="Z28" s="73"/>
      <c r="AA28" s="444" t="str">
        <f t="shared" si="3"/>
        <v/>
      </c>
      <c r="AB28" s="444" t="str">
        <f t="shared" si="11"/>
        <v/>
      </c>
      <c r="AC28" s="104"/>
      <c r="AD28" s="112"/>
      <c r="AE28" s="112"/>
      <c r="AF28" s="112"/>
      <c r="AG28" s="57"/>
      <c r="AH28" s="69"/>
      <c r="AI28" s="58"/>
      <c r="AJ28" s="112"/>
      <c r="AK28" s="58"/>
      <c r="AL28" s="73"/>
      <c r="AM28" s="444" t="str">
        <f t="shared" si="4"/>
        <v/>
      </c>
      <c r="AN28" s="73"/>
      <c r="AO28" s="444" t="str">
        <f t="shared" si="5"/>
        <v/>
      </c>
    </row>
    <row r="29" spans="2:41" ht="21" customHeight="1">
      <c r="B29" s="86"/>
      <c r="C29" s="423" t="str">
        <f t="shared" si="6"/>
        <v>TN0060186</v>
      </c>
      <c r="D29" s="423" t="str">
        <f t="shared" si="7"/>
        <v>External Outfall</v>
      </c>
      <c r="E29" s="422" t="str">
        <f t="shared" si="8"/>
        <v>001</v>
      </c>
      <c r="F29" s="423">
        <f t="shared" si="9"/>
        <v>2024</v>
      </c>
      <c r="G29" s="423" t="s">
        <v>335</v>
      </c>
      <c r="H29" s="424">
        <v>26</v>
      </c>
      <c r="I29" s="102"/>
      <c r="J29" s="108"/>
      <c r="K29" s="108"/>
      <c r="L29" s="103"/>
      <c r="M29" s="114"/>
      <c r="N29" s="103"/>
      <c r="O29" s="444" t="str">
        <f t="shared" si="0"/>
        <v/>
      </c>
      <c r="P29" s="444" t="str">
        <f t="shared" si="10"/>
        <v/>
      </c>
      <c r="Q29" s="103"/>
      <c r="R29" s="111"/>
      <c r="S29" s="720"/>
      <c r="T29" s="108"/>
      <c r="U29" s="721" t="str">
        <f t="shared" si="1"/>
        <v/>
      </c>
      <c r="V29" s="721" t="str">
        <f t="shared" si="2"/>
        <v/>
      </c>
      <c r="W29" s="108"/>
      <c r="X29" s="722"/>
      <c r="Y29" s="114"/>
      <c r="Z29" s="103"/>
      <c r="AA29" s="444" t="str">
        <f t="shared" si="3"/>
        <v/>
      </c>
      <c r="AB29" s="444" t="str">
        <f t="shared" si="11"/>
        <v/>
      </c>
      <c r="AC29" s="103"/>
      <c r="AD29" s="111"/>
      <c r="AE29" s="111"/>
      <c r="AF29" s="111"/>
      <c r="AG29" s="55"/>
      <c r="AH29" s="68"/>
      <c r="AI29" s="56"/>
      <c r="AJ29" s="111"/>
      <c r="AK29" s="56"/>
      <c r="AL29" s="103"/>
      <c r="AM29" s="444" t="str">
        <f t="shared" si="4"/>
        <v/>
      </c>
      <c r="AN29" s="103"/>
      <c r="AO29" s="444" t="str">
        <f t="shared" si="5"/>
        <v/>
      </c>
    </row>
    <row r="30" spans="2:41" ht="21" customHeight="1">
      <c r="B30" s="86"/>
      <c r="C30" s="423" t="str">
        <f t="shared" si="6"/>
        <v>TN0060186</v>
      </c>
      <c r="D30" s="423" t="str">
        <f t="shared" si="7"/>
        <v>External Outfall</v>
      </c>
      <c r="E30" s="422" t="str">
        <f t="shared" si="8"/>
        <v>001</v>
      </c>
      <c r="F30" s="423">
        <f t="shared" si="9"/>
        <v>2024</v>
      </c>
      <c r="G30" s="423" t="s">
        <v>335</v>
      </c>
      <c r="H30" s="424">
        <v>27</v>
      </c>
      <c r="I30" s="106"/>
      <c r="J30" s="150"/>
      <c r="K30" s="150"/>
      <c r="L30" s="104"/>
      <c r="M30" s="72"/>
      <c r="N30" s="73"/>
      <c r="O30" s="444" t="str">
        <f t="shared" si="0"/>
        <v/>
      </c>
      <c r="P30" s="444" t="str">
        <f t="shared" si="10"/>
        <v/>
      </c>
      <c r="Q30" s="104"/>
      <c r="R30" s="112"/>
      <c r="S30" s="725"/>
      <c r="T30" s="726"/>
      <c r="U30" s="721" t="str">
        <f t="shared" si="1"/>
        <v/>
      </c>
      <c r="V30" s="721" t="str">
        <f t="shared" si="2"/>
        <v/>
      </c>
      <c r="W30" s="109"/>
      <c r="X30" s="724"/>
      <c r="Y30" s="72"/>
      <c r="Z30" s="73"/>
      <c r="AA30" s="444" t="str">
        <f t="shared" si="3"/>
        <v/>
      </c>
      <c r="AB30" s="444" t="str">
        <f t="shared" si="11"/>
        <v/>
      </c>
      <c r="AC30" s="104"/>
      <c r="AD30" s="112"/>
      <c r="AE30" s="112"/>
      <c r="AF30" s="112"/>
      <c r="AG30" s="57"/>
      <c r="AH30" s="69"/>
      <c r="AI30" s="58"/>
      <c r="AJ30" s="112"/>
      <c r="AK30" s="58"/>
      <c r="AL30" s="73"/>
      <c r="AM30" s="444" t="str">
        <f t="shared" si="4"/>
        <v/>
      </c>
      <c r="AN30" s="73"/>
      <c r="AO30" s="444" t="str">
        <f t="shared" si="5"/>
        <v/>
      </c>
    </row>
    <row r="31" spans="2:41" ht="21" customHeight="1">
      <c r="B31" s="86"/>
      <c r="C31" s="423" t="str">
        <f t="shared" si="6"/>
        <v>TN0060186</v>
      </c>
      <c r="D31" s="423" t="str">
        <f t="shared" si="7"/>
        <v>External Outfall</v>
      </c>
      <c r="E31" s="422" t="str">
        <f t="shared" si="8"/>
        <v>001</v>
      </c>
      <c r="F31" s="423">
        <f t="shared" si="9"/>
        <v>2024</v>
      </c>
      <c r="G31" s="423" t="s">
        <v>335</v>
      </c>
      <c r="H31" s="424">
        <v>28</v>
      </c>
      <c r="I31" s="102"/>
      <c r="J31" s="108"/>
      <c r="K31" s="108"/>
      <c r="L31" s="103"/>
      <c r="M31" s="114"/>
      <c r="N31" s="103"/>
      <c r="O31" s="444" t="str">
        <f t="shared" si="0"/>
        <v/>
      </c>
      <c r="P31" s="444" t="str">
        <f t="shared" si="10"/>
        <v/>
      </c>
      <c r="Q31" s="103"/>
      <c r="R31" s="111"/>
      <c r="S31" s="720"/>
      <c r="T31" s="108"/>
      <c r="U31" s="721" t="str">
        <f t="shared" si="1"/>
        <v/>
      </c>
      <c r="V31" s="721" t="str">
        <f t="shared" si="2"/>
        <v/>
      </c>
      <c r="W31" s="108"/>
      <c r="X31" s="722"/>
      <c r="Y31" s="114"/>
      <c r="Z31" s="103"/>
      <c r="AA31" s="444" t="str">
        <f t="shared" si="3"/>
        <v/>
      </c>
      <c r="AB31" s="444" t="str">
        <f t="shared" si="11"/>
        <v/>
      </c>
      <c r="AC31" s="103"/>
      <c r="AD31" s="111"/>
      <c r="AE31" s="111"/>
      <c r="AF31" s="111"/>
      <c r="AG31" s="55"/>
      <c r="AH31" s="68"/>
      <c r="AI31" s="56"/>
      <c r="AJ31" s="111"/>
      <c r="AK31" s="56"/>
      <c r="AL31" s="103"/>
      <c r="AM31" s="444" t="str">
        <f t="shared" si="4"/>
        <v/>
      </c>
      <c r="AN31" s="103"/>
      <c r="AO31" s="444" t="str">
        <f t="shared" si="5"/>
        <v/>
      </c>
    </row>
    <row r="32" spans="2:41" ht="21" customHeight="1">
      <c r="B32" s="86"/>
      <c r="C32" s="423" t="str">
        <f t="shared" si="6"/>
        <v>TN0060186</v>
      </c>
      <c r="D32" s="423" t="str">
        <f t="shared" si="7"/>
        <v>External Outfall</v>
      </c>
      <c r="E32" s="422" t="str">
        <f t="shared" si="8"/>
        <v>001</v>
      </c>
      <c r="F32" s="423">
        <f t="shared" si="9"/>
        <v>2024</v>
      </c>
      <c r="G32" s="423" t="s">
        <v>335</v>
      </c>
      <c r="H32" s="424">
        <v>29</v>
      </c>
      <c r="I32" s="106"/>
      <c r="J32" s="109"/>
      <c r="K32" s="109"/>
      <c r="L32" s="104"/>
      <c r="M32" s="115"/>
      <c r="N32" s="104"/>
      <c r="O32" s="444" t="str">
        <f t="shared" si="0"/>
        <v/>
      </c>
      <c r="P32" s="444" t="str">
        <f>IF(M32&lt;&gt;0,(1-N32/M32)*100,"")</f>
        <v/>
      </c>
      <c r="Q32" s="104"/>
      <c r="R32" s="112"/>
      <c r="S32" s="723"/>
      <c r="T32" s="109"/>
      <c r="U32" s="721" t="str">
        <f t="shared" si="1"/>
        <v/>
      </c>
      <c r="V32" s="721" t="str">
        <f t="shared" si="2"/>
        <v/>
      </c>
      <c r="W32" s="109"/>
      <c r="X32" s="724"/>
      <c r="Y32" s="115"/>
      <c r="Z32" s="104"/>
      <c r="AA32" s="444" t="str">
        <f t="shared" si="3"/>
        <v/>
      </c>
      <c r="AB32" s="444" t="str">
        <f>IF(Y32&lt;&gt;0,(1-Z32/Y32)*100,"")</f>
        <v/>
      </c>
      <c r="AC32" s="104"/>
      <c r="AD32" s="112"/>
      <c r="AE32" s="112"/>
      <c r="AF32" s="112"/>
      <c r="AG32" s="57"/>
      <c r="AH32" s="69"/>
      <c r="AI32" s="58"/>
      <c r="AJ32" s="112"/>
      <c r="AK32" s="58"/>
      <c r="AL32" s="104"/>
      <c r="AM32" s="444" t="str">
        <f t="shared" si="4"/>
        <v/>
      </c>
      <c r="AN32" s="104"/>
      <c r="AO32" s="444" t="str">
        <f t="shared" si="5"/>
        <v/>
      </c>
    </row>
    <row r="33" spans="2:41" ht="21" customHeight="1">
      <c r="B33" s="86"/>
      <c r="C33" s="423" t="str">
        <f t="shared" si="6"/>
        <v>TN0060186</v>
      </c>
      <c r="D33" s="423" t="str">
        <f t="shared" si="7"/>
        <v>External Outfall</v>
      </c>
      <c r="E33" s="422" t="str">
        <f t="shared" si="8"/>
        <v>001</v>
      </c>
      <c r="F33" s="423">
        <f t="shared" si="9"/>
        <v>2024</v>
      </c>
      <c r="G33" s="423" t="s">
        <v>335</v>
      </c>
      <c r="H33" s="424">
        <v>30</v>
      </c>
      <c r="I33" s="102"/>
      <c r="J33" s="108"/>
      <c r="K33" s="108"/>
      <c r="L33" s="103"/>
      <c r="M33" s="114"/>
      <c r="N33" s="103"/>
      <c r="O33" s="444" t="str">
        <f t="shared" si="0"/>
        <v/>
      </c>
      <c r="P33" s="444" t="str">
        <f t="shared" si="10"/>
        <v/>
      </c>
      <c r="Q33" s="103"/>
      <c r="R33" s="111"/>
      <c r="S33" s="720"/>
      <c r="T33" s="108"/>
      <c r="U33" s="721" t="str">
        <f t="shared" si="1"/>
        <v/>
      </c>
      <c r="V33" s="721" t="str">
        <f t="shared" si="2"/>
        <v/>
      </c>
      <c r="W33" s="108"/>
      <c r="X33" s="722"/>
      <c r="Y33" s="114"/>
      <c r="Z33" s="103"/>
      <c r="AA33" s="444" t="str">
        <f t="shared" si="3"/>
        <v/>
      </c>
      <c r="AB33" s="444" t="str">
        <f t="shared" si="11"/>
        <v/>
      </c>
      <c r="AC33" s="103"/>
      <c r="AD33" s="111"/>
      <c r="AE33" s="111"/>
      <c r="AF33" s="111"/>
      <c r="AG33" s="55"/>
      <c r="AH33" s="68"/>
      <c r="AI33" s="56"/>
      <c r="AJ33" s="111"/>
      <c r="AK33" s="56"/>
      <c r="AL33" s="103"/>
      <c r="AM33" s="444" t="str">
        <f t="shared" si="4"/>
        <v/>
      </c>
      <c r="AN33" s="103"/>
      <c r="AO33" s="444" t="str">
        <f t="shared" si="5"/>
        <v/>
      </c>
    </row>
    <row r="34" spans="2:41" ht="21" customHeight="1" thickBot="1">
      <c r="B34" s="88"/>
      <c r="C34" s="426" t="str">
        <f t="shared" si="6"/>
        <v>TN0060186</v>
      </c>
      <c r="D34" s="426" t="str">
        <f t="shared" si="7"/>
        <v>External Outfall</v>
      </c>
      <c r="E34" s="425" t="str">
        <f t="shared" si="8"/>
        <v>001</v>
      </c>
      <c r="F34" s="426">
        <f t="shared" si="9"/>
        <v>2024</v>
      </c>
      <c r="G34" s="426" t="s">
        <v>335</v>
      </c>
      <c r="H34" s="427">
        <v>31</v>
      </c>
      <c r="I34" s="107"/>
      <c r="J34" s="110"/>
      <c r="K34" s="110"/>
      <c r="L34" s="105"/>
      <c r="M34" s="116"/>
      <c r="N34" s="105"/>
      <c r="O34" s="449" t="str">
        <f t="shared" si="0"/>
        <v/>
      </c>
      <c r="P34" s="449" t="str">
        <f>IF(M34&lt;&gt;0,(1-N34/M34)*100,"")</f>
        <v/>
      </c>
      <c r="Q34" s="105"/>
      <c r="R34" s="113"/>
      <c r="S34" s="727"/>
      <c r="T34" s="110"/>
      <c r="U34" s="728" t="str">
        <f t="shared" si="1"/>
        <v/>
      </c>
      <c r="V34" s="728" t="str">
        <f t="shared" si="2"/>
        <v/>
      </c>
      <c r="W34" s="399"/>
      <c r="X34" s="719"/>
      <c r="Y34" s="116"/>
      <c r="Z34" s="105"/>
      <c r="AA34" s="449" t="str">
        <f t="shared" si="3"/>
        <v/>
      </c>
      <c r="AB34" s="449" t="str">
        <f>IF(Y34&lt;&gt;0,(1-Z34/Y34)*100,"")</f>
        <v/>
      </c>
      <c r="AC34" s="105"/>
      <c r="AD34" s="113"/>
      <c r="AE34" s="113"/>
      <c r="AF34" s="113"/>
      <c r="AG34" s="59"/>
      <c r="AH34" s="70"/>
      <c r="AI34" s="60"/>
      <c r="AJ34" s="113"/>
      <c r="AK34" s="60"/>
      <c r="AL34" s="105"/>
      <c r="AM34" s="449" t="str">
        <f t="shared" si="4"/>
        <v/>
      </c>
      <c r="AN34" s="105"/>
      <c r="AO34" s="449" t="str">
        <f t="shared" si="5"/>
        <v/>
      </c>
    </row>
    <row r="35" spans="2:95" s="6" customFormat="1" ht="21" customHeight="1">
      <c r="B35" s="433"/>
      <c r="C35" s="833" t="s">
        <v>311</v>
      </c>
      <c r="D35" s="834"/>
      <c r="E35" s="834"/>
      <c r="F35" s="21"/>
      <c r="G35" s="22"/>
      <c r="H35" s="117" t="s">
        <v>312</v>
      </c>
      <c r="I35" s="118">
        <f>SUM(I4:I34)</f>
        <v>0</v>
      </c>
      <c r="J35" s="119">
        <f>SUM(J4:J34)</f>
        <v>0</v>
      </c>
      <c r="K35" s="119">
        <f>SUM(K4:K34)</f>
        <v>0</v>
      </c>
      <c r="L35" s="121">
        <f>SUM(L4:L34)</f>
        <v>0</v>
      </c>
      <c r="M35" s="124"/>
      <c r="N35" s="122"/>
      <c r="O35" s="121">
        <f>SUM(O4:O34)</f>
        <v>0</v>
      </c>
      <c r="P35" s="621"/>
      <c r="Q35" s="621"/>
      <c r="R35" s="125"/>
      <c r="S35" s="730"/>
      <c r="T35" s="120"/>
      <c r="U35" s="119">
        <f>SUM(U4:U34)</f>
        <v>0</v>
      </c>
      <c r="V35" s="731"/>
      <c r="W35" s="731"/>
      <c r="X35" s="732"/>
      <c r="Y35" s="124"/>
      <c r="Z35" s="122"/>
      <c r="AA35" s="121">
        <f>SUM(AA4:AA34)</f>
        <v>0</v>
      </c>
      <c r="AB35" s="621"/>
      <c r="AC35" s="621"/>
      <c r="AD35" s="125"/>
      <c r="AE35" s="123"/>
      <c r="AF35" s="123"/>
      <c r="AG35" s="126"/>
      <c r="AH35" s="127"/>
      <c r="AI35" s="128"/>
      <c r="AJ35" s="127"/>
      <c r="AK35" s="128"/>
      <c r="AL35" s="122"/>
      <c r="AM35" s="121">
        <f>SUM(AM4:AM34)</f>
        <v>0</v>
      </c>
      <c r="AN35" s="122"/>
      <c r="AO35" s="121">
        <f>SUM(AO4:AO34)</f>
        <v>0</v>
      </c>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c r="CG35" s="162"/>
      <c r="CH35" s="162"/>
      <c r="CI35" s="162"/>
      <c r="CJ35" s="162"/>
      <c r="CK35" s="162"/>
      <c r="CL35" s="162"/>
      <c r="CM35" s="162"/>
      <c r="CN35" s="162"/>
      <c r="CO35" s="162"/>
      <c r="CP35" s="162"/>
      <c r="CQ35" s="162"/>
    </row>
    <row r="36" spans="2:95" s="6" customFormat="1" ht="21" customHeight="1">
      <c r="B36" s="433"/>
      <c r="C36" s="835"/>
      <c r="D36" s="835"/>
      <c r="E36" s="835"/>
      <c r="F36" s="23"/>
      <c r="G36" s="24"/>
      <c r="H36" s="130" t="s">
        <v>313</v>
      </c>
      <c r="I36" s="131"/>
      <c r="J36" s="132" t="e">
        <f>AVERAGE(J4:J34)</f>
        <v>#DIV/0!</v>
      </c>
      <c r="K36" s="132" t="e">
        <f>AVERAGE(K4:K34)</f>
        <v>#DIV/0!</v>
      </c>
      <c r="L36" s="133"/>
      <c r="M36" s="134" t="e">
        <f>AVERAGE(M4:M34)</f>
        <v>#DIV/0!</v>
      </c>
      <c r="N36" s="445" t="e">
        <f>AVERAGE(N4:N34)</f>
        <v>#DIV/0!</v>
      </c>
      <c r="O36" s="445" t="e">
        <f aca="true" t="shared" si="12" ref="O36:AE36">AVERAGE(O4:O34)</f>
        <v>#DIV/0!</v>
      </c>
      <c r="P36" s="445" t="e">
        <f>(1-N36/M36)*100</f>
        <v>#DIV/0!</v>
      </c>
      <c r="Q36" s="98"/>
      <c r="R36" s="153"/>
      <c r="S36" s="733" t="e">
        <f t="shared" si="12"/>
        <v>#DIV/0!</v>
      </c>
      <c r="T36" s="132" t="e">
        <f t="shared" si="12"/>
        <v>#DIV/0!</v>
      </c>
      <c r="U36" s="132" t="e">
        <f t="shared" si="12"/>
        <v>#DIV/0!</v>
      </c>
      <c r="V36" s="132" t="e">
        <f>(1-T36/S36)*100</f>
        <v>#DIV/0!</v>
      </c>
      <c r="W36" s="95"/>
      <c r="X36" s="734"/>
      <c r="Y36" s="134" t="e">
        <f t="shared" si="12"/>
        <v>#DIV/0!</v>
      </c>
      <c r="Z36" s="445" t="e">
        <f t="shared" si="12"/>
        <v>#DIV/0!</v>
      </c>
      <c r="AA36" s="445" t="e">
        <f t="shared" si="12"/>
        <v>#DIV/0!</v>
      </c>
      <c r="AB36" s="445" t="e">
        <f>(1-Z36/Y36)*100</f>
        <v>#DIV/0!</v>
      </c>
      <c r="AC36" s="98"/>
      <c r="AD36" s="153"/>
      <c r="AE36" s="446" t="e">
        <f t="shared" si="12"/>
        <v>#DIV/0!</v>
      </c>
      <c r="AF36" s="136"/>
      <c r="AG36" s="133"/>
      <c r="AH36" s="446" t="e">
        <f>AVERAGE(AH4:AH34)</f>
        <v>#DIV/0!</v>
      </c>
      <c r="AI36" s="135"/>
      <c r="AJ36" s="446" t="e">
        <f>GEOMEAN(AJ4:AJ34)</f>
        <v>#NUM!</v>
      </c>
      <c r="AK36" s="135"/>
      <c r="AL36" s="445" t="e">
        <f>AVERAGE(AL4:AL34)</f>
        <v>#DIV/0!</v>
      </c>
      <c r="AM36" s="445" t="e">
        <f aca="true" t="shared" si="13" ref="AM36:AO36">AVERAGE(AM4:AM34)</f>
        <v>#DIV/0!</v>
      </c>
      <c r="AN36" s="445" t="e">
        <f t="shared" si="13"/>
        <v>#DIV/0!</v>
      </c>
      <c r="AO36" s="445" t="e">
        <f t="shared" si="13"/>
        <v>#DIV/0!</v>
      </c>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c r="BV36" s="162"/>
      <c r="BW36" s="162"/>
      <c r="BX36" s="162"/>
      <c r="BY36" s="162"/>
      <c r="BZ36" s="162"/>
      <c r="CA36" s="162"/>
      <c r="CB36" s="162"/>
      <c r="CC36" s="162"/>
      <c r="CD36" s="162"/>
      <c r="CE36" s="162"/>
      <c r="CF36" s="162"/>
      <c r="CG36" s="162"/>
      <c r="CH36" s="162"/>
      <c r="CI36" s="162"/>
      <c r="CJ36" s="162"/>
      <c r="CK36" s="162"/>
      <c r="CL36" s="162"/>
      <c r="CM36" s="162"/>
      <c r="CN36" s="162"/>
      <c r="CO36" s="162"/>
      <c r="CP36" s="162"/>
      <c r="CQ36" s="162"/>
    </row>
    <row r="37" spans="2:95" s="6" customFormat="1" ht="21" customHeight="1">
      <c r="B37" s="433"/>
      <c r="C37" s="835"/>
      <c r="D37" s="835"/>
      <c r="E37" s="835"/>
      <c r="F37" s="23"/>
      <c r="G37" s="24"/>
      <c r="H37" s="130" t="s">
        <v>314</v>
      </c>
      <c r="I37" s="138">
        <f>MAX(I4:I34)</f>
        <v>0</v>
      </c>
      <c r="J37" s="132">
        <f>MAX(J4:J34)</f>
        <v>0</v>
      </c>
      <c r="K37" s="132">
        <f aca="true" t="shared" si="14" ref="K37:R37">MAX(K4:K34)</f>
        <v>0</v>
      </c>
      <c r="L37" s="445">
        <f t="shared" si="14"/>
        <v>0</v>
      </c>
      <c r="M37" s="134">
        <f t="shared" si="14"/>
        <v>0</v>
      </c>
      <c r="N37" s="445">
        <f t="shared" si="14"/>
        <v>0</v>
      </c>
      <c r="O37" s="445">
        <f t="shared" si="14"/>
        <v>0</v>
      </c>
      <c r="P37" s="445">
        <f t="shared" si="14"/>
        <v>0</v>
      </c>
      <c r="Q37" s="445">
        <f t="shared" si="14"/>
        <v>0</v>
      </c>
      <c r="R37" s="446">
        <f t="shared" si="14"/>
        <v>0</v>
      </c>
      <c r="S37" s="733">
        <f aca="true" t="shared" si="15" ref="S37:AF37">MAX(S4:S34)</f>
        <v>0</v>
      </c>
      <c r="T37" s="132">
        <f>MAX(T4:T34)</f>
        <v>0</v>
      </c>
      <c r="U37" s="132">
        <f>MAX(U4:U34)</f>
        <v>0</v>
      </c>
      <c r="V37" s="132">
        <f>MAX(V4:V34)</f>
        <v>0</v>
      </c>
      <c r="W37" s="132">
        <f>MAX(W5:W34)</f>
        <v>0</v>
      </c>
      <c r="X37" s="735">
        <f>MAX(X5:X34)</f>
        <v>0</v>
      </c>
      <c r="Y37" s="134">
        <f t="shared" si="15"/>
        <v>0</v>
      </c>
      <c r="Z37" s="445">
        <f t="shared" si="15"/>
        <v>0</v>
      </c>
      <c r="AA37" s="445">
        <f t="shared" si="15"/>
        <v>0</v>
      </c>
      <c r="AB37" s="445">
        <f t="shared" si="15"/>
        <v>0</v>
      </c>
      <c r="AC37" s="445">
        <f t="shared" si="15"/>
        <v>0</v>
      </c>
      <c r="AD37" s="446">
        <f t="shared" si="15"/>
        <v>0</v>
      </c>
      <c r="AE37" s="446">
        <f t="shared" si="15"/>
        <v>0</v>
      </c>
      <c r="AF37" s="446">
        <f t="shared" si="15"/>
        <v>0</v>
      </c>
      <c r="AG37" s="133"/>
      <c r="AH37" s="446">
        <f>MAX(AH4:AH34)</f>
        <v>0</v>
      </c>
      <c r="AI37" s="135"/>
      <c r="AJ37" s="446">
        <f>MAX(AJ4:AJ34)</f>
        <v>0</v>
      </c>
      <c r="AK37" s="135"/>
      <c r="AL37" s="445">
        <f aca="true" t="shared" si="16" ref="AL37:AO37">MAX(AL4:AL34)</f>
        <v>0</v>
      </c>
      <c r="AM37" s="445">
        <f t="shared" si="16"/>
        <v>0</v>
      </c>
      <c r="AN37" s="445">
        <f t="shared" si="16"/>
        <v>0</v>
      </c>
      <c r="AO37" s="445">
        <f t="shared" si="16"/>
        <v>0</v>
      </c>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c r="CD37" s="162"/>
      <c r="CE37" s="162"/>
      <c r="CF37" s="162"/>
      <c r="CG37" s="162"/>
      <c r="CH37" s="162"/>
      <c r="CI37" s="162"/>
      <c r="CJ37" s="162"/>
      <c r="CK37" s="162"/>
      <c r="CL37" s="162"/>
      <c r="CM37" s="162"/>
      <c r="CN37" s="162"/>
      <c r="CO37" s="162"/>
      <c r="CP37" s="162"/>
      <c r="CQ37" s="162"/>
    </row>
    <row r="38" spans="2:95" s="6" customFormat="1" ht="21" customHeight="1" thickBot="1">
      <c r="B38" s="433"/>
      <c r="C38" s="835"/>
      <c r="D38" s="835"/>
      <c r="E38" s="835"/>
      <c r="F38" s="23"/>
      <c r="G38" s="24"/>
      <c r="H38" s="139" t="s">
        <v>315</v>
      </c>
      <c r="I38" s="402"/>
      <c r="J38" s="403">
        <f>MIN(J4:J34)</f>
        <v>0</v>
      </c>
      <c r="K38" s="403">
        <f>MIN(K4:K34)</f>
        <v>0</v>
      </c>
      <c r="L38" s="140"/>
      <c r="M38" s="144">
        <f>MIN(M4:M34)</f>
        <v>0</v>
      </c>
      <c r="N38" s="141">
        <f>MIN(N4:N34)</f>
        <v>0</v>
      </c>
      <c r="O38" s="141">
        <f aca="true" t="shared" si="17" ref="O38:AF38">MIN(O4:O34)</f>
        <v>0</v>
      </c>
      <c r="P38" s="623">
        <f t="shared" si="17"/>
        <v>0</v>
      </c>
      <c r="Q38" s="98"/>
      <c r="R38" s="153"/>
      <c r="S38" s="736">
        <f t="shared" si="17"/>
        <v>0</v>
      </c>
      <c r="T38" s="403">
        <f t="shared" si="17"/>
        <v>0</v>
      </c>
      <c r="U38" s="403">
        <f t="shared" si="17"/>
        <v>0</v>
      </c>
      <c r="V38" s="737">
        <f t="shared" si="17"/>
        <v>0</v>
      </c>
      <c r="W38" s="95"/>
      <c r="X38" s="734"/>
      <c r="Y38" s="144">
        <f t="shared" si="17"/>
        <v>0</v>
      </c>
      <c r="Z38" s="141">
        <f t="shared" si="17"/>
        <v>0</v>
      </c>
      <c r="AA38" s="141">
        <f t="shared" si="17"/>
        <v>0</v>
      </c>
      <c r="AB38" s="623">
        <f t="shared" si="17"/>
        <v>0</v>
      </c>
      <c r="AC38" s="98"/>
      <c r="AD38" s="153"/>
      <c r="AE38" s="142">
        <f t="shared" si="17"/>
        <v>0</v>
      </c>
      <c r="AF38" s="142">
        <f t="shared" si="17"/>
        <v>0</v>
      </c>
      <c r="AG38" s="140"/>
      <c r="AH38" s="142">
        <f>MIN(AH4:AH34)</f>
        <v>0</v>
      </c>
      <c r="AI38" s="404"/>
      <c r="AJ38" s="142">
        <f>MIN(AJ5:AJ35)</f>
        <v>0</v>
      </c>
      <c r="AK38" s="404"/>
      <c r="AL38" s="141">
        <f aca="true" t="shared" si="18" ref="AL38:AO38">MIN(AL4:AL34)</f>
        <v>0</v>
      </c>
      <c r="AM38" s="141">
        <f t="shared" si="18"/>
        <v>0</v>
      </c>
      <c r="AN38" s="141">
        <f t="shared" si="18"/>
        <v>0</v>
      </c>
      <c r="AO38" s="141">
        <f t="shared" si="18"/>
        <v>0</v>
      </c>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c r="CJ38" s="162"/>
      <c r="CK38" s="162"/>
      <c r="CL38" s="162"/>
      <c r="CM38" s="162"/>
      <c r="CN38" s="162"/>
      <c r="CO38" s="162"/>
      <c r="CP38" s="162"/>
      <c r="CQ38" s="162"/>
    </row>
    <row r="39" spans="2:95" s="6" customFormat="1" ht="21" customHeight="1">
      <c r="B39" s="433"/>
      <c r="C39" s="835"/>
      <c r="D39" s="835"/>
      <c r="E39" s="835"/>
      <c r="F39" s="837" t="s">
        <v>316</v>
      </c>
      <c r="G39" s="838"/>
      <c r="H39" s="839"/>
      <c r="I39" s="405"/>
      <c r="J39" s="90"/>
      <c r="K39" s="91"/>
      <c r="L39" s="92"/>
      <c r="M39" s="93"/>
      <c r="N39" s="297">
        <f>'Permit Limits'!R23</f>
        <v>20</v>
      </c>
      <c r="O39" s="297">
        <f>'Permit Limits'!S23</f>
        <v>9999</v>
      </c>
      <c r="P39" s="436"/>
      <c r="Q39" s="407"/>
      <c r="R39" s="406"/>
      <c r="S39" s="738"/>
      <c r="T39" s="764">
        <f>'Permit Limits'!AD23</f>
        <v>3</v>
      </c>
      <c r="U39" s="764">
        <f>'Permit Limits'!AE23</f>
        <v>9999</v>
      </c>
      <c r="V39" s="436"/>
      <c r="W39" s="740"/>
      <c r="X39" s="741"/>
      <c r="Y39" s="93"/>
      <c r="Z39" s="297">
        <f>'Permit Limits'!AJ23</f>
        <v>45</v>
      </c>
      <c r="AA39" s="297">
        <f>'Permit Limits'!AK23</f>
        <v>9999</v>
      </c>
      <c r="AB39" s="436"/>
      <c r="AC39" s="407"/>
      <c r="AD39" s="406"/>
      <c r="AE39" s="437"/>
      <c r="AF39" s="156">
        <f>'Permit Limits'!AR23</f>
        <v>9</v>
      </c>
      <c r="AG39" s="37"/>
      <c r="AH39" s="156">
        <f>'Permit Limits'!AU23</f>
        <v>1</v>
      </c>
      <c r="AI39" s="93"/>
      <c r="AJ39" s="156">
        <f>'Permit Limits'!AW23</f>
        <v>941</v>
      </c>
      <c r="AK39" s="93"/>
      <c r="AL39" s="297">
        <f>'Permit Limits'!BL23</f>
        <v>9999</v>
      </c>
      <c r="AM39" s="297">
        <f>'Permit Limits'!BM23</f>
        <v>9999</v>
      </c>
      <c r="AN39" s="297">
        <f>'Permit Limits'!BQ23</f>
        <v>9999</v>
      </c>
      <c r="AO39" s="297">
        <f>'Permit Limits'!BR23</f>
        <v>9999</v>
      </c>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c r="BY39" s="162"/>
      <c r="BZ39" s="162"/>
      <c r="CA39" s="162"/>
      <c r="CB39" s="162"/>
      <c r="CC39" s="162"/>
      <c r="CD39" s="162"/>
      <c r="CE39" s="162"/>
      <c r="CF39" s="162"/>
      <c r="CG39" s="162"/>
      <c r="CH39" s="162"/>
      <c r="CI39" s="162"/>
      <c r="CJ39" s="162"/>
      <c r="CK39" s="162"/>
      <c r="CL39" s="162"/>
      <c r="CM39" s="162"/>
      <c r="CN39" s="162"/>
      <c r="CO39" s="162"/>
      <c r="CP39" s="162"/>
      <c r="CQ39" s="162"/>
    </row>
    <row r="40" spans="2:95" s="6" customFormat="1" ht="21" customHeight="1">
      <c r="B40" s="433"/>
      <c r="C40" s="835"/>
      <c r="D40" s="835"/>
      <c r="E40" s="835"/>
      <c r="F40" s="840" t="s">
        <v>317</v>
      </c>
      <c r="G40" s="841"/>
      <c r="H40" s="842"/>
      <c r="I40" s="409"/>
      <c r="J40" s="95"/>
      <c r="K40" s="96"/>
      <c r="L40" s="97"/>
      <c r="M40" s="99"/>
      <c r="N40" s="39"/>
      <c r="O40" s="39"/>
      <c r="P40" s="598">
        <f>'Permit Limits'!T24</f>
        <v>40</v>
      </c>
      <c r="Q40" s="98"/>
      <c r="R40" s="153"/>
      <c r="S40" s="742"/>
      <c r="T40" s="743"/>
      <c r="U40" s="743"/>
      <c r="V40" s="765">
        <f>'Permit Limits'!AF24</f>
        <v>40</v>
      </c>
      <c r="W40" s="95"/>
      <c r="X40" s="734"/>
      <c r="Y40" s="99"/>
      <c r="Z40" s="39"/>
      <c r="AA40" s="39"/>
      <c r="AB40" s="598">
        <f>'Permit Limits'!AL24</f>
        <v>40</v>
      </c>
      <c r="AC40" s="98"/>
      <c r="AD40" s="153"/>
      <c r="AE40" s="295">
        <f>'Permit Limits'!AP24</f>
        <v>6</v>
      </c>
      <c r="AF40" s="295">
        <f>'Permit Limits'!AR24</f>
        <v>6</v>
      </c>
      <c r="AG40" s="39"/>
      <c r="AH40" s="154"/>
      <c r="AI40" s="99"/>
      <c r="AJ40" s="154"/>
      <c r="AK40" s="99"/>
      <c r="AL40" s="39"/>
      <c r="AM40" s="39"/>
      <c r="AN40" s="39"/>
      <c r="AO40" s="39"/>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2"/>
      <c r="CJ40" s="162"/>
      <c r="CK40" s="162"/>
      <c r="CL40" s="162"/>
      <c r="CM40" s="162"/>
      <c r="CN40" s="162"/>
      <c r="CO40" s="162"/>
      <c r="CP40" s="162"/>
      <c r="CQ40" s="162"/>
    </row>
    <row r="41" spans="2:95" s="6" customFormat="1" ht="21" customHeight="1" thickBot="1">
      <c r="B41" s="433"/>
      <c r="C41" s="835"/>
      <c r="D41" s="835"/>
      <c r="E41" s="835"/>
      <c r="F41" s="843" t="s">
        <v>318</v>
      </c>
      <c r="G41" s="844"/>
      <c r="H41" s="845"/>
      <c r="I41" s="410"/>
      <c r="J41" s="40"/>
      <c r="K41" s="40"/>
      <c r="L41" s="89"/>
      <c r="M41" s="101"/>
      <c r="N41" s="457">
        <f>'Permit Limits'!R25</f>
        <v>10</v>
      </c>
      <c r="O41" s="457">
        <f>'Permit Limits'!S25</f>
        <v>17</v>
      </c>
      <c r="P41" s="457">
        <f>'Permit Limits'!T25</f>
        <v>85</v>
      </c>
      <c r="Q41" s="457">
        <f>'Permit Limits'!U25</f>
        <v>15</v>
      </c>
      <c r="R41" s="296">
        <f>'Permit Limits'!V25</f>
        <v>25</v>
      </c>
      <c r="S41" s="745"/>
      <c r="T41" s="766">
        <f>'Permit Limits'!AD25</f>
        <v>1</v>
      </c>
      <c r="U41" s="766">
        <f>'Permit Limits'!AE25</f>
        <v>2</v>
      </c>
      <c r="V41" s="766">
        <f>'Permit Limits'!AF25</f>
        <v>85</v>
      </c>
      <c r="W41" s="746">
        <f>'Permit Limits'!AG25</f>
        <v>1.5</v>
      </c>
      <c r="X41" s="747">
        <f>'Permit Limits'!AH25</f>
        <v>3</v>
      </c>
      <c r="Y41" s="101"/>
      <c r="Z41" s="457">
        <f>'Permit Limits'!AJ25</f>
        <v>30</v>
      </c>
      <c r="AA41" s="457">
        <f>'Permit Limits'!AK25</f>
        <v>50</v>
      </c>
      <c r="AB41" s="457">
        <f>'Permit Limits'!AL25</f>
        <v>85</v>
      </c>
      <c r="AC41" s="457">
        <f>'Permit Limits'!AM25</f>
        <v>40</v>
      </c>
      <c r="AD41" s="296">
        <f>'Permit Limits'!AN25</f>
        <v>67</v>
      </c>
      <c r="AE41" s="296">
        <f>'Permit Limits'!AP25</f>
        <v>0</v>
      </c>
      <c r="AF41" s="77"/>
      <c r="AG41" s="89"/>
      <c r="AH41" s="77"/>
      <c r="AI41" s="101"/>
      <c r="AJ41" s="296">
        <f>'Permit Limits'!AW25</f>
        <v>126</v>
      </c>
      <c r="AK41" s="101"/>
      <c r="AL41" s="457">
        <f>'Permit Limits'!BL25</f>
        <v>9999</v>
      </c>
      <c r="AM41" s="457">
        <f>'Permit Limits'!BM25</f>
        <v>9999</v>
      </c>
      <c r="AN41" s="457">
        <f>'Permit Limits'!BQ25</f>
        <v>9999</v>
      </c>
      <c r="AO41" s="457">
        <f>'Permit Limits'!BR25</f>
        <v>9999</v>
      </c>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BZ41" s="162"/>
      <c r="CA41" s="162"/>
      <c r="CB41" s="162"/>
      <c r="CC41" s="162"/>
      <c r="CD41" s="162"/>
      <c r="CE41" s="162"/>
      <c r="CF41" s="162"/>
      <c r="CG41" s="162"/>
      <c r="CH41" s="162"/>
      <c r="CI41" s="162"/>
      <c r="CJ41" s="162"/>
      <c r="CK41" s="162"/>
      <c r="CL41" s="162"/>
      <c r="CM41" s="162"/>
      <c r="CN41" s="162"/>
      <c r="CO41" s="162"/>
      <c r="CP41" s="162"/>
      <c r="CQ41" s="162"/>
    </row>
    <row r="42" spans="2:95" s="6" customFormat="1" ht="21" customHeight="1">
      <c r="B42" s="433"/>
      <c r="C42" s="835"/>
      <c r="D42" s="835"/>
      <c r="E42" s="835"/>
      <c r="F42" s="71"/>
      <c r="G42" s="71" t="s">
        <v>319</v>
      </c>
      <c r="I42" s="64"/>
      <c r="J42" s="80"/>
      <c r="K42" s="80"/>
      <c r="L42" s="80"/>
      <c r="M42" s="64"/>
      <c r="N42" s="64"/>
      <c r="O42" s="64"/>
      <c r="P42" s="64"/>
      <c r="Q42" s="64"/>
      <c r="R42" s="64"/>
      <c r="S42" s="757"/>
      <c r="T42" s="757"/>
      <c r="U42" s="757"/>
      <c r="V42" s="757"/>
      <c r="W42" s="757"/>
      <c r="X42" s="757"/>
      <c r="Y42" s="440"/>
      <c r="Z42" s="440"/>
      <c r="AA42" s="440"/>
      <c r="AB42" s="440"/>
      <c r="AC42" s="440"/>
      <c r="AD42" s="440"/>
      <c r="AE42" s="440"/>
      <c r="AF42" s="440"/>
      <c r="AG42" s="440"/>
      <c r="AH42" s="440"/>
      <c r="AI42" s="440"/>
      <c r="AJ42" s="440"/>
      <c r="AK42" s="440"/>
      <c r="AL42" s="175"/>
      <c r="AM42" s="175"/>
      <c r="AN42" s="175"/>
      <c r="AO42" s="175"/>
      <c r="AP42" s="164"/>
      <c r="AQ42" s="164"/>
      <c r="AR42" s="164"/>
      <c r="AS42" s="164"/>
      <c r="AT42" s="164"/>
      <c r="AU42" s="164"/>
      <c r="AV42" s="164"/>
      <c r="AW42" s="164"/>
      <c r="AX42" s="164"/>
      <c r="AY42" s="164"/>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row>
    <row r="43" spans="2:95" s="6" customFormat="1" ht="62.25" customHeight="1">
      <c r="B43" s="433"/>
      <c r="C43" s="835"/>
      <c r="D43" s="835"/>
      <c r="E43" s="835"/>
      <c r="F43" s="26"/>
      <c r="G43" s="26" t="s">
        <v>320</v>
      </c>
      <c r="I43" s="438"/>
      <c r="J43" s="438"/>
      <c r="K43" s="438"/>
      <c r="M43" s="438"/>
      <c r="N43" s="438"/>
      <c r="O43" s="438"/>
      <c r="P43" s="438"/>
      <c r="Q43" s="438"/>
      <c r="R43" s="438"/>
      <c r="S43" s="748"/>
      <c r="T43" s="748"/>
      <c r="U43" s="748"/>
      <c r="V43" s="748"/>
      <c r="W43" s="748"/>
      <c r="X43" s="748"/>
      <c r="Y43" s="438"/>
      <c r="Z43" s="433"/>
      <c r="AA43" s="433"/>
      <c r="AB43" s="25"/>
      <c r="AC43" s="25"/>
      <c r="AD43" s="25"/>
      <c r="AE43" s="25"/>
      <c r="AF43" s="25"/>
      <c r="AG43" s="26"/>
      <c r="AH43" s="25"/>
      <c r="AI43" s="25"/>
      <c r="AJ43" s="25"/>
      <c r="AK43" s="25"/>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c r="BV43" s="162"/>
      <c r="BW43" s="162"/>
      <c r="BX43" s="162"/>
      <c r="BY43" s="162"/>
      <c r="BZ43" s="162"/>
      <c r="CA43" s="162"/>
      <c r="CB43" s="162"/>
      <c r="CC43" s="162"/>
      <c r="CD43" s="162"/>
      <c r="CE43" s="162"/>
      <c r="CF43" s="162"/>
      <c r="CG43" s="162"/>
      <c r="CH43" s="162"/>
      <c r="CI43" s="162"/>
      <c r="CJ43" s="162"/>
      <c r="CK43" s="162"/>
      <c r="CL43" s="162"/>
      <c r="CM43" s="162"/>
      <c r="CN43" s="162"/>
      <c r="CO43" s="162"/>
      <c r="CP43" s="162"/>
      <c r="CQ43" s="162"/>
    </row>
    <row r="44" spans="2:37" ht="32.25" customHeight="1">
      <c r="B44" s="433"/>
      <c r="C44" s="847"/>
      <c r="D44" s="847"/>
      <c r="E44" s="847"/>
      <c r="F44" s="82"/>
      <c r="G44" s="82"/>
      <c r="H44" s="83"/>
      <c r="I44" s="846" t="str">
        <f>Jan!I44</f>
        <v>Helenwood STP</v>
      </c>
      <c r="J44" s="846"/>
      <c r="K44" s="846"/>
      <c r="L44" s="78"/>
      <c r="M44" s="151" t="s">
        <v>321</v>
      </c>
      <c r="N44" s="435"/>
      <c r="O44" s="435"/>
      <c r="P44" s="435"/>
      <c r="Q44" s="435"/>
      <c r="R44" s="435"/>
      <c r="S44" s="749"/>
      <c r="T44" s="749"/>
      <c r="U44" s="749"/>
      <c r="V44" s="749"/>
      <c r="W44" s="749"/>
      <c r="X44" s="749"/>
      <c r="Y44" s="434"/>
      <c r="Z44" s="434"/>
      <c r="AA44" s="434"/>
      <c r="AB44" s="434"/>
      <c r="AC44" s="434"/>
      <c r="AD44" s="434"/>
      <c r="AE44" s="434"/>
      <c r="AF44" s="434"/>
      <c r="AG44" s="434"/>
      <c r="AH44" s="434"/>
      <c r="AI44" s="434"/>
      <c r="AJ44" s="434"/>
      <c r="AK44" s="434"/>
    </row>
    <row r="45" spans="2:37" ht="23.25" customHeight="1">
      <c r="B45" s="433"/>
      <c r="C45" s="836" t="s">
        <v>322</v>
      </c>
      <c r="D45" s="836"/>
      <c r="E45" s="836"/>
      <c r="F45" s="82"/>
      <c r="G45" s="82"/>
      <c r="H45" s="83"/>
      <c r="I45" s="836" t="s">
        <v>323</v>
      </c>
      <c r="J45" s="836"/>
      <c r="K45" s="836"/>
      <c r="L45" s="78"/>
      <c r="M45" s="435"/>
      <c r="N45" s="435"/>
      <c r="O45" s="435"/>
      <c r="P45" s="435"/>
      <c r="Q45" s="435"/>
      <c r="R45" s="435"/>
      <c r="S45" s="749"/>
      <c r="T45" s="749"/>
      <c r="U45" s="749"/>
      <c r="V45" s="749"/>
      <c r="W45" s="749"/>
      <c r="X45" s="749"/>
      <c r="Y45" s="434"/>
      <c r="Z45" s="434"/>
      <c r="AA45" s="434"/>
      <c r="AB45" s="434"/>
      <c r="AC45" s="434"/>
      <c r="AD45" s="434"/>
      <c r="AE45" s="434"/>
      <c r="AF45" s="434"/>
      <c r="AG45" s="434"/>
      <c r="AH45" s="434"/>
      <c r="AI45" s="434"/>
      <c r="AJ45" s="434"/>
      <c r="AK45" s="434"/>
    </row>
    <row r="46" spans="2:37" ht="37.5" customHeight="1">
      <c r="B46" s="434"/>
      <c r="C46" s="709"/>
      <c r="D46" s="81"/>
      <c r="E46" s="709"/>
      <c r="F46" s="82"/>
      <c r="G46" s="83"/>
      <c r="I46" s="848" t="str">
        <f>Jan!I46</f>
        <v>Scott</v>
      </c>
      <c r="J46" s="848"/>
      <c r="K46" s="848"/>
      <c r="L46" s="61"/>
      <c r="M46" s="27"/>
      <c r="N46" s="27"/>
      <c r="O46" s="27"/>
      <c r="P46" s="27"/>
      <c r="Q46" s="27"/>
      <c r="R46" s="27"/>
      <c r="S46" s="750"/>
      <c r="T46" s="750"/>
      <c r="U46" s="750"/>
      <c r="V46" s="751"/>
      <c r="W46" s="751"/>
      <c r="X46" s="751"/>
      <c r="Y46" s="434"/>
      <c r="Z46" s="434"/>
      <c r="AA46" s="434"/>
      <c r="AB46" s="434"/>
      <c r="AC46" s="434"/>
      <c r="AD46" s="434"/>
      <c r="AE46" s="434"/>
      <c r="AF46" s="434"/>
      <c r="AG46" s="434"/>
      <c r="AH46" s="434"/>
      <c r="AI46" s="434"/>
      <c r="AJ46" s="434"/>
      <c r="AK46" s="434"/>
    </row>
    <row r="47" spans="2:20" ht="30.75" customHeight="1">
      <c r="B47" s="434"/>
      <c r="C47" s="79" t="s">
        <v>324</v>
      </c>
      <c r="D47" s="79"/>
      <c r="E47" s="79" t="s">
        <v>325</v>
      </c>
      <c r="F47" s="83"/>
      <c r="G47" s="79"/>
      <c r="H47" s="79"/>
      <c r="I47" s="836" t="s">
        <v>326</v>
      </c>
      <c r="J47" s="836"/>
      <c r="K47" s="836"/>
      <c r="L47" s="30"/>
      <c r="O47" s="29"/>
      <c r="P47" s="30"/>
      <c r="Q47" s="30"/>
      <c r="R47" s="30"/>
      <c r="T47" s="753"/>
    </row>
    <row r="48" spans="5:30" ht="24" customHeight="1">
      <c r="E48" s="19"/>
      <c r="H48" s="30"/>
      <c r="I48" s="30"/>
      <c r="J48" s="30"/>
      <c r="K48" s="30"/>
      <c r="L48" s="30"/>
      <c r="M48" s="31"/>
      <c r="N48" s="31"/>
      <c r="O48" s="31"/>
      <c r="P48" s="31"/>
      <c r="Q48" s="31"/>
      <c r="R48" s="31"/>
      <c r="S48" s="754"/>
      <c r="T48" s="753"/>
      <c r="U48" s="753"/>
      <c r="Y48" s="28"/>
      <c r="Z48" s="28"/>
      <c r="AA48" s="28"/>
      <c r="AB48" s="28"/>
      <c r="AC48" s="28"/>
      <c r="AD48" s="28"/>
    </row>
    <row r="49" spans="3:24" s="163" customFormat="1" ht="24" customHeight="1">
      <c r="C49" s="166"/>
      <c r="H49" s="167"/>
      <c r="I49" s="167"/>
      <c r="J49" s="167"/>
      <c r="K49" s="167"/>
      <c r="L49" s="167"/>
      <c r="S49" s="755"/>
      <c r="T49" s="755"/>
      <c r="U49" s="755"/>
      <c r="V49" s="755"/>
      <c r="W49" s="755"/>
      <c r="X49" s="755"/>
    </row>
    <row r="50" spans="3:24" s="163" customFormat="1" ht="15">
      <c r="C50" s="164"/>
      <c r="E50" s="168"/>
      <c r="S50" s="755"/>
      <c r="T50" s="755"/>
      <c r="U50" s="755"/>
      <c r="V50" s="755"/>
      <c r="W50" s="755"/>
      <c r="X50" s="755"/>
    </row>
    <row r="51" spans="4:24" s="163" customFormat="1" ht="15">
      <c r="D51" s="164"/>
      <c r="E51" s="164"/>
      <c r="F51" s="164"/>
      <c r="S51" s="755"/>
      <c r="T51" s="755"/>
      <c r="U51" s="755"/>
      <c r="V51" s="755"/>
      <c r="W51" s="755"/>
      <c r="X51" s="755"/>
    </row>
    <row r="52" spans="4:24" s="163" customFormat="1" ht="15">
      <c r="D52" s="164"/>
      <c r="E52" s="164"/>
      <c r="F52" s="164"/>
      <c r="S52" s="755"/>
      <c r="T52" s="755"/>
      <c r="U52" s="755"/>
      <c r="V52" s="755"/>
      <c r="W52" s="755"/>
      <c r="X52" s="755"/>
    </row>
    <row r="53" spans="5:24" s="163" customFormat="1" ht="18" customHeight="1">
      <c r="E53" s="169"/>
      <c r="G53" s="164"/>
      <c r="H53" s="164"/>
      <c r="I53" s="164"/>
      <c r="S53" s="755"/>
      <c r="T53" s="755"/>
      <c r="U53" s="755"/>
      <c r="V53" s="755"/>
      <c r="W53" s="755"/>
      <c r="X53" s="755"/>
    </row>
    <row r="54" spans="5:24" s="163" customFormat="1" ht="15">
      <c r="E54" s="169"/>
      <c r="G54" s="164"/>
      <c r="H54" s="164"/>
      <c r="I54" s="164"/>
      <c r="S54" s="755"/>
      <c r="T54" s="755"/>
      <c r="U54" s="755"/>
      <c r="V54" s="755"/>
      <c r="W54" s="755"/>
      <c r="X54" s="755"/>
    </row>
    <row r="55" spans="5:24" s="163" customFormat="1" ht="15">
      <c r="E55" s="169"/>
      <c r="S55" s="755"/>
      <c r="T55" s="755"/>
      <c r="U55" s="755"/>
      <c r="V55" s="755"/>
      <c r="W55" s="755"/>
      <c r="X55" s="755"/>
    </row>
    <row r="56" spans="5:24" s="163" customFormat="1" ht="48" customHeight="1">
      <c r="E56" s="169"/>
      <c r="S56" s="755"/>
      <c r="T56" s="755"/>
      <c r="U56" s="755"/>
      <c r="V56" s="755"/>
      <c r="W56" s="755"/>
      <c r="X56" s="755"/>
    </row>
    <row r="57" spans="3:24" s="163" customFormat="1" ht="15">
      <c r="C57" s="170"/>
      <c r="D57" s="170"/>
      <c r="E57" s="169"/>
      <c r="S57" s="755"/>
      <c r="T57" s="755"/>
      <c r="U57" s="755"/>
      <c r="V57" s="755"/>
      <c r="W57" s="755"/>
      <c r="X57" s="755"/>
    </row>
    <row r="58" spans="3:24" s="163" customFormat="1" ht="15">
      <c r="C58" s="170"/>
      <c r="D58" s="170"/>
      <c r="E58" s="169"/>
      <c r="S58" s="755"/>
      <c r="T58" s="755"/>
      <c r="U58" s="755"/>
      <c r="V58" s="755"/>
      <c r="W58" s="755"/>
      <c r="X58" s="755"/>
    </row>
    <row r="59" spans="3:24" s="163" customFormat="1" ht="15">
      <c r="C59" s="170"/>
      <c r="D59" s="170"/>
      <c r="E59" s="169"/>
      <c r="S59" s="755"/>
      <c r="T59" s="755"/>
      <c r="U59" s="755"/>
      <c r="V59" s="755"/>
      <c r="W59" s="755"/>
      <c r="X59" s="755"/>
    </row>
    <row r="60" spans="3:24" s="163" customFormat="1" ht="15">
      <c r="C60" s="170"/>
      <c r="D60" s="170"/>
      <c r="E60" s="169"/>
      <c r="S60" s="755"/>
      <c r="T60" s="755"/>
      <c r="U60" s="755"/>
      <c r="V60" s="755"/>
      <c r="W60" s="755"/>
      <c r="X60" s="755"/>
    </row>
    <row r="61" spans="3:24" s="163" customFormat="1" ht="15">
      <c r="C61" s="170"/>
      <c r="D61" s="170"/>
      <c r="E61" s="169"/>
      <c r="S61" s="755"/>
      <c r="T61" s="755"/>
      <c r="U61" s="755"/>
      <c r="V61" s="755"/>
      <c r="W61" s="755"/>
      <c r="X61" s="755"/>
    </row>
    <row r="62" spans="3:24" s="163" customFormat="1" ht="15">
      <c r="C62" s="170"/>
      <c r="D62" s="170"/>
      <c r="E62" s="169"/>
      <c r="S62" s="755"/>
      <c r="T62" s="755"/>
      <c r="U62" s="755"/>
      <c r="V62" s="755"/>
      <c r="W62" s="755"/>
      <c r="X62" s="755"/>
    </row>
    <row r="63" spans="3:24" s="163" customFormat="1" ht="15">
      <c r="C63" s="170"/>
      <c r="D63" s="170"/>
      <c r="E63" s="169"/>
      <c r="S63" s="755"/>
      <c r="T63" s="755"/>
      <c r="U63" s="755"/>
      <c r="V63" s="755"/>
      <c r="W63" s="755"/>
      <c r="X63" s="755"/>
    </row>
    <row r="64" spans="3:24" s="163" customFormat="1" ht="15">
      <c r="C64" s="170"/>
      <c r="D64" s="170"/>
      <c r="E64" s="169"/>
      <c r="S64" s="755"/>
      <c r="T64" s="755"/>
      <c r="U64" s="755"/>
      <c r="V64" s="755"/>
      <c r="W64" s="755"/>
      <c r="X64" s="755"/>
    </row>
    <row r="65" spans="3:24" s="163" customFormat="1" ht="15">
      <c r="C65" s="170"/>
      <c r="D65" s="170"/>
      <c r="E65" s="169"/>
      <c r="S65" s="755"/>
      <c r="T65" s="755"/>
      <c r="U65" s="755"/>
      <c r="V65" s="755"/>
      <c r="W65" s="755"/>
      <c r="X65" s="755"/>
    </row>
    <row r="66" spans="3:24" s="163" customFormat="1" ht="15">
      <c r="C66" s="170"/>
      <c r="D66" s="170"/>
      <c r="E66" s="169"/>
      <c r="S66" s="755"/>
      <c r="T66" s="755"/>
      <c r="U66" s="755"/>
      <c r="V66" s="755"/>
      <c r="W66" s="755"/>
      <c r="X66" s="755"/>
    </row>
    <row r="67" spans="3:24" s="163" customFormat="1" ht="15">
      <c r="C67" s="170"/>
      <c r="D67" s="170"/>
      <c r="E67" s="169"/>
      <c r="S67" s="755"/>
      <c r="T67" s="755"/>
      <c r="U67" s="755"/>
      <c r="V67" s="755"/>
      <c r="W67" s="755"/>
      <c r="X67" s="755"/>
    </row>
    <row r="68" spans="3:24" s="163" customFormat="1" ht="15">
      <c r="C68" s="170"/>
      <c r="D68" s="170"/>
      <c r="E68" s="169"/>
      <c r="S68" s="755"/>
      <c r="T68" s="755"/>
      <c r="U68" s="755"/>
      <c r="V68" s="755"/>
      <c r="W68" s="755"/>
      <c r="X68" s="755"/>
    </row>
    <row r="69" spans="3:24" s="163" customFormat="1" ht="15">
      <c r="C69" s="170"/>
      <c r="D69" s="170"/>
      <c r="E69" s="169"/>
      <c r="S69" s="755"/>
      <c r="T69" s="755"/>
      <c r="U69" s="755"/>
      <c r="V69" s="755"/>
      <c r="W69" s="755"/>
      <c r="X69" s="755"/>
    </row>
    <row r="70" spans="3:24" s="163" customFormat="1" ht="15">
      <c r="C70" s="170"/>
      <c r="D70" s="170"/>
      <c r="E70" s="169"/>
      <c r="S70" s="755"/>
      <c r="T70" s="755"/>
      <c r="U70" s="755"/>
      <c r="V70" s="755"/>
      <c r="W70" s="755"/>
      <c r="X70" s="755"/>
    </row>
    <row r="71" spans="3:24" s="163" customFormat="1" ht="15">
      <c r="C71" s="170"/>
      <c r="D71" s="170"/>
      <c r="E71" s="169"/>
      <c r="S71" s="755"/>
      <c r="T71" s="755"/>
      <c r="U71" s="755"/>
      <c r="V71" s="755"/>
      <c r="W71" s="755"/>
      <c r="X71" s="755"/>
    </row>
    <row r="72" spans="3:24" s="163" customFormat="1" ht="15">
      <c r="C72" s="170"/>
      <c r="D72" s="170"/>
      <c r="E72" s="169"/>
      <c r="S72" s="755"/>
      <c r="T72" s="755"/>
      <c r="U72" s="755"/>
      <c r="V72" s="755"/>
      <c r="W72" s="755"/>
      <c r="X72" s="755"/>
    </row>
    <row r="73" spans="3:24" s="163" customFormat="1" ht="15">
      <c r="C73" s="170"/>
      <c r="D73" s="170"/>
      <c r="E73" s="169"/>
      <c r="S73" s="755"/>
      <c r="T73" s="755"/>
      <c r="U73" s="755"/>
      <c r="V73" s="755"/>
      <c r="W73" s="755"/>
      <c r="X73" s="755"/>
    </row>
    <row r="74" spans="3:24" s="163" customFormat="1" ht="15">
      <c r="C74" s="170"/>
      <c r="D74" s="170"/>
      <c r="E74" s="169"/>
      <c r="S74" s="755"/>
      <c r="T74" s="755"/>
      <c r="U74" s="755"/>
      <c r="V74" s="755"/>
      <c r="W74" s="755"/>
      <c r="X74" s="755"/>
    </row>
    <row r="75" spans="3:24" s="163" customFormat="1" ht="15">
      <c r="C75" s="170"/>
      <c r="D75" s="170"/>
      <c r="E75" s="169"/>
      <c r="S75" s="755"/>
      <c r="T75" s="755"/>
      <c r="U75" s="755"/>
      <c r="V75" s="755"/>
      <c r="W75" s="755"/>
      <c r="X75" s="755"/>
    </row>
    <row r="76" spans="3:24" s="163" customFormat="1" ht="15">
      <c r="C76" s="170"/>
      <c r="D76" s="170"/>
      <c r="E76" s="169"/>
      <c r="S76" s="755"/>
      <c r="T76" s="755"/>
      <c r="U76" s="755"/>
      <c r="V76" s="755"/>
      <c r="W76" s="755"/>
      <c r="X76" s="755"/>
    </row>
    <row r="77" spans="3:24" s="163" customFormat="1" ht="15">
      <c r="C77" s="170"/>
      <c r="D77" s="170"/>
      <c r="E77" s="169"/>
      <c r="S77" s="755"/>
      <c r="T77" s="755"/>
      <c r="U77" s="755"/>
      <c r="V77" s="755"/>
      <c r="W77" s="755"/>
      <c r="X77" s="755"/>
    </row>
    <row r="78" spans="3:24" s="163" customFormat="1" ht="15">
      <c r="C78" s="170"/>
      <c r="D78" s="170"/>
      <c r="E78" s="169"/>
      <c r="S78" s="755"/>
      <c r="T78" s="755"/>
      <c r="U78" s="755"/>
      <c r="V78" s="755"/>
      <c r="W78" s="755"/>
      <c r="X78" s="755"/>
    </row>
    <row r="79" spans="3:24" s="163" customFormat="1" ht="15">
      <c r="C79" s="170"/>
      <c r="D79" s="170"/>
      <c r="E79" s="169"/>
      <c r="S79" s="755"/>
      <c r="T79" s="755"/>
      <c r="U79" s="755"/>
      <c r="V79" s="755"/>
      <c r="W79" s="755"/>
      <c r="X79" s="755"/>
    </row>
    <row r="80" spans="3:24" s="163" customFormat="1" ht="15">
      <c r="C80" s="170"/>
      <c r="D80" s="170"/>
      <c r="E80" s="169"/>
      <c r="S80" s="755"/>
      <c r="T80" s="755"/>
      <c r="U80" s="755"/>
      <c r="V80" s="755"/>
      <c r="W80" s="755"/>
      <c r="X80" s="755"/>
    </row>
    <row r="81" spans="3:24" s="163" customFormat="1" ht="15">
      <c r="C81" s="170"/>
      <c r="D81" s="170"/>
      <c r="E81" s="169"/>
      <c r="S81" s="755"/>
      <c r="T81" s="755"/>
      <c r="U81" s="755"/>
      <c r="V81" s="755"/>
      <c r="W81" s="755"/>
      <c r="X81" s="755"/>
    </row>
    <row r="82" spans="3:24" s="163" customFormat="1" ht="15">
      <c r="C82" s="170"/>
      <c r="D82" s="170"/>
      <c r="E82" s="169"/>
      <c r="S82" s="755"/>
      <c r="T82" s="755"/>
      <c r="U82" s="755"/>
      <c r="V82" s="755"/>
      <c r="W82" s="755"/>
      <c r="X82" s="755"/>
    </row>
    <row r="83" spans="3:24" s="163" customFormat="1" ht="15">
      <c r="C83" s="170"/>
      <c r="D83" s="170"/>
      <c r="E83" s="169"/>
      <c r="S83" s="755"/>
      <c r="T83" s="755"/>
      <c r="U83" s="755"/>
      <c r="V83" s="755"/>
      <c r="W83" s="755"/>
      <c r="X83" s="755"/>
    </row>
    <row r="84" spans="3:24" s="163" customFormat="1" ht="15">
      <c r="C84" s="170"/>
      <c r="D84" s="170"/>
      <c r="E84" s="169"/>
      <c r="S84" s="755"/>
      <c r="T84" s="755"/>
      <c r="U84" s="755"/>
      <c r="V84" s="755"/>
      <c r="W84" s="755"/>
      <c r="X84" s="755"/>
    </row>
    <row r="85" spans="3:24" s="163" customFormat="1" ht="15">
      <c r="C85" s="170"/>
      <c r="D85" s="170"/>
      <c r="E85" s="169"/>
      <c r="S85" s="755"/>
      <c r="T85" s="755"/>
      <c r="U85" s="755"/>
      <c r="V85" s="755"/>
      <c r="W85" s="755"/>
      <c r="X85" s="755"/>
    </row>
    <row r="86" spans="3:24" s="163" customFormat="1" ht="15">
      <c r="C86" s="170"/>
      <c r="D86" s="170"/>
      <c r="E86" s="169"/>
      <c r="S86" s="755"/>
      <c r="T86" s="755"/>
      <c r="U86" s="755"/>
      <c r="V86" s="755"/>
      <c r="W86" s="755"/>
      <c r="X86" s="755"/>
    </row>
    <row r="87" spans="3:24" s="163" customFormat="1" ht="15">
      <c r="C87" s="170"/>
      <c r="D87" s="170"/>
      <c r="E87" s="169"/>
      <c r="S87" s="755"/>
      <c r="T87" s="755"/>
      <c r="U87" s="755"/>
      <c r="V87" s="755"/>
      <c r="W87" s="755"/>
      <c r="X87" s="755"/>
    </row>
    <row r="88" spans="3:24" s="163" customFormat="1" ht="15">
      <c r="C88" s="170"/>
      <c r="D88" s="170"/>
      <c r="E88" s="169"/>
      <c r="S88" s="755"/>
      <c r="T88" s="755"/>
      <c r="U88" s="755"/>
      <c r="V88" s="755"/>
      <c r="W88" s="755"/>
      <c r="X88" s="755"/>
    </row>
    <row r="89" spans="3:24" s="163" customFormat="1" ht="15">
      <c r="C89" s="170"/>
      <c r="D89" s="170"/>
      <c r="E89" s="169"/>
      <c r="S89" s="755"/>
      <c r="T89" s="755"/>
      <c r="U89" s="755"/>
      <c r="V89" s="755"/>
      <c r="W89" s="755"/>
      <c r="X89" s="755"/>
    </row>
    <row r="90" spans="3:24" s="163" customFormat="1" ht="15">
      <c r="C90" s="170"/>
      <c r="D90" s="170"/>
      <c r="E90" s="169"/>
      <c r="S90" s="755"/>
      <c r="T90" s="755"/>
      <c r="U90" s="755"/>
      <c r="V90" s="755"/>
      <c r="W90" s="755"/>
      <c r="X90" s="755"/>
    </row>
    <row r="91" spans="3:24" s="163" customFormat="1" ht="15">
      <c r="C91" s="170"/>
      <c r="D91" s="170"/>
      <c r="E91" s="169"/>
      <c r="S91" s="755"/>
      <c r="T91" s="755"/>
      <c r="U91" s="755"/>
      <c r="V91" s="755"/>
      <c r="W91" s="755"/>
      <c r="X91" s="755"/>
    </row>
    <row r="92" spans="3:51" s="163" customFormat="1" ht="15">
      <c r="C92" s="170"/>
      <c r="D92" s="170"/>
      <c r="E92" s="169"/>
      <c r="S92" s="755"/>
      <c r="T92" s="755"/>
      <c r="U92" s="755"/>
      <c r="V92" s="755"/>
      <c r="W92" s="755"/>
      <c r="X92" s="755"/>
      <c r="AL92" s="165"/>
      <c r="AM92" s="165"/>
      <c r="AN92" s="165"/>
      <c r="AO92" s="165"/>
      <c r="AP92" s="165"/>
      <c r="AQ92" s="165"/>
      <c r="AR92" s="165"/>
      <c r="AS92" s="165"/>
      <c r="AT92" s="165"/>
      <c r="AU92" s="165"/>
      <c r="AV92" s="165"/>
      <c r="AW92" s="165"/>
      <c r="AX92" s="165"/>
      <c r="AY92" s="165"/>
    </row>
    <row r="93" spans="3:37" s="163" customFormat="1" ht="24" customHeight="1">
      <c r="C93" s="170"/>
      <c r="D93" s="170"/>
      <c r="E93" s="169"/>
      <c r="M93" s="165"/>
      <c r="N93" s="165"/>
      <c r="O93" s="165"/>
      <c r="P93" s="165"/>
      <c r="Q93" s="165"/>
      <c r="R93" s="165"/>
      <c r="S93" s="756"/>
      <c r="T93" s="756"/>
      <c r="U93" s="756"/>
      <c r="V93" s="756"/>
      <c r="W93" s="756"/>
      <c r="X93" s="756"/>
      <c r="Y93" s="165"/>
      <c r="Z93" s="165"/>
      <c r="AA93" s="165"/>
      <c r="AB93" s="165"/>
      <c r="AC93" s="165"/>
      <c r="AD93" s="165"/>
      <c r="AE93" s="165"/>
      <c r="AF93" s="165"/>
      <c r="AG93" s="165"/>
      <c r="AH93" s="165"/>
      <c r="AI93" s="165"/>
      <c r="AJ93" s="165"/>
      <c r="AK93" s="165"/>
    </row>
    <row r="94" spans="3:51" s="165" customFormat="1" ht="24" customHeight="1">
      <c r="C94" s="170"/>
      <c r="D94" s="170"/>
      <c r="E94" s="171"/>
      <c r="M94" s="163"/>
      <c r="N94" s="163"/>
      <c r="O94" s="163"/>
      <c r="P94" s="163"/>
      <c r="Q94" s="163"/>
      <c r="R94" s="163"/>
      <c r="S94" s="755"/>
      <c r="T94" s="755"/>
      <c r="U94" s="755"/>
      <c r="V94" s="755"/>
      <c r="W94" s="755"/>
      <c r="X94" s="755"/>
      <c r="Y94" s="163"/>
      <c r="Z94" s="163"/>
      <c r="AA94" s="163"/>
      <c r="AB94" s="163"/>
      <c r="AC94" s="163"/>
      <c r="AD94" s="163"/>
      <c r="AE94" s="163"/>
      <c r="AF94" s="163"/>
      <c r="AG94" s="163"/>
      <c r="AH94" s="163"/>
      <c r="AI94" s="163"/>
      <c r="AJ94" s="163"/>
      <c r="AK94" s="163"/>
      <c r="AL94" s="163"/>
      <c r="AM94" s="163"/>
      <c r="AN94" s="163"/>
      <c r="AO94" s="163"/>
      <c r="AP94" s="163"/>
      <c r="AQ94" s="163"/>
      <c r="AR94" s="163"/>
      <c r="AS94" s="163"/>
      <c r="AT94" s="163"/>
      <c r="AU94" s="163"/>
      <c r="AV94" s="163"/>
      <c r="AW94" s="163"/>
      <c r="AX94" s="163"/>
      <c r="AY94" s="163"/>
    </row>
    <row r="95" spans="3:24" s="163" customFormat="1" ht="84" customHeight="1">
      <c r="C95" s="170"/>
      <c r="D95" s="170"/>
      <c r="E95" s="169"/>
      <c r="S95" s="755"/>
      <c r="T95" s="755"/>
      <c r="U95" s="755"/>
      <c r="V95" s="755"/>
      <c r="W95" s="755"/>
      <c r="X95" s="755"/>
    </row>
    <row r="96" spans="3:24" s="163" customFormat="1" ht="15">
      <c r="C96" s="170"/>
      <c r="D96" s="170"/>
      <c r="E96" s="169"/>
      <c r="S96" s="755"/>
      <c r="T96" s="755"/>
      <c r="U96" s="755"/>
      <c r="V96" s="755"/>
      <c r="W96" s="755"/>
      <c r="X96" s="755"/>
    </row>
    <row r="97" spans="3:24" s="163" customFormat="1" ht="15">
      <c r="C97" s="170"/>
      <c r="D97" s="170"/>
      <c r="E97" s="169"/>
      <c r="S97" s="755"/>
      <c r="T97" s="755"/>
      <c r="U97" s="755"/>
      <c r="V97" s="755"/>
      <c r="W97" s="755"/>
      <c r="X97" s="755"/>
    </row>
    <row r="98" spans="3:24" s="163" customFormat="1" ht="15">
      <c r="C98" s="170"/>
      <c r="D98" s="170"/>
      <c r="E98" s="169"/>
      <c r="S98" s="755"/>
      <c r="T98" s="755"/>
      <c r="U98" s="755"/>
      <c r="V98" s="755"/>
      <c r="W98" s="755"/>
      <c r="X98" s="755"/>
    </row>
    <row r="99" spans="3:24" s="163" customFormat="1" ht="15">
      <c r="C99" s="170"/>
      <c r="D99" s="170"/>
      <c r="E99" s="169"/>
      <c r="S99" s="755"/>
      <c r="T99" s="755"/>
      <c r="U99" s="755"/>
      <c r="V99" s="755"/>
      <c r="W99" s="755"/>
      <c r="X99" s="755"/>
    </row>
    <row r="100" spans="3:24" s="163" customFormat="1" ht="15">
      <c r="C100" s="170"/>
      <c r="D100" s="170"/>
      <c r="E100" s="169"/>
      <c r="S100" s="755"/>
      <c r="T100" s="755"/>
      <c r="U100" s="755"/>
      <c r="V100" s="755"/>
      <c r="W100" s="755"/>
      <c r="X100" s="755"/>
    </row>
    <row r="101" spans="3:24" s="163" customFormat="1" ht="15">
      <c r="C101" s="170"/>
      <c r="D101" s="170"/>
      <c r="E101" s="169"/>
      <c r="S101" s="755"/>
      <c r="T101" s="755"/>
      <c r="U101" s="755"/>
      <c r="V101" s="755"/>
      <c r="W101" s="755"/>
      <c r="X101" s="755"/>
    </row>
    <row r="102" spans="3:24" s="163" customFormat="1" ht="15">
      <c r="C102" s="170"/>
      <c r="D102" s="170"/>
      <c r="E102" s="169"/>
      <c r="S102" s="755"/>
      <c r="T102" s="755"/>
      <c r="U102" s="755"/>
      <c r="V102" s="755"/>
      <c r="W102" s="755"/>
      <c r="X102" s="755"/>
    </row>
    <row r="103" spans="3:7" ht="15">
      <c r="C103" s="34"/>
      <c r="D103" s="34"/>
      <c r="E103" s="442"/>
      <c r="F103" s="434"/>
      <c r="G103" s="434"/>
    </row>
    <row r="104" spans="3:7" ht="15">
      <c r="C104" s="34"/>
      <c r="D104" s="34"/>
      <c r="E104" s="442"/>
      <c r="F104" s="434"/>
      <c r="G104" s="434"/>
    </row>
    <row r="105" spans="3:7" ht="15">
      <c r="C105" s="34"/>
      <c r="D105" s="34"/>
      <c r="E105" s="442"/>
      <c r="F105" s="434"/>
      <c r="G105" s="434"/>
    </row>
    <row r="106" spans="3:7" ht="15">
      <c r="C106" s="34"/>
      <c r="D106" s="34"/>
      <c r="E106" s="442"/>
      <c r="F106" s="434"/>
      <c r="G106" s="434"/>
    </row>
    <row r="107" spans="3:7" ht="15">
      <c r="C107" s="34"/>
      <c r="D107" s="34"/>
      <c r="E107" s="442"/>
      <c r="F107" s="434"/>
      <c r="G107" s="434"/>
    </row>
    <row r="108" spans="3:7" ht="15">
      <c r="C108" s="34"/>
      <c r="D108" s="34"/>
      <c r="E108" s="442"/>
      <c r="F108" s="434"/>
      <c r="G108" s="434"/>
    </row>
    <row r="109" spans="3:7" ht="15">
      <c r="C109" s="434"/>
      <c r="D109" s="434"/>
      <c r="E109" s="442"/>
      <c r="F109" s="434"/>
      <c r="G109" s="434"/>
    </row>
    <row r="110" spans="3:7" ht="15">
      <c r="C110" s="434"/>
      <c r="D110" s="434"/>
      <c r="E110" s="442"/>
      <c r="F110" s="434"/>
      <c r="G110" s="434"/>
    </row>
    <row r="111" spans="3:7" ht="15">
      <c r="C111" s="434"/>
      <c r="D111" s="434"/>
      <c r="E111" s="442"/>
      <c r="F111" s="434"/>
      <c r="G111" s="434"/>
    </row>
    <row r="112" spans="3:7" ht="15">
      <c r="C112" s="434"/>
      <c r="D112" s="434"/>
      <c r="E112" s="442"/>
      <c r="F112" s="434"/>
      <c r="G112" s="434"/>
    </row>
    <row r="113" spans="3:7" ht="15">
      <c r="C113" s="434"/>
      <c r="D113" s="434"/>
      <c r="E113" s="442"/>
      <c r="F113" s="434"/>
      <c r="G113" s="434"/>
    </row>
    <row r="114" spans="3:7" ht="15">
      <c r="C114" s="434"/>
      <c r="D114" s="434"/>
      <c r="E114" s="442"/>
      <c r="F114" s="434"/>
      <c r="G114" s="434"/>
    </row>
    <row r="115" spans="2:7" ht="15">
      <c r="B115" s="84"/>
      <c r="C115" s="434"/>
      <c r="D115" s="434"/>
      <c r="E115" s="442"/>
      <c r="F115" s="434"/>
      <c r="G115" s="434"/>
    </row>
    <row r="116" spans="3:7" ht="15">
      <c r="C116" s="434"/>
      <c r="D116" s="434"/>
      <c r="E116" s="442"/>
      <c r="F116" s="434"/>
      <c r="G116" s="434"/>
    </row>
    <row r="117" spans="3:7" ht="15">
      <c r="C117" s="434"/>
      <c r="D117" s="434"/>
      <c r="E117" s="442"/>
      <c r="F117" s="434"/>
      <c r="G117" s="434"/>
    </row>
    <row r="118" spans="3:7" ht="15">
      <c r="C118" s="434"/>
      <c r="D118" s="434"/>
      <c r="E118" s="442"/>
      <c r="F118" s="434"/>
      <c r="G118" s="434"/>
    </row>
    <row r="119" spans="3:7" ht="15">
      <c r="C119" s="434"/>
      <c r="D119" s="434"/>
      <c r="E119" s="442"/>
      <c r="F119" s="434"/>
      <c r="G119" s="434"/>
    </row>
    <row r="120" spans="3:7" ht="15">
      <c r="C120" s="434"/>
      <c r="D120" s="434"/>
      <c r="E120" s="442"/>
      <c r="F120" s="434"/>
      <c r="G120" s="434"/>
    </row>
    <row r="121" spans="3:7" ht="15">
      <c r="C121" s="434"/>
      <c r="D121" s="434"/>
      <c r="E121" s="442"/>
      <c r="F121" s="434"/>
      <c r="G121" s="434"/>
    </row>
    <row r="122" spans="3:7" ht="15">
      <c r="C122" s="434"/>
      <c r="D122" s="434"/>
      <c r="E122" s="442"/>
      <c r="F122" s="434"/>
      <c r="G122" s="434"/>
    </row>
    <row r="123" spans="3:7" ht="15">
      <c r="C123" s="434"/>
      <c r="D123" s="434"/>
      <c r="E123" s="442"/>
      <c r="F123" s="434"/>
      <c r="G123" s="434"/>
    </row>
    <row r="124" spans="3:7" ht="15">
      <c r="C124" s="434"/>
      <c r="D124" s="434"/>
      <c r="E124" s="442"/>
      <c r="F124" s="434"/>
      <c r="G124" s="434"/>
    </row>
    <row r="125" spans="3:7" ht="15">
      <c r="C125" s="434"/>
      <c r="D125" s="434"/>
      <c r="E125" s="442"/>
      <c r="F125" s="434"/>
      <c r="G125" s="434"/>
    </row>
    <row r="126" spans="3:7" ht="15">
      <c r="C126" s="434"/>
      <c r="D126" s="434"/>
      <c r="E126" s="442"/>
      <c r="F126" s="434"/>
      <c r="G126" s="434"/>
    </row>
    <row r="127" spans="3:7" ht="15">
      <c r="C127" s="434"/>
      <c r="D127" s="434"/>
      <c r="E127" s="442"/>
      <c r="F127" s="434"/>
      <c r="G127" s="434"/>
    </row>
    <row r="128" spans="3:7" ht="15">
      <c r="C128" s="434"/>
      <c r="D128" s="434"/>
      <c r="E128" s="442"/>
      <c r="F128" s="434"/>
      <c r="G128" s="434"/>
    </row>
    <row r="129" spans="3:7" ht="15">
      <c r="C129" s="434"/>
      <c r="D129" s="434"/>
      <c r="E129" s="442"/>
      <c r="F129" s="434"/>
      <c r="G129" s="434"/>
    </row>
    <row r="130" spans="3:7" ht="15">
      <c r="C130" s="434"/>
      <c r="D130" s="434"/>
      <c r="E130" s="442"/>
      <c r="F130" s="434"/>
      <c r="G130" s="434"/>
    </row>
    <row r="131" spans="3:7" ht="15">
      <c r="C131" s="434"/>
      <c r="D131" s="434"/>
      <c r="E131" s="442"/>
      <c r="F131" s="434"/>
      <c r="G131" s="434"/>
    </row>
    <row r="132" spans="3:7" ht="15">
      <c r="C132" s="434"/>
      <c r="D132" s="434"/>
      <c r="E132" s="442"/>
      <c r="F132" s="434"/>
      <c r="G132" s="434"/>
    </row>
    <row r="133" spans="3:7" ht="15">
      <c r="C133" s="434"/>
      <c r="D133" s="434"/>
      <c r="E133" s="442"/>
      <c r="F133" s="434"/>
      <c r="G133" s="434"/>
    </row>
    <row r="134" spans="3:7" ht="15">
      <c r="C134" s="434"/>
      <c r="D134" s="434"/>
      <c r="E134" s="442"/>
      <c r="F134" s="434"/>
      <c r="G134" s="434"/>
    </row>
    <row r="135" spans="3:7" ht="15">
      <c r="C135" s="434"/>
      <c r="D135" s="434"/>
      <c r="E135" s="442"/>
      <c r="F135" s="434"/>
      <c r="G135" s="434"/>
    </row>
    <row r="136" spans="3:7" ht="15">
      <c r="C136" s="434"/>
      <c r="D136" s="434"/>
      <c r="E136" s="442"/>
      <c r="F136" s="434"/>
      <c r="G136" s="434"/>
    </row>
    <row r="137" spans="3:7" ht="15">
      <c r="C137" s="434"/>
      <c r="D137" s="434"/>
      <c r="E137" s="442"/>
      <c r="F137" s="434"/>
      <c r="G137" s="434"/>
    </row>
    <row r="138" spans="3:7" ht="15">
      <c r="C138" s="434"/>
      <c r="D138" s="434"/>
      <c r="E138" s="442"/>
      <c r="F138" s="434"/>
      <c r="G138" s="434"/>
    </row>
    <row r="139" spans="3:7" ht="15">
      <c r="C139" s="434"/>
      <c r="D139" s="434"/>
      <c r="E139" s="442"/>
      <c r="F139" s="434"/>
      <c r="G139" s="434"/>
    </row>
    <row r="140" spans="3:7" ht="15">
      <c r="C140" s="434"/>
      <c r="D140" s="434"/>
      <c r="E140" s="442"/>
      <c r="F140" s="434"/>
      <c r="G140" s="434"/>
    </row>
    <row r="141" spans="3:7" ht="15">
      <c r="C141" s="434"/>
      <c r="D141" s="434"/>
      <c r="E141" s="442"/>
      <c r="F141" s="434"/>
      <c r="G141" s="434"/>
    </row>
    <row r="142" spans="3:7" ht="15">
      <c r="C142" s="434"/>
      <c r="D142" s="434"/>
      <c r="E142" s="442"/>
      <c r="F142" s="434"/>
      <c r="G142" s="434"/>
    </row>
    <row r="143" spans="3:7" ht="15">
      <c r="C143" s="434"/>
      <c r="D143" s="434"/>
      <c r="E143" s="442"/>
      <c r="F143" s="434"/>
      <c r="G143" s="434"/>
    </row>
    <row r="144" spans="3:7" ht="15">
      <c r="C144" s="434"/>
      <c r="D144" s="434"/>
      <c r="E144" s="442"/>
      <c r="F144" s="434"/>
      <c r="G144" s="434"/>
    </row>
    <row r="145" spans="3:7" ht="15">
      <c r="C145" s="434"/>
      <c r="D145" s="434"/>
      <c r="E145" s="442"/>
      <c r="F145" s="434"/>
      <c r="G145" s="434"/>
    </row>
    <row r="146" spans="3:7" ht="15">
      <c r="C146" s="434"/>
      <c r="D146" s="434"/>
      <c r="E146" s="442"/>
      <c r="F146" s="434"/>
      <c r="G146" s="434"/>
    </row>
    <row r="147" spans="3:7" ht="15">
      <c r="C147" s="434"/>
      <c r="D147" s="434"/>
      <c r="E147" s="442"/>
      <c r="F147" s="434"/>
      <c r="G147" s="434"/>
    </row>
    <row r="148" spans="3:7" ht="15">
      <c r="C148" s="434"/>
      <c r="D148" s="434"/>
      <c r="E148" s="442"/>
      <c r="F148" s="434"/>
      <c r="G148" s="434"/>
    </row>
    <row r="149" spans="3:7" ht="15">
      <c r="C149" s="434"/>
      <c r="D149" s="434"/>
      <c r="E149" s="442"/>
      <c r="F149" s="434"/>
      <c r="G149" s="434"/>
    </row>
    <row r="150" spans="3:7" ht="15">
      <c r="C150" s="434"/>
      <c r="D150" s="434"/>
      <c r="E150" s="442"/>
      <c r="F150" s="434"/>
      <c r="G150" s="434"/>
    </row>
    <row r="151" spans="3:7" ht="15">
      <c r="C151" s="434"/>
      <c r="D151" s="434"/>
      <c r="E151" s="442"/>
      <c r="F151" s="434"/>
      <c r="G151" s="434"/>
    </row>
    <row r="152" spans="3:7" ht="15">
      <c r="C152" s="434"/>
      <c r="D152" s="434"/>
      <c r="E152" s="442"/>
      <c r="F152" s="434"/>
      <c r="G152" s="434"/>
    </row>
    <row r="153" spans="3:7" ht="15">
      <c r="C153" s="434"/>
      <c r="D153" s="434"/>
      <c r="E153" s="442"/>
      <c r="F153" s="434"/>
      <c r="G153" s="434"/>
    </row>
    <row r="154" spans="3:7" ht="15">
      <c r="C154" s="434"/>
      <c r="D154" s="434"/>
      <c r="E154" s="442"/>
      <c r="F154" s="434"/>
      <c r="G154" s="434"/>
    </row>
    <row r="155" spans="3:7" ht="15">
      <c r="C155" s="434"/>
      <c r="D155" s="434"/>
      <c r="E155" s="442"/>
      <c r="F155" s="434"/>
      <c r="G155" s="434"/>
    </row>
    <row r="156" spans="3:7" ht="15">
      <c r="C156" s="434"/>
      <c r="D156" s="434"/>
      <c r="E156" s="442"/>
      <c r="F156" s="434"/>
      <c r="G156" s="434"/>
    </row>
    <row r="157" spans="3:7" ht="15">
      <c r="C157" s="434"/>
      <c r="D157" s="434"/>
      <c r="E157" s="442"/>
      <c r="F157" s="434"/>
      <c r="G157" s="434"/>
    </row>
    <row r="158" spans="3:7" ht="15">
      <c r="C158" s="434"/>
      <c r="D158" s="434"/>
      <c r="E158" s="442"/>
      <c r="F158" s="434"/>
      <c r="G158" s="434"/>
    </row>
    <row r="159" spans="3:7" ht="15">
      <c r="C159" s="434"/>
      <c r="D159" s="434"/>
      <c r="E159" s="442"/>
      <c r="F159" s="434"/>
      <c r="G159" s="434"/>
    </row>
    <row r="160" spans="3:7" ht="15">
      <c r="C160" s="434"/>
      <c r="D160" s="434"/>
      <c r="E160" s="442"/>
      <c r="F160" s="434"/>
      <c r="G160" s="434"/>
    </row>
    <row r="161" spans="3:7" ht="15">
      <c r="C161" s="434"/>
      <c r="D161" s="434"/>
      <c r="E161" s="442"/>
      <c r="F161" s="434"/>
      <c r="G161" s="434"/>
    </row>
    <row r="162" spans="3:7" ht="15">
      <c r="C162" s="434"/>
      <c r="D162" s="434"/>
      <c r="E162" s="442"/>
      <c r="F162" s="434"/>
      <c r="G162" s="434"/>
    </row>
    <row r="163" spans="3:7" ht="15">
      <c r="C163" s="434"/>
      <c r="D163" s="434"/>
      <c r="E163" s="442"/>
      <c r="F163" s="434"/>
      <c r="G163" s="434"/>
    </row>
    <row r="164" spans="3:7" ht="15">
      <c r="C164" s="434"/>
      <c r="D164" s="434"/>
      <c r="E164" s="442"/>
      <c r="F164" s="434"/>
      <c r="G164" s="434"/>
    </row>
    <row r="165" spans="3:7" ht="15">
      <c r="C165" s="434"/>
      <c r="D165" s="434"/>
      <c r="E165" s="442"/>
      <c r="F165" s="434"/>
      <c r="G165" s="434"/>
    </row>
    <row r="166" spans="3:7" ht="15">
      <c r="C166" s="434"/>
      <c r="D166" s="434"/>
      <c r="E166" s="442"/>
      <c r="F166" s="434"/>
      <c r="G166" s="434"/>
    </row>
    <row r="167" spans="3:7" ht="15">
      <c r="C167" s="434"/>
      <c r="D167" s="434"/>
      <c r="E167" s="442"/>
      <c r="F167" s="434"/>
      <c r="G167" s="434"/>
    </row>
    <row r="168" spans="3:7" ht="15">
      <c r="C168" s="434"/>
      <c r="D168" s="434"/>
      <c r="E168" s="442"/>
      <c r="F168" s="434"/>
      <c r="G168" s="434"/>
    </row>
    <row r="169" spans="3:7" ht="15">
      <c r="C169" s="434"/>
      <c r="D169" s="434"/>
      <c r="E169" s="442"/>
      <c r="F169" s="434"/>
      <c r="G169" s="434"/>
    </row>
    <row r="170" spans="3:7" ht="15">
      <c r="C170" s="434"/>
      <c r="D170" s="434"/>
      <c r="E170" s="442"/>
      <c r="F170" s="434"/>
      <c r="G170" s="434"/>
    </row>
    <row r="171" spans="3:7" ht="15">
      <c r="C171" s="434"/>
      <c r="D171" s="434"/>
      <c r="E171" s="442"/>
      <c r="F171" s="434"/>
      <c r="G171" s="434"/>
    </row>
    <row r="172" spans="3:7" ht="15">
      <c r="C172" s="434"/>
      <c r="D172" s="434"/>
      <c r="E172" s="442"/>
      <c r="F172" s="434"/>
      <c r="G172" s="434"/>
    </row>
    <row r="173" spans="3:7" ht="15">
      <c r="C173" s="434"/>
      <c r="D173" s="434"/>
      <c r="E173" s="442"/>
      <c r="F173" s="434"/>
      <c r="G173" s="434"/>
    </row>
    <row r="174" spans="3:7" ht="15">
      <c r="C174" s="434"/>
      <c r="D174" s="434"/>
      <c r="E174" s="442"/>
      <c r="F174" s="434"/>
      <c r="G174" s="434"/>
    </row>
    <row r="175" spans="3:7" ht="15">
      <c r="C175" s="434"/>
      <c r="D175" s="434"/>
      <c r="E175" s="442"/>
      <c r="F175" s="434"/>
      <c r="G175" s="434"/>
    </row>
    <row r="176" spans="3:7" ht="15">
      <c r="C176" s="434"/>
      <c r="D176" s="434"/>
      <c r="E176" s="442"/>
      <c r="F176" s="434"/>
      <c r="G176" s="434"/>
    </row>
    <row r="177" spans="3:7" ht="15">
      <c r="C177" s="434"/>
      <c r="D177" s="434"/>
      <c r="E177" s="442"/>
      <c r="F177" s="434"/>
      <c r="G177" s="434"/>
    </row>
    <row r="178" spans="3:7" ht="15">
      <c r="C178" s="434"/>
      <c r="D178" s="434"/>
      <c r="E178" s="442"/>
      <c r="F178" s="434"/>
      <c r="G178" s="434"/>
    </row>
    <row r="179" spans="3:7" ht="15">
      <c r="C179" s="434"/>
      <c r="D179" s="434"/>
      <c r="E179" s="442"/>
      <c r="F179" s="434"/>
      <c r="G179" s="434"/>
    </row>
    <row r="180" spans="3:7" ht="15">
      <c r="C180" s="434"/>
      <c r="D180" s="434"/>
      <c r="E180" s="442"/>
      <c r="F180" s="434"/>
      <c r="G180" s="434"/>
    </row>
    <row r="181" spans="3:7" ht="15">
      <c r="C181" s="434"/>
      <c r="D181" s="434"/>
      <c r="E181" s="442"/>
      <c r="F181" s="434"/>
      <c r="G181" s="434"/>
    </row>
    <row r="182" spans="3:7" ht="15">
      <c r="C182" s="434"/>
      <c r="D182" s="434"/>
      <c r="E182" s="442"/>
      <c r="F182" s="434"/>
      <c r="G182" s="434"/>
    </row>
    <row r="183" spans="3:7" ht="15">
      <c r="C183" s="434"/>
      <c r="D183" s="434"/>
      <c r="E183" s="442"/>
      <c r="F183" s="434"/>
      <c r="G183" s="434"/>
    </row>
    <row r="184" spans="3:7" ht="15">
      <c r="C184" s="434"/>
      <c r="D184" s="434"/>
      <c r="E184" s="442"/>
      <c r="F184" s="434"/>
      <c r="G184" s="434"/>
    </row>
    <row r="185" spans="3:7" ht="15">
      <c r="C185" s="434"/>
      <c r="D185" s="434"/>
      <c r="E185" s="442"/>
      <c r="F185" s="434"/>
      <c r="G185" s="434"/>
    </row>
    <row r="186" spans="3:7" ht="15">
      <c r="C186" s="434"/>
      <c r="D186" s="434"/>
      <c r="E186" s="442"/>
      <c r="F186" s="434"/>
      <c r="G186" s="434"/>
    </row>
    <row r="187" spans="3:7" ht="15">
      <c r="C187" s="434"/>
      <c r="D187" s="434"/>
      <c r="E187" s="442"/>
      <c r="F187" s="434"/>
      <c r="G187" s="434"/>
    </row>
    <row r="188" spans="3:7" ht="15">
      <c r="C188" s="434"/>
      <c r="D188" s="434"/>
      <c r="E188" s="442"/>
      <c r="F188" s="434"/>
      <c r="G188" s="434"/>
    </row>
    <row r="189" spans="3:7" ht="15">
      <c r="C189" s="434"/>
      <c r="D189" s="434"/>
      <c r="E189" s="442"/>
      <c r="F189" s="434"/>
      <c r="G189" s="434"/>
    </row>
    <row r="190" spans="3:7" ht="15">
      <c r="C190" s="434"/>
      <c r="D190" s="434"/>
      <c r="E190" s="442"/>
      <c r="F190" s="434"/>
      <c r="G190" s="434"/>
    </row>
    <row r="191" spans="3:7" ht="15">
      <c r="C191" s="434"/>
      <c r="D191" s="434"/>
      <c r="E191" s="442"/>
      <c r="F191" s="434"/>
      <c r="G191" s="434"/>
    </row>
    <row r="192" spans="3:7" ht="15">
      <c r="C192" s="434"/>
      <c r="D192" s="434"/>
      <c r="E192" s="442"/>
      <c r="F192" s="434"/>
      <c r="G192" s="434"/>
    </row>
    <row r="193" spans="3:7" ht="15">
      <c r="C193" s="434"/>
      <c r="D193" s="434"/>
      <c r="E193" s="442"/>
      <c r="F193" s="434"/>
      <c r="G193" s="434"/>
    </row>
    <row r="194" spans="3:7" ht="15">
      <c r="C194" s="434"/>
      <c r="D194" s="434"/>
      <c r="E194" s="442"/>
      <c r="F194" s="434"/>
      <c r="G194" s="434"/>
    </row>
    <row r="195" spans="3:7" ht="15">
      <c r="C195" s="434"/>
      <c r="D195" s="434"/>
      <c r="E195" s="442"/>
      <c r="F195" s="434"/>
      <c r="G195" s="434"/>
    </row>
    <row r="196" spans="3:7" ht="15">
      <c r="C196" s="434"/>
      <c r="D196" s="434"/>
      <c r="E196" s="442"/>
      <c r="F196" s="434"/>
      <c r="G196" s="434"/>
    </row>
    <row r="197" spans="3:7" ht="15">
      <c r="C197" s="434"/>
      <c r="D197" s="434"/>
      <c r="E197" s="442"/>
      <c r="F197" s="434"/>
      <c r="G197" s="434"/>
    </row>
    <row r="198" spans="3:7" ht="15">
      <c r="C198" s="434"/>
      <c r="D198" s="434"/>
      <c r="E198" s="442"/>
      <c r="F198" s="434"/>
      <c r="G198" s="434"/>
    </row>
    <row r="199" spans="3:7" ht="15">
      <c r="C199" s="434"/>
      <c r="D199" s="434"/>
      <c r="E199" s="442"/>
      <c r="F199" s="434"/>
      <c r="G199" s="434"/>
    </row>
    <row r="200" spans="3:7" ht="15">
      <c r="C200" s="434"/>
      <c r="D200" s="434"/>
      <c r="E200" s="442"/>
      <c r="F200" s="434"/>
      <c r="G200" s="434"/>
    </row>
    <row r="201" spans="3:7" ht="15">
      <c r="C201" s="434"/>
      <c r="D201" s="434"/>
      <c r="E201" s="442"/>
      <c r="F201" s="434"/>
      <c r="G201" s="434"/>
    </row>
    <row r="202" spans="3:7" ht="15">
      <c r="C202" s="434"/>
      <c r="D202" s="434"/>
      <c r="E202" s="442"/>
      <c r="F202" s="434"/>
      <c r="G202" s="434"/>
    </row>
    <row r="203" spans="3:7" ht="15">
      <c r="C203" s="434"/>
      <c r="D203" s="434"/>
      <c r="E203" s="442"/>
      <c r="F203" s="434"/>
      <c r="G203" s="434"/>
    </row>
    <row r="204" spans="3:7" ht="15">
      <c r="C204" s="434"/>
      <c r="D204" s="434"/>
      <c r="E204" s="442"/>
      <c r="F204" s="434"/>
      <c r="G204" s="434"/>
    </row>
    <row r="205" spans="3:7" ht="15">
      <c r="C205" s="434"/>
      <c r="D205" s="434"/>
      <c r="E205" s="442"/>
      <c r="F205" s="434"/>
      <c r="G205" s="434"/>
    </row>
    <row r="206" spans="3:7" ht="15">
      <c r="C206" s="434"/>
      <c r="D206" s="434"/>
      <c r="E206" s="442"/>
      <c r="F206" s="434"/>
      <c r="G206" s="434"/>
    </row>
    <row r="207" spans="3:7" ht="15">
      <c r="C207" s="434"/>
      <c r="D207" s="434"/>
      <c r="E207" s="442"/>
      <c r="F207" s="434"/>
      <c r="G207" s="434"/>
    </row>
    <row r="208" spans="3:7" ht="15">
      <c r="C208" s="434"/>
      <c r="D208" s="434"/>
      <c r="E208" s="442"/>
      <c r="F208" s="434"/>
      <c r="G208" s="434"/>
    </row>
    <row r="209" spans="3:7" ht="15">
      <c r="C209" s="434"/>
      <c r="D209" s="434"/>
      <c r="E209" s="442"/>
      <c r="F209" s="434"/>
      <c r="G209" s="434"/>
    </row>
    <row r="210" spans="3:7" ht="15">
      <c r="C210" s="434"/>
      <c r="D210" s="434"/>
      <c r="E210" s="442"/>
      <c r="F210" s="434"/>
      <c r="G210" s="434"/>
    </row>
    <row r="211" spans="3:7" ht="15">
      <c r="C211" s="434"/>
      <c r="D211" s="434"/>
      <c r="E211" s="442"/>
      <c r="F211" s="434"/>
      <c r="G211" s="434"/>
    </row>
    <row r="212" spans="3:7" ht="15">
      <c r="C212" s="434"/>
      <c r="D212" s="434"/>
      <c r="E212" s="442"/>
      <c r="F212" s="434"/>
      <c r="G212" s="434"/>
    </row>
    <row r="213" spans="3:7" ht="15">
      <c r="C213" s="434"/>
      <c r="D213" s="434"/>
      <c r="E213" s="442"/>
      <c r="F213" s="434"/>
      <c r="G213" s="434"/>
    </row>
    <row r="214" spans="3:7" ht="15">
      <c r="C214" s="434"/>
      <c r="D214" s="434"/>
      <c r="E214" s="442"/>
      <c r="F214" s="434"/>
      <c r="G214" s="434"/>
    </row>
    <row r="215" spans="3:7" ht="15">
      <c r="C215" s="434"/>
      <c r="D215" s="434"/>
      <c r="E215" s="442"/>
      <c r="F215" s="434"/>
      <c r="G215" s="434"/>
    </row>
    <row r="216" spans="3:7" ht="15">
      <c r="C216" s="434"/>
      <c r="D216" s="434"/>
      <c r="E216" s="442"/>
      <c r="F216" s="434"/>
      <c r="G216" s="434"/>
    </row>
    <row r="217" spans="3:7" ht="15">
      <c r="C217" s="434"/>
      <c r="D217" s="434"/>
      <c r="E217" s="442"/>
      <c r="F217" s="434"/>
      <c r="G217" s="434"/>
    </row>
    <row r="218" spans="3:7" ht="15">
      <c r="C218" s="434"/>
      <c r="D218" s="434"/>
      <c r="E218" s="442"/>
      <c r="F218" s="434"/>
      <c r="G218" s="434"/>
    </row>
    <row r="219" spans="3:7" ht="15">
      <c r="C219" s="434"/>
      <c r="D219" s="434"/>
      <c r="E219" s="442"/>
      <c r="F219" s="434"/>
      <c r="G219" s="434"/>
    </row>
    <row r="220" spans="3:7" ht="15">
      <c r="C220" s="434"/>
      <c r="D220" s="434"/>
      <c r="E220" s="442"/>
      <c r="F220" s="434"/>
      <c r="G220" s="434"/>
    </row>
    <row r="221" spans="3:7" ht="15">
      <c r="C221" s="434"/>
      <c r="D221" s="434"/>
      <c r="E221" s="442"/>
      <c r="F221" s="434"/>
      <c r="G221" s="434"/>
    </row>
    <row r="222" spans="3:7" ht="15">
      <c r="C222" s="434"/>
      <c r="D222" s="434"/>
      <c r="E222" s="442"/>
      <c r="F222" s="434"/>
      <c r="G222" s="434"/>
    </row>
    <row r="223" spans="3:7" ht="15">
      <c r="C223" s="434"/>
      <c r="D223" s="434"/>
      <c r="E223" s="442"/>
      <c r="F223" s="434"/>
      <c r="G223" s="434"/>
    </row>
    <row r="224" spans="3:7" ht="15">
      <c r="C224" s="434"/>
      <c r="D224" s="434"/>
      <c r="E224" s="442"/>
      <c r="F224" s="434"/>
      <c r="G224" s="434"/>
    </row>
    <row r="225" spans="3:7" ht="15">
      <c r="C225" s="434"/>
      <c r="D225" s="434"/>
      <c r="E225" s="442"/>
      <c r="F225" s="434"/>
      <c r="G225" s="434"/>
    </row>
    <row r="226" spans="3:7" ht="15">
      <c r="C226" s="434"/>
      <c r="D226" s="434"/>
      <c r="E226" s="442"/>
      <c r="F226" s="434"/>
      <c r="G226" s="434"/>
    </row>
    <row r="227" spans="3:7" ht="15">
      <c r="C227" s="434"/>
      <c r="D227" s="434"/>
      <c r="E227" s="442"/>
      <c r="F227" s="434"/>
      <c r="G227" s="434"/>
    </row>
    <row r="228" spans="3:7" ht="15">
      <c r="C228" s="434"/>
      <c r="D228" s="434"/>
      <c r="E228" s="442"/>
      <c r="F228" s="434"/>
      <c r="G228" s="434"/>
    </row>
    <row r="229" spans="3:7" ht="15">
      <c r="C229" s="434"/>
      <c r="D229" s="434"/>
      <c r="E229" s="442"/>
      <c r="F229" s="434"/>
      <c r="G229" s="434"/>
    </row>
    <row r="230" spans="3:7" ht="15">
      <c r="C230" s="434"/>
      <c r="D230" s="434"/>
      <c r="E230" s="442"/>
      <c r="F230" s="434"/>
      <c r="G230" s="434"/>
    </row>
    <row r="231" spans="3:7" ht="15">
      <c r="C231" s="434"/>
      <c r="D231" s="434"/>
      <c r="E231" s="442"/>
      <c r="F231" s="434"/>
      <c r="G231" s="434"/>
    </row>
    <row r="232" spans="3:7" ht="15">
      <c r="C232" s="434"/>
      <c r="D232" s="434"/>
      <c r="E232" s="442"/>
      <c r="F232" s="434"/>
      <c r="G232" s="434"/>
    </row>
    <row r="233" spans="3:7" ht="15">
      <c r="C233" s="434"/>
      <c r="D233" s="434"/>
      <c r="E233" s="442"/>
      <c r="F233" s="434"/>
      <c r="G233" s="434"/>
    </row>
    <row r="234" spans="3:7" ht="15">
      <c r="C234" s="434"/>
      <c r="D234" s="434"/>
      <c r="E234" s="442"/>
      <c r="F234" s="434"/>
      <c r="G234" s="434"/>
    </row>
    <row r="235" spans="3:7" ht="15">
      <c r="C235" s="434"/>
      <c r="D235" s="434"/>
      <c r="E235" s="442"/>
      <c r="F235" s="434"/>
      <c r="G235" s="434"/>
    </row>
    <row r="236" spans="3:7" ht="15">
      <c r="C236" s="434"/>
      <c r="D236" s="434"/>
      <c r="E236" s="442"/>
      <c r="F236" s="434"/>
      <c r="G236" s="434"/>
    </row>
    <row r="237" spans="3:7" ht="15">
      <c r="C237" s="434"/>
      <c r="D237" s="434"/>
      <c r="E237" s="442"/>
      <c r="F237" s="434"/>
      <c r="G237" s="434"/>
    </row>
    <row r="238" spans="3:7" ht="15">
      <c r="C238" s="434"/>
      <c r="D238" s="434"/>
      <c r="E238" s="442"/>
      <c r="F238" s="434"/>
      <c r="G238" s="434"/>
    </row>
    <row r="239" spans="3:7" ht="15">
      <c r="C239" s="434"/>
      <c r="D239" s="434"/>
      <c r="E239" s="442"/>
      <c r="F239" s="434"/>
      <c r="G239" s="434"/>
    </row>
    <row r="240" spans="3:7" ht="15">
      <c r="C240" s="434"/>
      <c r="D240" s="434"/>
      <c r="E240" s="442"/>
      <c r="F240" s="434"/>
      <c r="G240" s="434"/>
    </row>
    <row r="241" spans="3:7" ht="15">
      <c r="C241" s="434"/>
      <c r="D241" s="434"/>
      <c r="E241" s="442"/>
      <c r="F241" s="434"/>
      <c r="G241" s="434"/>
    </row>
    <row r="242" spans="3:7" ht="15">
      <c r="C242" s="434"/>
      <c r="D242" s="434"/>
      <c r="E242" s="442"/>
      <c r="F242" s="434"/>
      <c r="G242" s="434"/>
    </row>
    <row r="243" spans="3:7" ht="15">
      <c r="C243" s="434"/>
      <c r="D243" s="434"/>
      <c r="E243" s="442"/>
      <c r="F243" s="434"/>
      <c r="G243" s="434"/>
    </row>
    <row r="244" spans="3:7" ht="15">
      <c r="C244" s="434"/>
      <c r="D244" s="434"/>
      <c r="E244" s="442"/>
      <c r="F244" s="434"/>
      <c r="G244" s="434"/>
    </row>
    <row r="245" spans="3:7" ht="15">
      <c r="C245" s="434"/>
      <c r="D245" s="434"/>
      <c r="E245" s="442"/>
      <c r="F245" s="434"/>
      <c r="G245" s="434"/>
    </row>
    <row r="246" spans="3:7" ht="15">
      <c r="C246" s="434"/>
      <c r="D246" s="434"/>
      <c r="E246" s="442"/>
      <c r="F246" s="434"/>
      <c r="G246" s="434"/>
    </row>
    <row r="247" spans="3:7" ht="15">
      <c r="C247" s="434"/>
      <c r="D247" s="434"/>
      <c r="E247" s="442"/>
      <c r="F247" s="434"/>
      <c r="G247" s="434"/>
    </row>
    <row r="248" spans="3:7" ht="15">
      <c r="C248" s="434"/>
      <c r="D248" s="434"/>
      <c r="E248" s="442"/>
      <c r="F248" s="434"/>
      <c r="G248" s="434"/>
    </row>
    <row r="249" spans="3:7" ht="15">
      <c r="C249" s="434"/>
      <c r="D249" s="434"/>
      <c r="E249" s="442"/>
      <c r="F249" s="434"/>
      <c r="G249" s="434"/>
    </row>
    <row r="250" spans="3:7" ht="15">
      <c r="C250" s="434"/>
      <c r="D250" s="434"/>
      <c r="E250" s="442"/>
      <c r="F250" s="434"/>
      <c r="G250" s="434"/>
    </row>
    <row r="251" spans="3:7" ht="15">
      <c r="C251" s="434"/>
      <c r="D251" s="434"/>
      <c r="E251" s="442"/>
      <c r="F251" s="434"/>
      <c r="G251" s="434"/>
    </row>
    <row r="252" spans="3:7" ht="15">
      <c r="C252" s="434"/>
      <c r="D252" s="434"/>
      <c r="E252" s="442"/>
      <c r="F252" s="434"/>
      <c r="G252" s="434"/>
    </row>
    <row r="253" spans="3:7" ht="15">
      <c r="C253" s="434"/>
      <c r="D253" s="434"/>
      <c r="E253" s="442"/>
      <c r="F253" s="434"/>
      <c r="G253" s="434"/>
    </row>
    <row r="254" spans="3:7" ht="15">
      <c r="C254" s="434"/>
      <c r="D254" s="434"/>
      <c r="E254" s="442"/>
      <c r="F254" s="434"/>
      <c r="G254" s="434"/>
    </row>
    <row r="255" spans="3:7" ht="15">
      <c r="C255" s="434"/>
      <c r="D255" s="434"/>
      <c r="E255" s="442"/>
      <c r="F255" s="434"/>
      <c r="G255" s="434"/>
    </row>
    <row r="256" spans="3:7" ht="15">
      <c r="C256" s="434"/>
      <c r="D256" s="434"/>
      <c r="E256" s="442"/>
      <c r="F256" s="434"/>
      <c r="G256" s="434"/>
    </row>
    <row r="257" spans="3:7" ht="15">
      <c r="C257" s="434"/>
      <c r="D257" s="434"/>
      <c r="E257" s="442"/>
      <c r="F257" s="434"/>
      <c r="G257" s="434"/>
    </row>
    <row r="258" spans="3:7" ht="15">
      <c r="C258" s="434"/>
      <c r="D258" s="434"/>
      <c r="E258" s="442"/>
      <c r="F258" s="434"/>
      <c r="G258" s="434"/>
    </row>
    <row r="259" spans="3:7" ht="15">
      <c r="C259" s="434"/>
      <c r="D259" s="434"/>
      <c r="E259" s="442"/>
      <c r="F259" s="434"/>
      <c r="G259" s="434"/>
    </row>
    <row r="260" spans="3:7" ht="15">
      <c r="C260" s="434"/>
      <c r="D260" s="434"/>
      <c r="E260" s="442"/>
      <c r="F260" s="434"/>
      <c r="G260" s="434"/>
    </row>
    <row r="261" spans="3:7" ht="15">
      <c r="C261" s="434"/>
      <c r="D261" s="434"/>
      <c r="E261" s="442"/>
      <c r="F261" s="434"/>
      <c r="G261" s="434"/>
    </row>
    <row r="262" spans="3:7" ht="15">
      <c r="C262" s="434"/>
      <c r="D262" s="434"/>
      <c r="E262" s="442"/>
      <c r="F262" s="434"/>
      <c r="G262" s="434"/>
    </row>
    <row r="263" spans="3:7" ht="15">
      <c r="C263" s="434"/>
      <c r="D263" s="434"/>
      <c r="E263" s="442"/>
      <c r="F263" s="434"/>
      <c r="G263" s="434"/>
    </row>
    <row r="264" spans="3:7" ht="15">
      <c r="C264" s="434"/>
      <c r="D264" s="434"/>
      <c r="E264" s="442"/>
      <c r="F264" s="434"/>
      <c r="G264" s="434"/>
    </row>
    <row r="265" spans="3:7" ht="15">
      <c r="C265" s="434"/>
      <c r="D265" s="434"/>
      <c r="E265" s="442"/>
      <c r="F265" s="434"/>
      <c r="G265" s="434"/>
    </row>
    <row r="266" spans="3:7" ht="15">
      <c r="C266" s="434"/>
      <c r="D266" s="434"/>
      <c r="E266" s="442"/>
      <c r="F266" s="434"/>
      <c r="G266" s="434"/>
    </row>
    <row r="267" spans="3:7" ht="15">
      <c r="C267" s="434"/>
      <c r="D267" s="434"/>
      <c r="E267" s="442"/>
      <c r="F267" s="434"/>
      <c r="G267" s="434"/>
    </row>
    <row r="268" spans="3:7" ht="15">
      <c r="C268" s="434"/>
      <c r="D268" s="434"/>
      <c r="E268" s="442"/>
      <c r="F268" s="434"/>
      <c r="G268" s="434"/>
    </row>
    <row r="269" spans="3:7" ht="15">
      <c r="C269" s="434"/>
      <c r="D269" s="434"/>
      <c r="E269" s="442"/>
      <c r="F269" s="434"/>
      <c r="G269" s="434"/>
    </row>
    <row r="270" spans="3:7" ht="15">
      <c r="C270" s="434"/>
      <c r="D270" s="434"/>
      <c r="E270" s="442"/>
      <c r="F270" s="434"/>
      <c r="G270" s="434"/>
    </row>
    <row r="271" spans="3:7" ht="15">
      <c r="C271" s="434"/>
      <c r="D271" s="434"/>
      <c r="E271" s="442"/>
      <c r="F271" s="434"/>
      <c r="G271" s="434"/>
    </row>
    <row r="272" spans="3:7" ht="15">
      <c r="C272" s="434"/>
      <c r="D272" s="434"/>
      <c r="E272" s="442"/>
      <c r="F272" s="434"/>
      <c r="G272" s="434"/>
    </row>
    <row r="273" spans="3:7" ht="15">
      <c r="C273" s="434"/>
      <c r="D273" s="434"/>
      <c r="E273" s="442"/>
      <c r="F273" s="434"/>
      <c r="G273" s="434"/>
    </row>
    <row r="274" spans="3:7" ht="15">
      <c r="C274" s="434"/>
      <c r="D274" s="434"/>
      <c r="E274" s="442"/>
      <c r="F274" s="434"/>
      <c r="G274" s="434"/>
    </row>
    <row r="275" spans="3:7" ht="15">
      <c r="C275" s="434"/>
      <c r="D275" s="434"/>
      <c r="E275" s="442"/>
      <c r="F275" s="434"/>
      <c r="G275" s="434"/>
    </row>
    <row r="276" spans="3:7" ht="15">
      <c r="C276" s="434"/>
      <c r="D276" s="434"/>
      <c r="E276" s="442"/>
      <c r="F276" s="434"/>
      <c r="G276" s="434"/>
    </row>
    <row r="277" spans="3:7" ht="15">
      <c r="C277" s="434"/>
      <c r="D277" s="434"/>
      <c r="E277" s="442"/>
      <c r="F277" s="434"/>
      <c r="G277" s="434"/>
    </row>
    <row r="278" spans="3:7" ht="15">
      <c r="C278" s="434"/>
      <c r="D278" s="434"/>
      <c r="E278" s="442"/>
      <c r="F278" s="434"/>
      <c r="G278" s="434"/>
    </row>
    <row r="279" spans="3:7" ht="15">
      <c r="C279" s="434"/>
      <c r="D279" s="434"/>
      <c r="E279" s="442"/>
      <c r="F279" s="434"/>
      <c r="G279" s="434"/>
    </row>
    <row r="280" spans="3:7" ht="15">
      <c r="C280" s="434"/>
      <c r="D280" s="434"/>
      <c r="E280" s="442"/>
      <c r="F280" s="434"/>
      <c r="G280" s="434"/>
    </row>
    <row r="281" spans="3:7" ht="15">
      <c r="C281" s="434"/>
      <c r="D281" s="434"/>
      <c r="E281" s="442"/>
      <c r="F281" s="434"/>
      <c r="G281" s="434"/>
    </row>
    <row r="282" spans="3:7" ht="15">
      <c r="C282" s="434"/>
      <c r="D282" s="434"/>
      <c r="E282" s="442"/>
      <c r="F282" s="434"/>
      <c r="G282" s="434"/>
    </row>
    <row r="283" spans="3:7" ht="15">
      <c r="C283" s="434"/>
      <c r="D283" s="434"/>
      <c r="E283" s="442"/>
      <c r="F283" s="434"/>
      <c r="G283" s="434"/>
    </row>
    <row r="284" spans="3:7" ht="15">
      <c r="C284" s="434"/>
      <c r="D284" s="434"/>
      <c r="E284" s="442"/>
      <c r="F284" s="434"/>
      <c r="G284" s="434"/>
    </row>
    <row r="285" spans="3:7" ht="15">
      <c r="C285" s="434"/>
      <c r="D285" s="434"/>
      <c r="E285" s="442"/>
      <c r="F285" s="434"/>
      <c r="G285" s="434"/>
    </row>
    <row r="286" spans="3:7" ht="15">
      <c r="C286" s="434"/>
      <c r="D286" s="434"/>
      <c r="E286" s="442"/>
      <c r="F286" s="434"/>
      <c r="G286" s="434"/>
    </row>
    <row r="287" spans="3:7" ht="15">
      <c r="C287" s="434"/>
      <c r="D287" s="434"/>
      <c r="E287" s="442"/>
      <c r="F287" s="434"/>
      <c r="G287" s="434"/>
    </row>
    <row r="288" spans="3:7" ht="15">
      <c r="C288" s="434"/>
      <c r="D288" s="434"/>
      <c r="E288" s="442"/>
      <c r="F288" s="434"/>
      <c r="G288" s="434"/>
    </row>
    <row r="289" spans="3:7" ht="15">
      <c r="C289" s="434"/>
      <c r="D289" s="434"/>
      <c r="E289" s="442"/>
      <c r="F289" s="434"/>
      <c r="G289" s="434"/>
    </row>
    <row r="290" spans="3:7" ht="15">
      <c r="C290" s="434"/>
      <c r="D290" s="434"/>
      <c r="E290" s="442"/>
      <c r="F290" s="434"/>
      <c r="G290" s="434"/>
    </row>
    <row r="291" spans="3:7" ht="15">
      <c r="C291" s="434"/>
      <c r="D291" s="434"/>
      <c r="E291" s="442"/>
      <c r="F291" s="434"/>
      <c r="G291" s="434"/>
    </row>
    <row r="292" spans="3:7" ht="15">
      <c r="C292" s="434"/>
      <c r="D292" s="434"/>
      <c r="E292" s="442"/>
      <c r="F292" s="434"/>
      <c r="G292" s="434"/>
    </row>
    <row r="293" spans="3:7" ht="15">
      <c r="C293" s="434"/>
      <c r="D293" s="434"/>
      <c r="E293" s="442"/>
      <c r="F293" s="434"/>
      <c r="G293" s="434"/>
    </row>
    <row r="294" spans="3:7" ht="15">
      <c r="C294" s="434"/>
      <c r="D294" s="434"/>
      <c r="E294" s="442"/>
      <c r="F294" s="434"/>
      <c r="G294" s="434"/>
    </row>
    <row r="295" spans="3:7" ht="15">
      <c r="C295" s="434"/>
      <c r="D295" s="434"/>
      <c r="E295" s="442"/>
      <c r="F295" s="434"/>
      <c r="G295" s="434"/>
    </row>
    <row r="296" spans="3:7" ht="15">
      <c r="C296" s="434"/>
      <c r="D296" s="434"/>
      <c r="E296" s="442"/>
      <c r="F296" s="434"/>
      <c r="G296" s="434"/>
    </row>
    <row r="297" spans="3:7" ht="15">
      <c r="C297" s="434"/>
      <c r="D297" s="434"/>
      <c r="E297" s="442"/>
      <c r="F297" s="434"/>
      <c r="G297" s="434"/>
    </row>
    <row r="298" spans="3:7" ht="15">
      <c r="C298" s="434"/>
      <c r="D298" s="434"/>
      <c r="E298" s="442"/>
      <c r="F298" s="434"/>
      <c r="G298" s="434"/>
    </row>
    <row r="299" spans="3:7" ht="15">
      <c r="C299" s="434"/>
      <c r="D299" s="434"/>
      <c r="E299" s="442"/>
      <c r="F299" s="434"/>
      <c r="G299" s="434"/>
    </row>
    <row r="300" spans="3:7" ht="15">
      <c r="C300" s="434"/>
      <c r="D300" s="434"/>
      <c r="E300" s="442"/>
      <c r="F300" s="434"/>
      <c r="G300" s="434"/>
    </row>
    <row r="301" spans="3:7" ht="15">
      <c r="C301" s="434"/>
      <c r="D301" s="434"/>
      <c r="E301" s="442"/>
      <c r="F301" s="434"/>
      <c r="G301" s="434"/>
    </row>
    <row r="302" spans="3:7" ht="15">
      <c r="C302" s="434"/>
      <c r="D302" s="434"/>
      <c r="E302" s="442"/>
      <c r="F302" s="434"/>
      <c r="G302" s="434"/>
    </row>
    <row r="303" spans="3:7" ht="15">
      <c r="C303" s="434"/>
      <c r="D303" s="434"/>
      <c r="E303" s="442"/>
      <c r="F303" s="434"/>
      <c r="G303" s="434"/>
    </row>
    <row r="304" spans="3:7" ht="15">
      <c r="C304" s="434"/>
      <c r="D304" s="434"/>
      <c r="E304" s="442"/>
      <c r="F304" s="434"/>
      <c r="G304" s="434"/>
    </row>
    <row r="305" spans="3:7" ht="15">
      <c r="C305" s="434"/>
      <c r="D305" s="434"/>
      <c r="E305" s="442"/>
      <c r="F305" s="434"/>
      <c r="G305" s="434"/>
    </row>
    <row r="306" spans="3:7" ht="15">
      <c r="C306" s="434"/>
      <c r="D306" s="434"/>
      <c r="E306" s="442"/>
      <c r="F306" s="434"/>
      <c r="G306" s="434"/>
    </row>
    <row r="307" spans="3:7" ht="15">
      <c r="C307" s="434"/>
      <c r="D307" s="434"/>
      <c r="E307" s="442"/>
      <c r="F307" s="434"/>
      <c r="G307" s="434"/>
    </row>
    <row r="308" spans="3:7" ht="15">
      <c r="C308" s="434"/>
      <c r="D308" s="434"/>
      <c r="E308" s="442"/>
      <c r="F308" s="434"/>
      <c r="G308" s="434"/>
    </row>
    <row r="309" spans="3:7" ht="15">
      <c r="C309" s="434"/>
      <c r="D309" s="434"/>
      <c r="E309" s="442"/>
      <c r="F309" s="434"/>
      <c r="G309" s="434"/>
    </row>
    <row r="310" spans="3:7" ht="15">
      <c r="C310" s="434"/>
      <c r="D310" s="434"/>
      <c r="E310" s="442"/>
      <c r="F310" s="434"/>
      <c r="G310" s="434"/>
    </row>
    <row r="311" spans="3:7" ht="15">
      <c r="C311" s="434"/>
      <c r="D311" s="434"/>
      <c r="E311" s="442"/>
      <c r="F311" s="434"/>
      <c r="G311" s="434"/>
    </row>
    <row r="312" spans="3:7" ht="15">
      <c r="C312" s="434"/>
      <c r="D312" s="434"/>
      <c r="E312" s="442"/>
      <c r="F312" s="434"/>
      <c r="G312" s="434"/>
    </row>
    <row r="313" spans="3:7" ht="15">
      <c r="C313" s="434"/>
      <c r="D313" s="434"/>
      <c r="E313" s="442"/>
      <c r="F313" s="434"/>
      <c r="G313" s="434"/>
    </row>
    <row r="314" spans="3:7" ht="15">
      <c r="C314" s="434"/>
      <c r="D314" s="434"/>
      <c r="E314" s="442"/>
      <c r="F314" s="434"/>
      <c r="G314" s="434"/>
    </row>
    <row r="315" spans="3:7" ht="15">
      <c r="C315" s="434"/>
      <c r="D315" s="434"/>
      <c r="E315" s="442"/>
      <c r="F315" s="434"/>
      <c r="G315" s="434"/>
    </row>
    <row r="316" spans="3:7" ht="15">
      <c r="C316" s="434"/>
      <c r="D316" s="434"/>
      <c r="E316" s="442"/>
      <c r="F316" s="434"/>
      <c r="G316" s="434"/>
    </row>
    <row r="317" spans="3:7" ht="15">
      <c r="C317" s="434"/>
      <c r="D317" s="434"/>
      <c r="E317" s="442"/>
      <c r="F317" s="434"/>
      <c r="G317" s="434"/>
    </row>
    <row r="318" spans="3:7" ht="15">
      <c r="C318" s="434"/>
      <c r="D318" s="434"/>
      <c r="E318" s="442"/>
      <c r="F318" s="434"/>
      <c r="G318" s="434"/>
    </row>
    <row r="319" spans="3:7" ht="15">
      <c r="C319" s="434"/>
      <c r="D319" s="434"/>
      <c r="E319" s="442"/>
      <c r="F319" s="434"/>
      <c r="G319" s="434"/>
    </row>
    <row r="320" spans="3:7" ht="15">
      <c r="C320" s="434"/>
      <c r="D320" s="434"/>
      <c r="E320" s="442"/>
      <c r="F320" s="434"/>
      <c r="G320" s="434"/>
    </row>
    <row r="321" spans="3:7" ht="15">
      <c r="C321" s="434"/>
      <c r="D321" s="434"/>
      <c r="E321" s="442"/>
      <c r="F321" s="434"/>
      <c r="G321" s="434"/>
    </row>
    <row r="322" spans="3:7" ht="15">
      <c r="C322" s="434"/>
      <c r="D322" s="434"/>
      <c r="E322" s="442"/>
      <c r="F322" s="434"/>
      <c r="G322" s="434"/>
    </row>
    <row r="323" spans="3:7" ht="15">
      <c r="C323" s="434"/>
      <c r="D323" s="434"/>
      <c r="E323" s="442"/>
      <c r="F323" s="434"/>
      <c r="G323" s="434"/>
    </row>
    <row r="324" spans="3:7" ht="15">
      <c r="C324" s="434"/>
      <c r="D324" s="434"/>
      <c r="E324" s="442"/>
      <c r="F324" s="434"/>
      <c r="G324" s="434"/>
    </row>
    <row r="325" spans="3:7" ht="15">
      <c r="C325" s="434"/>
      <c r="D325" s="434"/>
      <c r="E325" s="442"/>
      <c r="F325" s="434"/>
      <c r="G325" s="434"/>
    </row>
    <row r="326" spans="3:7" ht="15">
      <c r="C326" s="434"/>
      <c r="D326" s="434"/>
      <c r="E326" s="442"/>
      <c r="F326" s="434"/>
      <c r="G326" s="434"/>
    </row>
    <row r="327" spans="3:7" ht="15">
      <c r="C327" s="434"/>
      <c r="D327" s="434"/>
      <c r="E327" s="442"/>
      <c r="F327" s="434"/>
      <c r="G327" s="434"/>
    </row>
    <row r="328" spans="3:7" ht="15">
      <c r="C328" s="434"/>
      <c r="D328" s="434"/>
      <c r="E328" s="442"/>
      <c r="F328" s="434"/>
      <c r="G328" s="434"/>
    </row>
    <row r="329" spans="3:7" ht="15">
      <c r="C329" s="434"/>
      <c r="D329" s="434"/>
      <c r="E329" s="442"/>
      <c r="F329" s="434"/>
      <c r="G329" s="434"/>
    </row>
    <row r="330" spans="3:7" ht="15">
      <c r="C330" s="434"/>
      <c r="D330" s="434"/>
      <c r="E330" s="442"/>
      <c r="F330" s="434"/>
      <c r="G330" s="434"/>
    </row>
    <row r="331" spans="3:7" ht="15">
      <c r="C331" s="434"/>
      <c r="D331" s="434"/>
      <c r="E331" s="442"/>
      <c r="F331" s="434"/>
      <c r="G331" s="434"/>
    </row>
    <row r="332" spans="3:7" ht="15">
      <c r="C332" s="434"/>
      <c r="D332" s="434"/>
      <c r="E332" s="442"/>
      <c r="F332" s="434"/>
      <c r="G332" s="434"/>
    </row>
    <row r="333" spans="3:7" ht="15">
      <c r="C333" s="434"/>
      <c r="D333" s="434"/>
      <c r="E333" s="442"/>
      <c r="F333" s="434"/>
      <c r="G333" s="434"/>
    </row>
    <row r="334" spans="3:7" ht="15">
      <c r="C334" s="434"/>
      <c r="D334" s="434"/>
      <c r="E334" s="442"/>
      <c r="F334" s="434"/>
      <c r="G334" s="434"/>
    </row>
    <row r="335" spans="3:7" ht="15">
      <c r="C335" s="434"/>
      <c r="D335" s="434"/>
      <c r="E335" s="442"/>
      <c r="F335" s="434"/>
      <c r="G335" s="434"/>
    </row>
    <row r="336" spans="3:7" ht="15">
      <c r="C336" s="434"/>
      <c r="D336" s="434"/>
      <c r="E336" s="442"/>
      <c r="F336" s="434"/>
      <c r="G336" s="434"/>
    </row>
    <row r="337" spans="3:7" ht="15">
      <c r="C337" s="434"/>
      <c r="D337" s="434"/>
      <c r="E337" s="442"/>
      <c r="F337" s="434"/>
      <c r="G337" s="434"/>
    </row>
    <row r="338" spans="3:7" ht="15">
      <c r="C338" s="434"/>
      <c r="D338" s="434"/>
      <c r="E338" s="442"/>
      <c r="F338" s="434"/>
      <c r="G338" s="434"/>
    </row>
    <row r="339" spans="3:7" ht="15">
      <c r="C339" s="434"/>
      <c r="D339" s="434"/>
      <c r="E339" s="442"/>
      <c r="F339" s="434"/>
      <c r="G339" s="434"/>
    </row>
    <row r="340" spans="3:7" ht="15">
      <c r="C340" s="434"/>
      <c r="D340" s="434"/>
      <c r="E340" s="442"/>
      <c r="F340" s="434"/>
      <c r="G340" s="434"/>
    </row>
    <row r="341" spans="3:7" ht="15">
      <c r="C341" s="434"/>
      <c r="D341" s="434"/>
      <c r="E341" s="442"/>
      <c r="F341" s="434"/>
      <c r="G341" s="434"/>
    </row>
    <row r="342" spans="3:7" ht="15">
      <c r="C342" s="434"/>
      <c r="D342" s="434"/>
      <c r="E342" s="442"/>
      <c r="F342" s="434"/>
      <c r="G342" s="434"/>
    </row>
    <row r="343" spans="3:7" ht="15">
      <c r="C343" s="434"/>
      <c r="D343" s="434"/>
      <c r="E343" s="442"/>
      <c r="F343" s="434"/>
      <c r="G343" s="434"/>
    </row>
    <row r="344" spans="3:7" ht="15">
      <c r="C344" s="434"/>
      <c r="D344" s="434"/>
      <c r="E344" s="442"/>
      <c r="F344" s="434"/>
      <c r="G344" s="434"/>
    </row>
    <row r="345" spans="3:7" ht="15">
      <c r="C345" s="434"/>
      <c r="D345" s="434"/>
      <c r="E345" s="442"/>
      <c r="F345" s="434"/>
      <c r="G345" s="434"/>
    </row>
    <row r="346" spans="3:7" ht="15">
      <c r="C346" s="434"/>
      <c r="D346" s="434"/>
      <c r="E346" s="442"/>
      <c r="F346" s="434"/>
      <c r="G346" s="434"/>
    </row>
    <row r="347" spans="3:7" ht="15">
      <c r="C347" s="434"/>
      <c r="D347" s="434"/>
      <c r="E347" s="442"/>
      <c r="F347" s="434"/>
      <c r="G347" s="434"/>
    </row>
    <row r="348" spans="3:7" ht="15">
      <c r="C348" s="434"/>
      <c r="D348" s="434"/>
      <c r="E348" s="442"/>
      <c r="F348" s="434"/>
      <c r="G348" s="434"/>
    </row>
    <row r="349" spans="3:7" ht="15">
      <c r="C349" s="434"/>
      <c r="D349" s="434"/>
      <c r="E349" s="442"/>
      <c r="F349" s="434"/>
      <c r="G349" s="434"/>
    </row>
    <row r="350" spans="3:7" ht="15">
      <c r="C350" s="434"/>
      <c r="D350" s="434"/>
      <c r="E350" s="442"/>
      <c r="F350" s="434"/>
      <c r="G350" s="434"/>
    </row>
    <row r="351" spans="3:7" ht="15">
      <c r="C351" s="434"/>
      <c r="D351" s="434"/>
      <c r="E351" s="442"/>
      <c r="F351" s="434"/>
      <c r="G351" s="434"/>
    </row>
    <row r="352" spans="3:7" ht="15">
      <c r="C352" s="434"/>
      <c r="D352" s="434"/>
      <c r="E352" s="442"/>
      <c r="F352" s="434"/>
      <c r="G352" s="434"/>
    </row>
    <row r="353" spans="3:7" ht="15">
      <c r="C353" s="434"/>
      <c r="D353" s="434"/>
      <c r="E353" s="442"/>
      <c r="F353" s="434"/>
      <c r="G353" s="434"/>
    </row>
    <row r="354" spans="3:7" ht="15">
      <c r="C354" s="434"/>
      <c r="D354" s="434"/>
      <c r="E354" s="442"/>
      <c r="F354" s="434"/>
      <c r="G354" s="434"/>
    </row>
    <row r="355" spans="3:7" ht="15">
      <c r="C355" s="434"/>
      <c r="D355" s="434"/>
      <c r="E355" s="442"/>
      <c r="F355" s="434"/>
      <c r="G355" s="434"/>
    </row>
    <row r="356" spans="3:7" ht="15">
      <c r="C356" s="434"/>
      <c r="D356" s="434"/>
      <c r="E356" s="442"/>
      <c r="F356" s="434"/>
      <c r="G356" s="434"/>
    </row>
    <row r="357" spans="3:7" ht="15">
      <c r="C357" s="434"/>
      <c r="D357" s="434"/>
      <c r="E357" s="442"/>
      <c r="F357" s="434"/>
      <c r="G357" s="434"/>
    </row>
    <row r="358" spans="3:7" ht="15">
      <c r="C358" s="434"/>
      <c r="D358" s="434"/>
      <c r="E358" s="442"/>
      <c r="F358" s="434"/>
      <c r="G358" s="434"/>
    </row>
    <row r="359" spans="3:7" ht="15">
      <c r="C359" s="434"/>
      <c r="D359" s="434"/>
      <c r="E359" s="442"/>
      <c r="F359" s="434"/>
      <c r="G359" s="434"/>
    </row>
    <row r="360" spans="3:7" ht="15">
      <c r="C360" s="434"/>
      <c r="D360" s="434"/>
      <c r="E360" s="442"/>
      <c r="F360" s="434"/>
      <c r="G360" s="434"/>
    </row>
    <row r="361" spans="3:7" ht="15">
      <c r="C361" s="434"/>
      <c r="D361" s="434"/>
      <c r="E361" s="442"/>
      <c r="F361" s="434"/>
      <c r="G361" s="434"/>
    </row>
    <row r="362" spans="3:7" ht="15">
      <c r="C362" s="434"/>
      <c r="D362" s="434"/>
      <c r="E362" s="442"/>
      <c r="F362" s="434"/>
      <c r="G362" s="434"/>
    </row>
    <row r="363" spans="3:7" ht="15">
      <c r="C363" s="434"/>
      <c r="D363" s="434"/>
      <c r="E363" s="442"/>
      <c r="F363" s="434"/>
      <c r="G363" s="434"/>
    </row>
    <row r="364" spans="3:7" ht="15">
      <c r="C364" s="434"/>
      <c r="D364" s="434"/>
      <c r="E364" s="442"/>
      <c r="F364" s="434"/>
      <c r="G364" s="434"/>
    </row>
    <row r="365" spans="3:7" ht="15">
      <c r="C365" s="434"/>
      <c r="D365" s="434"/>
      <c r="E365" s="442"/>
      <c r="F365" s="434"/>
      <c r="G365" s="434"/>
    </row>
    <row r="366" spans="3:7" ht="15">
      <c r="C366" s="434"/>
      <c r="D366" s="434"/>
      <c r="E366" s="442"/>
      <c r="F366" s="434"/>
      <c r="G366" s="434"/>
    </row>
    <row r="367" spans="3:7" ht="15">
      <c r="C367" s="434"/>
      <c r="D367" s="434"/>
      <c r="E367" s="442"/>
      <c r="F367" s="434"/>
      <c r="G367" s="434"/>
    </row>
    <row r="368" spans="3:7" ht="15">
      <c r="C368" s="434"/>
      <c r="D368" s="434"/>
      <c r="E368" s="442"/>
      <c r="F368" s="434"/>
      <c r="G368" s="434"/>
    </row>
    <row r="369" spans="3:7" ht="15">
      <c r="C369" s="434"/>
      <c r="D369" s="434"/>
      <c r="E369" s="442"/>
      <c r="F369" s="434"/>
      <c r="G369" s="434"/>
    </row>
    <row r="370" spans="3:7" ht="15">
      <c r="C370" s="434"/>
      <c r="D370" s="434"/>
      <c r="E370" s="442"/>
      <c r="F370" s="434"/>
      <c r="G370" s="434"/>
    </row>
    <row r="371" spans="3:7" ht="15">
      <c r="C371" s="434"/>
      <c r="D371" s="434"/>
      <c r="E371" s="442"/>
      <c r="F371" s="434"/>
      <c r="G371" s="434"/>
    </row>
    <row r="372" spans="3:7" ht="15">
      <c r="C372" s="434"/>
      <c r="D372" s="434"/>
      <c r="E372" s="442"/>
      <c r="F372" s="434"/>
      <c r="G372" s="434"/>
    </row>
    <row r="373" spans="3:7" ht="15">
      <c r="C373" s="434"/>
      <c r="D373" s="434"/>
      <c r="E373" s="442"/>
      <c r="F373" s="434"/>
      <c r="G373" s="434"/>
    </row>
    <row r="374" spans="3:7" ht="15">
      <c r="C374" s="434"/>
      <c r="D374" s="434"/>
      <c r="E374" s="442"/>
      <c r="F374" s="434"/>
      <c r="G374" s="434"/>
    </row>
    <row r="375" spans="3:7" ht="15">
      <c r="C375" s="434"/>
      <c r="D375" s="434"/>
      <c r="E375" s="442"/>
      <c r="F375" s="434"/>
      <c r="G375" s="434"/>
    </row>
    <row r="376" spans="3:7" ht="15">
      <c r="C376" s="434"/>
      <c r="D376" s="434"/>
      <c r="E376" s="442"/>
      <c r="F376" s="434"/>
      <c r="G376" s="434"/>
    </row>
    <row r="377" spans="3:7" ht="15">
      <c r="C377" s="434"/>
      <c r="D377" s="434"/>
      <c r="E377" s="442"/>
      <c r="F377" s="434"/>
      <c r="G377" s="434"/>
    </row>
    <row r="378" spans="3:7" ht="15">
      <c r="C378" s="434"/>
      <c r="D378" s="434"/>
      <c r="E378" s="442"/>
      <c r="F378" s="434"/>
      <c r="G378" s="434"/>
    </row>
    <row r="379" spans="3:7" ht="15">
      <c r="C379" s="434"/>
      <c r="D379" s="434"/>
      <c r="E379" s="442"/>
      <c r="F379" s="434"/>
      <c r="G379" s="434"/>
    </row>
    <row r="380" spans="3:7" ht="15">
      <c r="C380" s="434"/>
      <c r="D380" s="434"/>
      <c r="E380" s="442"/>
      <c r="F380" s="434"/>
      <c r="G380" s="434"/>
    </row>
    <row r="381" spans="3:7" ht="15">
      <c r="C381" s="434"/>
      <c r="D381" s="434"/>
      <c r="E381" s="442"/>
      <c r="F381" s="434"/>
      <c r="G381" s="434"/>
    </row>
    <row r="382" spans="3:7" ht="15">
      <c r="C382" s="434"/>
      <c r="D382" s="434"/>
      <c r="E382" s="442"/>
      <c r="F382" s="434"/>
      <c r="G382" s="434"/>
    </row>
    <row r="383" spans="3:7" ht="15">
      <c r="C383" s="434"/>
      <c r="D383" s="434"/>
      <c r="E383" s="442"/>
      <c r="F383" s="434"/>
      <c r="G383" s="434"/>
    </row>
    <row r="384" spans="3:7" ht="15">
      <c r="C384" s="434"/>
      <c r="D384" s="434"/>
      <c r="E384" s="442"/>
      <c r="F384" s="434"/>
      <c r="G384" s="434"/>
    </row>
    <row r="385" spans="3:7" ht="15">
      <c r="C385" s="434"/>
      <c r="D385" s="434"/>
      <c r="E385" s="442"/>
      <c r="F385" s="434"/>
      <c r="G385" s="434"/>
    </row>
    <row r="386" spans="3:7" ht="15">
      <c r="C386" s="434"/>
      <c r="D386" s="434"/>
      <c r="E386" s="442"/>
      <c r="F386" s="434"/>
      <c r="G386" s="434"/>
    </row>
    <row r="387" spans="3:7" ht="15">
      <c r="C387" s="434"/>
      <c r="D387" s="434"/>
      <c r="E387" s="442"/>
      <c r="F387" s="434"/>
      <c r="G387" s="434"/>
    </row>
    <row r="388" spans="3:7" ht="15">
      <c r="C388" s="434"/>
      <c r="D388" s="434"/>
      <c r="E388" s="442"/>
      <c r="F388" s="434"/>
      <c r="G388" s="434"/>
    </row>
    <row r="389" spans="3:7" ht="15">
      <c r="C389" s="434"/>
      <c r="D389" s="434"/>
      <c r="E389" s="442"/>
      <c r="F389" s="434"/>
      <c r="G389" s="434"/>
    </row>
    <row r="390" spans="3:7" ht="15">
      <c r="C390" s="434"/>
      <c r="D390" s="434"/>
      <c r="E390" s="442"/>
      <c r="F390" s="434"/>
      <c r="G390" s="434"/>
    </row>
    <row r="391" spans="3:7" ht="15">
      <c r="C391" s="434"/>
      <c r="D391" s="434"/>
      <c r="E391" s="442"/>
      <c r="F391" s="434"/>
      <c r="G391" s="434"/>
    </row>
    <row r="392" spans="3:7" ht="15">
      <c r="C392" s="434"/>
      <c r="D392" s="434"/>
      <c r="E392" s="442"/>
      <c r="F392" s="434"/>
      <c r="G392" s="434"/>
    </row>
    <row r="393" spans="3:7" ht="15">
      <c r="C393" s="434"/>
      <c r="D393" s="434"/>
      <c r="E393" s="442"/>
      <c r="F393" s="434"/>
      <c r="G393" s="434"/>
    </row>
    <row r="394" spans="3:7" ht="15">
      <c r="C394" s="434"/>
      <c r="D394" s="434"/>
      <c r="E394" s="442"/>
      <c r="F394" s="434"/>
      <c r="G394" s="434"/>
    </row>
    <row r="395" spans="3:7" ht="15">
      <c r="C395" s="434"/>
      <c r="D395" s="434"/>
      <c r="E395" s="442"/>
      <c r="F395" s="434"/>
      <c r="G395" s="434"/>
    </row>
    <row r="396" spans="3:7" ht="15">
      <c r="C396" s="434"/>
      <c r="D396" s="434"/>
      <c r="E396" s="442"/>
      <c r="F396" s="434"/>
      <c r="G396" s="434"/>
    </row>
    <row r="397" spans="3:7" ht="15">
      <c r="C397" s="434"/>
      <c r="D397" s="434"/>
      <c r="E397" s="442"/>
      <c r="F397" s="434"/>
      <c r="G397" s="434"/>
    </row>
    <row r="398" spans="3:7" ht="15">
      <c r="C398" s="434"/>
      <c r="D398" s="434"/>
      <c r="E398" s="442"/>
      <c r="F398" s="434"/>
      <c r="G398" s="434"/>
    </row>
    <row r="399" spans="3:7" ht="15">
      <c r="C399" s="434"/>
      <c r="D399" s="434"/>
      <c r="E399" s="442"/>
      <c r="F399" s="434"/>
      <c r="G399" s="434"/>
    </row>
    <row r="400" spans="3:7" ht="15">
      <c r="C400" s="434"/>
      <c r="D400" s="434"/>
      <c r="E400" s="442"/>
      <c r="F400" s="434"/>
      <c r="G400" s="434"/>
    </row>
    <row r="401" spans="3:7" ht="15">
      <c r="C401" s="434"/>
      <c r="D401" s="434"/>
      <c r="E401" s="442"/>
      <c r="F401" s="434"/>
      <c r="G401" s="434"/>
    </row>
    <row r="402" spans="3:7" ht="15">
      <c r="C402" s="434"/>
      <c r="D402" s="434"/>
      <c r="E402" s="442"/>
      <c r="F402" s="434"/>
      <c r="G402" s="434"/>
    </row>
    <row r="403" spans="3:7" ht="15">
      <c r="C403" s="434"/>
      <c r="D403" s="434"/>
      <c r="E403" s="442"/>
      <c r="F403" s="434"/>
      <c r="G403" s="434"/>
    </row>
    <row r="404" spans="3:7" ht="15">
      <c r="C404" s="434"/>
      <c r="D404" s="434"/>
      <c r="E404" s="442"/>
      <c r="F404" s="434"/>
      <c r="G404" s="434"/>
    </row>
    <row r="405" spans="3:7" ht="15">
      <c r="C405" s="434"/>
      <c r="D405" s="434"/>
      <c r="E405" s="442"/>
      <c r="F405" s="434"/>
      <c r="G405" s="434"/>
    </row>
    <row r="406" spans="3:7" ht="15">
      <c r="C406" s="434"/>
      <c r="D406" s="434"/>
      <c r="E406" s="442"/>
      <c r="F406" s="434"/>
      <c r="G406" s="434"/>
    </row>
    <row r="407" spans="3:7" ht="15">
      <c r="C407" s="434"/>
      <c r="D407" s="434"/>
      <c r="E407" s="442"/>
      <c r="F407" s="434"/>
      <c r="G407" s="434"/>
    </row>
    <row r="408" spans="3:7" ht="15">
      <c r="C408" s="434"/>
      <c r="D408" s="434"/>
      <c r="E408" s="442"/>
      <c r="F408" s="434"/>
      <c r="G408" s="434"/>
    </row>
    <row r="409" spans="3:7" ht="15">
      <c r="C409" s="434"/>
      <c r="D409" s="434"/>
      <c r="E409" s="442"/>
      <c r="F409" s="434"/>
      <c r="G409" s="434"/>
    </row>
    <row r="410" spans="3:7" ht="15">
      <c r="C410" s="434"/>
      <c r="D410" s="434"/>
      <c r="E410" s="442"/>
      <c r="F410" s="434"/>
      <c r="G410" s="434"/>
    </row>
    <row r="411" spans="3:7" ht="15">
      <c r="C411" s="434"/>
      <c r="D411" s="434"/>
      <c r="E411" s="442"/>
      <c r="F411" s="434"/>
      <c r="G411" s="434"/>
    </row>
    <row r="412" spans="3:7" ht="15">
      <c r="C412" s="434"/>
      <c r="D412" s="434"/>
      <c r="E412" s="442"/>
      <c r="F412" s="434"/>
      <c r="G412" s="434"/>
    </row>
    <row r="413" spans="3:7" ht="15">
      <c r="C413" s="434"/>
      <c r="D413" s="434"/>
      <c r="E413" s="442"/>
      <c r="F413" s="434"/>
      <c r="G413" s="434"/>
    </row>
    <row r="414" spans="3:7" ht="15">
      <c r="C414" s="434"/>
      <c r="D414" s="434"/>
      <c r="E414" s="442"/>
      <c r="F414" s="434"/>
      <c r="G414" s="434"/>
    </row>
    <row r="415" spans="3:7" ht="15">
      <c r="C415" s="434"/>
      <c r="D415" s="434"/>
      <c r="E415" s="442"/>
      <c r="F415" s="434"/>
      <c r="G415" s="434"/>
    </row>
    <row r="416" spans="3:7" ht="15">
      <c r="C416" s="434"/>
      <c r="D416" s="434"/>
      <c r="E416" s="442"/>
      <c r="F416" s="434"/>
      <c r="G416" s="434"/>
    </row>
    <row r="417" spans="3:7" ht="15">
      <c r="C417" s="434"/>
      <c r="D417" s="434"/>
      <c r="E417" s="442"/>
      <c r="F417" s="434"/>
      <c r="G417" s="434"/>
    </row>
    <row r="418" spans="3:7" ht="15">
      <c r="C418" s="434"/>
      <c r="D418" s="434"/>
      <c r="E418" s="442"/>
      <c r="F418" s="434"/>
      <c r="G418" s="434"/>
    </row>
    <row r="419" spans="3:7" ht="15">
      <c r="C419" s="434"/>
      <c r="D419" s="434"/>
      <c r="E419" s="442"/>
      <c r="F419" s="434"/>
      <c r="G419" s="434"/>
    </row>
    <row r="420" spans="3:7" ht="15">
      <c r="C420" s="434"/>
      <c r="D420" s="434"/>
      <c r="E420" s="442"/>
      <c r="F420" s="434"/>
      <c r="G420" s="434"/>
    </row>
    <row r="421" spans="3:7" ht="15">
      <c r="C421" s="434"/>
      <c r="D421" s="434"/>
      <c r="E421" s="442"/>
      <c r="F421" s="434"/>
      <c r="G421" s="434"/>
    </row>
    <row r="422" spans="3:7" ht="15">
      <c r="C422" s="434"/>
      <c r="D422" s="434"/>
      <c r="E422" s="442"/>
      <c r="F422" s="434"/>
      <c r="G422" s="434"/>
    </row>
    <row r="423" spans="3:7" ht="15">
      <c r="C423" s="434"/>
      <c r="D423" s="434"/>
      <c r="E423" s="442"/>
      <c r="F423" s="434"/>
      <c r="G423" s="434"/>
    </row>
    <row r="424" spans="3:7" ht="15">
      <c r="C424" s="434"/>
      <c r="D424" s="434"/>
      <c r="E424" s="442"/>
      <c r="F424" s="434"/>
      <c r="G424" s="434"/>
    </row>
    <row r="425" spans="3:7" ht="15">
      <c r="C425" s="434"/>
      <c r="D425" s="434"/>
      <c r="E425" s="442"/>
      <c r="F425" s="434"/>
      <c r="G425" s="434"/>
    </row>
    <row r="426" spans="3:7" ht="15">
      <c r="C426" s="434"/>
      <c r="D426" s="434"/>
      <c r="E426" s="442"/>
      <c r="F426" s="434"/>
      <c r="G426" s="434"/>
    </row>
    <row r="427" spans="3:7" ht="15">
      <c r="C427" s="434"/>
      <c r="D427" s="434"/>
      <c r="E427" s="442"/>
      <c r="F427" s="434"/>
      <c r="G427" s="434"/>
    </row>
    <row r="428" spans="3:7" ht="15">
      <c r="C428" s="434"/>
      <c r="D428" s="434"/>
      <c r="E428" s="442"/>
      <c r="F428" s="434"/>
      <c r="G428" s="434"/>
    </row>
    <row r="429" spans="3:7" ht="15">
      <c r="C429" s="434"/>
      <c r="D429" s="434"/>
      <c r="E429" s="442"/>
      <c r="F429" s="434"/>
      <c r="G429" s="434"/>
    </row>
    <row r="430" spans="3:7" ht="15">
      <c r="C430" s="434"/>
      <c r="D430" s="434"/>
      <c r="E430" s="442"/>
      <c r="F430" s="434"/>
      <c r="G430" s="434"/>
    </row>
    <row r="431" spans="3:7" ht="15">
      <c r="C431" s="434"/>
      <c r="D431" s="434"/>
      <c r="E431" s="442"/>
      <c r="F431" s="434"/>
      <c r="G431" s="434"/>
    </row>
    <row r="432" spans="3:7" ht="15">
      <c r="C432" s="434"/>
      <c r="D432" s="434"/>
      <c r="E432" s="442"/>
      <c r="F432" s="434"/>
      <c r="G432" s="434"/>
    </row>
    <row r="433" spans="3:7" ht="15">
      <c r="C433" s="434"/>
      <c r="D433" s="434"/>
      <c r="E433" s="442"/>
      <c r="F433" s="434"/>
      <c r="G433" s="434"/>
    </row>
    <row r="434" spans="3:7" ht="15">
      <c r="C434" s="434"/>
      <c r="D434" s="434"/>
      <c r="E434" s="442"/>
      <c r="F434" s="434"/>
      <c r="G434" s="434"/>
    </row>
    <row r="435" spans="3:7" ht="15">
      <c r="C435" s="434"/>
      <c r="D435" s="434"/>
      <c r="E435" s="442"/>
      <c r="F435" s="434"/>
      <c r="G435" s="434"/>
    </row>
    <row r="436" spans="3:7" ht="15">
      <c r="C436" s="434"/>
      <c r="D436" s="434"/>
      <c r="E436" s="442"/>
      <c r="F436" s="434"/>
      <c r="G436" s="434"/>
    </row>
    <row r="437" spans="3:7" ht="15">
      <c r="C437" s="434"/>
      <c r="D437" s="434"/>
      <c r="E437" s="442"/>
      <c r="F437" s="434"/>
      <c r="G437" s="434"/>
    </row>
    <row r="438" spans="3:7" ht="15">
      <c r="C438" s="434"/>
      <c r="D438" s="434"/>
      <c r="E438" s="442"/>
      <c r="F438" s="434"/>
      <c r="G438" s="434"/>
    </row>
    <row r="439" spans="3:7" ht="15">
      <c r="C439" s="434"/>
      <c r="D439" s="434"/>
      <c r="E439" s="442"/>
      <c r="F439" s="434"/>
      <c r="G439" s="434"/>
    </row>
    <row r="440" spans="3:7" ht="15">
      <c r="C440" s="434"/>
      <c r="D440" s="434"/>
      <c r="E440" s="442"/>
      <c r="F440" s="434"/>
      <c r="G440" s="434"/>
    </row>
    <row r="441" spans="3:7" ht="15">
      <c r="C441" s="434"/>
      <c r="D441" s="434"/>
      <c r="E441" s="442"/>
      <c r="F441" s="434"/>
      <c r="G441" s="434"/>
    </row>
    <row r="442" spans="3:7" ht="15">
      <c r="C442" s="434"/>
      <c r="D442" s="434"/>
      <c r="E442" s="442"/>
      <c r="F442" s="434"/>
      <c r="G442" s="434"/>
    </row>
    <row r="443" spans="3:7" ht="15">
      <c r="C443" s="434"/>
      <c r="D443" s="434"/>
      <c r="E443" s="442"/>
      <c r="F443" s="434"/>
      <c r="G443" s="434"/>
    </row>
    <row r="444" spans="3:7" ht="15">
      <c r="C444" s="434"/>
      <c r="D444" s="434"/>
      <c r="E444" s="442"/>
      <c r="F444" s="434"/>
      <c r="G444" s="434"/>
    </row>
    <row r="445" spans="3:7" ht="15">
      <c r="C445" s="434"/>
      <c r="D445" s="434"/>
      <c r="E445" s="442"/>
      <c r="F445" s="434"/>
      <c r="G445" s="434"/>
    </row>
    <row r="446" spans="3:7" ht="15">
      <c r="C446" s="434"/>
      <c r="D446" s="434"/>
      <c r="E446" s="442"/>
      <c r="F446" s="434"/>
      <c r="G446" s="434"/>
    </row>
    <row r="447" spans="3:7" ht="15">
      <c r="C447" s="434"/>
      <c r="D447" s="434"/>
      <c r="E447" s="442"/>
      <c r="F447" s="434"/>
      <c r="G447" s="434"/>
    </row>
    <row r="448" spans="3:7" ht="15">
      <c r="C448" s="434"/>
      <c r="D448" s="434"/>
      <c r="E448" s="442"/>
      <c r="F448" s="434"/>
      <c r="G448" s="434"/>
    </row>
    <row r="449" spans="3:7" ht="15">
      <c r="C449" s="434"/>
      <c r="D449" s="434"/>
      <c r="E449" s="442"/>
      <c r="F449" s="434"/>
      <c r="G449" s="434"/>
    </row>
    <row r="450" spans="3:7" ht="15">
      <c r="C450" s="434"/>
      <c r="D450" s="434"/>
      <c r="E450" s="442"/>
      <c r="F450" s="434"/>
      <c r="G450" s="434"/>
    </row>
    <row r="451" spans="3:7" ht="15">
      <c r="C451" s="434"/>
      <c r="D451" s="434"/>
      <c r="E451" s="442"/>
      <c r="F451" s="434"/>
      <c r="G451" s="434"/>
    </row>
    <row r="452" spans="3:7" ht="15">
      <c r="C452" s="434"/>
      <c r="D452" s="434"/>
      <c r="E452" s="442"/>
      <c r="F452" s="434"/>
      <c r="G452" s="434"/>
    </row>
    <row r="453" spans="3:7" ht="15">
      <c r="C453" s="434"/>
      <c r="D453" s="434"/>
      <c r="E453" s="442"/>
      <c r="F453" s="434"/>
      <c r="G453" s="434"/>
    </row>
    <row r="454" spans="3:7" ht="15">
      <c r="C454" s="434"/>
      <c r="D454" s="434"/>
      <c r="E454" s="442"/>
      <c r="F454" s="434"/>
      <c r="G454" s="434"/>
    </row>
    <row r="455" spans="3:7" ht="15">
      <c r="C455" s="434"/>
      <c r="D455" s="434"/>
      <c r="E455" s="442"/>
      <c r="F455" s="434"/>
      <c r="G455" s="434"/>
    </row>
    <row r="456" spans="3:7" ht="15">
      <c r="C456" s="434"/>
      <c r="D456" s="434"/>
      <c r="E456" s="442"/>
      <c r="F456" s="434"/>
      <c r="G456" s="434"/>
    </row>
    <row r="457" spans="3:7" ht="15">
      <c r="C457" s="434"/>
      <c r="D457" s="434"/>
      <c r="E457" s="442"/>
      <c r="F457" s="434"/>
      <c r="G457" s="434"/>
    </row>
    <row r="458" spans="3:7" ht="15">
      <c r="C458" s="434"/>
      <c r="D458" s="434"/>
      <c r="E458" s="442"/>
      <c r="F458" s="434"/>
      <c r="G458" s="434"/>
    </row>
    <row r="459" spans="3:7" ht="15">
      <c r="C459" s="434"/>
      <c r="D459" s="434"/>
      <c r="E459" s="442"/>
      <c r="F459" s="434"/>
      <c r="G459" s="434"/>
    </row>
    <row r="460" spans="3:7" ht="15">
      <c r="C460" s="434"/>
      <c r="D460" s="434"/>
      <c r="E460" s="442"/>
      <c r="F460" s="434"/>
      <c r="G460" s="434"/>
    </row>
    <row r="461" spans="3:7" ht="15">
      <c r="C461" s="434"/>
      <c r="D461" s="434"/>
      <c r="E461" s="442"/>
      <c r="F461" s="434"/>
      <c r="G461" s="434"/>
    </row>
    <row r="462" spans="3:7" ht="15">
      <c r="C462" s="434"/>
      <c r="D462" s="434"/>
      <c r="E462" s="442"/>
      <c r="F462" s="434"/>
      <c r="G462" s="434"/>
    </row>
    <row r="463" spans="3:7" ht="15">
      <c r="C463" s="434"/>
      <c r="D463" s="434"/>
      <c r="E463" s="442"/>
      <c r="F463" s="434"/>
      <c r="G463" s="434"/>
    </row>
    <row r="464" spans="3:7" ht="15">
      <c r="C464" s="434"/>
      <c r="D464" s="434"/>
      <c r="E464" s="442"/>
      <c r="F464" s="434"/>
      <c r="G464" s="434"/>
    </row>
    <row r="465" spans="3:7" ht="15">
      <c r="C465" s="434"/>
      <c r="D465" s="434"/>
      <c r="E465" s="442"/>
      <c r="F465" s="434"/>
      <c r="G465" s="434"/>
    </row>
    <row r="466" spans="3:7" ht="15">
      <c r="C466" s="434"/>
      <c r="D466" s="434"/>
      <c r="E466" s="442"/>
      <c r="F466" s="434"/>
      <c r="G466" s="434"/>
    </row>
    <row r="467" spans="3:7" ht="15">
      <c r="C467" s="434"/>
      <c r="D467" s="434"/>
      <c r="E467" s="442"/>
      <c r="F467" s="434"/>
      <c r="G467" s="434"/>
    </row>
    <row r="468" spans="3:7" ht="15">
      <c r="C468" s="434"/>
      <c r="D468" s="434"/>
      <c r="E468" s="442"/>
      <c r="F468" s="434"/>
      <c r="G468" s="434"/>
    </row>
    <row r="469" spans="3:7" ht="15">
      <c r="C469" s="434"/>
      <c r="D469" s="434"/>
      <c r="E469" s="442"/>
      <c r="F469" s="434"/>
      <c r="G469" s="434"/>
    </row>
    <row r="470" spans="3:7" ht="15">
      <c r="C470" s="434"/>
      <c r="D470" s="434"/>
      <c r="E470" s="442"/>
      <c r="F470" s="434"/>
      <c r="G470" s="434"/>
    </row>
    <row r="471" spans="3:7" ht="15">
      <c r="C471" s="434"/>
      <c r="D471" s="434"/>
      <c r="E471" s="442"/>
      <c r="F471" s="434"/>
      <c r="G471" s="434"/>
    </row>
    <row r="472" spans="3:7" ht="15">
      <c r="C472" s="434"/>
      <c r="D472" s="434"/>
      <c r="E472" s="442"/>
      <c r="F472" s="434"/>
      <c r="G472" s="434"/>
    </row>
    <row r="473" spans="3:7" ht="15">
      <c r="C473" s="434"/>
      <c r="D473" s="434"/>
      <c r="E473" s="442"/>
      <c r="F473" s="434"/>
      <c r="G473" s="434"/>
    </row>
    <row r="474" spans="3:7" ht="15">
      <c r="C474" s="434"/>
      <c r="D474" s="434"/>
      <c r="E474" s="442"/>
      <c r="F474" s="434"/>
      <c r="G474" s="434"/>
    </row>
    <row r="475" spans="3:7" ht="15">
      <c r="C475" s="434"/>
      <c r="D475" s="434"/>
      <c r="E475" s="442"/>
      <c r="F475" s="434"/>
      <c r="G475" s="434"/>
    </row>
    <row r="476" spans="3:7" ht="15">
      <c r="C476" s="434"/>
      <c r="D476" s="434"/>
      <c r="E476" s="442"/>
      <c r="F476" s="434"/>
      <c r="G476" s="434"/>
    </row>
    <row r="477" spans="3:7" ht="15">
      <c r="C477" s="434"/>
      <c r="D477" s="434"/>
      <c r="E477" s="442"/>
      <c r="F477" s="434"/>
      <c r="G477" s="434"/>
    </row>
    <row r="478" spans="3:7" ht="15">
      <c r="C478" s="434"/>
      <c r="D478" s="434"/>
      <c r="E478" s="442"/>
      <c r="F478" s="434"/>
      <c r="G478" s="434"/>
    </row>
    <row r="479" spans="3:7" ht="15">
      <c r="C479" s="434"/>
      <c r="D479" s="434"/>
      <c r="E479" s="442"/>
      <c r="F479" s="434"/>
      <c r="G479" s="434"/>
    </row>
    <row r="480" spans="3:7" ht="15">
      <c r="C480" s="434"/>
      <c r="D480" s="434"/>
      <c r="E480" s="442"/>
      <c r="F480" s="434"/>
      <c r="G480" s="434"/>
    </row>
    <row r="481" spans="3:7" ht="15">
      <c r="C481" s="434"/>
      <c r="D481" s="434"/>
      <c r="E481" s="442"/>
      <c r="F481" s="434"/>
      <c r="G481" s="434"/>
    </row>
    <row r="482" spans="3:7" ht="15">
      <c r="C482" s="434"/>
      <c r="D482" s="434"/>
      <c r="E482" s="442"/>
      <c r="F482" s="434"/>
      <c r="G482" s="434"/>
    </row>
    <row r="483" spans="3:7" ht="15">
      <c r="C483" s="434"/>
      <c r="D483" s="434"/>
      <c r="E483" s="442"/>
      <c r="F483" s="434"/>
      <c r="G483" s="434"/>
    </row>
    <row r="484" spans="3:7" ht="15">
      <c r="C484" s="434"/>
      <c r="D484" s="434"/>
      <c r="E484" s="442"/>
      <c r="F484" s="434"/>
      <c r="G484" s="434"/>
    </row>
    <row r="485" spans="3:7" ht="15">
      <c r="C485" s="434"/>
      <c r="D485" s="434"/>
      <c r="E485" s="442"/>
      <c r="F485" s="434"/>
      <c r="G485" s="434"/>
    </row>
    <row r="486" spans="3:7" ht="15">
      <c r="C486" s="434"/>
      <c r="D486" s="434"/>
      <c r="E486" s="442"/>
      <c r="F486" s="434"/>
      <c r="G486" s="434"/>
    </row>
    <row r="487" spans="3:7" ht="15">
      <c r="C487" s="434"/>
      <c r="D487" s="434"/>
      <c r="E487" s="442"/>
      <c r="F487" s="434"/>
      <c r="G487" s="434"/>
    </row>
    <row r="488" spans="3:7" ht="15">
      <c r="C488" s="434"/>
      <c r="D488" s="434"/>
      <c r="E488" s="442"/>
      <c r="F488" s="434"/>
      <c r="G488" s="434"/>
    </row>
    <row r="489" spans="3:7" ht="15">
      <c r="C489" s="434"/>
      <c r="D489" s="434"/>
      <c r="E489" s="442"/>
      <c r="F489" s="434"/>
      <c r="G489" s="434"/>
    </row>
    <row r="490" spans="3:7" ht="15">
      <c r="C490" s="434"/>
      <c r="D490" s="434"/>
      <c r="E490" s="442"/>
      <c r="F490" s="434"/>
      <c r="G490" s="434"/>
    </row>
    <row r="491" spans="3:7" ht="15">
      <c r="C491" s="434"/>
      <c r="D491" s="434"/>
      <c r="E491" s="442"/>
      <c r="F491" s="434"/>
      <c r="G491" s="434"/>
    </row>
    <row r="492" spans="3:7" ht="15">
      <c r="C492" s="434"/>
      <c r="D492" s="434"/>
      <c r="E492" s="442"/>
      <c r="F492" s="434"/>
      <c r="G492" s="434"/>
    </row>
    <row r="493" spans="3:7" ht="15">
      <c r="C493" s="434"/>
      <c r="D493" s="434"/>
      <c r="E493" s="442"/>
      <c r="F493" s="434"/>
      <c r="G493" s="434"/>
    </row>
    <row r="494" spans="3:7" ht="15">
      <c r="C494" s="434"/>
      <c r="D494" s="434"/>
      <c r="E494" s="442"/>
      <c r="F494" s="434"/>
      <c r="G494" s="434"/>
    </row>
    <row r="495" spans="3:7" ht="15">
      <c r="C495" s="434"/>
      <c r="D495" s="434"/>
      <c r="E495" s="442"/>
      <c r="F495" s="434"/>
      <c r="G495" s="434"/>
    </row>
    <row r="496" spans="3:7" ht="15">
      <c r="C496" s="434"/>
      <c r="D496" s="434"/>
      <c r="E496" s="442"/>
      <c r="F496" s="434"/>
      <c r="G496" s="434"/>
    </row>
    <row r="497" spans="3:7" ht="15">
      <c r="C497" s="434"/>
      <c r="D497" s="434"/>
      <c r="E497" s="442"/>
      <c r="F497" s="434"/>
      <c r="G497" s="434"/>
    </row>
    <row r="498" spans="3:7" ht="15">
      <c r="C498" s="434"/>
      <c r="D498" s="434"/>
      <c r="E498" s="442"/>
      <c r="F498" s="434"/>
      <c r="G498" s="434"/>
    </row>
    <row r="499" spans="3:7" ht="15">
      <c r="C499" s="434"/>
      <c r="D499" s="434"/>
      <c r="E499" s="442"/>
      <c r="F499" s="434"/>
      <c r="G499" s="434"/>
    </row>
    <row r="500" spans="3:7" ht="15">
      <c r="C500" s="434"/>
      <c r="D500" s="434"/>
      <c r="E500" s="442"/>
      <c r="F500" s="434"/>
      <c r="G500" s="434"/>
    </row>
    <row r="501" spans="3:7" ht="15">
      <c r="C501" s="434"/>
      <c r="D501" s="434"/>
      <c r="E501" s="442"/>
      <c r="F501" s="434"/>
      <c r="G501" s="434"/>
    </row>
    <row r="502" spans="3:7" ht="15">
      <c r="C502" s="434"/>
      <c r="D502" s="434"/>
      <c r="E502" s="442"/>
      <c r="F502" s="434"/>
      <c r="G502" s="434"/>
    </row>
    <row r="503" spans="3:7" ht="15">
      <c r="C503" s="434"/>
      <c r="D503" s="434"/>
      <c r="E503" s="442"/>
      <c r="F503" s="434"/>
      <c r="G503" s="434"/>
    </row>
    <row r="504" spans="3:7" ht="15">
      <c r="C504" s="434"/>
      <c r="D504" s="434"/>
      <c r="E504" s="442"/>
      <c r="F504" s="434"/>
      <c r="G504" s="434"/>
    </row>
    <row r="505" spans="3:7" ht="15">
      <c r="C505" s="434"/>
      <c r="D505" s="434"/>
      <c r="E505" s="442"/>
      <c r="F505" s="434"/>
      <c r="G505" s="434"/>
    </row>
    <row r="506" spans="3:7" ht="15">
      <c r="C506" s="434"/>
      <c r="D506" s="434"/>
      <c r="E506" s="442"/>
      <c r="F506" s="434"/>
      <c r="G506" s="434"/>
    </row>
    <row r="507" spans="3:7" ht="15">
      <c r="C507" s="434"/>
      <c r="D507" s="434"/>
      <c r="E507" s="442"/>
      <c r="F507" s="434"/>
      <c r="G507" s="434"/>
    </row>
    <row r="508" spans="3:7" ht="15">
      <c r="C508" s="434"/>
      <c r="D508" s="434"/>
      <c r="E508" s="442"/>
      <c r="F508" s="434"/>
      <c r="G508" s="434"/>
    </row>
    <row r="509" spans="3:7" ht="15">
      <c r="C509" s="434"/>
      <c r="D509" s="434"/>
      <c r="E509" s="442"/>
      <c r="F509" s="434"/>
      <c r="G509" s="434"/>
    </row>
    <row r="510" spans="3:7" ht="15">
      <c r="C510" s="434"/>
      <c r="D510" s="434"/>
      <c r="E510" s="442"/>
      <c r="F510" s="434"/>
      <c r="G510" s="434"/>
    </row>
    <row r="511" spans="3:7" ht="15">
      <c r="C511" s="434"/>
      <c r="D511" s="434"/>
      <c r="E511" s="442"/>
      <c r="F511" s="434"/>
      <c r="G511" s="434"/>
    </row>
    <row r="512" spans="3:7" ht="15">
      <c r="C512" s="434"/>
      <c r="D512" s="434"/>
      <c r="E512" s="442"/>
      <c r="F512" s="434"/>
      <c r="G512" s="434"/>
    </row>
    <row r="513" spans="3:7" ht="15">
      <c r="C513" s="434"/>
      <c r="D513" s="434"/>
      <c r="E513" s="442"/>
      <c r="F513" s="434"/>
      <c r="G513" s="434"/>
    </row>
    <row r="514" spans="3:7" ht="15">
      <c r="C514" s="434"/>
      <c r="D514" s="434"/>
      <c r="E514" s="442"/>
      <c r="F514" s="434"/>
      <c r="G514" s="434"/>
    </row>
    <row r="515" spans="3:7" ht="15">
      <c r="C515" s="434"/>
      <c r="D515" s="434"/>
      <c r="E515" s="442"/>
      <c r="F515" s="434"/>
      <c r="G515" s="434"/>
    </row>
    <row r="516" spans="3:7" ht="15">
      <c r="C516" s="434"/>
      <c r="D516" s="434"/>
      <c r="E516" s="442"/>
      <c r="F516" s="434"/>
      <c r="G516" s="434"/>
    </row>
    <row r="517" spans="3:7" ht="15">
      <c r="C517" s="434"/>
      <c r="D517" s="434"/>
      <c r="E517" s="442"/>
      <c r="F517" s="434"/>
      <c r="G517" s="434"/>
    </row>
    <row r="518" spans="3:7" ht="15">
      <c r="C518" s="434"/>
      <c r="D518" s="434"/>
      <c r="E518" s="442"/>
      <c r="F518" s="434"/>
      <c r="G518" s="434"/>
    </row>
    <row r="519" spans="3:7" ht="15">
      <c r="C519" s="434"/>
      <c r="D519" s="434"/>
      <c r="E519" s="442"/>
      <c r="F519" s="434"/>
      <c r="G519" s="434"/>
    </row>
    <row r="520" spans="3:7" ht="15">
      <c r="C520" s="434"/>
      <c r="D520" s="434"/>
      <c r="E520" s="442"/>
      <c r="F520" s="434"/>
      <c r="G520" s="434"/>
    </row>
    <row r="521" spans="3:7" ht="15">
      <c r="C521" s="434"/>
      <c r="D521" s="434"/>
      <c r="E521" s="442"/>
      <c r="F521" s="434"/>
      <c r="G521" s="434"/>
    </row>
    <row r="522" spans="3:7" ht="15">
      <c r="C522" s="434"/>
      <c r="D522" s="434"/>
      <c r="E522" s="442"/>
      <c r="F522" s="434"/>
      <c r="G522" s="434"/>
    </row>
    <row r="523" spans="3:7" ht="15">
      <c r="C523" s="434"/>
      <c r="D523" s="434"/>
      <c r="E523" s="442"/>
      <c r="F523" s="434"/>
      <c r="G523" s="434"/>
    </row>
    <row r="524" spans="3:7" ht="15">
      <c r="C524" s="434"/>
      <c r="D524" s="434"/>
      <c r="E524" s="442"/>
      <c r="F524" s="434"/>
      <c r="G524" s="434"/>
    </row>
    <row r="525" spans="3:7" ht="15">
      <c r="C525" s="434"/>
      <c r="D525" s="434"/>
      <c r="E525" s="442"/>
      <c r="F525" s="434"/>
      <c r="G525" s="434"/>
    </row>
    <row r="526" spans="3:7" ht="15">
      <c r="C526" s="434"/>
      <c r="D526" s="434"/>
      <c r="E526" s="442"/>
      <c r="F526" s="434"/>
      <c r="G526" s="434"/>
    </row>
    <row r="527" spans="3:7" ht="15">
      <c r="C527" s="434"/>
      <c r="D527" s="434"/>
      <c r="E527" s="442"/>
      <c r="F527" s="434"/>
      <c r="G527" s="434"/>
    </row>
    <row r="528" spans="3:7" ht="15">
      <c r="C528" s="434"/>
      <c r="D528" s="434"/>
      <c r="E528" s="442"/>
      <c r="F528" s="434"/>
      <c r="G528" s="434"/>
    </row>
    <row r="529" spans="3:7" ht="15">
      <c r="C529" s="434"/>
      <c r="D529" s="434"/>
      <c r="E529" s="442"/>
      <c r="F529" s="434"/>
      <c r="G529" s="434"/>
    </row>
    <row r="530" spans="3:7" ht="15">
      <c r="C530" s="434"/>
      <c r="D530" s="434"/>
      <c r="E530" s="442"/>
      <c r="F530" s="434"/>
      <c r="G530" s="434"/>
    </row>
    <row r="531" spans="3:7" ht="15">
      <c r="C531" s="434"/>
      <c r="D531" s="434"/>
      <c r="E531" s="442"/>
      <c r="F531" s="434"/>
      <c r="G531" s="434"/>
    </row>
    <row r="532" spans="3:7" ht="15">
      <c r="C532" s="434"/>
      <c r="D532" s="434"/>
      <c r="E532" s="442"/>
      <c r="F532" s="434"/>
      <c r="G532" s="434"/>
    </row>
    <row r="533" spans="3:7" ht="15">
      <c r="C533" s="434"/>
      <c r="D533" s="434"/>
      <c r="E533" s="442"/>
      <c r="F533" s="434"/>
      <c r="G533" s="434"/>
    </row>
    <row r="534" spans="3:7" ht="15">
      <c r="C534" s="434"/>
      <c r="D534" s="434"/>
      <c r="E534" s="442"/>
      <c r="F534" s="434"/>
      <c r="G534" s="434"/>
    </row>
    <row r="535" spans="3:7" ht="15">
      <c r="C535" s="434"/>
      <c r="D535" s="434"/>
      <c r="E535" s="442"/>
      <c r="F535" s="434"/>
      <c r="G535" s="434"/>
    </row>
    <row r="536" spans="3:7" ht="15">
      <c r="C536" s="434"/>
      <c r="D536" s="434"/>
      <c r="E536" s="442"/>
      <c r="F536" s="434"/>
      <c r="G536" s="434"/>
    </row>
    <row r="537" spans="3:7" ht="15">
      <c r="C537" s="434"/>
      <c r="D537" s="434"/>
      <c r="E537" s="442"/>
      <c r="F537" s="434"/>
      <c r="G537" s="434"/>
    </row>
    <row r="538" spans="3:7" ht="15">
      <c r="C538" s="434"/>
      <c r="D538" s="434"/>
      <c r="E538" s="442"/>
      <c r="F538" s="434"/>
      <c r="G538" s="434"/>
    </row>
    <row r="539" spans="3:7" ht="15">
      <c r="C539" s="434"/>
      <c r="D539" s="434"/>
      <c r="E539" s="442"/>
      <c r="F539" s="434"/>
      <c r="G539" s="434"/>
    </row>
    <row r="540" spans="3:7" ht="15">
      <c r="C540" s="434"/>
      <c r="D540" s="434"/>
      <c r="E540" s="442"/>
      <c r="F540" s="434"/>
      <c r="G540" s="434"/>
    </row>
    <row r="541" spans="3:7" ht="15">
      <c r="C541" s="434"/>
      <c r="D541" s="434"/>
      <c r="E541" s="442"/>
      <c r="F541" s="434"/>
      <c r="G541" s="434"/>
    </row>
    <row r="542" spans="3:7" ht="15">
      <c r="C542" s="434"/>
      <c r="D542" s="434"/>
      <c r="E542" s="442"/>
      <c r="F542" s="434"/>
      <c r="G542" s="434"/>
    </row>
    <row r="543" spans="3:7" ht="15">
      <c r="C543" s="434"/>
      <c r="D543" s="434"/>
      <c r="E543" s="442"/>
      <c r="F543" s="434"/>
      <c r="G543" s="434"/>
    </row>
    <row r="544" spans="3:7" ht="15">
      <c r="C544" s="434"/>
      <c r="D544" s="434"/>
      <c r="E544" s="442"/>
      <c r="F544" s="434"/>
      <c r="G544" s="434"/>
    </row>
    <row r="545" spans="3:7" ht="15">
      <c r="C545" s="434"/>
      <c r="D545" s="434"/>
      <c r="E545" s="442"/>
      <c r="F545" s="434"/>
      <c r="G545" s="434"/>
    </row>
    <row r="546" spans="3:7" ht="15">
      <c r="C546" s="434"/>
      <c r="D546" s="434"/>
      <c r="E546" s="442"/>
      <c r="F546" s="434"/>
      <c r="G546" s="434"/>
    </row>
    <row r="547" spans="3:7" ht="15">
      <c r="C547" s="434"/>
      <c r="D547" s="434"/>
      <c r="E547" s="442"/>
      <c r="F547" s="434"/>
      <c r="G547" s="434"/>
    </row>
    <row r="548" spans="3:7" ht="15">
      <c r="C548" s="434"/>
      <c r="D548" s="434"/>
      <c r="E548" s="442"/>
      <c r="F548" s="434"/>
      <c r="G548" s="434"/>
    </row>
    <row r="549" spans="3:7" ht="15">
      <c r="C549" s="434"/>
      <c r="D549" s="434"/>
      <c r="E549" s="442"/>
      <c r="F549" s="434"/>
      <c r="G549" s="434"/>
    </row>
    <row r="550" spans="3:7" ht="15">
      <c r="C550" s="434"/>
      <c r="D550" s="434"/>
      <c r="E550" s="442"/>
      <c r="F550" s="434"/>
      <c r="G550" s="434"/>
    </row>
    <row r="551" spans="3:7" ht="15">
      <c r="C551" s="434"/>
      <c r="D551" s="434"/>
      <c r="E551" s="442"/>
      <c r="F551" s="434"/>
      <c r="G551" s="434"/>
    </row>
    <row r="552" spans="3:7" ht="15">
      <c r="C552" s="434"/>
      <c r="D552" s="434"/>
      <c r="E552" s="442"/>
      <c r="F552" s="434"/>
      <c r="G552" s="434"/>
    </row>
    <row r="553" spans="3:7" ht="15">
      <c r="C553" s="434"/>
      <c r="D553" s="434"/>
      <c r="E553" s="442"/>
      <c r="F553" s="434"/>
      <c r="G553" s="434"/>
    </row>
    <row r="554" spans="3:7" ht="15">
      <c r="C554" s="434"/>
      <c r="D554" s="434"/>
      <c r="E554" s="442"/>
      <c r="F554" s="434"/>
      <c r="G554" s="434"/>
    </row>
    <row r="555" spans="3:7" ht="15">
      <c r="C555" s="434"/>
      <c r="D555" s="434"/>
      <c r="E555" s="442"/>
      <c r="F555" s="434"/>
      <c r="G555" s="434"/>
    </row>
    <row r="556" spans="3:7" ht="15">
      <c r="C556" s="434"/>
      <c r="D556" s="434"/>
      <c r="E556" s="442"/>
      <c r="F556" s="434"/>
      <c r="G556" s="434"/>
    </row>
    <row r="557" spans="3:7" ht="15">
      <c r="C557" s="434"/>
      <c r="D557" s="434"/>
      <c r="E557" s="442"/>
      <c r="F557" s="434"/>
      <c r="G557" s="434"/>
    </row>
    <row r="558" spans="3:7" ht="15">
      <c r="C558" s="434"/>
      <c r="D558" s="434"/>
      <c r="E558" s="442"/>
      <c r="F558" s="434"/>
      <c r="G558" s="434"/>
    </row>
    <row r="559" spans="3:7" ht="15">
      <c r="C559" s="434"/>
      <c r="D559" s="434"/>
      <c r="E559" s="442"/>
      <c r="F559" s="434"/>
      <c r="G559" s="434"/>
    </row>
    <row r="560" spans="3:7" ht="15">
      <c r="C560" s="434"/>
      <c r="D560" s="434"/>
      <c r="E560" s="442"/>
      <c r="F560" s="434"/>
      <c r="G560" s="434"/>
    </row>
    <row r="561" spans="3:7" ht="15">
      <c r="C561" s="434"/>
      <c r="D561" s="434"/>
      <c r="E561" s="442"/>
      <c r="F561" s="434"/>
      <c r="G561" s="434"/>
    </row>
    <row r="562" spans="3:7" ht="15">
      <c r="C562" s="434"/>
      <c r="D562" s="434"/>
      <c r="E562" s="442"/>
      <c r="F562" s="434"/>
      <c r="G562" s="434"/>
    </row>
    <row r="563" spans="3:7" ht="15">
      <c r="C563" s="434"/>
      <c r="D563" s="434"/>
      <c r="E563" s="442"/>
      <c r="F563" s="434"/>
      <c r="G563" s="434"/>
    </row>
    <row r="564" spans="3:7" ht="15">
      <c r="C564" s="434"/>
      <c r="D564" s="434"/>
      <c r="E564" s="442"/>
      <c r="F564" s="434"/>
      <c r="G564" s="434"/>
    </row>
    <row r="565" spans="3:7" ht="15">
      <c r="C565" s="434"/>
      <c r="D565" s="434"/>
      <c r="E565" s="442"/>
      <c r="F565" s="434"/>
      <c r="G565" s="434"/>
    </row>
    <row r="566" spans="3:7" ht="15">
      <c r="C566" s="434"/>
      <c r="D566" s="434"/>
      <c r="E566" s="442"/>
      <c r="F566" s="434"/>
      <c r="G566" s="434"/>
    </row>
    <row r="567" spans="3:7" ht="15">
      <c r="C567" s="434"/>
      <c r="D567" s="434"/>
      <c r="E567" s="442"/>
      <c r="F567" s="434"/>
      <c r="G567" s="434"/>
    </row>
    <row r="568" spans="3:7" ht="15">
      <c r="C568" s="434"/>
      <c r="D568" s="434"/>
      <c r="E568" s="442"/>
      <c r="F568" s="434"/>
      <c r="G568" s="434"/>
    </row>
    <row r="569" spans="3:7" ht="15">
      <c r="C569" s="434"/>
      <c r="D569" s="434"/>
      <c r="E569" s="442"/>
      <c r="F569" s="434"/>
      <c r="G569" s="434"/>
    </row>
    <row r="570" spans="3:7" ht="15">
      <c r="C570" s="434"/>
      <c r="D570" s="434"/>
      <c r="E570" s="442"/>
      <c r="F570" s="434"/>
      <c r="G570" s="434"/>
    </row>
    <row r="571" spans="3:7" ht="15">
      <c r="C571" s="434"/>
      <c r="D571" s="434"/>
      <c r="E571" s="442"/>
      <c r="F571" s="434"/>
      <c r="G571" s="434"/>
    </row>
    <row r="572" spans="3:7" ht="15">
      <c r="C572" s="434"/>
      <c r="D572" s="434"/>
      <c r="E572" s="442"/>
      <c r="F572" s="434"/>
      <c r="G572" s="434"/>
    </row>
    <row r="573" spans="3:7" ht="15">
      <c r="C573" s="434"/>
      <c r="D573" s="434"/>
      <c r="E573" s="442"/>
      <c r="F573" s="434"/>
      <c r="G573" s="434"/>
    </row>
    <row r="574" spans="3:7" ht="15">
      <c r="C574" s="434"/>
      <c r="D574" s="434"/>
      <c r="E574" s="442"/>
      <c r="F574" s="434"/>
      <c r="G574" s="434"/>
    </row>
    <row r="575" spans="3:7" ht="15">
      <c r="C575" s="434"/>
      <c r="D575" s="434"/>
      <c r="E575" s="442"/>
      <c r="F575" s="434"/>
      <c r="G575" s="434"/>
    </row>
    <row r="576" spans="3:7" ht="15">
      <c r="C576" s="434"/>
      <c r="D576" s="434"/>
      <c r="E576" s="442"/>
      <c r="F576" s="434"/>
      <c r="G576" s="434"/>
    </row>
    <row r="577" spans="3:7" ht="15">
      <c r="C577" s="434"/>
      <c r="D577" s="434"/>
      <c r="E577" s="442"/>
      <c r="F577" s="434"/>
      <c r="G577" s="434"/>
    </row>
    <row r="578" spans="3:7" ht="15">
      <c r="C578" s="434"/>
      <c r="D578" s="434"/>
      <c r="E578" s="442"/>
      <c r="F578" s="434"/>
      <c r="G578" s="434"/>
    </row>
    <row r="579" spans="3:7" ht="15">
      <c r="C579" s="434"/>
      <c r="D579" s="434"/>
      <c r="E579" s="442"/>
      <c r="F579" s="434"/>
      <c r="G579" s="434"/>
    </row>
    <row r="580" spans="3:7" ht="15">
      <c r="C580" s="434"/>
      <c r="D580" s="434"/>
      <c r="E580" s="442"/>
      <c r="F580" s="434"/>
      <c r="G580" s="434"/>
    </row>
    <row r="581" spans="3:7" ht="15">
      <c r="C581" s="434"/>
      <c r="D581" s="434"/>
      <c r="E581" s="442"/>
      <c r="F581" s="434"/>
      <c r="G581" s="434"/>
    </row>
    <row r="582" spans="3:7" ht="15">
      <c r="C582" s="434"/>
      <c r="D582" s="434"/>
      <c r="E582" s="442"/>
      <c r="F582" s="434"/>
      <c r="G582" s="434"/>
    </row>
    <row r="583" spans="3:7" ht="15">
      <c r="C583" s="434"/>
      <c r="D583" s="434"/>
      <c r="E583" s="442"/>
      <c r="F583" s="434"/>
      <c r="G583" s="434"/>
    </row>
    <row r="584" spans="3:7" ht="15">
      <c r="C584" s="434"/>
      <c r="D584" s="434"/>
      <c r="E584" s="442"/>
      <c r="F584" s="434"/>
      <c r="G584" s="434"/>
    </row>
    <row r="585" spans="3:7" ht="15">
      <c r="C585" s="434"/>
      <c r="D585" s="434"/>
      <c r="E585" s="442"/>
      <c r="F585" s="434"/>
      <c r="G585" s="434"/>
    </row>
    <row r="586" spans="3:7" ht="15">
      <c r="C586" s="434"/>
      <c r="D586" s="434"/>
      <c r="E586" s="442"/>
      <c r="F586" s="434"/>
      <c r="G586" s="434"/>
    </row>
    <row r="587" spans="3:7" ht="15">
      <c r="C587" s="434"/>
      <c r="D587" s="434"/>
      <c r="E587" s="442"/>
      <c r="F587" s="434"/>
      <c r="G587" s="434"/>
    </row>
    <row r="588" spans="3:7" ht="15">
      <c r="C588" s="434"/>
      <c r="D588" s="434"/>
      <c r="E588" s="442"/>
      <c r="F588" s="434"/>
      <c r="G588" s="434"/>
    </row>
    <row r="589" spans="3:7" ht="15">
      <c r="C589" s="434"/>
      <c r="D589" s="434"/>
      <c r="E589" s="442"/>
      <c r="F589" s="434"/>
      <c r="G589" s="434"/>
    </row>
    <row r="590" spans="3:7" ht="15">
      <c r="C590" s="434"/>
      <c r="D590" s="434"/>
      <c r="E590" s="442"/>
      <c r="F590" s="434"/>
      <c r="G590" s="434"/>
    </row>
    <row r="591" spans="3:7" ht="15">
      <c r="C591" s="434"/>
      <c r="D591" s="434"/>
      <c r="E591" s="442"/>
      <c r="F591" s="434"/>
      <c r="G591" s="434"/>
    </row>
    <row r="592" spans="3:7" ht="15">
      <c r="C592" s="434"/>
      <c r="D592" s="434"/>
      <c r="E592" s="442"/>
      <c r="F592" s="434"/>
      <c r="G592" s="434"/>
    </row>
    <row r="593" spans="3:7" ht="15">
      <c r="C593" s="434"/>
      <c r="D593" s="434"/>
      <c r="E593" s="442"/>
      <c r="F593" s="434"/>
      <c r="G593" s="434"/>
    </row>
    <row r="594" spans="3:7" ht="15">
      <c r="C594" s="434"/>
      <c r="D594" s="434"/>
      <c r="E594" s="442"/>
      <c r="F594" s="434"/>
      <c r="G594" s="434"/>
    </row>
    <row r="595" spans="3:7" ht="15">
      <c r="C595" s="434"/>
      <c r="D595" s="434"/>
      <c r="E595" s="442"/>
      <c r="F595" s="434"/>
      <c r="G595" s="434"/>
    </row>
    <row r="596" spans="3:7" ht="15">
      <c r="C596" s="434"/>
      <c r="D596" s="434"/>
      <c r="E596" s="442"/>
      <c r="F596" s="434"/>
      <c r="G596" s="434"/>
    </row>
    <row r="597" spans="3:7" ht="15">
      <c r="C597" s="434"/>
      <c r="D597" s="434"/>
      <c r="E597" s="442"/>
      <c r="F597" s="434"/>
      <c r="G597" s="434"/>
    </row>
    <row r="598" spans="3:7" ht="15">
      <c r="C598" s="434"/>
      <c r="D598" s="434"/>
      <c r="E598" s="442"/>
      <c r="F598" s="434"/>
      <c r="G598" s="434"/>
    </row>
    <row r="599" spans="3:7" ht="15">
      <c r="C599" s="434"/>
      <c r="D599" s="434"/>
      <c r="E599" s="442"/>
      <c r="F599" s="434"/>
      <c r="G599" s="434"/>
    </row>
    <row r="600" spans="3:7" ht="15">
      <c r="C600" s="434"/>
      <c r="D600" s="434"/>
      <c r="E600" s="442"/>
      <c r="F600" s="434"/>
      <c r="G600" s="434"/>
    </row>
  </sheetData>
  <sheetProtection algorithmName="SHA-512" hashValue="CbbP2zWiyXBU4LgikH33McTWSYGSmoMwnvUepE6tvLYXoer3n3xxyrihrSkJSAIIe47a8jCgC1VDYuPKZIxvLA==" saltValue="RMY4mrkwVfcYSi+lJ6t0Ug==" spinCount="100000" sheet="1" objects="1" scenarios="1"/>
  <mergeCells count="10">
    <mergeCell ref="C45:E45"/>
    <mergeCell ref="I45:K45"/>
    <mergeCell ref="I46:K46"/>
    <mergeCell ref="I47:K47"/>
    <mergeCell ref="C35:E43"/>
    <mergeCell ref="F39:H39"/>
    <mergeCell ref="F40:H40"/>
    <mergeCell ref="F41:H41"/>
    <mergeCell ref="C44:E44"/>
    <mergeCell ref="I44:K44"/>
  </mergeCells>
  <conditionalFormatting sqref="L4:L34">
    <cfRule type="cellIs" priority="182" dxfId="178" operator="greaterThan">
      <formula>0</formula>
    </cfRule>
  </conditionalFormatting>
  <conditionalFormatting sqref="L35">
    <cfRule type="cellIs" priority="267" dxfId="85" operator="greaterThan">
      <formula>0</formula>
    </cfRule>
  </conditionalFormatting>
  <conditionalFormatting sqref="N4:N34">
    <cfRule type="cellIs" priority="213" dxfId="89" operator="greaterThan">
      <formula>$N$39</formula>
    </cfRule>
  </conditionalFormatting>
  <conditionalFormatting sqref="N36">
    <cfRule type="cellIs" priority="207" dxfId="87" operator="greaterThan">
      <formula>$N$41</formula>
    </cfRule>
    <cfRule type="cellIs" priority="193" dxfId="86" operator="equal">
      <formula>$N$41+AVERAGE($N$4:$N$34)</formula>
    </cfRule>
  </conditionalFormatting>
  <conditionalFormatting sqref="N37">
    <cfRule type="cellIs" priority="224" dxfId="85" operator="greaterThan">
      <formula>$N$39</formula>
    </cfRule>
    <cfRule type="cellIs" priority="223" dxfId="86" operator="equal">
      <formula>$N$39+MAX($N$4:$N$34)</formula>
    </cfRule>
  </conditionalFormatting>
  <conditionalFormatting sqref="O4:O34">
    <cfRule type="cellIs" priority="178" dxfId="89" operator="between">
      <formula>$O$39</formula>
      <formula>99999</formula>
    </cfRule>
  </conditionalFormatting>
  <conditionalFormatting sqref="O36">
    <cfRule type="cellIs" priority="206" dxfId="86" operator="equal">
      <formula>$O$41+AVERAGE($O$4:$O$34)</formula>
    </cfRule>
    <cfRule type="cellIs" priority="265" dxfId="87" operator="greaterThan">
      <formula>$O$41</formula>
    </cfRule>
  </conditionalFormatting>
  <conditionalFormatting sqref="O37">
    <cfRule type="cellIs" priority="252" dxfId="85" operator="greaterThan">
      <formula>$O$39</formula>
    </cfRule>
    <cfRule type="cellIs" priority="251" dxfId="86" operator="equal">
      <formula>$O$39+MAX($O$4:$O$34)</formula>
    </cfRule>
  </conditionalFormatting>
  <conditionalFormatting sqref="P4:P34">
    <cfRule type="cellIs" priority="277" dxfId="89" operator="lessThan">
      <formula>$P$40</formula>
    </cfRule>
  </conditionalFormatting>
  <conditionalFormatting sqref="P36">
    <cfRule type="cellIs" priority="157" dxfId="87" operator="lessThan">
      <formula>$P$41</formula>
    </cfRule>
    <cfRule type="cellIs" priority="156" dxfId="86" operator="equal">
      <formula>$P$41+AVERAGE($P$4:$P$34)</formula>
    </cfRule>
  </conditionalFormatting>
  <conditionalFormatting sqref="P37">
    <cfRule type="cellIs" priority="245" dxfId="86" operator="equal">
      <formula>$P$39+MAX($P$4:$P$34)</formula>
    </cfRule>
    <cfRule type="cellIs" priority="246" dxfId="85" operator="greaterThan">
      <formula>$P$39</formula>
    </cfRule>
  </conditionalFormatting>
  <conditionalFormatting sqref="P38">
    <cfRule type="cellIs" priority="170" dxfId="86" operator="equal">
      <formula>$P$40+MIN($P$4:$P$34)</formula>
    </cfRule>
    <cfRule type="cellIs" priority="266" dxfId="85" operator="lessThan">
      <formula>$P$40</formula>
    </cfRule>
  </conditionalFormatting>
  <conditionalFormatting sqref="Q4:Q34">
    <cfRule type="cellIs" priority="40" dxfId="107" operator="greaterThan">
      <formula>$Q$41</formula>
    </cfRule>
  </conditionalFormatting>
  <conditionalFormatting sqref="R4:R34">
    <cfRule type="cellIs" priority="39" dxfId="107" operator="greaterThan">
      <formula>$R$41</formula>
    </cfRule>
  </conditionalFormatting>
  <conditionalFormatting sqref="T4:T34">
    <cfRule type="cellIs" priority="211" dxfId="89" operator="greaterThan">
      <formula>$T$39</formula>
    </cfRule>
  </conditionalFormatting>
  <conditionalFormatting sqref="T36">
    <cfRule type="cellIs" priority="190" dxfId="87" operator="greaterThan">
      <formula>$T$41</formula>
    </cfRule>
    <cfRule type="cellIs" priority="189" dxfId="86" operator="equal">
      <formula>$T$41+AVERAGE($T$4:$T$34)</formula>
    </cfRule>
  </conditionalFormatting>
  <conditionalFormatting sqref="T37">
    <cfRule type="cellIs" priority="220" dxfId="85" operator="greaterThan">
      <formula>$T$39</formula>
    </cfRule>
    <cfRule type="cellIs" priority="171" dxfId="86" operator="equal">
      <formula>$T$39+MAX($T$4:$T$34)</formula>
    </cfRule>
  </conditionalFormatting>
  <conditionalFormatting sqref="U4:U34">
    <cfRule type="cellIs" priority="176" dxfId="89" operator="between">
      <formula>$U$39</formula>
      <formula>9999</formula>
    </cfRule>
  </conditionalFormatting>
  <conditionalFormatting sqref="U36">
    <cfRule type="cellIs" priority="202" dxfId="86" operator="equal">
      <formula>$U$41+AVERAGE($U$4:$U$34)</formula>
    </cfRule>
    <cfRule type="cellIs" priority="203" dxfId="87" operator="greaterThan">
      <formula>$U$41</formula>
    </cfRule>
  </conditionalFormatting>
  <conditionalFormatting sqref="U37">
    <cfRule type="cellIs" priority="244" dxfId="85" operator="greaterThan">
      <formula>$U$39</formula>
    </cfRule>
    <cfRule type="cellIs" priority="243" dxfId="86" operator="equal">
      <formula>$U$39+MAX($U$4:$U$34)</formula>
    </cfRule>
  </conditionalFormatting>
  <conditionalFormatting sqref="V4:V34">
    <cfRule type="cellIs" priority="283" dxfId="89" operator="lessThan">
      <formula>$V$40</formula>
    </cfRule>
  </conditionalFormatting>
  <conditionalFormatting sqref="V36">
    <cfRule type="cellIs" priority="152" dxfId="86" operator="equal">
      <formula>$V$41+AVERAGE($V$4:$V$34)</formula>
    </cfRule>
    <cfRule type="cellIs" priority="153" dxfId="87" operator="lessThan">
      <formula>$V$41</formula>
    </cfRule>
  </conditionalFormatting>
  <conditionalFormatting sqref="V37">
    <cfRule type="cellIs" priority="241" dxfId="86" operator="equal">
      <formula>$V$39+MAX($V$4:$V$34)</formula>
    </cfRule>
    <cfRule type="cellIs" priority="242" dxfId="85" operator="greaterThan">
      <formula>$V$39</formula>
    </cfRule>
  </conditionalFormatting>
  <conditionalFormatting sqref="V38">
    <cfRule type="cellIs" priority="166" dxfId="86" operator="equal">
      <formula>$V$40+MIN($V$4:$V$34)</formula>
    </cfRule>
    <cfRule type="cellIs" priority="167" dxfId="85" operator="lessThan">
      <formula>$V$40</formula>
    </cfRule>
  </conditionalFormatting>
  <conditionalFormatting sqref="W4:W34">
    <cfRule type="cellIs" priority="10" dxfId="107" operator="greaterThan">
      <formula>$W$41</formula>
    </cfRule>
  </conditionalFormatting>
  <conditionalFormatting sqref="X4:X34">
    <cfRule type="cellIs" priority="9" dxfId="107" operator="greaterThan">
      <formula>$X$41</formula>
    </cfRule>
  </conditionalFormatting>
  <conditionalFormatting sqref="Z4:Z34">
    <cfRule type="cellIs" priority="210" dxfId="89" operator="greaterThan">
      <formula>$Z$39</formula>
    </cfRule>
  </conditionalFormatting>
  <conditionalFormatting sqref="Z36">
    <cfRule type="cellIs" priority="188" dxfId="87" operator="greaterThan">
      <formula>$Z$41</formula>
    </cfRule>
    <cfRule type="cellIs" priority="187" dxfId="86" operator="equal">
      <formula>$Z$41+AVERAGE($Z$4:$Z$34)</formula>
    </cfRule>
  </conditionalFormatting>
  <conditionalFormatting sqref="Z37">
    <cfRule type="cellIs" priority="218" dxfId="86" operator="equal">
      <formula>$Z$39+MAX($Z$4:$Z$34)</formula>
    </cfRule>
    <cfRule type="cellIs" priority="219" dxfId="85" operator="greaterThan">
      <formula>$Z$39</formula>
    </cfRule>
  </conditionalFormatting>
  <conditionalFormatting sqref="AA4:AA34">
    <cfRule type="cellIs" priority="175" dxfId="89" operator="between">
      <formula>$AA$39</formula>
      <formula>9999</formula>
    </cfRule>
  </conditionalFormatting>
  <conditionalFormatting sqref="AA36">
    <cfRule type="cellIs" priority="201" dxfId="87" operator="greaterThan">
      <formula>$AA$41</formula>
    </cfRule>
    <cfRule type="cellIs" priority="200" dxfId="86" operator="equal">
      <formula>$AA$41+AVERAGE($AA$4:$AA$34)</formula>
    </cfRule>
  </conditionalFormatting>
  <conditionalFormatting sqref="AA37">
    <cfRule type="cellIs" priority="239" dxfId="86" operator="equal">
      <formula>$AA$39+MAX($AA$4:$AA$34)</formula>
    </cfRule>
    <cfRule type="cellIs" priority="240" dxfId="85" operator="greaterThan">
      <formula>$AA$39</formula>
    </cfRule>
  </conditionalFormatting>
  <conditionalFormatting sqref="AB4:AB34">
    <cfRule type="cellIs" priority="284" dxfId="89" operator="lessThan">
      <formula>$AB$40</formula>
    </cfRule>
  </conditionalFormatting>
  <conditionalFormatting sqref="AB36">
    <cfRule type="cellIs" priority="151" dxfId="87" operator="lessThan">
      <formula>$AB$41</formula>
    </cfRule>
    <cfRule type="cellIs" priority="150" dxfId="86" operator="equal">
      <formula>$AB$41+AVERAGE($AB$4:$AB$34)</formula>
    </cfRule>
  </conditionalFormatting>
  <conditionalFormatting sqref="AB37">
    <cfRule type="cellIs" priority="237" dxfId="86" operator="equal">
      <formula>$AB$39+MAX($AB$4:$AB$34)</formula>
    </cfRule>
    <cfRule type="cellIs" priority="238" dxfId="85" operator="greaterThan">
      <formula>$AB$39</formula>
    </cfRule>
  </conditionalFormatting>
  <conditionalFormatting sqref="AB38">
    <cfRule type="cellIs" priority="164" dxfId="86" operator="equal">
      <formula>$AB$40+MIN($AB$4:$AB$34)</formula>
    </cfRule>
    <cfRule type="cellIs" priority="165" dxfId="85" operator="lessThan">
      <formula>$AB$40</formula>
    </cfRule>
  </conditionalFormatting>
  <conditionalFormatting sqref="AC4:AC34">
    <cfRule type="cellIs" priority="27" dxfId="107" operator="greaterThan">
      <formula>$AC$41</formula>
    </cfRule>
  </conditionalFormatting>
  <conditionalFormatting sqref="AD4:AD34">
    <cfRule type="cellIs" priority="26" dxfId="107" operator="greaterThan">
      <formula>$AD$41</formula>
    </cfRule>
  </conditionalFormatting>
  <conditionalFormatting sqref="AE4 AE6 AE8 AE10 AE12 AE14 AE16 AE18 AE20 AE22 AE24 AE26 AE28 AE30 AE32 AE34">
    <cfRule type="containsBlanks" priority="257" dxfId="119">
      <formula>LEN(TRIM(AE4))=0</formula>
    </cfRule>
  </conditionalFormatting>
  <conditionalFormatting sqref="AE4:AE34">
    <cfRule type="cellIs" priority="258" dxfId="89" operator="lessThan">
      <formula>$AE$40</formula>
    </cfRule>
  </conditionalFormatting>
  <conditionalFormatting sqref="AE36">
    <cfRule type="cellIs" priority="259" dxfId="87" operator="lessThan">
      <formula>$AE$41</formula>
    </cfRule>
  </conditionalFormatting>
  <conditionalFormatting sqref="AE38">
    <cfRule type="cellIs" priority="268" dxfId="85" operator="lessThan">
      <formula>$AE$40</formula>
    </cfRule>
  </conditionalFormatting>
  <conditionalFormatting sqref="AE5:AF5 AE7:AF7 AE9:AF9 AE11:AF11 AE13:AF13 AE15:AF15 AE17:AF17 AE19:AF19 AE21:AF21 AE23:AF23 AE25:AF25 AE27:AF27 AE29:AF29 AE31:AF31 AE33:AF33">
    <cfRule type="containsBlanks" priority="256" dxfId="115">
      <formula>LEN(TRIM(AE5))=0</formula>
    </cfRule>
  </conditionalFormatting>
  <conditionalFormatting sqref="AF4 AF6 AF8 AF10 AF12 AF14 AF16 AF18 AF20 AF22 AF24 AF26 AF28 AF30 AF32 AF34">
    <cfRule type="containsBlanks" priority="269" dxfId="114">
      <formula>LEN(TRIM(AF4))=0</formula>
    </cfRule>
  </conditionalFormatting>
  <conditionalFormatting sqref="AF4:AF34">
    <cfRule type="cellIs" priority="275" dxfId="113" operator="greaterThan">
      <formula>$AF$39</formula>
    </cfRule>
    <cfRule type="cellIs" priority="285" dxfId="107" operator="lessThan">
      <formula>$AF$40</formula>
    </cfRule>
  </conditionalFormatting>
  <conditionalFormatting sqref="AF37">
    <cfRule type="cellIs" priority="264" dxfId="111" operator="greaterThan">
      <formula>$AF$39</formula>
    </cfRule>
  </conditionalFormatting>
  <conditionalFormatting sqref="AF38">
    <cfRule type="cellIs" priority="263" dxfId="85" operator="lessThan">
      <formula>$AF$40</formula>
    </cfRule>
  </conditionalFormatting>
  <conditionalFormatting sqref="AH4:AH34">
    <cfRule type="cellIs" priority="270" dxfId="89" operator="greaterThan">
      <formula>$AH$39</formula>
    </cfRule>
  </conditionalFormatting>
  <conditionalFormatting sqref="AH37">
    <cfRule type="cellIs" priority="262" dxfId="85" operator="greaterThan">
      <formula>$AH$39</formula>
    </cfRule>
  </conditionalFormatting>
  <conditionalFormatting sqref="AJ4:AJ34">
    <cfRule type="cellIs" priority="255" dxfId="107" operator="greaterThan">
      <formula>$AJ$39</formula>
    </cfRule>
  </conditionalFormatting>
  <conditionalFormatting sqref="AJ36">
    <cfRule type="cellIs" priority="254" dxfId="87" operator="greaterThan">
      <formula>$AJ$41</formula>
    </cfRule>
  </conditionalFormatting>
  <conditionalFormatting sqref="AJ37">
    <cfRule type="cellIs" priority="253" dxfId="85" operator="greaterThan">
      <formula>$AJ$39</formula>
    </cfRule>
  </conditionalFormatting>
  <conditionalFormatting sqref="AL4:AL34">
    <cfRule type="cellIs" priority="141" dxfId="89" operator="greaterThan">
      <formula>$AL$39</formula>
    </cfRule>
  </conditionalFormatting>
  <conditionalFormatting sqref="AL36">
    <cfRule type="cellIs" priority="140" dxfId="87" operator="greaterThan">
      <formula>$AL$41</formula>
    </cfRule>
    <cfRule type="cellIs" priority="139" dxfId="86" operator="equal">
      <formula>$AL$41+AVERAGE($AL$4:$AL$34)</formula>
    </cfRule>
  </conditionalFormatting>
  <conditionalFormatting sqref="AL37">
    <cfRule type="cellIs" priority="23" dxfId="86" operator="equal">
      <formula>$AL$39+MAX($AL$4:$AL$34)</formula>
    </cfRule>
    <cfRule type="cellIs" priority="24" dxfId="85" operator="greaterThan">
      <formula>$AL$39</formula>
    </cfRule>
  </conditionalFormatting>
  <conditionalFormatting sqref="AM4:AM34">
    <cfRule type="cellIs" priority="138" dxfId="89" operator="between">
      <formula>$AM$39</formula>
      <formula>9999</formula>
    </cfRule>
  </conditionalFormatting>
  <conditionalFormatting sqref="AM36">
    <cfRule type="cellIs" priority="136" dxfId="86" operator="equal">
      <formula>$AM$41+AVERAGE($AM$4:$AM$34)</formula>
    </cfRule>
    <cfRule type="cellIs" priority="137" dxfId="87" operator="greaterThan">
      <formula>$AM$41</formula>
    </cfRule>
  </conditionalFormatting>
  <conditionalFormatting sqref="AM37">
    <cfRule type="cellIs" priority="142" dxfId="86" operator="equal">
      <formula>$AM$39+MAX($AM$4:$AM$34)</formula>
    </cfRule>
    <cfRule type="cellIs" priority="143" dxfId="85" operator="greaterThan">
      <formula>$AM$39</formula>
    </cfRule>
  </conditionalFormatting>
  <conditionalFormatting sqref="AN4:AN34">
    <cfRule type="cellIs" priority="208" dxfId="89" operator="greaterThan">
      <formula>$AN$39</formula>
    </cfRule>
  </conditionalFormatting>
  <conditionalFormatting sqref="AN36">
    <cfRule type="cellIs" priority="184" dxfId="87" operator="greaterThan">
      <formula>$AN$41</formula>
    </cfRule>
    <cfRule type="cellIs" priority="183" dxfId="86" operator="equal">
      <formula>$AN$41+AVERAGE($AN$4:$AN$34)</formula>
    </cfRule>
  </conditionalFormatting>
  <conditionalFormatting sqref="AN37">
    <cfRule type="cellIs" priority="214" dxfId="86" operator="equal">
      <formula>$AN$39+MAX($AN$4:$AN$34)</formula>
    </cfRule>
    <cfRule type="cellIs" priority="215" dxfId="85" operator="greaterThan">
      <formula>$AN$39</formula>
    </cfRule>
  </conditionalFormatting>
  <conditionalFormatting sqref="AO4:AO34">
    <cfRule type="cellIs" priority="172" dxfId="89" operator="between">
      <formula>$AO$39</formula>
      <formula>9999</formula>
    </cfRule>
  </conditionalFormatting>
  <conditionalFormatting sqref="AO36">
    <cfRule type="cellIs" priority="194" dxfId="86" operator="equal">
      <formula>$AO$41+AVERAGE($AO$4:$AO$34)</formula>
    </cfRule>
    <cfRule type="cellIs" priority="195" dxfId="87" operator="greaterThan">
      <formula>$AO$41</formula>
    </cfRule>
  </conditionalFormatting>
  <conditionalFormatting sqref="AO37">
    <cfRule type="cellIs" priority="227" dxfId="86" operator="equal">
      <formula>$AO$39+MAX($AO$4:$AO$34)</formula>
    </cfRule>
    <cfRule type="cellIs" priority="228" dxfId="85" operator="greaterThan">
      <formula>$AO$39</formula>
    </cfRule>
  </conditionalFormatting>
  <dataValidations count="4">
    <dataValidation type="decimal" allowBlank="1" showInputMessage="1" showErrorMessage="1" errorTitle="Numbers Only" error="Enter Numbers Only" sqref="AH4:AH38 AJ4:AJ38 T39:X41 N39:P41 AN39:AO41 Z39:AB41 AE40:AE41 AM41 AL39:AL41 AJ41 AF40 I4:AF38 AL4:AN38">
      <formula1>0</formula1>
      <formula2>99999999</formula2>
    </dataValidation>
    <dataValidation allowBlank="1" showInputMessage="1" showErrorMessage="1" errorTitle="Numbers Only" error="Enter Numbers Only" sqref="Y39:Y41 AJ39:AJ40 AE39:AF39 AM39:AM40 AC39:AD41 AK39:AK41 Q39:S41 M39:M41 AG39:AI41 AF41"/>
    <dataValidation type="custom" allowBlank="1" showInputMessage="1" showErrorMessage="1" error="Only the less than symbol &quot;&lt;&quot; may be entered in this column." sqref="AG4:AG34 AI4:AI34 AK4:AK34">
      <formula1>AG4:AG12318="&lt;"</formula1>
    </dataValidation>
    <dataValidation type="decimal" allowBlank="1" showInputMessage="1" showErrorMessage="1" error="Enter Numbers Only" sqref="W2:X2">
      <formula1>0</formula1>
      <formula2>99999999</formula2>
    </dataValidation>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pageSetUpPr fitToPage="1"/>
  </sheetPr>
  <dimension ref="B1:BX599"/>
  <sheetViews>
    <sheetView zoomScale="60" zoomScaleNormal="60" zoomScalePageLayoutView="55" workbookViewId="0" topLeftCell="AF1">
      <selection activeCell="AU1" activeCellId="2" sqref="AL1:AM1048576 AP1:AR1048576 AU1:BF1048576"/>
    </sheetView>
  </sheetViews>
  <sheetFormatPr defaultColWidth="8.7109375" defaultRowHeight="15"/>
  <cols>
    <col min="1" max="1" width="8.7109375" style="19" hidden="1" customWidth="1"/>
    <col min="2" max="2" width="7.00390625" style="19" hidden="1" customWidth="1"/>
    <col min="3" max="3" width="14.57421875" style="19" customWidth="1"/>
    <col min="4" max="4" width="20.421875" style="19" customWidth="1"/>
    <col min="5" max="5" width="14.7109375" style="28" customWidth="1"/>
    <col min="6" max="6" width="7.7109375" style="19" bestFit="1" customWidth="1"/>
    <col min="7" max="7" width="19.57421875" style="19" customWidth="1"/>
    <col min="8" max="8" width="14.7109375" style="19" customWidth="1"/>
    <col min="9" max="11" width="8.7109375" style="19" customWidth="1"/>
    <col min="12" max="12" width="6.57421875" style="19" bestFit="1" customWidth="1"/>
    <col min="13" max="13" width="8.7109375" style="19" customWidth="1"/>
    <col min="14" max="14" width="9.421875" style="19" customWidth="1"/>
    <col min="15" max="15" width="9.00390625" style="19" customWidth="1"/>
    <col min="16" max="16" width="8.7109375" style="19" customWidth="1"/>
    <col min="17" max="18" width="10.140625" style="19" bestFit="1" customWidth="1"/>
    <col min="19" max="24" width="9.7109375" style="752" customWidth="1"/>
    <col min="25" max="25" width="9.140625" style="19" customWidth="1"/>
    <col min="26" max="26" width="8.7109375" style="19" customWidth="1"/>
    <col min="27" max="27" width="8.8515625" style="19" customWidth="1"/>
    <col min="28" max="29" width="8.7109375" style="19" customWidth="1"/>
    <col min="30" max="30" width="9.140625" style="19" bestFit="1" customWidth="1"/>
    <col min="31" max="31" width="8.7109375" style="19" customWidth="1"/>
    <col min="32" max="32" width="8.28125" style="19" customWidth="1"/>
    <col min="33" max="33" width="4.7109375" style="19" customWidth="1"/>
    <col min="34" max="34" width="8.7109375" style="19" customWidth="1"/>
    <col min="35" max="35" width="4.7109375" style="19" customWidth="1"/>
    <col min="36" max="36" width="8.7109375" style="19" customWidth="1"/>
    <col min="37" max="37" width="4.7109375" style="19" customWidth="1"/>
    <col min="38" max="41" width="8.7109375" style="19" customWidth="1"/>
    <col min="42" max="76" width="8.7109375" style="163" customWidth="1"/>
    <col min="77" max="16384" width="8.7109375" style="19" customWidth="1"/>
  </cols>
  <sheetData>
    <row r="1" spans="2:76" s="6" customFormat="1" ht="120.75" customHeight="1" thickBot="1">
      <c r="B1" s="85" t="s">
        <v>165</v>
      </c>
      <c r="C1" s="1" t="s">
        <v>166</v>
      </c>
      <c r="D1" s="1" t="s">
        <v>167</v>
      </c>
      <c r="E1" s="2" t="s">
        <v>168</v>
      </c>
      <c r="F1" s="3" t="s">
        <v>169</v>
      </c>
      <c r="G1" s="3" t="s">
        <v>170</v>
      </c>
      <c r="H1" s="3" t="s">
        <v>171</v>
      </c>
      <c r="I1" s="4" t="s">
        <v>172</v>
      </c>
      <c r="J1" s="428" t="s">
        <v>173</v>
      </c>
      <c r="K1" s="428" t="s">
        <v>176</v>
      </c>
      <c r="L1" s="428" t="s">
        <v>177</v>
      </c>
      <c r="M1" s="4" t="s">
        <v>180</v>
      </c>
      <c r="N1" s="428" t="s">
        <v>181</v>
      </c>
      <c r="O1" s="428" t="s">
        <v>182</v>
      </c>
      <c r="P1" s="428" t="s">
        <v>183</v>
      </c>
      <c r="Q1" s="428" t="s">
        <v>184</v>
      </c>
      <c r="R1" s="429" t="s">
        <v>185</v>
      </c>
      <c r="S1" s="714" t="s">
        <v>188</v>
      </c>
      <c r="T1" s="715" t="s">
        <v>189</v>
      </c>
      <c r="U1" s="715" t="s">
        <v>190</v>
      </c>
      <c r="V1" s="715" t="s">
        <v>191</v>
      </c>
      <c r="W1" s="715" t="s">
        <v>46</v>
      </c>
      <c r="X1" s="716" t="s">
        <v>47</v>
      </c>
      <c r="Y1" s="4" t="s">
        <v>192</v>
      </c>
      <c r="Z1" s="428" t="s">
        <v>193</v>
      </c>
      <c r="AA1" s="428" t="s">
        <v>194</v>
      </c>
      <c r="AB1" s="428" t="s">
        <v>195</v>
      </c>
      <c r="AC1" s="428" t="s">
        <v>55</v>
      </c>
      <c r="AD1" s="429" t="s">
        <v>56</v>
      </c>
      <c r="AE1" s="429" t="s">
        <v>197</v>
      </c>
      <c r="AF1" s="429" t="s">
        <v>199</v>
      </c>
      <c r="AG1" s="428" t="s">
        <v>67</v>
      </c>
      <c r="AH1" s="430" t="s">
        <v>201</v>
      </c>
      <c r="AI1" s="4" t="s">
        <v>71</v>
      </c>
      <c r="AJ1" s="429" t="s">
        <v>73</v>
      </c>
      <c r="AK1" s="4" t="s">
        <v>75</v>
      </c>
      <c r="AL1" s="428" t="s">
        <v>212</v>
      </c>
      <c r="AM1" s="428" t="s">
        <v>213</v>
      </c>
      <c r="AN1" s="428" t="s">
        <v>216</v>
      </c>
      <c r="AO1" s="428" t="s">
        <v>217</v>
      </c>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row>
    <row r="2" spans="2:76" s="6" customFormat="1" ht="111" customHeight="1" hidden="1" thickBot="1">
      <c r="B2" s="86"/>
      <c r="C2" s="7"/>
      <c r="D2" s="7"/>
      <c r="E2" s="8"/>
      <c r="F2" s="9"/>
      <c r="G2" s="9"/>
      <c r="H2" s="9" t="s">
        <v>227</v>
      </c>
      <c r="I2" s="10">
        <v>46529</v>
      </c>
      <c r="J2" s="431">
        <v>50050</v>
      </c>
      <c r="K2" s="431">
        <v>50050</v>
      </c>
      <c r="L2" s="431">
        <v>80998</v>
      </c>
      <c r="M2" s="10">
        <v>80082</v>
      </c>
      <c r="N2" s="431">
        <v>80082</v>
      </c>
      <c r="O2" s="431"/>
      <c r="P2" s="431">
        <v>80358</v>
      </c>
      <c r="Q2" s="431"/>
      <c r="R2" s="11"/>
      <c r="S2" s="758" t="s">
        <v>229</v>
      </c>
      <c r="T2" s="759" t="s">
        <v>229</v>
      </c>
      <c r="U2" s="759"/>
      <c r="V2" s="759"/>
      <c r="W2" s="715"/>
      <c r="X2" s="716"/>
      <c r="Y2" s="10" t="s">
        <v>230</v>
      </c>
      <c r="Z2" s="431" t="s">
        <v>230</v>
      </c>
      <c r="AA2" s="431"/>
      <c r="AB2" s="431">
        <v>81011</v>
      </c>
      <c r="AC2" s="431"/>
      <c r="AD2" s="11"/>
      <c r="AE2" s="11" t="s">
        <v>231</v>
      </c>
      <c r="AF2" s="11" t="s">
        <v>232</v>
      </c>
      <c r="AG2" s="431"/>
      <c r="AH2" s="13" t="s">
        <v>233</v>
      </c>
      <c r="AI2" s="10"/>
      <c r="AJ2" s="11">
        <v>51040</v>
      </c>
      <c r="AK2" s="10"/>
      <c r="AL2" s="431"/>
      <c r="AM2" s="599"/>
      <c r="AN2" s="431">
        <v>665</v>
      </c>
      <c r="AO2" s="431"/>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row>
    <row r="3" spans="2:76" s="6" customFormat="1" ht="220.5" customHeight="1" hidden="1" thickBot="1">
      <c r="B3" s="87" t="s">
        <v>165</v>
      </c>
      <c r="C3" s="16" t="s">
        <v>236</v>
      </c>
      <c r="D3" s="16" t="s">
        <v>237</v>
      </c>
      <c r="E3" s="32" t="s">
        <v>238</v>
      </c>
      <c r="F3" s="16" t="s">
        <v>239</v>
      </c>
      <c r="G3" s="16" t="s">
        <v>240</v>
      </c>
      <c r="H3" s="16" t="s">
        <v>241</v>
      </c>
      <c r="I3" s="14" t="s">
        <v>242</v>
      </c>
      <c r="J3" s="432" t="s">
        <v>243</v>
      </c>
      <c r="K3" s="432" t="s">
        <v>246</v>
      </c>
      <c r="L3" s="432" t="s">
        <v>247</v>
      </c>
      <c r="M3" s="14" t="s">
        <v>250</v>
      </c>
      <c r="N3" s="432" t="s">
        <v>251</v>
      </c>
      <c r="O3" s="432" t="s">
        <v>252</v>
      </c>
      <c r="P3" s="432" t="s">
        <v>253</v>
      </c>
      <c r="Q3" s="432" t="s">
        <v>254</v>
      </c>
      <c r="R3" s="15" t="s">
        <v>255</v>
      </c>
      <c r="S3" s="758" t="s">
        <v>262</v>
      </c>
      <c r="T3" s="759" t="s">
        <v>263</v>
      </c>
      <c r="U3" s="759" t="s">
        <v>264</v>
      </c>
      <c r="V3" s="759" t="s">
        <v>265</v>
      </c>
      <c r="W3" s="715" t="s">
        <v>266</v>
      </c>
      <c r="X3" s="716" t="s">
        <v>267</v>
      </c>
      <c r="Y3" s="14" t="s">
        <v>268</v>
      </c>
      <c r="Z3" s="432" t="s">
        <v>269</v>
      </c>
      <c r="AA3" s="432" t="s">
        <v>270</v>
      </c>
      <c r="AB3" s="432" t="s">
        <v>271</v>
      </c>
      <c r="AC3" s="432" t="s">
        <v>272</v>
      </c>
      <c r="AD3" s="15" t="s">
        <v>273</v>
      </c>
      <c r="AE3" s="15" t="s">
        <v>275</v>
      </c>
      <c r="AF3" s="429" t="s">
        <v>277</v>
      </c>
      <c r="AG3" s="432" t="s">
        <v>279</v>
      </c>
      <c r="AH3" s="18" t="s">
        <v>280</v>
      </c>
      <c r="AI3" s="14" t="s">
        <v>281</v>
      </c>
      <c r="AJ3" s="15" t="s">
        <v>282</v>
      </c>
      <c r="AK3" s="14" t="s">
        <v>283</v>
      </c>
      <c r="AL3" s="152" t="s">
        <v>296</v>
      </c>
      <c r="AM3" s="428" t="s">
        <v>297</v>
      </c>
      <c r="AN3" s="152" t="s">
        <v>300</v>
      </c>
      <c r="AO3" s="152" t="s">
        <v>301</v>
      </c>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row>
    <row r="4" spans="2:41" ht="21" customHeight="1">
      <c r="B4" s="86"/>
      <c r="C4" s="418" t="str">
        <f>'Permit Limits'!E5</f>
        <v>TN0060186</v>
      </c>
      <c r="D4" s="418" t="str">
        <f>'Permit Limits'!D10</f>
        <v>External Outfall</v>
      </c>
      <c r="E4" s="419" t="str">
        <f>'Permit Limits'!E10</f>
        <v>001</v>
      </c>
      <c r="F4" s="418">
        <f>'Permit Limits'!H5</f>
        <v>2024</v>
      </c>
      <c r="G4" s="20" t="s">
        <v>336</v>
      </c>
      <c r="H4" s="421">
        <v>1</v>
      </c>
      <c r="I4" s="51"/>
      <c r="J4" s="52"/>
      <c r="K4" s="52"/>
      <c r="L4" s="63"/>
      <c r="M4" s="62"/>
      <c r="N4" s="63"/>
      <c r="O4" s="448" t="str">
        <f aca="true" t="shared" si="0" ref="O4:O33">IF(N4&lt;&gt;0,(8.34*K4*N4),"")</f>
        <v/>
      </c>
      <c r="P4" s="448" t="str">
        <f>IF(M4&lt;&gt;0,(1-N4/M4)*100,"")</f>
        <v/>
      </c>
      <c r="Q4" s="393"/>
      <c r="R4" s="66"/>
      <c r="S4" s="760"/>
      <c r="T4" s="52"/>
      <c r="U4" s="761" t="str">
        <f aca="true" t="shared" si="1" ref="U4:U33">IF(T4&lt;&gt;0,(8.34*K4*T4),"")</f>
        <v/>
      </c>
      <c r="V4" s="761" t="str">
        <f aca="true" t="shared" si="2" ref="V4:V33">IF(S4&lt;&gt;0,(1-T4/S4)*100,"")</f>
        <v/>
      </c>
      <c r="W4" s="399"/>
      <c r="X4" s="719"/>
      <c r="Y4" s="62"/>
      <c r="Z4" s="63"/>
      <c r="AA4" s="448" t="str">
        <f aca="true" t="shared" si="3" ref="AA4:AA33">IF(Z4&lt;&gt;0,(8.34*K4*Z4),"")</f>
        <v/>
      </c>
      <c r="AB4" s="450" t="str">
        <f>IF(Y4&lt;&gt;0,(1-Z4/Y4)*100,"")</f>
        <v/>
      </c>
      <c r="AC4" s="698"/>
      <c r="AD4" s="66"/>
      <c r="AE4" s="65"/>
      <c r="AF4" s="65"/>
      <c r="AG4" s="53"/>
      <c r="AH4" s="67"/>
      <c r="AI4" s="53"/>
      <c r="AJ4" s="66"/>
      <c r="AK4" s="53"/>
      <c r="AL4" s="63"/>
      <c r="AM4" s="448" t="str">
        <f aca="true" t="shared" si="4" ref="AM4:AM33">IF(AL4&lt;&gt;0,(8.34*K4*AL4),"")</f>
        <v/>
      </c>
      <c r="AN4" s="63"/>
      <c r="AO4" s="448" t="str">
        <f aca="true" t="shared" si="5" ref="AO4:AO33">IF(AN4&lt;&gt;0,(8.34*K4*AN4),"")</f>
        <v/>
      </c>
    </row>
    <row r="5" spans="2:41" ht="21" customHeight="1">
      <c r="B5" s="86"/>
      <c r="C5" s="423" t="str">
        <f>C4</f>
        <v>TN0060186</v>
      </c>
      <c r="D5" s="423" t="str">
        <f>D4</f>
        <v>External Outfall</v>
      </c>
      <c r="E5" s="422" t="str">
        <f>E4</f>
        <v>001</v>
      </c>
      <c r="F5" s="423">
        <f>F4</f>
        <v>2024</v>
      </c>
      <c r="G5" s="423" t="s">
        <v>336</v>
      </c>
      <c r="H5" s="424">
        <v>2</v>
      </c>
      <c r="I5" s="102"/>
      <c r="J5" s="108"/>
      <c r="K5" s="108"/>
      <c r="L5" s="103"/>
      <c r="M5" s="114"/>
      <c r="N5" s="103"/>
      <c r="O5" s="444" t="str">
        <f t="shared" si="0"/>
        <v/>
      </c>
      <c r="P5" s="444" t="str">
        <f>IF(M5&lt;&gt;0,(1-N5/M5)*100,"")</f>
        <v/>
      </c>
      <c r="Q5" s="103"/>
      <c r="R5" s="111"/>
      <c r="S5" s="720"/>
      <c r="T5" s="108"/>
      <c r="U5" s="721" t="str">
        <f t="shared" si="1"/>
        <v/>
      </c>
      <c r="V5" s="721" t="str">
        <f t="shared" si="2"/>
        <v/>
      </c>
      <c r="W5" s="108"/>
      <c r="X5" s="722"/>
      <c r="Y5" s="114"/>
      <c r="Z5" s="103"/>
      <c r="AA5" s="444" t="str">
        <f t="shared" si="3"/>
        <v/>
      </c>
      <c r="AB5" s="444" t="str">
        <f>IF(Y5&lt;&gt;0,(1-Z5/Y5)*100,"")</f>
        <v/>
      </c>
      <c r="AC5" s="103"/>
      <c r="AD5" s="111"/>
      <c r="AE5" s="111"/>
      <c r="AF5" s="111"/>
      <c r="AG5" s="55"/>
      <c r="AH5" s="68"/>
      <c r="AI5" s="55"/>
      <c r="AJ5" s="111"/>
      <c r="AK5" s="55"/>
      <c r="AL5" s="103"/>
      <c r="AM5" s="444" t="str">
        <f t="shared" si="4"/>
        <v/>
      </c>
      <c r="AN5" s="103"/>
      <c r="AO5" s="444" t="str">
        <f t="shared" si="5"/>
        <v/>
      </c>
    </row>
    <row r="6" spans="2:41" ht="21" customHeight="1">
      <c r="B6" s="86"/>
      <c r="C6" s="423" t="str">
        <f aca="true" t="shared" si="6" ref="C6:C33">C5</f>
        <v>TN0060186</v>
      </c>
      <c r="D6" s="423" t="str">
        <f aca="true" t="shared" si="7" ref="D6:D33">D5</f>
        <v>External Outfall</v>
      </c>
      <c r="E6" s="422" t="str">
        <f aca="true" t="shared" si="8" ref="E6:E33">E5</f>
        <v>001</v>
      </c>
      <c r="F6" s="423">
        <f aca="true" t="shared" si="9" ref="F6:F33">F5</f>
        <v>2024</v>
      </c>
      <c r="G6" s="423" t="s">
        <v>336</v>
      </c>
      <c r="H6" s="424">
        <v>3</v>
      </c>
      <c r="I6" s="106"/>
      <c r="J6" s="109"/>
      <c r="K6" s="109"/>
      <c r="L6" s="104"/>
      <c r="M6" s="115"/>
      <c r="N6" s="104"/>
      <c r="O6" s="444" t="str">
        <f t="shared" si="0"/>
        <v/>
      </c>
      <c r="P6" s="444" t="str">
        <f aca="true" t="shared" si="10" ref="P6:P33">IF(M6&lt;&gt;0,(1-N6/M6)*100,"")</f>
        <v/>
      </c>
      <c r="Q6" s="104"/>
      <c r="R6" s="112"/>
      <c r="S6" s="723"/>
      <c r="T6" s="109"/>
      <c r="U6" s="721" t="str">
        <f t="shared" si="1"/>
        <v/>
      </c>
      <c r="V6" s="721" t="str">
        <f t="shared" si="2"/>
        <v/>
      </c>
      <c r="W6" s="109"/>
      <c r="X6" s="724"/>
      <c r="Y6" s="115"/>
      <c r="Z6" s="104"/>
      <c r="AA6" s="444" t="str">
        <f t="shared" si="3"/>
        <v/>
      </c>
      <c r="AB6" s="444" t="str">
        <f aca="true" t="shared" si="11" ref="AB6:AB33">IF(Y6&lt;&gt;0,(1-Z6/Y6)*100,"")</f>
        <v/>
      </c>
      <c r="AC6" s="73"/>
      <c r="AD6" s="112"/>
      <c r="AE6" s="112"/>
      <c r="AF6" s="112"/>
      <c r="AG6" s="57"/>
      <c r="AH6" s="69"/>
      <c r="AI6" s="57"/>
      <c r="AJ6" s="112"/>
      <c r="AK6" s="57"/>
      <c r="AL6" s="104"/>
      <c r="AM6" s="444" t="str">
        <f t="shared" si="4"/>
        <v/>
      </c>
      <c r="AN6" s="104"/>
      <c r="AO6" s="444" t="str">
        <f t="shared" si="5"/>
        <v/>
      </c>
    </row>
    <row r="7" spans="2:41" ht="21" customHeight="1">
      <c r="B7" s="86"/>
      <c r="C7" s="423" t="str">
        <f t="shared" si="6"/>
        <v>TN0060186</v>
      </c>
      <c r="D7" s="423" t="str">
        <f t="shared" si="7"/>
        <v>External Outfall</v>
      </c>
      <c r="E7" s="422" t="str">
        <f t="shared" si="8"/>
        <v>001</v>
      </c>
      <c r="F7" s="423">
        <f t="shared" si="9"/>
        <v>2024</v>
      </c>
      <c r="G7" s="423" t="s">
        <v>336</v>
      </c>
      <c r="H7" s="424">
        <v>4</v>
      </c>
      <c r="I7" s="102"/>
      <c r="J7" s="108"/>
      <c r="K7" s="108"/>
      <c r="L7" s="103"/>
      <c r="M7" s="114"/>
      <c r="N7" s="103"/>
      <c r="O7" s="444" t="str">
        <f t="shared" si="0"/>
        <v/>
      </c>
      <c r="P7" s="444" t="str">
        <f t="shared" si="10"/>
        <v/>
      </c>
      <c r="Q7" s="103"/>
      <c r="R7" s="111"/>
      <c r="S7" s="720"/>
      <c r="T7" s="108"/>
      <c r="U7" s="721" t="str">
        <f t="shared" si="1"/>
        <v/>
      </c>
      <c r="V7" s="721" t="str">
        <f t="shared" si="2"/>
        <v/>
      </c>
      <c r="W7" s="108"/>
      <c r="X7" s="722"/>
      <c r="Y7" s="114"/>
      <c r="Z7" s="103"/>
      <c r="AA7" s="444" t="str">
        <f t="shared" si="3"/>
        <v/>
      </c>
      <c r="AB7" s="444" t="str">
        <f t="shared" si="11"/>
        <v/>
      </c>
      <c r="AC7" s="103"/>
      <c r="AD7" s="111"/>
      <c r="AE7" s="111"/>
      <c r="AF7" s="111"/>
      <c r="AG7" s="55"/>
      <c r="AH7" s="68"/>
      <c r="AI7" s="55"/>
      <c r="AJ7" s="111"/>
      <c r="AK7" s="55"/>
      <c r="AL7" s="103"/>
      <c r="AM7" s="444" t="str">
        <f t="shared" si="4"/>
        <v/>
      </c>
      <c r="AN7" s="103"/>
      <c r="AO7" s="444" t="str">
        <f t="shared" si="5"/>
        <v/>
      </c>
    </row>
    <row r="8" spans="2:41" ht="21" customHeight="1">
      <c r="B8" s="86"/>
      <c r="C8" s="423" t="str">
        <f t="shared" si="6"/>
        <v>TN0060186</v>
      </c>
      <c r="D8" s="423" t="str">
        <f t="shared" si="7"/>
        <v>External Outfall</v>
      </c>
      <c r="E8" s="422" t="str">
        <f t="shared" si="8"/>
        <v>001</v>
      </c>
      <c r="F8" s="423">
        <f t="shared" si="9"/>
        <v>2024</v>
      </c>
      <c r="G8" s="423" t="s">
        <v>336</v>
      </c>
      <c r="H8" s="424">
        <v>5</v>
      </c>
      <c r="I8" s="106"/>
      <c r="J8" s="109"/>
      <c r="K8" s="109"/>
      <c r="L8" s="104"/>
      <c r="M8" s="115"/>
      <c r="N8" s="104"/>
      <c r="O8" s="444" t="str">
        <f t="shared" si="0"/>
        <v/>
      </c>
      <c r="P8" s="444" t="str">
        <f t="shared" si="10"/>
        <v/>
      </c>
      <c r="Q8" s="104"/>
      <c r="R8" s="112"/>
      <c r="S8" s="723"/>
      <c r="T8" s="109"/>
      <c r="U8" s="721" t="str">
        <f t="shared" si="1"/>
        <v/>
      </c>
      <c r="V8" s="721" t="str">
        <f t="shared" si="2"/>
        <v/>
      </c>
      <c r="W8" s="109"/>
      <c r="X8" s="724"/>
      <c r="Y8" s="115"/>
      <c r="Z8" s="104"/>
      <c r="AA8" s="444" t="str">
        <f t="shared" si="3"/>
        <v/>
      </c>
      <c r="AB8" s="444" t="str">
        <f t="shared" si="11"/>
        <v/>
      </c>
      <c r="AC8" s="73"/>
      <c r="AD8" s="112"/>
      <c r="AE8" s="112"/>
      <c r="AF8" s="112"/>
      <c r="AG8" s="57"/>
      <c r="AH8" s="69"/>
      <c r="AI8" s="57"/>
      <c r="AJ8" s="112"/>
      <c r="AK8" s="57"/>
      <c r="AL8" s="104"/>
      <c r="AM8" s="444" t="str">
        <f t="shared" si="4"/>
        <v/>
      </c>
      <c r="AN8" s="104"/>
      <c r="AO8" s="444" t="str">
        <f t="shared" si="5"/>
        <v/>
      </c>
    </row>
    <row r="9" spans="2:41" ht="21" customHeight="1">
      <c r="B9" s="86"/>
      <c r="C9" s="423" t="str">
        <f t="shared" si="6"/>
        <v>TN0060186</v>
      </c>
      <c r="D9" s="423" t="str">
        <f t="shared" si="7"/>
        <v>External Outfall</v>
      </c>
      <c r="E9" s="422" t="str">
        <f t="shared" si="8"/>
        <v>001</v>
      </c>
      <c r="F9" s="423">
        <f t="shared" si="9"/>
        <v>2024</v>
      </c>
      <c r="G9" s="423" t="s">
        <v>336</v>
      </c>
      <c r="H9" s="424">
        <v>6</v>
      </c>
      <c r="I9" s="102"/>
      <c r="J9" s="108"/>
      <c r="K9" s="108"/>
      <c r="L9" s="103"/>
      <c r="M9" s="114"/>
      <c r="N9" s="103"/>
      <c r="O9" s="444" t="str">
        <f t="shared" si="0"/>
        <v/>
      </c>
      <c r="P9" s="444" t="str">
        <f t="shared" si="10"/>
        <v/>
      </c>
      <c r="Q9" s="103"/>
      <c r="R9" s="111"/>
      <c r="S9" s="720"/>
      <c r="T9" s="108"/>
      <c r="U9" s="721" t="str">
        <f t="shared" si="1"/>
        <v/>
      </c>
      <c r="V9" s="721" t="str">
        <f t="shared" si="2"/>
        <v/>
      </c>
      <c r="W9" s="108"/>
      <c r="X9" s="722"/>
      <c r="Y9" s="114"/>
      <c r="Z9" s="103"/>
      <c r="AA9" s="444" t="str">
        <f t="shared" si="3"/>
        <v/>
      </c>
      <c r="AB9" s="444" t="str">
        <f t="shared" si="11"/>
        <v/>
      </c>
      <c r="AC9" s="103"/>
      <c r="AD9" s="111"/>
      <c r="AE9" s="111"/>
      <c r="AF9" s="111"/>
      <c r="AG9" s="55"/>
      <c r="AH9" s="68"/>
      <c r="AI9" s="55"/>
      <c r="AJ9" s="111"/>
      <c r="AK9" s="55"/>
      <c r="AL9" s="103"/>
      <c r="AM9" s="444" t="str">
        <f t="shared" si="4"/>
        <v/>
      </c>
      <c r="AN9" s="103"/>
      <c r="AO9" s="444" t="str">
        <f t="shared" si="5"/>
        <v/>
      </c>
    </row>
    <row r="10" spans="2:41" ht="21" customHeight="1">
      <c r="B10" s="86"/>
      <c r="C10" s="423" t="str">
        <f t="shared" si="6"/>
        <v>TN0060186</v>
      </c>
      <c r="D10" s="423" t="str">
        <f t="shared" si="7"/>
        <v>External Outfall</v>
      </c>
      <c r="E10" s="422" t="str">
        <f t="shared" si="8"/>
        <v>001</v>
      </c>
      <c r="F10" s="423">
        <f t="shared" si="9"/>
        <v>2024</v>
      </c>
      <c r="G10" s="423" t="s">
        <v>336</v>
      </c>
      <c r="H10" s="424">
        <v>7</v>
      </c>
      <c r="I10" s="106"/>
      <c r="J10" s="109"/>
      <c r="K10" s="109"/>
      <c r="L10" s="104"/>
      <c r="M10" s="115"/>
      <c r="N10" s="104"/>
      <c r="O10" s="444" t="str">
        <f t="shared" si="0"/>
        <v/>
      </c>
      <c r="P10" s="444" t="str">
        <f t="shared" si="10"/>
        <v/>
      </c>
      <c r="Q10" s="104"/>
      <c r="R10" s="112"/>
      <c r="S10" s="723"/>
      <c r="T10" s="109"/>
      <c r="U10" s="721" t="str">
        <f t="shared" si="1"/>
        <v/>
      </c>
      <c r="V10" s="721" t="str">
        <f t="shared" si="2"/>
        <v/>
      </c>
      <c r="W10" s="109"/>
      <c r="X10" s="724"/>
      <c r="Y10" s="115"/>
      <c r="Z10" s="104"/>
      <c r="AA10" s="444" t="str">
        <f t="shared" si="3"/>
        <v/>
      </c>
      <c r="AB10" s="444" t="str">
        <f t="shared" si="11"/>
        <v/>
      </c>
      <c r="AC10" s="73"/>
      <c r="AD10" s="112"/>
      <c r="AE10" s="112"/>
      <c r="AF10" s="112"/>
      <c r="AG10" s="57"/>
      <c r="AH10" s="69"/>
      <c r="AI10" s="57"/>
      <c r="AJ10" s="112"/>
      <c r="AK10" s="57"/>
      <c r="AL10" s="104"/>
      <c r="AM10" s="444" t="str">
        <f t="shared" si="4"/>
        <v/>
      </c>
      <c r="AN10" s="104"/>
      <c r="AO10" s="444" t="str">
        <f t="shared" si="5"/>
        <v/>
      </c>
    </row>
    <row r="11" spans="2:41" ht="21" customHeight="1">
      <c r="B11" s="86"/>
      <c r="C11" s="423" t="str">
        <f t="shared" si="6"/>
        <v>TN0060186</v>
      </c>
      <c r="D11" s="423" t="str">
        <f t="shared" si="7"/>
        <v>External Outfall</v>
      </c>
      <c r="E11" s="422" t="str">
        <f t="shared" si="8"/>
        <v>001</v>
      </c>
      <c r="F11" s="423">
        <f t="shared" si="9"/>
        <v>2024</v>
      </c>
      <c r="G11" s="423" t="s">
        <v>336</v>
      </c>
      <c r="H11" s="424">
        <v>8</v>
      </c>
      <c r="I11" s="102"/>
      <c r="J11" s="108"/>
      <c r="K11" s="108"/>
      <c r="L11" s="103"/>
      <c r="M11" s="114"/>
      <c r="N11" s="103"/>
      <c r="O11" s="444" t="str">
        <f t="shared" si="0"/>
        <v/>
      </c>
      <c r="P11" s="444" t="str">
        <f t="shared" si="10"/>
        <v/>
      </c>
      <c r="Q11" s="103"/>
      <c r="R11" s="111"/>
      <c r="S11" s="720"/>
      <c r="T11" s="108"/>
      <c r="U11" s="721" t="str">
        <f t="shared" si="1"/>
        <v/>
      </c>
      <c r="V11" s="721" t="str">
        <f t="shared" si="2"/>
        <v/>
      </c>
      <c r="W11" s="108"/>
      <c r="X11" s="722"/>
      <c r="Y11" s="114"/>
      <c r="Z11" s="103"/>
      <c r="AA11" s="444" t="str">
        <f t="shared" si="3"/>
        <v/>
      </c>
      <c r="AB11" s="444" t="str">
        <f t="shared" si="11"/>
        <v/>
      </c>
      <c r="AC11" s="103"/>
      <c r="AD11" s="111"/>
      <c r="AE11" s="111"/>
      <c r="AF11" s="111"/>
      <c r="AG11" s="55"/>
      <c r="AH11" s="68"/>
      <c r="AI11" s="55"/>
      <c r="AJ11" s="111"/>
      <c r="AK11" s="55"/>
      <c r="AL11" s="103"/>
      <c r="AM11" s="444" t="str">
        <f t="shared" si="4"/>
        <v/>
      </c>
      <c r="AN11" s="103"/>
      <c r="AO11" s="444" t="str">
        <f t="shared" si="5"/>
        <v/>
      </c>
    </row>
    <row r="12" spans="2:41" ht="21" customHeight="1">
      <c r="B12" s="86"/>
      <c r="C12" s="423" t="str">
        <f t="shared" si="6"/>
        <v>TN0060186</v>
      </c>
      <c r="D12" s="423" t="str">
        <f t="shared" si="7"/>
        <v>External Outfall</v>
      </c>
      <c r="E12" s="422" t="str">
        <f t="shared" si="8"/>
        <v>001</v>
      </c>
      <c r="F12" s="423">
        <f t="shared" si="9"/>
        <v>2024</v>
      </c>
      <c r="G12" s="423" t="s">
        <v>336</v>
      </c>
      <c r="H12" s="424">
        <v>9</v>
      </c>
      <c r="I12" s="106"/>
      <c r="J12" s="109"/>
      <c r="K12" s="109"/>
      <c r="L12" s="104"/>
      <c r="M12" s="115"/>
      <c r="N12" s="104"/>
      <c r="O12" s="444" t="str">
        <f t="shared" si="0"/>
        <v/>
      </c>
      <c r="P12" s="444" t="str">
        <f t="shared" si="10"/>
        <v/>
      </c>
      <c r="Q12" s="104"/>
      <c r="R12" s="112"/>
      <c r="S12" s="723"/>
      <c r="T12" s="109"/>
      <c r="U12" s="721" t="str">
        <f t="shared" si="1"/>
        <v/>
      </c>
      <c r="V12" s="721" t="str">
        <f t="shared" si="2"/>
        <v/>
      </c>
      <c r="W12" s="109"/>
      <c r="X12" s="724"/>
      <c r="Y12" s="115"/>
      <c r="Z12" s="104"/>
      <c r="AA12" s="444" t="str">
        <f t="shared" si="3"/>
        <v/>
      </c>
      <c r="AB12" s="444" t="str">
        <f t="shared" si="11"/>
        <v/>
      </c>
      <c r="AC12" s="73"/>
      <c r="AD12" s="112"/>
      <c r="AE12" s="112"/>
      <c r="AF12" s="112"/>
      <c r="AG12" s="57"/>
      <c r="AH12" s="69"/>
      <c r="AI12" s="57"/>
      <c r="AJ12" s="112"/>
      <c r="AK12" s="57"/>
      <c r="AL12" s="104"/>
      <c r="AM12" s="444" t="str">
        <f t="shared" si="4"/>
        <v/>
      </c>
      <c r="AN12" s="104"/>
      <c r="AO12" s="444" t="str">
        <f t="shared" si="5"/>
        <v/>
      </c>
    </row>
    <row r="13" spans="2:41" ht="21" customHeight="1">
      <c r="B13" s="86"/>
      <c r="C13" s="423" t="str">
        <f t="shared" si="6"/>
        <v>TN0060186</v>
      </c>
      <c r="D13" s="423" t="str">
        <f t="shared" si="7"/>
        <v>External Outfall</v>
      </c>
      <c r="E13" s="422" t="str">
        <f t="shared" si="8"/>
        <v>001</v>
      </c>
      <c r="F13" s="423">
        <f t="shared" si="9"/>
        <v>2024</v>
      </c>
      <c r="G13" s="423" t="s">
        <v>336</v>
      </c>
      <c r="H13" s="424">
        <v>10</v>
      </c>
      <c r="I13" s="102"/>
      <c r="J13" s="108"/>
      <c r="K13" s="108"/>
      <c r="L13" s="103"/>
      <c r="M13" s="114"/>
      <c r="N13" s="103"/>
      <c r="O13" s="444" t="str">
        <f t="shared" si="0"/>
        <v/>
      </c>
      <c r="P13" s="444" t="str">
        <f t="shared" si="10"/>
        <v/>
      </c>
      <c r="Q13" s="103"/>
      <c r="R13" s="111"/>
      <c r="S13" s="720"/>
      <c r="T13" s="108"/>
      <c r="U13" s="721" t="str">
        <f t="shared" si="1"/>
        <v/>
      </c>
      <c r="V13" s="721" t="str">
        <f t="shared" si="2"/>
        <v/>
      </c>
      <c r="W13" s="108"/>
      <c r="X13" s="722"/>
      <c r="Y13" s="114"/>
      <c r="Z13" s="103"/>
      <c r="AA13" s="444" t="str">
        <f t="shared" si="3"/>
        <v/>
      </c>
      <c r="AB13" s="444" t="str">
        <f t="shared" si="11"/>
        <v/>
      </c>
      <c r="AC13" s="103"/>
      <c r="AD13" s="111"/>
      <c r="AE13" s="111"/>
      <c r="AF13" s="111"/>
      <c r="AG13" s="55"/>
      <c r="AH13" s="68"/>
      <c r="AI13" s="55"/>
      <c r="AJ13" s="111"/>
      <c r="AK13" s="55"/>
      <c r="AL13" s="103"/>
      <c r="AM13" s="444" t="str">
        <f t="shared" si="4"/>
        <v/>
      </c>
      <c r="AN13" s="103"/>
      <c r="AO13" s="444" t="str">
        <f t="shared" si="5"/>
        <v/>
      </c>
    </row>
    <row r="14" spans="2:41" ht="21" customHeight="1">
      <c r="B14" s="86"/>
      <c r="C14" s="423" t="str">
        <f t="shared" si="6"/>
        <v>TN0060186</v>
      </c>
      <c r="D14" s="423" t="str">
        <f t="shared" si="7"/>
        <v>External Outfall</v>
      </c>
      <c r="E14" s="422" t="str">
        <f t="shared" si="8"/>
        <v>001</v>
      </c>
      <c r="F14" s="423">
        <f t="shared" si="9"/>
        <v>2024</v>
      </c>
      <c r="G14" s="423" t="s">
        <v>336</v>
      </c>
      <c r="H14" s="424">
        <v>11</v>
      </c>
      <c r="I14" s="106"/>
      <c r="J14" s="109"/>
      <c r="K14" s="109"/>
      <c r="L14" s="104"/>
      <c r="M14" s="72"/>
      <c r="N14" s="73"/>
      <c r="O14" s="444" t="str">
        <f t="shared" si="0"/>
        <v/>
      </c>
      <c r="P14" s="444" t="str">
        <f t="shared" si="10"/>
        <v/>
      </c>
      <c r="Q14" s="104"/>
      <c r="R14" s="112"/>
      <c r="S14" s="725"/>
      <c r="T14" s="726"/>
      <c r="U14" s="721" t="str">
        <f t="shared" si="1"/>
        <v/>
      </c>
      <c r="V14" s="721" t="str">
        <f t="shared" si="2"/>
        <v/>
      </c>
      <c r="W14" s="109"/>
      <c r="X14" s="724"/>
      <c r="Y14" s="72"/>
      <c r="Z14" s="73"/>
      <c r="AA14" s="444" t="str">
        <f t="shared" si="3"/>
        <v/>
      </c>
      <c r="AB14" s="444" t="str">
        <f t="shared" si="11"/>
        <v/>
      </c>
      <c r="AC14" s="73"/>
      <c r="AD14" s="112"/>
      <c r="AE14" s="112"/>
      <c r="AF14" s="112"/>
      <c r="AG14" s="57"/>
      <c r="AH14" s="69"/>
      <c r="AI14" s="57"/>
      <c r="AJ14" s="112"/>
      <c r="AK14" s="57"/>
      <c r="AL14" s="73"/>
      <c r="AM14" s="444" t="str">
        <f t="shared" si="4"/>
        <v/>
      </c>
      <c r="AN14" s="73"/>
      <c r="AO14" s="444" t="str">
        <f t="shared" si="5"/>
        <v/>
      </c>
    </row>
    <row r="15" spans="2:41" ht="21" customHeight="1">
      <c r="B15" s="86"/>
      <c r="C15" s="423" t="str">
        <f t="shared" si="6"/>
        <v>TN0060186</v>
      </c>
      <c r="D15" s="423" t="str">
        <f t="shared" si="7"/>
        <v>External Outfall</v>
      </c>
      <c r="E15" s="422" t="str">
        <f t="shared" si="8"/>
        <v>001</v>
      </c>
      <c r="F15" s="423">
        <f t="shared" si="9"/>
        <v>2024</v>
      </c>
      <c r="G15" s="423" t="s">
        <v>336</v>
      </c>
      <c r="H15" s="424">
        <v>12</v>
      </c>
      <c r="I15" s="102"/>
      <c r="J15" s="108"/>
      <c r="K15" s="108"/>
      <c r="L15" s="103"/>
      <c r="M15" s="114"/>
      <c r="N15" s="103"/>
      <c r="O15" s="444" t="str">
        <f t="shared" si="0"/>
        <v/>
      </c>
      <c r="P15" s="444" t="str">
        <f t="shared" si="10"/>
        <v/>
      </c>
      <c r="Q15" s="103"/>
      <c r="R15" s="111"/>
      <c r="S15" s="720"/>
      <c r="T15" s="108"/>
      <c r="U15" s="721" t="str">
        <f t="shared" si="1"/>
        <v/>
      </c>
      <c r="V15" s="721" t="str">
        <f t="shared" si="2"/>
        <v/>
      </c>
      <c r="W15" s="108"/>
      <c r="X15" s="722"/>
      <c r="Y15" s="114"/>
      <c r="Z15" s="103"/>
      <c r="AA15" s="444" t="str">
        <f t="shared" si="3"/>
        <v/>
      </c>
      <c r="AB15" s="444" t="str">
        <f t="shared" si="11"/>
        <v/>
      </c>
      <c r="AC15" s="103"/>
      <c r="AD15" s="111"/>
      <c r="AE15" s="111"/>
      <c r="AF15" s="111"/>
      <c r="AG15" s="55"/>
      <c r="AH15" s="68"/>
      <c r="AI15" s="55"/>
      <c r="AJ15" s="111"/>
      <c r="AK15" s="55"/>
      <c r="AL15" s="103"/>
      <c r="AM15" s="444" t="str">
        <f t="shared" si="4"/>
        <v/>
      </c>
      <c r="AN15" s="103"/>
      <c r="AO15" s="444" t="str">
        <f t="shared" si="5"/>
        <v/>
      </c>
    </row>
    <row r="16" spans="2:41" ht="21" customHeight="1">
      <c r="B16" s="86"/>
      <c r="C16" s="423" t="str">
        <f t="shared" si="6"/>
        <v>TN0060186</v>
      </c>
      <c r="D16" s="423" t="str">
        <f t="shared" si="7"/>
        <v>External Outfall</v>
      </c>
      <c r="E16" s="422" t="str">
        <f t="shared" si="8"/>
        <v>001</v>
      </c>
      <c r="F16" s="423">
        <f t="shared" si="9"/>
        <v>2024</v>
      </c>
      <c r="G16" s="423" t="s">
        <v>336</v>
      </c>
      <c r="H16" s="424">
        <v>13</v>
      </c>
      <c r="I16" s="106"/>
      <c r="J16" s="109"/>
      <c r="K16" s="109"/>
      <c r="L16" s="104"/>
      <c r="M16" s="72"/>
      <c r="N16" s="73"/>
      <c r="O16" s="444" t="str">
        <f t="shared" si="0"/>
        <v/>
      </c>
      <c r="P16" s="444" t="str">
        <f t="shared" si="10"/>
        <v/>
      </c>
      <c r="Q16" s="104"/>
      <c r="R16" s="112"/>
      <c r="S16" s="725"/>
      <c r="T16" s="726"/>
      <c r="U16" s="721" t="str">
        <f t="shared" si="1"/>
        <v/>
      </c>
      <c r="V16" s="721" t="str">
        <f t="shared" si="2"/>
        <v/>
      </c>
      <c r="W16" s="109"/>
      <c r="X16" s="724"/>
      <c r="Y16" s="72"/>
      <c r="Z16" s="73"/>
      <c r="AA16" s="444" t="str">
        <f t="shared" si="3"/>
        <v/>
      </c>
      <c r="AB16" s="444" t="str">
        <f t="shared" si="11"/>
        <v/>
      </c>
      <c r="AC16" s="73"/>
      <c r="AD16" s="112"/>
      <c r="AE16" s="74"/>
      <c r="AF16" s="74"/>
      <c r="AG16" s="75"/>
      <c r="AH16" s="33"/>
      <c r="AI16" s="75"/>
      <c r="AJ16" s="74"/>
      <c r="AK16" s="75"/>
      <c r="AL16" s="73"/>
      <c r="AM16" s="444" t="str">
        <f t="shared" si="4"/>
        <v/>
      </c>
      <c r="AN16" s="73"/>
      <c r="AO16" s="444" t="str">
        <f t="shared" si="5"/>
        <v/>
      </c>
    </row>
    <row r="17" spans="2:41" ht="21" customHeight="1">
      <c r="B17" s="86"/>
      <c r="C17" s="423" t="str">
        <f t="shared" si="6"/>
        <v>TN0060186</v>
      </c>
      <c r="D17" s="423" t="str">
        <f t="shared" si="7"/>
        <v>External Outfall</v>
      </c>
      <c r="E17" s="422" t="str">
        <f t="shared" si="8"/>
        <v>001</v>
      </c>
      <c r="F17" s="423">
        <f t="shared" si="9"/>
        <v>2024</v>
      </c>
      <c r="G17" s="423" t="s">
        <v>336</v>
      </c>
      <c r="H17" s="424">
        <v>14</v>
      </c>
      <c r="I17" s="102"/>
      <c r="J17" s="108"/>
      <c r="K17" s="108"/>
      <c r="L17" s="103"/>
      <c r="M17" s="114"/>
      <c r="N17" s="103"/>
      <c r="O17" s="444" t="str">
        <f t="shared" si="0"/>
        <v/>
      </c>
      <c r="P17" s="444" t="str">
        <f t="shared" si="10"/>
        <v/>
      </c>
      <c r="Q17" s="103"/>
      <c r="R17" s="111"/>
      <c r="S17" s="720"/>
      <c r="T17" s="108"/>
      <c r="U17" s="721" t="str">
        <f t="shared" si="1"/>
        <v/>
      </c>
      <c r="V17" s="721" t="str">
        <f t="shared" si="2"/>
        <v/>
      </c>
      <c r="W17" s="108"/>
      <c r="X17" s="722"/>
      <c r="Y17" s="114"/>
      <c r="Z17" s="103"/>
      <c r="AA17" s="444" t="str">
        <f t="shared" si="3"/>
        <v/>
      </c>
      <c r="AB17" s="444" t="str">
        <f t="shared" si="11"/>
        <v/>
      </c>
      <c r="AC17" s="103"/>
      <c r="AD17" s="111"/>
      <c r="AE17" s="111"/>
      <c r="AF17" s="111"/>
      <c r="AG17" s="55"/>
      <c r="AH17" s="68"/>
      <c r="AI17" s="55"/>
      <c r="AJ17" s="111"/>
      <c r="AK17" s="55"/>
      <c r="AL17" s="103"/>
      <c r="AM17" s="444" t="str">
        <f t="shared" si="4"/>
        <v/>
      </c>
      <c r="AN17" s="103"/>
      <c r="AO17" s="444" t="str">
        <f t="shared" si="5"/>
        <v/>
      </c>
    </row>
    <row r="18" spans="2:41" ht="21" customHeight="1">
      <c r="B18" s="86"/>
      <c r="C18" s="423" t="str">
        <f t="shared" si="6"/>
        <v>TN0060186</v>
      </c>
      <c r="D18" s="423" t="str">
        <f t="shared" si="7"/>
        <v>External Outfall</v>
      </c>
      <c r="E18" s="422" t="str">
        <f t="shared" si="8"/>
        <v>001</v>
      </c>
      <c r="F18" s="423">
        <f t="shared" si="9"/>
        <v>2024</v>
      </c>
      <c r="G18" s="423" t="s">
        <v>336</v>
      </c>
      <c r="H18" s="424">
        <v>15</v>
      </c>
      <c r="I18" s="106"/>
      <c r="J18" s="109"/>
      <c r="K18" s="109"/>
      <c r="L18" s="104"/>
      <c r="M18" s="115"/>
      <c r="N18" s="104"/>
      <c r="O18" s="444" t="str">
        <f t="shared" si="0"/>
        <v/>
      </c>
      <c r="P18" s="444" t="str">
        <f t="shared" si="10"/>
        <v/>
      </c>
      <c r="Q18" s="104"/>
      <c r="R18" s="112"/>
      <c r="S18" s="723"/>
      <c r="T18" s="109"/>
      <c r="U18" s="721" t="str">
        <f t="shared" si="1"/>
        <v/>
      </c>
      <c r="V18" s="721" t="str">
        <f t="shared" si="2"/>
        <v/>
      </c>
      <c r="W18" s="109"/>
      <c r="X18" s="724"/>
      <c r="Y18" s="115"/>
      <c r="Z18" s="104"/>
      <c r="AA18" s="444" t="str">
        <f t="shared" si="3"/>
        <v/>
      </c>
      <c r="AB18" s="444" t="str">
        <f t="shared" si="11"/>
        <v/>
      </c>
      <c r="AC18" s="73"/>
      <c r="AD18" s="112"/>
      <c r="AE18" s="112"/>
      <c r="AF18" s="112"/>
      <c r="AG18" s="57"/>
      <c r="AH18" s="69"/>
      <c r="AI18" s="57"/>
      <c r="AJ18" s="112"/>
      <c r="AK18" s="57"/>
      <c r="AL18" s="104"/>
      <c r="AM18" s="444" t="str">
        <f t="shared" si="4"/>
        <v/>
      </c>
      <c r="AN18" s="104"/>
      <c r="AO18" s="444" t="str">
        <f t="shared" si="5"/>
        <v/>
      </c>
    </row>
    <row r="19" spans="2:41" ht="21" customHeight="1">
      <c r="B19" s="86"/>
      <c r="C19" s="423" t="str">
        <f t="shared" si="6"/>
        <v>TN0060186</v>
      </c>
      <c r="D19" s="423" t="str">
        <f t="shared" si="7"/>
        <v>External Outfall</v>
      </c>
      <c r="E19" s="422" t="str">
        <f t="shared" si="8"/>
        <v>001</v>
      </c>
      <c r="F19" s="423">
        <f t="shared" si="9"/>
        <v>2024</v>
      </c>
      <c r="G19" s="423" t="s">
        <v>336</v>
      </c>
      <c r="H19" s="424">
        <v>16</v>
      </c>
      <c r="I19" s="102"/>
      <c r="J19" s="108"/>
      <c r="K19" s="108"/>
      <c r="L19" s="103"/>
      <c r="M19" s="114"/>
      <c r="N19" s="103"/>
      <c r="O19" s="444" t="str">
        <f t="shared" si="0"/>
        <v/>
      </c>
      <c r="P19" s="444" t="str">
        <f t="shared" si="10"/>
        <v/>
      </c>
      <c r="Q19" s="103"/>
      <c r="R19" s="111"/>
      <c r="S19" s="720"/>
      <c r="T19" s="108"/>
      <c r="U19" s="721" t="str">
        <f t="shared" si="1"/>
        <v/>
      </c>
      <c r="V19" s="721" t="str">
        <f t="shared" si="2"/>
        <v/>
      </c>
      <c r="W19" s="108"/>
      <c r="X19" s="722"/>
      <c r="Y19" s="114"/>
      <c r="Z19" s="103"/>
      <c r="AA19" s="444" t="str">
        <f t="shared" si="3"/>
        <v/>
      </c>
      <c r="AB19" s="444" t="str">
        <f t="shared" si="11"/>
        <v/>
      </c>
      <c r="AC19" s="103"/>
      <c r="AD19" s="111"/>
      <c r="AE19" s="111"/>
      <c r="AF19" s="111"/>
      <c r="AG19" s="55"/>
      <c r="AH19" s="68"/>
      <c r="AI19" s="55"/>
      <c r="AJ19" s="111"/>
      <c r="AK19" s="55"/>
      <c r="AL19" s="103"/>
      <c r="AM19" s="444" t="str">
        <f t="shared" si="4"/>
        <v/>
      </c>
      <c r="AN19" s="103"/>
      <c r="AO19" s="444" t="str">
        <f t="shared" si="5"/>
        <v/>
      </c>
    </row>
    <row r="20" spans="2:41" ht="21" customHeight="1">
      <c r="B20" s="86"/>
      <c r="C20" s="423" t="str">
        <f t="shared" si="6"/>
        <v>TN0060186</v>
      </c>
      <c r="D20" s="423" t="str">
        <f t="shared" si="7"/>
        <v>External Outfall</v>
      </c>
      <c r="E20" s="422" t="str">
        <f t="shared" si="8"/>
        <v>001</v>
      </c>
      <c r="F20" s="423">
        <f t="shared" si="9"/>
        <v>2024</v>
      </c>
      <c r="G20" s="423" t="s">
        <v>336</v>
      </c>
      <c r="H20" s="424">
        <v>17</v>
      </c>
      <c r="I20" s="106"/>
      <c r="J20" s="109"/>
      <c r="K20" s="109"/>
      <c r="L20" s="104"/>
      <c r="M20" s="115"/>
      <c r="N20" s="104"/>
      <c r="O20" s="444" t="str">
        <f t="shared" si="0"/>
        <v/>
      </c>
      <c r="P20" s="444" t="str">
        <f t="shared" si="10"/>
        <v/>
      </c>
      <c r="Q20" s="104"/>
      <c r="R20" s="112"/>
      <c r="S20" s="723"/>
      <c r="T20" s="109"/>
      <c r="U20" s="721" t="str">
        <f t="shared" si="1"/>
        <v/>
      </c>
      <c r="V20" s="721" t="str">
        <f t="shared" si="2"/>
        <v/>
      </c>
      <c r="W20" s="109"/>
      <c r="X20" s="724"/>
      <c r="Y20" s="115"/>
      <c r="Z20" s="104"/>
      <c r="AA20" s="444" t="str">
        <f t="shared" si="3"/>
        <v/>
      </c>
      <c r="AB20" s="444" t="str">
        <f t="shared" si="11"/>
        <v/>
      </c>
      <c r="AC20" s="73"/>
      <c r="AD20" s="112"/>
      <c r="AE20" s="112"/>
      <c r="AF20" s="112"/>
      <c r="AG20" s="57"/>
      <c r="AH20" s="69"/>
      <c r="AI20" s="57"/>
      <c r="AJ20" s="112"/>
      <c r="AK20" s="57"/>
      <c r="AL20" s="104"/>
      <c r="AM20" s="444" t="str">
        <f t="shared" si="4"/>
        <v/>
      </c>
      <c r="AN20" s="104"/>
      <c r="AO20" s="444" t="str">
        <f t="shared" si="5"/>
        <v/>
      </c>
    </row>
    <row r="21" spans="2:41" ht="21" customHeight="1">
      <c r="B21" s="86"/>
      <c r="C21" s="423" t="str">
        <f t="shared" si="6"/>
        <v>TN0060186</v>
      </c>
      <c r="D21" s="423" t="str">
        <f t="shared" si="7"/>
        <v>External Outfall</v>
      </c>
      <c r="E21" s="422" t="str">
        <f t="shared" si="8"/>
        <v>001</v>
      </c>
      <c r="F21" s="423">
        <f t="shared" si="9"/>
        <v>2024</v>
      </c>
      <c r="G21" s="423" t="s">
        <v>336</v>
      </c>
      <c r="H21" s="424">
        <v>18</v>
      </c>
      <c r="I21" s="102"/>
      <c r="J21" s="108"/>
      <c r="K21" s="108"/>
      <c r="L21" s="103"/>
      <c r="M21" s="114"/>
      <c r="N21" s="103"/>
      <c r="O21" s="444" t="str">
        <f t="shared" si="0"/>
        <v/>
      </c>
      <c r="P21" s="444" t="str">
        <f t="shared" si="10"/>
        <v/>
      </c>
      <c r="Q21" s="103"/>
      <c r="R21" s="111"/>
      <c r="S21" s="720"/>
      <c r="T21" s="108"/>
      <c r="U21" s="721" t="str">
        <f t="shared" si="1"/>
        <v/>
      </c>
      <c r="V21" s="721" t="str">
        <f t="shared" si="2"/>
        <v/>
      </c>
      <c r="W21" s="108"/>
      <c r="X21" s="722"/>
      <c r="Y21" s="114"/>
      <c r="Z21" s="103"/>
      <c r="AA21" s="444" t="str">
        <f t="shared" si="3"/>
        <v/>
      </c>
      <c r="AB21" s="444" t="str">
        <f t="shared" si="11"/>
        <v/>
      </c>
      <c r="AC21" s="103"/>
      <c r="AD21" s="111"/>
      <c r="AE21" s="111"/>
      <c r="AF21" s="111"/>
      <c r="AG21" s="55"/>
      <c r="AH21" s="68"/>
      <c r="AI21" s="55"/>
      <c r="AJ21" s="111"/>
      <c r="AK21" s="55"/>
      <c r="AL21" s="103"/>
      <c r="AM21" s="444" t="str">
        <f t="shared" si="4"/>
        <v/>
      </c>
      <c r="AN21" s="103"/>
      <c r="AO21" s="444" t="str">
        <f t="shared" si="5"/>
        <v/>
      </c>
    </row>
    <row r="22" spans="2:41" ht="21" customHeight="1">
      <c r="B22" s="86"/>
      <c r="C22" s="423" t="str">
        <f t="shared" si="6"/>
        <v>TN0060186</v>
      </c>
      <c r="D22" s="423" t="str">
        <f t="shared" si="7"/>
        <v>External Outfall</v>
      </c>
      <c r="E22" s="422" t="str">
        <f t="shared" si="8"/>
        <v>001</v>
      </c>
      <c r="F22" s="423">
        <f t="shared" si="9"/>
        <v>2024</v>
      </c>
      <c r="G22" s="423" t="s">
        <v>336</v>
      </c>
      <c r="H22" s="424">
        <v>19</v>
      </c>
      <c r="I22" s="106"/>
      <c r="J22" s="109"/>
      <c r="K22" s="109"/>
      <c r="L22" s="104"/>
      <c r="M22" s="72"/>
      <c r="N22" s="73"/>
      <c r="O22" s="444" t="str">
        <f t="shared" si="0"/>
        <v/>
      </c>
      <c r="P22" s="444" t="str">
        <f t="shared" si="10"/>
        <v/>
      </c>
      <c r="Q22" s="104"/>
      <c r="R22" s="112"/>
      <c r="S22" s="725"/>
      <c r="T22" s="726"/>
      <c r="U22" s="721" t="str">
        <f t="shared" si="1"/>
        <v/>
      </c>
      <c r="V22" s="721" t="str">
        <f t="shared" si="2"/>
        <v/>
      </c>
      <c r="W22" s="109"/>
      <c r="X22" s="724"/>
      <c r="Y22" s="72"/>
      <c r="Z22" s="73"/>
      <c r="AA22" s="444" t="str">
        <f t="shared" si="3"/>
        <v/>
      </c>
      <c r="AB22" s="444" t="str">
        <f t="shared" si="11"/>
        <v/>
      </c>
      <c r="AC22" s="73"/>
      <c r="AD22" s="112"/>
      <c r="AE22" s="112"/>
      <c r="AF22" s="112"/>
      <c r="AG22" s="57"/>
      <c r="AH22" s="69"/>
      <c r="AI22" s="57"/>
      <c r="AJ22" s="112"/>
      <c r="AK22" s="57"/>
      <c r="AL22" s="73"/>
      <c r="AM22" s="444" t="str">
        <f t="shared" si="4"/>
        <v/>
      </c>
      <c r="AN22" s="73"/>
      <c r="AO22" s="444" t="str">
        <f t="shared" si="5"/>
        <v/>
      </c>
    </row>
    <row r="23" spans="2:41" ht="21" customHeight="1">
      <c r="B23" s="86"/>
      <c r="C23" s="423" t="str">
        <f t="shared" si="6"/>
        <v>TN0060186</v>
      </c>
      <c r="D23" s="423" t="str">
        <f t="shared" si="7"/>
        <v>External Outfall</v>
      </c>
      <c r="E23" s="422" t="str">
        <f t="shared" si="8"/>
        <v>001</v>
      </c>
      <c r="F23" s="423">
        <f t="shared" si="9"/>
        <v>2024</v>
      </c>
      <c r="G23" s="423" t="s">
        <v>336</v>
      </c>
      <c r="H23" s="424">
        <v>20</v>
      </c>
      <c r="I23" s="102"/>
      <c r="J23" s="108"/>
      <c r="K23" s="108"/>
      <c r="L23" s="103"/>
      <c r="M23" s="114"/>
      <c r="N23" s="103"/>
      <c r="O23" s="444" t="str">
        <f t="shared" si="0"/>
        <v/>
      </c>
      <c r="P23" s="444" t="str">
        <f t="shared" si="10"/>
        <v/>
      </c>
      <c r="Q23" s="103"/>
      <c r="R23" s="111"/>
      <c r="S23" s="720"/>
      <c r="T23" s="108"/>
      <c r="U23" s="721" t="str">
        <f t="shared" si="1"/>
        <v/>
      </c>
      <c r="V23" s="721" t="str">
        <f t="shared" si="2"/>
        <v/>
      </c>
      <c r="W23" s="108"/>
      <c r="X23" s="722"/>
      <c r="Y23" s="114"/>
      <c r="Z23" s="103"/>
      <c r="AA23" s="444" t="str">
        <f t="shared" si="3"/>
        <v/>
      </c>
      <c r="AB23" s="444" t="str">
        <f t="shared" si="11"/>
        <v/>
      </c>
      <c r="AC23" s="103"/>
      <c r="AD23" s="111"/>
      <c r="AE23" s="111"/>
      <c r="AF23" s="111"/>
      <c r="AG23" s="55"/>
      <c r="AH23" s="68"/>
      <c r="AI23" s="55"/>
      <c r="AJ23" s="111"/>
      <c r="AK23" s="55"/>
      <c r="AL23" s="103"/>
      <c r="AM23" s="444" t="str">
        <f t="shared" si="4"/>
        <v/>
      </c>
      <c r="AN23" s="103"/>
      <c r="AO23" s="444" t="str">
        <f t="shared" si="5"/>
        <v/>
      </c>
    </row>
    <row r="24" spans="2:41" ht="21" customHeight="1">
      <c r="B24" s="86"/>
      <c r="C24" s="423" t="str">
        <f t="shared" si="6"/>
        <v>TN0060186</v>
      </c>
      <c r="D24" s="423" t="str">
        <f t="shared" si="7"/>
        <v>External Outfall</v>
      </c>
      <c r="E24" s="422" t="str">
        <f t="shared" si="8"/>
        <v>001</v>
      </c>
      <c r="F24" s="423">
        <f t="shared" si="9"/>
        <v>2024</v>
      </c>
      <c r="G24" s="423" t="s">
        <v>336</v>
      </c>
      <c r="H24" s="424">
        <v>21</v>
      </c>
      <c r="I24" s="106"/>
      <c r="J24" s="109"/>
      <c r="K24" s="109"/>
      <c r="L24" s="104"/>
      <c r="M24" s="72"/>
      <c r="N24" s="73"/>
      <c r="O24" s="444" t="str">
        <f t="shared" si="0"/>
        <v/>
      </c>
      <c r="P24" s="444" t="str">
        <f t="shared" si="10"/>
        <v/>
      </c>
      <c r="Q24" s="104"/>
      <c r="R24" s="112"/>
      <c r="S24" s="725"/>
      <c r="T24" s="726"/>
      <c r="U24" s="721" t="str">
        <f t="shared" si="1"/>
        <v/>
      </c>
      <c r="V24" s="721" t="str">
        <f t="shared" si="2"/>
        <v/>
      </c>
      <c r="W24" s="109"/>
      <c r="X24" s="724"/>
      <c r="Y24" s="72"/>
      <c r="Z24" s="73"/>
      <c r="AA24" s="444" t="str">
        <f t="shared" si="3"/>
        <v/>
      </c>
      <c r="AB24" s="444" t="str">
        <f t="shared" si="11"/>
        <v/>
      </c>
      <c r="AC24" s="73"/>
      <c r="AD24" s="112"/>
      <c r="AE24" s="112"/>
      <c r="AF24" s="112"/>
      <c r="AG24" s="57"/>
      <c r="AH24" s="69"/>
      <c r="AI24" s="57"/>
      <c r="AJ24" s="112"/>
      <c r="AK24" s="57"/>
      <c r="AL24" s="73"/>
      <c r="AM24" s="444" t="str">
        <f t="shared" si="4"/>
        <v/>
      </c>
      <c r="AN24" s="73"/>
      <c r="AO24" s="444" t="str">
        <f t="shared" si="5"/>
        <v/>
      </c>
    </row>
    <row r="25" spans="2:41" ht="21" customHeight="1">
      <c r="B25" s="86"/>
      <c r="C25" s="423" t="str">
        <f t="shared" si="6"/>
        <v>TN0060186</v>
      </c>
      <c r="D25" s="423" t="str">
        <f t="shared" si="7"/>
        <v>External Outfall</v>
      </c>
      <c r="E25" s="422" t="str">
        <f t="shared" si="8"/>
        <v>001</v>
      </c>
      <c r="F25" s="423">
        <f t="shared" si="9"/>
        <v>2024</v>
      </c>
      <c r="G25" s="423" t="s">
        <v>336</v>
      </c>
      <c r="H25" s="424">
        <v>22</v>
      </c>
      <c r="I25" s="102"/>
      <c r="J25" s="108"/>
      <c r="K25" s="108"/>
      <c r="L25" s="103"/>
      <c r="M25" s="114"/>
      <c r="N25" s="103"/>
      <c r="O25" s="444" t="str">
        <f t="shared" si="0"/>
        <v/>
      </c>
      <c r="P25" s="444" t="str">
        <f t="shared" si="10"/>
        <v/>
      </c>
      <c r="Q25" s="103"/>
      <c r="R25" s="111"/>
      <c r="S25" s="720"/>
      <c r="T25" s="108"/>
      <c r="U25" s="721" t="str">
        <f t="shared" si="1"/>
        <v/>
      </c>
      <c r="V25" s="721" t="str">
        <f t="shared" si="2"/>
        <v/>
      </c>
      <c r="W25" s="108"/>
      <c r="X25" s="722"/>
      <c r="Y25" s="114"/>
      <c r="Z25" s="103"/>
      <c r="AA25" s="444" t="str">
        <f t="shared" si="3"/>
        <v/>
      </c>
      <c r="AB25" s="444" t="str">
        <f t="shared" si="11"/>
        <v/>
      </c>
      <c r="AC25" s="103"/>
      <c r="AD25" s="111"/>
      <c r="AE25" s="111"/>
      <c r="AF25" s="111"/>
      <c r="AG25" s="55"/>
      <c r="AH25" s="68"/>
      <c r="AI25" s="55"/>
      <c r="AJ25" s="111"/>
      <c r="AK25" s="55"/>
      <c r="AL25" s="103"/>
      <c r="AM25" s="444" t="str">
        <f t="shared" si="4"/>
        <v/>
      </c>
      <c r="AN25" s="103"/>
      <c r="AO25" s="444" t="str">
        <f t="shared" si="5"/>
        <v/>
      </c>
    </row>
    <row r="26" spans="2:41" ht="21" customHeight="1">
      <c r="B26" s="86"/>
      <c r="C26" s="423" t="str">
        <f t="shared" si="6"/>
        <v>TN0060186</v>
      </c>
      <c r="D26" s="423" t="str">
        <f t="shared" si="7"/>
        <v>External Outfall</v>
      </c>
      <c r="E26" s="422" t="str">
        <f t="shared" si="8"/>
        <v>001</v>
      </c>
      <c r="F26" s="423">
        <f t="shared" si="9"/>
        <v>2024</v>
      </c>
      <c r="G26" s="423" t="s">
        <v>336</v>
      </c>
      <c r="H26" s="424">
        <v>23</v>
      </c>
      <c r="I26" s="106"/>
      <c r="J26" s="109"/>
      <c r="K26" s="109"/>
      <c r="L26" s="104"/>
      <c r="M26" s="115"/>
      <c r="N26" s="104"/>
      <c r="O26" s="444" t="str">
        <f t="shared" si="0"/>
        <v/>
      </c>
      <c r="P26" s="444" t="str">
        <f t="shared" si="10"/>
        <v/>
      </c>
      <c r="Q26" s="104"/>
      <c r="R26" s="112"/>
      <c r="S26" s="723"/>
      <c r="T26" s="109"/>
      <c r="U26" s="721" t="str">
        <f t="shared" si="1"/>
        <v/>
      </c>
      <c r="V26" s="721" t="str">
        <f t="shared" si="2"/>
        <v/>
      </c>
      <c r="W26" s="109"/>
      <c r="X26" s="724"/>
      <c r="Y26" s="115"/>
      <c r="Z26" s="104"/>
      <c r="AA26" s="444" t="str">
        <f t="shared" si="3"/>
        <v/>
      </c>
      <c r="AB26" s="444" t="str">
        <f t="shared" si="11"/>
        <v/>
      </c>
      <c r="AC26" s="73"/>
      <c r="AD26" s="112"/>
      <c r="AE26" s="112"/>
      <c r="AF26" s="112"/>
      <c r="AG26" s="57"/>
      <c r="AH26" s="69"/>
      <c r="AI26" s="57"/>
      <c r="AJ26" s="112"/>
      <c r="AK26" s="57"/>
      <c r="AL26" s="104"/>
      <c r="AM26" s="444" t="str">
        <f t="shared" si="4"/>
        <v/>
      </c>
      <c r="AN26" s="104"/>
      <c r="AO26" s="444" t="str">
        <f t="shared" si="5"/>
        <v/>
      </c>
    </row>
    <row r="27" spans="2:41" ht="21" customHeight="1">
      <c r="B27" s="86"/>
      <c r="C27" s="423" t="str">
        <f t="shared" si="6"/>
        <v>TN0060186</v>
      </c>
      <c r="D27" s="423" t="str">
        <f t="shared" si="7"/>
        <v>External Outfall</v>
      </c>
      <c r="E27" s="422" t="str">
        <f t="shared" si="8"/>
        <v>001</v>
      </c>
      <c r="F27" s="423">
        <f t="shared" si="9"/>
        <v>2024</v>
      </c>
      <c r="G27" s="423" t="s">
        <v>336</v>
      </c>
      <c r="H27" s="424">
        <v>24</v>
      </c>
      <c r="I27" s="102"/>
      <c r="J27" s="108"/>
      <c r="K27" s="108"/>
      <c r="L27" s="103"/>
      <c r="M27" s="114"/>
      <c r="N27" s="103"/>
      <c r="O27" s="444" t="str">
        <f t="shared" si="0"/>
        <v/>
      </c>
      <c r="P27" s="444" t="str">
        <f t="shared" si="10"/>
        <v/>
      </c>
      <c r="Q27" s="103"/>
      <c r="R27" s="111"/>
      <c r="S27" s="720"/>
      <c r="T27" s="108"/>
      <c r="U27" s="721" t="str">
        <f t="shared" si="1"/>
        <v/>
      </c>
      <c r="V27" s="721" t="str">
        <f t="shared" si="2"/>
        <v/>
      </c>
      <c r="W27" s="108"/>
      <c r="X27" s="722"/>
      <c r="Y27" s="114"/>
      <c r="Z27" s="103"/>
      <c r="AA27" s="444" t="str">
        <f t="shared" si="3"/>
        <v/>
      </c>
      <c r="AB27" s="444" t="str">
        <f t="shared" si="11"/>
        <v/>
      </c>
      <c r="AC27" s="103"/>
      <c r="AD27" s="111"/>
      <c r="AE27" s="111"/>
      <c r="AF27" s="111"/>
      <c r="AG27" s="55"/>
      <c r="AH27" s="68"/>
      <c r="AI27" s="55"/>
      <c r="AJ27" s="111"/>
      <c r="AK27" s="55"/>
      <c r="AL27" s="103"/>
      <c r="AM27" s="444" t="str">
        <f t="shared" si="4"/>
        <v/>
      </c>
      <c r="AN27" s="103"/>
      <c r="AO27" s="444" t="str">
        <f t="shared" si="5"/>
        <v/>
      </c>
    </row>
    <row r="28" spans="2:41" ht="21" customHeight="1">
      <c r="B28" s="86"/>
      <c r="C28" s="423" t="str">
        <f t="shared" si="6"/>
        <v>TN0060186</v>
      </c>
      <c r="D28" s="423" t="str">
        <f t="shared" si="7"/>
        <v>External Outfall</v>
      </c>
      <c r="E28" s="422" t="str">
        <f t="shared" si="8"/>
        <v>001</v>
      </c>
      <c r="F28" s="423">
        <f t="shared" si="9"/>
        <v>2024</v>
      </c>
      <c r="G28" s="423" t="s">
        <v>336</v>
      </c>
      <c r="H28" s="424">
        <v>25</v>
      </c>
      <c r="I28" s="106"/>
      <c r="J28" s="109"/>
      <c r="K28" s="109"/>
      <c r="L28" s="104"/>
      <c r="M28" s="72"/>
      <c r="N28" s="73"/>
      <c r="O28" s="444" t="str">
        <f t="shared" si="0"/>
        <v/>
      </c>
      <c r="P28" s="444" t="str">
        <f t="shared" si="10"/>
        <v/>
      </c>
      <c r="Q28" s="104"/>
      <c r="R28" s="112"/>
      <c r="S28" s="725"/>
      <c r="T28" s="726"/>
      <c r="U28" s="721" t="str">
        <f t="shared" si="1"/>
        <v/>
      </c>
      <c r="V28" s="721" t="str">
        <f t="shared" si="2"/>
        <v/>
      </c>
      <c r="W28" s="109"/>
      <c r="X28" s="724"/>
      <c r="Y28" s="72"/>
      <c r="Z28" s="73"/>
      <c r="AA28" s="444" t="str">
        <f t="shared" si="3"/>
        <v/>
      </c>
      <c r="AB28" s="444" t="str">
        <f t="shared" si="11"/>
        <v/>
      </c>
      <c r="AC28" s="73"/>
      <c r="AD28" s="112"/>
      <c r="AE28" s="112"/>
      <c r="AF28" s="112"/>
      <c r="AG28" s="57"/>
      <c r="AH28" s="69"/>
      <c r="AI28" s="57"/>
      <c r="AJ28" s="112"/>
      <c r="AK28" s="57"/>
      <c r="AL28" s="73"/>
      <c r="AM28" s="444" t="str">
        <f t="shared" si="4"/>
        <v/>
      </c>
      <c r="AN28" s="73"/>
      <c r="AO28" s="444" t="str">
        <f t="shared" si="5"/>
        <v/>
      </c>
    </row>
    <row r="29" spans="2:41" ht="21" customHeight="1">
      <c r="B29" s="86"/>
      <c r="C29" s="423" t="str">
        <f t="shared" si="6"/>
        <v>TN0060186</v>
      </c>
      <c r="D29" s="423" t="str">
        <f t="shared" si="7"/>
        <v>External Outfall</v>
      </c>
      <c r="E29" s="422" t="str">
        <f t="shared" si="8"/>
        <v>001</v>
      </c>
      <c r="F29" s="423">
        <f t="shared" si="9"/>
        <v>2024</v>
      </c>
      <c r="G29" s="423" t="s">
        <v>336</v>
      </c>
      <c r="H29" s="424">
        <v>26</v>
      </c>
      <c r="I29" s="102"/>
      <c r="J29" s="108"/>
      <c r="K29" s="108"/>
      <c r="L29" s="103"/>
      <c r="M29" s="114"/>
      <c r="N29" s="103"/>
      <c r="O29" s="444" t="str">
        <f t="shared" si="0"/>
        <v/>
      </c>
      <c r="P29" s="444" t="str">
        <f t="shared" si="10"/>
        <v/>
      </c>
      <c r="Q29" s="103"/>
      <c r="R29" s="111"/>
      <c r="S29" s="720"/>
      <c r="T29" s="108"/>
      <c r="U29" s="721" t="str">
        <f t="shared" si="1"/>
        <v/>
      </c>
      <c r="V29" s="721" t="str">
        <f t="shared" si="2"/>
        <v/>
      </c>
      <c r="W29" s="108"/>
      <c r="X29" s="722"/>
      <c r="Y29" s="114"/>
      <c r="Z29" s="103"/>
      <c r="AA29" s="444" t="str">
        <f t="shared" si="3"/>
        <v/>
      </c>
      <c r="AB29" s="444" t="str">
        <f t="shared" si="11"/>
        <v/>
      </c>
      <c r="AC29" s="103"/>
      <c r="AD29" s="111"/>
      <c r="AE29" s="111"/>
      <c r="AF29" s="111"/>
      <c r="AG29" s="55"/>
      <c r="AH29" s="68"/>
      <c r="AI29" s="55"/>
      <c r="AJ29" s="111"/>
      <c r="AK29" s="55"/>
      <c r="AL29" s="103"/>
      <c r="AM29" s="444" t="str">
        <f t="shared" si="4"/>
        <v/>
      </c>
      <c r="AN29" s="103"/>
      <c r="AO29" s="444" t="str">
        <f t="shared" si="5"/>
        <v/>
      </c>
    </row>
    <row r="30" spans="2:41" ht="21" customHeight="1">
      <c r="B30" s="86"/>
      <c r="C30" s="423" t="str">
        <f t="shared" si="6"/>
        <v>TN0060186</v>
      </c>
      <c r="D30" s="423" t="str">
        <f t="shared" si="7"/>
        <v>External Outfall</v>
      </c>
      <c r="E30" s="422" t="str">
        <f t="shared" si="8"/>
        <v>001</v>
      </c>
      <c r="F30" s="423">
        <f t="shared" si="9"/>
        <v>2024</v>
      </c>
      <c r="G30" s="423" t="s">
        <v>336</v>
      </c>
      <c r="H30" s="424">
        <v>27</v>
      </c>
      <c r="I30" s="106"/>
      <c r="J30" s="150"/>
      <c r="K30" s="150"/>
      <c r="L30" s="104"/>
      <c r="M30" s="72"/>
      <c r="N30" s="73"/>
      <c r="O30" s="444" t="str">
        <f t="shared" si="0"/>
        <v/>
      </c>
      <c r="P30" s="444" t="str">
        <f t="shared" si="10"/>
        <v/>
      </c>
      <c r="Q30" s="104"/>
      <c r="R30" s="112"/>
      <c r="S30" s="725"/>
      <c r="T30" s="726"/>
      <c r="U30" s="721" t="str">
        <f t="shared" si="1"/>
        <v/>
      </c>
      <c r="V30" s="721" t="str">
        <f t="shared" si="2"/>
        <v/>
      </c>
      <c r="W30" s="109"/>
      <c r="X30" s="724"/>
      <c r="Y30" s="72"/>
      <c r="Z30" s="73"/>
      <c r="AA30" s="444" t="str">
        <f t="shared" si="3"/>
        <v/>
      </c>
      <c r="AB30" s="444" t="str">
        <f t="shared" si="11"/>
        <v/>
      </c>
      <c r="AC30" s="73"/>
      <c r="AD30" s="112"/>
      <c r="AE30" s="112"/>
      <c r="AF30" s="112"/>
      <c r="AG30" s="57"/>
      <c r="AH30" s="69"/>
      <c r="AI30" s="57"/>
      <c r="AJ30" s="112"/>
      <c r="AK30" s="57"/>
      <c r="AL30" s="73"/>
      <c r="AM30" s="444" t="str">
        <f t="shared" si="4"/>
        <v/>
      </c>
      <c r="AN30" s="73"/>
      <c r="AO30" s="444" t="str">
        <f t="shared" si="5"/>
        <v/>
      </c>
    </row>
    <row r="31" spans="2:41" ht="21" customHeight="1">
      <c r="B31" s="86"/>
      <c r="C31" s="423" t="str">
        <f t="shared" si="6"/>
        <v>TN0060186</v>
      </c>
      <c r="D31" s="423" t="str">
        <f t="shared" si="7"/>
        <v>External Outfall</v>
      </c>
      <c r="E31" s="422" t="str">
        <f t="shared" si="8"/>
        <v>001</v>
      </c>
      <c r="F31" s="423">
        <f t="shared" si="9"/>
        <v>2024</v>
      </c>
      <c r="G31" s="423" t="s">
        <v>336</v>
      </c>
      <c r="H31" s="424">
        <v>28</v>
      </c>
      <c r="I31" s="102"/>
      <c r="J31" s="108"/>
      <c r="K31" s="108"/>
      <c r="L31" s="103"/>
      <c r="M31" s="114"/>
      <c r="N31" s="103"/>
      <c r="O31" s="444" t="str">
        <f t="shared" si="0"/>
        <v/>
      </c>
      <c r="P31" s="444" t="str">
        <f t="shared" si="10"/>
        <v/>
      </c>
      <c r="Q31" s="103"/>
      <c r="R31" s="111"/>
      <c r="S31" s="720"/>
      <c r="T31" s="108"/>
      <c r="U31" s="721" t="str">
        <f t="shared" si="1"/>
        <v/>
      </c>
      <c r="V31" s="721" t="str">
        <f t="shared" si="2"/>
        <v/>
      </c>
      <c r="W31" s="108"/>
      <c r="X31" s="722"/>
      <c r="Y31" s="114"/>
      <c r="Z31" s="103"/>
      <c r="AA31" s="444" t="str">
        <f t="shared" si="3"/>
        <v/>
      </c>
      <c r="AB31" s="444" t="str">
        <f t="shared" si="11"/>
        <v/>
      </c>
      <c r="AC31" s="103"/>
      <c r="AD31" s="111"/>
      <c r="AE31" s="111"/>
      <c r="AF31" s="111"/>
      <c r="AG31" s="55"/>
      <c r="AH31" s="68"/>
      <c r="AI31" s="55"/>
      <c r="AJ31" s="111"/>
      <c r="AK31" s="55"/>
      <c r="AL31" s="103"/>
      <c r="AM31" s="444" t="str">
        <f t="shared" si="4"/>
        <v/>
      </c>
      <c r="AN31" s="103"/>
      <c r="AO31" s="444" t="str">
        <f t="shared" si="5"/>
        <v/>
      </c>
    </row>
    <row r="32" spans="2:41" ht="21" customHeight="1">
      <c r="B32" s="86"/>
      <c r="C32" s="423" t="str">
        <f t="shared" si="6"/>
        <v>TN0060186</v>
      </c>
      <c r="D32" s="423" t="str">
        <f t="shared" si="7"/>
        <v>External Outfall</v>
      </c>
      <c r="E32" s="422" t="str">
        <f t="shared" si="8"/>
        <v>001</v>
      </c>
      <c r="F32" s="423">
        <f t="shared" si="9"/>
        <v>2024</v>
      </c>
      <c r="G32" s="423" t="s">
        <v>336</v>
      </c>
      <c r="H32" s="424">
        <v>29</v>
      </c>
      <c r="I32" s="106"/>
      <c r="J32" s="109"/>
      <c r="K32" s="109"/>
      <c r="L32" s="104"/>
      <c r="M32" s="115"/>
      <c r="N32" s="104"/>
      <c r="O32" s="444" t="str">
        <f t="shared" si="0"/>
        <v/>
      </c>
      <c r="P32" s="444" t="str">
        <f>IF(M32&lt;&gt;0,(1-N32/M32)*100,"")</f>
        <v/>
      </c>
      <c r="Q32" s="104"/>
      <c r="R32" s="112"/>
      <c r="S32" s="723"/>
      <c r="T32" s="109"/>
      <c r="U32" s="721" t="str">
        <f t="shared" si="1"/>
        <v/>
      </c>
      <c r="V32" s="721" t="str">
        <f t="shared" si="2"/>
        <v/>
      </c>
      <c r="W32" s="109"/>
      <c r="X32" s="724"/>
      <c r="Y32" s="115"/>
      <c r="Z32" s="104"/>
      <c r="AA32" s="444" t="str">
        <f t="shared" si="3"/>
        <v/>
      </c>
      <c r="AB32" s="444" t="str">
        <f>IF(Y32&lt;&gt;0,(1-Z32/Y32)*100,"")</f>
        <v/>
      </c>
      <c r="AC32" s="73"/>
      <c r="AD32" s="112"/>
      <c r="AE32" s="112"/>
      <c r="AF32" s="112"/>
      <c r="AG32" s="57"/>
      <c r="AH32" s="69"/>
      <c r="AI32" s="57"/>
      <c r="AJ32" s="112"/>
      <c r="AK32" s="57"/>
      <c r="AL32" s="104"/>
      <c r="AM32" s="444" t="str">
        <f t="shared" si="4"/>
        <v/>
      </c>
      <c r="AN32" s="104"/>
      <c r="AO32" s="444" t="str">
        <f t="shared" si="5"/>
        <v/>
      </c>
    </row>
    <row r="33" spans="2:41" ht="21" customHeight="1" thickBot="1">
      <c r="B33" s="86"/>
      <c r="C33" s="426" t="str">
        <f t="shared" si="6"/>
        <v>TN0060186</v>
      </c>
      <c r="D33" s="426" t="str">
        <f t="shared" si="7"/>
        <v>External Outfall</v>
      </c>
      <c r="E33" s="425" t="str">
        <f t="shared" si="8"/>
        <v>001</v>
      </c>
      <c r="F33" s="426">
        <f t="shared" si="9"/>
        <v>2024</v>
      </c>
      <c r="G33" s="426" t="s">
        <v>336</v>
      </c>
      <c r="H33" s="427">
        <v>30</v>
      </c>
      <c r="I33" s="411"/>
      <c r="J33" s="412"/>
      <c r="K33" s="412"/>
      <c r="L33" s="267"/>
      <c r="M33" s="266"/>
      <c r="N33" s="267"/>
      <c r="O33" s="449" t="str">
        <f t="shared" si="0"/>
        <v/>
      </c>
      <c r="P33" s="449" t="str">
        <f t="shared" si="10"/>
        <v/>
      </c>
      <c r="Q33" s="103"/>
      <c r="R33" s="111"/>
      <c r="S33" s="762"/>
      <c r="T33" s="412"/>
      <c r="U33" s="728" t="str">
        <f t="shared" si="1"/>
        <v/>
      </c>
      <c r="V33" s="728" t="str">
        <f t="shared" si="2"/>
        <v/>
      </c>
      <c r="W33" s="108"/>
      <c r="X33" s="722"/>
      <c r="Y33" s="266"/>
      <c r="Z33" s="267"/>
      <c r="AA33" s="449" t="str">
        <f t="shared" si="3"/>
        <v/>
      </c>
      <c r="AB33" s="444" t="str">
        <f t="shared" si="11"/>
        <v/>
      </c>
      <c r="AC33" s="267"/>
      <c r="AD33" s="111"/>
      <c r="AE33" s="413"/>
      <c r="AF33" s="413"/>
      <c r="AG33" s="414"/>
      <c r="AH33" s="415"/>
      <c r="AI33" s="414"/>
      <c r="AJ33" s="413"/>
      <c r="AK33" s="414"/>
      <c r="AL33" s="267"/>
      <c r="AM33" s="449" t="str">
        <f t="shared" si="4"/>
        <v/>
      </c>
      <c r="AN33" s="267"/>
      <c r="AO33" s="449" t="str">
        <f t="shared" si="5"/>
        <v/>
      </c>
    </row>
    <row r="34" spans="2:76" s="6" customFormat="1" ht="21" customHeight="1">
      <c r="B34" s="433"/>
      <c r="C34" s="833" t="s">
        <v>311</v>
      </c>
      <c r="D34" s="834"/>
      <c r="E34" s="834"/>
      <c r="F34" s="21"/>
      <c r="G34" s="22"/>
      <c r="H34" s="117" t="s">
        <v>312</v>
      </c>
      <c r="I34" s="118">
        <f>SUM(I4:I33)</f>
        <v>0</v>
      </c>
      <c r="J34" s="119">
        <f>SUM(J4:J33)</f>
        <v>0</v>
      </c>
      <c r="K34" s="119">
        <f>SUM(K4:K33)</f>
        <v>0</v>
      </c>
      <c r="L34" s="121">
        <f>SUM(L4:L33)</f>
        <v>0</v>
      </c>
      <c r="M34" s="124"/>
      <c r="N34" s="122"/>
      <c r="O34" s="121">
        <f>SUM(O4:O33)</f>
        <v>0</v>
      </c>
      <c r="P34" s="621"/>
      <c r="Q34" s="621"/>
      <c r="R34" s="125"/>
      <c r="S34" s="730"/>
      <c r="T34" s="120"/>
      <c r="U34" s="119">
        <f>SUM(U4:U33)</f>
        <v>0</v>
      </c>
      <c r="V34" s="731"/>
      <c r="W34" s="731"/>
      <c r="X34" s="732"/>
      <c r="Y34" s="124"/>
      <c r="Z34" s="122"/>
      <c r="AA34" s="121">
        <f>SUM(AA4:AA33)</f>
        <v>0</v>
      </c>
      <c r="AB34" s="621"/>
      <c r="AC34" s="767"/>
      <c r="AD34" s="768"/>
      <c r="AE34" s="123"/>
      <c r="AF34" s="123"/>
      <c r="AG34" s="126"/>
      <c r="AH34" s="127"/>
      <c r="AI34" s="128"/>
      <c r="AJ34" s="127"/>
      <c r="AK34" s="128"/>
      <c r="AL34" s="122"/>
      <c r="AM34" s="121">
        <f>SUM(AM4:AM33)</f>
        <v>0</v>
      </c>
      <c r="AN34" s="122"/>
      <c r="AO34" s="121">
        <f>SUM(AO4:AO33)</f>
        <v>0</v>
      </c>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row>
    <row r="35" spans="2:76" s="6" customFormat="1" ht="21" customHeight="1">
      <c r="B35" s="433"/>
      <c r="C35" s="835"/>
      <c r="D35" s="835"/>
      <c r="E35" s="835"/>
      <c r="F35" s="23"/>
      <c r="G35" s="24"/>
      <c r="H35" s="130" t="s">
        <v>313</v>
      </c>
      <c r="I35" s="131"/>
      <c r="J35" s="132" t="e">
        <f>AVERAGE(J4:J33)</f>
        <v>#DIV/0!</v>
      </c>
      <c r="K35" s="132" t="e">
        <f>AVERAGE(K4:K33)</f>
        <v>#DIV/0!</v>
      </c>
      <c r="L35" s="133"/>
      <c r="M35" s="134" t="e">
        <f>AVERAGE(M4:M33)</f>
        <v>#DIV/0!</v>
      </c>
      <c r="N35" s="445" t="e">
        <f>AVERAGE(N4:N33)</f>
        <v>#DIV/0!</v>
      </c>
      <c r="O35" s="445" t="e">
        <f>AVERAGE(O4:O33)</f>
        <v>#DIV/0!</v>
      </c>
      <c r="P35" s="445" t="e">
        <f>(1-N35/M35)*100</f>
        <v>#DIV/0!</v>
      </c>
      <c r="Q35" s="98"/>
      <c r="R35" s="153"/>
      <c r="S35" s="733" t="e">
        <f>AVERAGE(S4:S33)</f>
        <v>#DIV/0!</v>
      </c>
      <c r="T35" s="132" t="e">
        <f>AVERAGE(T4:T33)</f>
        <v>#DIV/0!</v>
      </c>
      <c r="U35" s="132" t="e">
        <f>AVERAGE(U4:U33)</f>
        <v>#DIV/0!</v>
      </c>
      <c r="V35" s="132" t="e">
        <f>(1-T35/S35)*100</f>
        <v>#DIV/0!</v>
      </c>
      <c r="W35" s="95"/>
      <c r="X35" s="734"/>
      <c r="Y35" s="134" t="e">
        <f>AVERAGE(Y4:Y33)</f>
        <v>#DIV/0!</v>
      </c>
      <c r="Z35" s="445" t="e">
        <f>AVERAGE(Z4:Z33)</f>
        <v>#DIV/0!</v>
      </c>
      <c r="AA35" s="445" t="e">
        <f>AVERAGE(AA4:AA33)</f>
        <v>#DIV/0!</v>
      </c>
      <c r="AB35" s="445" t="e">
        <f>(1-Z35/Y35)*100</f>
        <v>#DIV/0!</v>
      </c>
      <c r="AC35" s="98"/>
      <c r="AD35" s="153"/>
      <c r="AE35" s="446" t="e">
        <f>AVERAGE(AE4:AE33)</f>
        <v>#DIV/0!</v>
      </c>
      <c r="AF35" s="136"/>
      <c r="AG35" s="133"/>
      <c r="AH35" s="446" t="e">
        <f>AVERAGE(AH4:AH33)</f>
        <v>#DIV/0!</v>
      </c>
      <c r="AI35" s="135"/>
      <c r="AJ35" s="446" t="e">
        <f>GEOMEAN(AJ4:AJ33)</f>
        <v>#NUM!</v>
      </c>
      <c r="AK35" s="135"/>
      <c r="AL35" s="445" t="e">
        <f aca="true" t="shared" si="12" ref="AL35:AO35">AVERAGE(AL4:AL33)</f>
        <v>#DIV/0!</v>
      </c>
      <c r="AM35" s="445" t="e">
        <f t="shared" si="12"/>
        <v>#DIV/0!</v>
      </c>
      <c r="AN35" s="445" t="e">
        <f t="shared" si="12"/>
        <v>#DIV/0!</v>
      </c>
      <c r="AO35" s="445" t="e">
        <f t="shared" si="12"/>
        <v>#DIV/0!</v>
      </c>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row>
    <row r="36" spans="2:76" s="6" customFormat="1" ht="21" customHeight="1">
      <c r="B36" s="433"/>
      <c r="C36" s="835"/>
      <c r="D36" s="835"/>
      <c r="E36" s="835"/>
      <c r="F36" s="23"/>
      <c r="G36" s="24"/>
      <c r="H36" s="130" t="s">
        <v>314</v>
      </c>
      <c r="I36" s="138">
        <f>MAX(I4:I33)</f>
        <v>0</v>
      </c>
      <c r="J36" s="132">
        <f>MAX(J4:J33)</f>
        <v>0</v>
      </c>
      <c r="K36" s="132">
        <f aca="true" t="shared" si="13" ref="K36:AF36">MAX(K4:K33)</f>
        <v>0</v>
      </c>
      <c r="L36" s="445">
        <f t="shared" si="13"/>
        <v>0</v>
      </c>
      <c r="M36" s="134">
        <f t="shared" si="13"/>
        <v>0</v>
      </c>
      <c r="N36" s="445">
        <f t="shared" si="13"/>
        <v>0</v>
      </c>
      <c r="O36" s="445">
        <f t="shared" si="13"/>
        <v>0</v>
      </c>
      <c r="P36" s="445">
        <f>MAX(P4:P33)</f>
        <v>0</v>
      </c>
      <c r="Q36" s="445">
        <f>MAX(Q4:Q33)</f>
        <v>0</v>
      </c>
      <c r="R36" s="446">
        <f>MAX(R4:R33)</f>
        <v>0</v>
      </c>
      <c r="S36" s="733">
        <f t="shared" si="13"/>
        <v>0</v>
      </c>
      <c r="T36" s="132">
        <f t="shared" si="13"/>
        <v>0</v>
      </c>
      <c r="U36" s="132">
        <f t="shared" si="13"/>
        <v>0</v>
      </c>
      <c r="V36" s="132">
        <f t="shared" si="13"/>
        <v>0</v>
      </c>
      <c r="W36" s="132">
        <f>MAX(W4:W33)</f>
        <v>0</v>
      </c>
      <c r="X36" s="735">
        <f>MAX(X4:X33)</f>
        <v>0</v>
      </c>
      <c r="Y36" s="134">
        <f t="shared" si="13"/>
        <v>0</v>
      </c>
      <c r="Z36" s="445">
        <f t="shared" si="13"/>
        <v>0</v>
      </c>
      <c r="AA36" s="445">
        <f t="shared" si="13"/>
        <v>0</v>
      </c>
      <c r="AB36" s="445">
        <f t="shared" si="13"/>
        <v>0</v>
      </c>
      <c r="AC36" s="445">
        <f t="shared" si="13"/>
        <v>0</v>
      </c>
      <c r="AD36" s="446">
        <f t="shared" si="13"/>
        <v>0</v>
      </c>
      <c r="AE36" s="446">
        <f t="shared" si="13"/>
        <v>0</v>
      </c>
      <c r="AF36" s="446">
        <f t="shared" si="13"/>
        <v>0</v>
      </c>
      <c r="AG36" s="133"/>
      <c r="AH36" s="446">
        <f>MAX(AH4:AH33)</f>
        <v>0</v>
      </c>
      <c r="AI36" s="135"/>
      <c r="AJ36" s="446">
        <f>MAX(AJ4:AJ33)</f>
        <v>0</v>
      </c>
      <c r="AK36" s="135"/>
      <c r="AL36" s="445">
        <f aca="true" t="shared" si="14" ref="AL36:AO36">MAX(AL4:AL33)</f>
        <v>0</v>
      </c>
      <c r="AM36" s="445">
        <f t="shared" si="14"/>
        <v>0</v>
      </c>
      <c r="AN36" s="445">
        <f t="shared" si="14"/>
        <v>0</v>
      </c>
      <c r="AO36" s="445">
        <f t="shared" si="14"/>
        <v>0</v>
      </c>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c r="BV36" s="162"/>
      <c r="BW36" s="162"/>
      <c r="BX36" s="162"/>
    </row>
    <row r="37" spans="2:76" s="6" customFormat="1" ht="21" customHeight="1" thickBot="1">
      <c r="B37" s="433"/>
      <c r="C37" s="835"/>
      <c r="D37" s="835"/>
      <c r="E37" s="835"/>
      <c r="F37" s="23"/>
      <c r="G37" s="24"/>
      <c r="H37" s="139" t="s">
        <v>315</v>
      </c>
      <c r="I37" s="131"/>
      <c r="J37" s="132">
        <f>MIN(J4:J33)</f>
        <v>0</v>
      </c>
      <c r="K37" s="132">
        <f>MIN(K4:K33)</f>
        <v>0</v>
      </c>
      <c r="L37" s="140"/>
      <c r="M37" s="134">
        <f aca="true" t="shared" si="15" ref="M37:AF37">MIN(M4:M33)</f>
        <v>0</v>
      </c>
      <c r="N37" s="445">
        <f t="shared" si="15"/>
        <v>0</v>
      </c>
      <c r="O37" s="445">
        <f t="shared" si="15"/>
        <v>0</v>
      </c>
      <c r="P37" s="622">
        <f t="shared" si="15"/>
        <v>0</v>
      </c>
      <c r="Q37" s="98"/>
      <c r="R37" s="153"/>
      <c r="S37" s="733">
        <f t="shared" si="15"/>
        <v>0</v>
      </c>
      <c r="T37" s="132">
        <f t="shared" si="15"/>
        <v>0</v>
      </c>
      <c r="U37" s="132">
        <f t="shared" si="15"/>
        <v>0</v>
      </c>
      <c r="V37" s="763">
        <f t="shared" si="15"/>
        <v>0</v>
      </c>
      <c r="W37" s="95"/>
      <c r="X37" s="734"/>
      <c r="Y37" s="134">
        <f t="shared" si="15"/>
        <v>0</v>
      </c>
      <c r="Z37" s="445">
        <f t="shared" si="15"/>
        <v>0</v>
      </c>
      <c r="AA37" s="445">
        <f t="shared" si="15"/>
        <v>0</v>
      </c>
      <c r="AB37" s="623">
        <f t="shared" si="15"/>
        <v>0</v>
      </c>
      <c r="AC37" s="98"/>
      <c r="AD37" s="153"/>
      <c r="AE37" s="446">
        <f t="shared" si="15"/>
        <v>0</v>
      </c>
      <c r="AF37" s="446">
        <f t="shared" si="15"/>
        <v>0</v>
      </c>
      <c r="AG37" s="133"/>
      <c r="AH37" s="446">
        <f>MIN(AH4:AH33)</f>
        <v>0</v>
      </c>
      <c r="AI37" s="135"/>
      <c r="AJ37" s="142">
        <f>MIN(AJ5:AJ34)</f>
        <v>0</v>
      </c>
      <c r="AK37" s="135"/>
      <c r="AL37" s="141">
        <f aca="true" t="shared" si="16" ref="AL37:AO37">MIN(AL4:AL33)</f>
        <v>0</v>
      </c>
      <c r="AM37" s="141">
        <f t="shared" si="16"/>
        <v>0</v>
      </c>
      <c r="AN37" s="445">
        <f t="shared" si="16"/>
        <v>0</v>
      </c>
      <c r="AO37" s="445">
        <f t="shared" si="16"/>
        <v>0</v>
      </c>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row>
    <row r="38" spans="2:76" s="6" customFormat="1" ht="21" customHeight="1">
      <c r="B38" s="433"/>
      <c r="C38" s="835"/>
      <c r="D38" s="835"/>
      <c r="E38" s="835"/>
      <c r="F38" s="837" t="s">
        <v>316</v>
      </c>
      <c r="G38" s="838"/>
      <c r="H38" s="839"/>
      <c r="I38" s="405"/>
      <c r="J38" s="90"/>
      <c r="K38" s="91"/>
      <c r="L38" s="92"/>
      <c r="M38" s="93"/>
      <c r="N38" s="35">
        <f>'Permit Limits'!R11</f>
        <v>46</v>
      </c>
      <c r="O38" s="35">
        <f>'Permit Limits'!S11</f>
        <v>9999</v>
      </c>
      <c r="P38" s="436"/>
      <c r="Q38" s="407"/>
      <c r="R38" s="406"/>
      <c r="S38" s="738"/>
      <c r="T38" s="739">
        <f>'Permit Limits'!AD11</f>
        <v>5</v>
      </c>
      <c r="U38" s="739">
        <f>'Permit Limits'!AE11</f>
        <v>9999</v>
      </c>
      <c r="V38" s="740"/>
      <c r="W38" s="740"/>
      <c r="X38" s="741"/>
      <c r="Y38" s="93"/>
      <c r="Z38" s="35">
        <f>'Permit Limits'!AJ11</f>
        <v>45</v>
      </c>
      <c r="AA38" s="35">
        <f>'Permit Limits'!AK11</f>
        <v>9999</v>
      </c>
      <c r="AB38" s="408"/>
      <c r="AC38" s="407"/>
      <c r="AD38" s="406"/>
      <c r="AE38" s="437"/>
      <c r="AF38" s="35">
        <f>'Permit Limits'!AR11</f>
        <v>9</v>
      </c>
      <c r="AG38" s="37"/>
      <c r="AH38" s="35">
        <f>'Permit Limits'!AU11</f>
        <v>1</v>
      </c>
      <c r="AI38" s="93"/>
      <c r="AJ38" s="36">
        <f>'Permit Limits'!AW11</f>
        <v>941</v>
      </c>
      <c r="AK38" s="93"/>
      <c r="AL38" s="35">
        <f>'Permit Limits'!BL11</f>
        <v>9999</v>
      </c>
      <c r="AM38" s="35">
        <f>'Permit Limits'!BM11</f>
        <v>9999</v>
      </c>
      <c r="AN38" s="35">
        <f>'Permit Limits'!BQ11</f>
        <v>9999</v>
      </c>
      <c r="AO38" s="35">
        <f>'Permit Limits'!BR11</f>
        <v>9999</v>
      </c>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row>
    <row r="39" spans="2:76" s="6" customFormat="1" ht="21" customHeight="1">
      <c r="B39" s="433"/>
      <c r="C39" s="835"/>
      <c r="D39" s="835"/>
      <c r="E39" s="835"/>
      <c r="F39" s="840" t="s">
        <v>317</v>
      </c>
      <c r="G39" s="841"/>
      <c r="H39" s="842"/>
      <c r="I39" s="409"/>
      <c r="J39" s="95"/>
      <c r="K39" s="96"/>
      <c r="L39" s="97"/>
      <c r="M39" s="99"/>
      <c r="N39" s="39"/>
      <c r="O39" s="39"/>
      <c r="P39" s="439">
        <f>'Permit Limits'!T12</f>
        <v>40</v>
      </c>
      <c r="Q39" s="98"/>
      <c r="R39" s="153"/>
      <c r="S39" s="742"/>
      <c r="T39" s="743"/>
      <c r="U39" s="743"/>
      <c r="V39" s="744">
        <f>'Permit Limits'!AF12</f>
        <v>40</v>
      </c>
      <c r="W39" s="95"/>
      <c r="X39" s="734"/>
      <c r="Y39" s="99"/>
      <c r="Z39" s="39"/>
      <c r="AA39" s="39"/>
      <c r="AB39" s="439">
        <f>'Permit Limits'!AL12</f>
        <v>40</v>
      </c>
      <c r="AC39" s="98"/>
      <c r="AD39" s="153"/>
      <c r="AE39" s="38">
        <f>'Permit Limits'!AP12</f>
        <v>6</v>
      </c>
      <c r="AF39" s="38">
        <f>'Permit Limits'!AR12</f>
        <v>6</v>
      </c>
      <c r="AG39" s="39"/>
      <c r="AH39" s="154"/>
      <c r="AI39" s="99"/>
      <c r="AJ39" s="154"/>
      <c r="AK39" s="99"/>
      <c r="AL39" s="39"/>
      <c r="AM39" s="39"/>
      <c r="AN39" s="39"/>
      <c r="AO39" s="39"/>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row>
    <row r="40" spans="2:76" s="6" customFormat="1" ht="21" customHeight="1" thickBot="1">
      <c r="B40" s="433"/>
      <c r="C40" s="835"/>
      <c r="D40" s="835"/>
      <c r="E40" s="835"/>
      <c r="F40" s="843" t="s">
        <v>318</v>
      </c>
      <c r="G40" s="844"/>
      <c r="H40" s="845"/>
      <c r="I40" s="410"/>
      <c r="J40" s="40"/>
      <c r="K40" s="40"/>
      <c r="L40" s="89"/>
      <c r="M40" s="101"/>
      <c r="N40" s="447">
        <f>'Permit Limits'!R13</f>
        <v>23</v>
      </c>
      <c r="O40" s="447">
        <f>'Permit Limits'!S13</f>
        <v>38</v>
      </c>
      <c r="P40" s="447">
        <f>'Permit Limits'!T13</f>
        <v>85</v>
      </c>
      <c r="Q40" s="447">
        <f>'Permit Limits'!U13</f>
        <v>34.5</v>
      </c>
      <c r="R40" s="296">
        <f>'Permit Limits'!V13</f>
        <v>55</v>
      </c>
      <c r="S40" s="745"/>
      <c r="T40" s="746">
        <f>'Permit Limits'!AD13</f>
        <v>2.4</v>
      </c>
      <c r="U40" s="746">
        <f>'Permit Limits'!AE13</f>
        <v>4</v>
      </c>
      <c r="V40" s="746">
        <f>'Permit Limits'!AF13</f>
        <v>85</v>
      </c>
      <c r="W40" s="746">
        <f>'Permit Limits'!AG13</f>
        <v>3.75</v>
      </c>
      <c r="X40" s="747">
        <f>'Permit Limits'!AH13</f>
        <v>6</v>
      </c>
      <c r="Y40" s="101"/>
      <c r="Z40" s="447">
        <f>'Permit Limits'!AJ13</f>
        <v>30</v>
      </c>
      <c r="AA40" s="447">
        <f>'Permit Limits'!AK13</f>
        <v>50</v>
      </c>
      <c r="AB40" s="447">
        <f>'Permit Limits'!AL13</f>
        <v>85</v>
      </c>
      <c r="AC40" s="447">
        <f>'Permit Limits'!AM13</f>
        <v>40</v>
      </c>
      <c r="AD40" s="296">
        <f>'Permit Limits'!AN13</f>
        <v>67</v>
      </c>
      <c r="AE40" s="443">
        <f>'Permit Limits'!AP13</f>
        <v>0</v>
      </c>
      <c r="AF40" s="77"/>
      <c r="AG40" s="89"/>
      <c r="AH40" s="77"/>
      <c r="AI40" s="101"/>
      <c r="AJ40" s="443">
        <f>'Permit Limits'!AW13</f>
        <v>126</v>
      </c>
      <c r="AK40" s="101"/>
      <c r="AL40" s="447">
        <f>'Permit Limits'!BL13</f>
        <v>9999</v>
      </c>
      <c r="AM40" s="447">
        <f>'Permit Limits'!BM13</f>
        <v>9999</v>
      </c>
      <c r="AN40" s="447">
        <f>'Permit Limits'!BQ13</f>
        <v>9999</v>
      </c>
      <c r="AO40" s="447">
        <f>'Permit Limits'!BR13</f>
        <v>9999</v>
      </c>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row>
    <row r="41" spans="2:76" s="6" customFormat="1" ht="21" customHeight="1">
      <c r="B41" s="433"/>
      <c r="C41" s="835"/>
      <c r="D41" s="835"/>
      <c r="E41" s="835"/>
      <c r="F41" s="417"/>
      <c r="G41" s="417" t="s">
        <v>319</v>
      </c>
      <c r="I41" s="433"/>
      <c r="M41" s="433"/>
      <c r="N41" s="433"/>
      <c r="O41" s="433"/>
      <c r="P41" s="433"/>
      <c r="Q41" s="433"/>
      <c r="R41" s="433"/>
      <c r="S41" s="748"/>
      <c r="T41" s="748"/>
      <c r="U41" s="748"/>
      <c r="V41" s="748"/>
      <c r="W41" s="748"/>
      <c r="X41" s="748"/>
      <c r="Y41" s="438"/>
      <c r="Z41" s="438"/>
      <c r="AA41" s="438"/>
      <c r="AB41" s="438"/>
      <c r="AC41" s="438"/>
      <c r="AD41" s="438"/>
      <c r="AE41" s="438"/>
      <c r="AF41" s="438"/>
      <c r="AG41" s="438"/>
      <c r="AH41" s="438"/>
      <c r="AI41" s="438"/>
      <c r="AJ41" s="438"/>
      <c r="AK41" s="438"/>
      <c r="AL41" s="25"/>
      <c r="AM41" s="25"/>
      <c r="AN41" s="25"/>
      <c r="AO41" s="25"/>
      <c r="AP41" s="164"/>
      <c r="AQ41" s="164"/>
      <c r="AR41" s="164"/>
      <c r="AS41" s="164"/>
      <c r="AT41" s="164"/>
      <c r="AU41" s="164"/>
      <c r="AV41" s="164"/>
      <c r="AW41" s="164"/>
      <c r="AX41" s="164"/>
      <c r="AY41" s="164"/>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row>
    <row r="42" spans="2:76" s="6" customFormat="1" ht="62.25" customHeight="1">
      <c r="B42" s="433"/>
      <c r="C42" s="835"/>
      <c r="D42" s="835"/>
      <c r="E42" s="835"/>
      <c r="F42" s="26"/>
      <c r="G42" s="26" t="s">
        <v>320</v>
      </c>
      <c r="I42" s="438"/>
      <c r="J42" s="438"/>
      <c r="K42" s="438"/>
      <c r="M42" s="438"/>
      <c r="N42" s="438"/>
      <c r="O42" s="438"/>
      <c r="P42" s="438"/>
      <c r="Q42" s="438"/>
      <c r="R42" s="438"/>
      <c r="S42" s="748"/>
      <c r="T42" s="748"/>
      <c r="U42" s="748"/>
      <c r="V42" s="748"/>
      <c r="W42" s="748"/>
      <c r="X42" s="748"/>
      <c r="Y42" s="438"/>
      <c r="Z42" s="433"/>
      <c r="AA42" s="433"/>
      <c r="AB42" s="25"/>
      <c r="AC42" s="25"/>
      <c r="AD42" s="25"/>
      <c r="AE42" s="25"/>
      <c r="AF42" s="25"/>
      <c r="AG42" s="26"/>
      <c r="AH42" s="25"/>
      <c r="AI42" s="25"/>
      <c r="AJ42" s="25"/>
      <c r="AK42" s="25"/>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row>
    <row r="43" spans="2:37" ht="32.25" customHeight="1">
      <c r="B43" s="433"/>
      <c r="C43" s="847"/>
      <c r="D43" s="847"/>
      <c r="E43" s="847"/>
      <c r="F43" s="82"/>
      <c r="G43" s="82"/>
      <c r="H43" s="83"/>
      <c r="I43" s="846" t="str">
        <f>Jan!I44</f>
        <v>Helenwood STP</v>
      </c>
      <c r="J43" s="846"/>
      <c r="K43" s="846"/>
      <c r="L43" s="78"/>
      <c r="M43" s="151" t="s">
        <v>321</v>
      </c>
      <c r="N43" s="435"/>
      <c r="O43" s="435"/>
      <c r="P43" s="435"/>
      <c r="Q43" s="435"/>
      <c r="R43" s="435"/>
      <c r="S43" s="749"/>
      <c r="T43" s="749"/>
      <c r="U43" s="749"/>
      <c r="V43" s="749"/>
      <c r="W43" s="749"/>
      <c r="X43" s="749"/>
      <c r="Y43" s="434"/>
      <c r="Z43" s="434"/>
      <c r="AA43" s="434"/>
      <c r="AB43" s="434"/>
      <c r="AC43" s="434"/>
      <c r="AD43" s="434"/>
      <c r="AE43" s="434"/>
      <c r="AF43" s="434"/>
      <c r="AG43" s="434"/>
      <c r="AH43" s="434"/>
      <c r="AI43" s="434"/>
      <c r="AJ43" s="434"/>
      <c r="AK43" s="434"/>
    </row>
    <row r="44" spans="2:37" ht="23.25" customHeight="1">
      <c r="B44" s="433"/>
      <c r="C44" s="836" t="s">
        <v>322</v>
      </c>
      <c r="D44" s="836"/>
      <c r="E44" s="836"/>
      <c r="F44" s="82"/>
      <c r="G44" s="82"/>
      <c r="H44" s="83"/>
      <c r="I44" s="836" t="s">
        <v>323</v>
      </c>
      <c r="J44" s="836"/>
      <c r="K44" s="836"/>
      <c r="L44" s="78"/>
      <c r="M44" s="435"/>
      <c r="N44" s="435"/>
      <c r="O44" s="435"/>
      <c r="P44" s="435"/>
      <c r="Q44" s="435"/>
      <c r="R44" s="435"/>
      <c r="S44" s="749"/>
      <c r="T44" s="749"/>
      <c r="U44" s="749"/>
      <c r="V44" s="749"/>
      <c r="W44" s="749"/>
      <c r="X44" s="749"/>
      <c r="Y44" s="434"/>
      <c r="Z44" s="434"/>
      <c r="AA44" s="434"/>
      <c r="AB44" s="434"/>
      <c r="AC44" s="434"/>
      <c r="AD44" s="434"/>
      <c r="AE44" s="434"/>
      <c r="AF44" s="434"/>
      <c r="AG44" s="434"/>
      <c r="AH44" s="434"/>
      <c r="AI44" s="434"/>
      <c r="AJ44" s="434"/>
      <c r="AK44" s="434"/>
    </row>
    <row r="45" spans="2:37" ht="37.5" customHeight="1">
      <c r="B45" s="434"/>
      <c r="C45" s="709"/>
      <c r="D45" s="81"/>
      <c r="E45" s="709"/>
      <c r="F45" s="82"/>
      <c r="G45" s="83"/>
      <c r="I45" s="848" t="str">
        <f>Jan!I46</f>
        <v>Scott</v>
      </c>
      <c r="J45" s="848"/>
      <c r="K45" s="848"/>
      <c r="L45" s="61"/>
      <c r="M45" s="27"/>
      <c r="N45" s="27"/>
      <c r="O45" s="27"/>
      <c r="P45" s="27"/>
      <c r="Q45" s="27"/>
      <c r="R45" s="27"/>
      <c r="S45" s="750"/>
      <c r="T45" s="750"/>
      <c r="U45" s="750"/>
      <c r="V45" s="751"/>
      <c r="W45" s="751"/>
      <c r="X45" s="751"/>
      <c r="Y45" s="434"/>
      <c r="Z45" s="434"/>
      <c r="AA45" s="434"/>
      <c r="AB45" s="434"/>
      <c r="AC45" s="434"/>
      <c r="AD45" s="434"/>
      <c r="AE45" s="434"/>
      <c r="AF45" s="434"/>
      <c r="AG45" s="434"/>
      <c r="AH45" s="434"/>
      <c r="AI45" s="434"/>
      <c r="AJ45" s="434"/>
      <c r="AK45" s="434"/>
    </row>
    <row r="46" spans="2:20" ht="30.75" customHeight="1">
      <c r="B46" s="434"/>
      <c r="C46" s="79" t="s">
        <v>324</v>
      </c>
      <c r="D46" s="79"/>
      <c r="E46" s="79" t="s">
        <v>325</v>
      </c>
      <c r="F46" s="83"/>
      <c r="G46" s="79"/>
      <c r="H46" s="79"/>
      <c r="I46" s="836" t="s">
        <v>326</v>
      </c>
      <c r="J46" s="836"/>
      <c r="K46" s="836"/>
      <c r="L46" s="30"/>
      <c r="O46" s="29"/>
      <c r="P46" s="30"/>
      <c r="Q46" s="30"/>
      <c r="R46" s="30"/>
      <c r="T46" s="753"/>
    </row>
    <row r="47" spans="5:30" ht="24" customHeight="1">
      <c r="E47" s="19"/>
      <c r="H47" s="30"/>
      <c r="I47" s="30"/>
      <c r="J47" s="30"/>
      <c r="K47" s="30"/>
      <c r="L47" s="30"/>
      <c r="M47" s="31"/>
      <c r="N47" s="31"/>
      <c r="O47" s="31"/>
      <c r="P47" s="31"/>
      <c r="Q47" s="31"/>
      <c r="R47" s="31"/>
      <c r="S47" s="754"/>
      <c r="T47" s="753"/>
      <c r="U47" s="753"/>
      <c r="Y47" s="28"/>
      <c r="Z47" s="28"/>
      <c r="AA47" s="28"/>
      <c r="AB47" s="28"/>
      <c r="AC47" s="28"/>
      <c r="AD47" s="28"/>
    </row>
    <row r="48" spans="3:24" s="163" customFormat="1" ht="24" customHeight="1">
      <c r="C48" s="166"/>
      <c r="H48" s="167"/>
      <c r="I48" s="167"/>
      <c r="J48" s="167"/>
      <c r="K48" s="167"/>
      <c r="L48" s="167"/>
      <c r="S48" s="755"/>
      <c r="T48" s="755"/>
      <c r="U48" s="755"/>
      <c r="V48" s="755"/>
      <c r="W48" s="755"/>
      <c r="X48" s="755"/>
    </row>
    <row r="49" spans="3:24" s="163" customFormat="1" ht="15">
      <c r="C49" s="164"/>
      <c r="E49" s="168"/>
      <c r="S49" s="755"/>
      <c r="T49" s="755"/>
      <c r="U49" s="755"/>
      <c r="V49" s="755"/>
      <c r="W49" s="755"/>
      <c r="X49" s="755"/>
    </row>
    <row r="50" spans="4:24" s="163" customFormat="1" ht="15">
      <c r="D50" s="164"/>
      <c r="E50" s="164"/>
      <c r="F50" s="164"/>
      <c r="S50" s="755"/>
      <c r="T50" s="755"/>
      <c r="U50" s="755"/>
      <c r="V50" s="755"/>
      <c r="W50" s="755"/>
      <c r="X50" s="755"/>
    </row>
    <row r="51" spans="4:24" s="163" customFormat="1" ht="15">
      <c r="D51" s="164"/>
      <c r="E51" s="164"/>
      <c r="F51" s="164"/>
      <c r="S51" s="755"/>
      <c r="T51" s="755"/>
      <c r="U51" s="755"/>
      <c r="V51" s="755"/>
      <c r="W51" s="755"/>
      <c r="X51" s="755"/>
    </row>
    <row r="52" spans="5:24" s="163" customFormat="1" ht="18" customHeight="1">
      <c r="E52" s="169"/>
      <c r="G52" s="164"/>
      <c r="H52" s="164"/>
      <c r="I52" s="164"/>
      <c r="S52" s="755"/>
      <c r="T52" s="755"/>
      <c r="U52" s="755"/>
      <c r="V52" s="755"/>
      <c r="W52" s="755"/>
      <c r="X52" s="755"/>
    </row>
    <row r="53" spans="5:24" s="163" customFormat="1" ht="15">
      <c r="E53" s="169"/>
      <c r="G53" s="164"/>
      <c r="H53" s="164"/>
      <c r="I53" s="164"/>
      <c r="S53" s="755"/>
      <c r="T53" s="755"/>
      <c r="U53" s="755"/>
      <c r="V53" s="755"/>
      <c r="W53" s="755"/>
      <c r="X53" s="755"/>
    </row>
    <row r="54" spans="5:24" s="163" customFormat="1" ht="15">
      <c r="E54" s="169"/>
      <c r="S54" s="755"/>
      <c r="T54" s="755"/>
      <c r="U54" s="755"/>
      <c r="V54" s="755"/>
      <c r="W54" s="755"/>
      <c r="X54" s="755"/>
    </row>
    <row r="55" spans="5:24" s="163" customFormat="1" ht="48" customHeight="1">
      <c r="E55" s="169"/>
      <c r="S55" s="755"/>
      <c r="T55" s="755"/>
      <c r="U55" s="755"/>
      <c r="V55" s="755"/>
      <c r="W55" s="755"/>
      <c r="X55" s="755"/>
    </row>
    <row r="56" spans="3:24" s="163" customFormat="1" ht="15">
      <c r="C56" s="170"/>
      <c r="D56" s="170"/>
      <c r="E56" s="169"/>
      <c r="S56" s="755"/>
      <c r="T56" s="755"/>
      <c r="U56" s="755"/>
      <c r="V56" s="755"/>
      <c r="W56" s="755"/>
      <c r="X56" s="755"/>
    </row>
    <row r="57" spans="3:24" s="163" customFormat="1" ht="15">
      <c r="C57" s="170"/>
      <c r="D57" s="170"/>
      <c r="E57" s="169"/>
      <c r="S57" s="755"/>
      <c r="T57" s="755"/>
      <c r="U57" s="755"/>
      <c r="V57" s="755"/>
      <c r="W57" s="755"/>
      <c r="X57" s="755"/>
    </row>
    <row r="58" spans="3:24" s="163" customFormat="1" ht="15">
      <c r="C58" s="170"/>
      <c r="D58" s="170"/>
      <c r="E58" s="169"/>
      <c r="S58" s="755"/>
      <c r="T58" s="755"/>
      <c r="U58" s="755"/>
      <c r="V58" s="755"/>
      <c r="W58" s="755"/>
      <c r="X58" s="755"/>
    </row>
    <row r="59" spans="3:24" s="163" customFormat="1" ht="15">
      <c r="C59" s="170"/>
      <c r="D59" s="170"/>
      <c r="E59" s="169"/>
      <c r="S59" s="755"/>
      <c r="T59" s="755"/>
      <c r="U59" s="755"/>
      <c r="V59" s="755"/>
      <c r="W59" s="755"/>
      <c r="X59" s="755"/>
    </row>
    <row r="60" spans="3:24" s="163" customFormat="1" ht="15">
      <c r="C60" s="170"/>
      <c r="D60" s="170"/>
      <c r="E60" s="169"/>
      <c r="S60" s="755"/>
      <c r="T60" s="755"/>
      <c r="U60" s="755"/>
      <c r="V60" s="755"/>
      <c r="W60" s="755"/>
      <c r="X60" s="755"/>
    </row>
    <row r="61" spans="3:24" s="163" customFormat="1" ht="15">
      <c r="C61" s="170"/>
      <c r="D61" s="170"/>
      <c r="E61" s="169"/>
      <c r="S61" s="755"/>
      <c r="T61" s="755"/>
      <c r="U61" s="755"/>
      <c r="V61" s="755"/>
      <c r="W61" s="755"/>
      <c r="X61" s="755"/>
    </row>
    <row r="62" spans="3:24" s="163" customFormat="1" ht="15">
      <c r="C62" s="170"/>
      <c r="D62" s="170"/>
      <c r="E62" s="169"/>
      <c r="S62" s="755"/>
      <c r="T62" s="755"/>
      <c r="U62" s="755"/>
      <c r="V62" s="755"/>
      <c r="W62" s="755"/>
      <c r="X62" s="755"/>
    </row>
    <row r="63" spans="3:24" s="163" customFormat="1" ht="15">
      <c r="C63" s="170"/>
      <c r="D63" s="170"/>
      <c r="E63" s="169"/>
      <c r="S63" s="755"/>
      <c r="T63" s="755"/>
      <c r="U63" s="755"/>
      <c r="V63" s="755"/>
      <c r="W63" s="755"/>
      <c r="X63" s="755"/>
    </row>
    <row r="64" spans="3:24" s="163" customFormat="1" ht="15">
      <c r="C64" s="170"/>
      <c r="D64" s="170"/>
      <c r="E64" s="169"/>
      <c r="S64" s="755"/>
      <c r="T64" s="755"/>
      <c r="U64" s="755"/>
      <c r="V64" s="755"/>
      <c r="W64" s="755"/>
      <c r="X64" s="755"/>
    </row>
    <row r="65" spans="3:24" s="163" customFormat="1" ht="15">
      <c r="C65" s="170"/>
      <c r="D65" s="170"/>
      <c r="E65" s="169"/>
      <c r="S65" s="755"/>
      <c r="T65" s="755"/>
      <c r="U65" s="755"/>
      <c r="V65" s="755"/>
      <c r="W65" s="755"/>
      <c r="X65" s="755"/>
    </row>
    <row r="66" spans="3:24" s="163" customFormat="1" ht="15">
      <c r="C66" s="170"/>
      <c r="D66" s="170"/>
      <c r="E66" s="169"/>
      <c r="S66" s="755"/>
      <c r="T66" s="755"/>
      <c r="U66" s="755"/>
      <c r="V66" s="755"/>
      <c r="W66" s="755"/>
      <c r="X66" s="755"/>
    </row>
    <row r="67" spans="3:24" s="163" customFormat="1" ht="15">
      <c r="C67" s="170"/>
      <c r="D67" s="170"/>
      <c r="E67" s="169"/>
      <c r="S67" s="755"/>
      <c r="T67" s="755"/>
      <c r="U67" s="755"/>
      <c r="V67" s="755"/>
      <c r="W67" s="755"/>
      <c r="X67" s="755"/>
    </row>
    <row r="68" spans="3:24" s="163" customFormat="1" ht="15">
      <c r="C68" s="170"/>
      <c r="D68" s="170"/>
      <c r="E68" s="169"/>
      <c r="S68" s="755"/>
      <c r="T68" s="755"/>
      <c r="U68" s="755"/>
      <c r="V68" s="755"/>
      <c r="W68" s="755"/>
      <c r="X68" s="755"/>
    </row>
    <row r="69" spans="3:24" s="163" customFormat="1" ht="15">
      <c r="C69" s="170"/>
      <c r="D69" s="170"/>
      <c r="E69" s="169"/>
      <c r="S69" s="755"/>
      <c r="T69" s="755"/>
      <c r="U69" s="755"/>
      <c r="V69" s="755"/>
      <c r="W69" s="755"/>
      <c r="X69" s="755"/>
    </row>
    <row r="70" spans="3:24" s="163" customFormat="1" ht="15">
      <c r="C70" s="170"/>
      <c r="D70" s="170"/>
      <c r="E70" s="169"/>
      <c r="S70" s="755"/>
      <c r="T70" s="755"/>
      <c r="U70" s="755"/>
      <c r="V70" s="755"/>
      <c r="W70" s="755"/>
      <c r="X70" s="755"/>
    </row>
    <row r="71" spans="3:24" s="163" customFormat="1" ht="15">
      <c r="C71" s="170"/>
      <c r="D71" s="170"/>
      <c r="E71" s="169"/>
      <c r="S71" s="755"/>
      <c r="T71" s="755"/>
      <c r="U71" s="755"/>
      <c r="V71" s="755"/>
      <c r="W71" s="755"/>
      <c r="X71" s="755"/>
    </row>
    <row r="72" spans="3:24" s="163" customFormat="1" ht="15">
      <c r="C72" s="170"/>
      <c r="D72" s="170"/>
      <c r="E72" s="169"/>
      <c r="S72" s="755"/>
      <c r="T72" s="755"/>
      <c r="U72" s="755"/>
      <c r="V72" s="755"/>
      <c r="W72" s="755"/>
      <c r="X72" s="755"/>
    </row>
    <row r="73" spans="3:24" s="163" customFormat="1" ht="15">
      <c r="C73" s="170"/>
      <c r="D73" s="170"/>
      <c r="E73" s="169"/>
      <c r="S73" s="755"/>
      <c r="T73" s="755"/>
      <c r="U73" s="755"/>
      <c r="V73" s="755"/>
      <c r="W73" s="755"/>
      <c r="X73" s="755"/>
    </row>
    <row r="74" spans="3:24" s="163" customFormat="1" ht="15">
      <c r="C74" s="170"/>
      <c r="D74" s="170"/>
      <c r="E74" s="169"/>
      <c r="S74" s="755"/>
      <c r="T74" s="755"/>
      <c r="U74" s="755"/>
      <c r="V74" s="755"/>
      <c r="W74" s="755"/>
      <c r="X74" s="755"/>
    </row>
    <row r="75" spans="3:24" s="163" customFormat="1" ht="15">
      <c r="C75" s="170"/>
      <c r="D75" s="170"/>
      <c r="E75" s="169"/>
      <c r="S75" s="755"/>
      <c r="T75" s="755"/>
      <c r="U75" s="755"/>
      <c r="V75" s="755"/>
      <c r="W75" s="755"/>
      <c r="X75" s="755"/>
    </row>
    <row r="76" spans="3:24" s="163" customFormat="1" ht="15">
      <c r="C76" s="170"/>
      <c r="D76" s="170"/>
      <c r="E76" s="169"/>
      <c r="S76" s="755"/>
      <c r="T76" s="755"/>
      <c r="U76" s="755"/>
      <c r="V76" s="755"/>
      <c r="W76" s="755"/>
      <c r="X76" s="755"/>
    </row>
    <row r="77" spans="3:24" s="163" customFormat="1" ht="15">
      <c r="C77" s="170"/>
      <c r="D77" s="170"/>
      <c r="E77" s="169"/>
      <c r="S77" s="755"/>
      <c r="T77" s="755"/>
      <c r="U77" s="755"/>
      <c r="V77" s="755"/>
      <c r="W77" s="755"/>
      <c r="X77" s="755"/>
    </row>
    <row r="78" spans="3:24" s="163" customFormat="1" ht="15">
      <c r="C78" s="170"/>
      <c r="D78" s="170"/>
      <c r="E78" s="169"/>
      <c r="S78" s="755"/>
      <c r="T78" s="755"/>
      <c r="U78" s="755"/>
      <c r="V78" s="755"/>
      <c r="W78" s="755"/>
      <c r="X78" s="755"/>
    </row>
    <row r="79" spans="3:24" s="163" customFormat="1" ht="15">
      <c r="C79" s="170"/>
      <c r="D79" s="170"/>
      <c r="E79" s="169"/>
      <c r="S79" s="755"/>
      <c r="T79" s="755"/>
      <c r="U79" s="755"/>
      <c r="V79" s="755"/>
      <c r="W79" s="755"/>
      <c r="X79" s="755"/>
    </row>
    <row r="80" spans="3:24" s="163" customFormat="1" ht="15">
      <c r="C80" s="170"/>
      <c r="D80" s="170"/>
      <c r="E80" s="169"/>
      <c r="S80" s="755"/>
      <c r="T80" s="755"/>
      <c r="U80" s="755"/>
      <c r="V80" s="755"/>
      <c r="W80" s="755"/>
      <c r="X80" s="755"/>
    </row>
    <row r="81" spans="3:24" s="163" customFormat="1" ht="15">
      <c r="C81" s="170"/>
      <c r="D81" s="170"/>
      <c r="E81" s="169"/>
      <c r="S81" s="755"/>
      <c r="T81" s="755"/>
      <c r="U81" s="755"/>
      <c r="V81" s="755"/>
      <c r="W81" s="755"/>
      <c r="X81" s="755"/>
    </row>
    <row r="82" spans="3:24" s="163" customFormat="1" ht="15">
      <c r="C82" s="170"/>
      <c r="D82" s="170"/>
      <c r="E82" s="169"/>
      <c r="S82" s="755"/>
      <c r="T82" s="755"/>
      <c r="U82" s="755"/>
      <c r="V82" s="755"/>
      <c r="W82" s="755"/>
      <c r="X82" s="755"/>
    </row>
    <row r="83" spans="3:24" s="163" customFormat="1" ht="15">
      <c r="C83" s="170"/>
      <c r="D83" s="170"/>
      <c r="E83" s="169"/>
      <c r="S83" s="755"/>
      <c r="T83" s="755"/>
      <c r="U83" s="755"/>
      <c r="V83" s="755"/>
      <c r="W83" s="755"/>
      <c r="X83" s="755"/>
    </row>
    <row r="84" spans="3:24" s="163" customFormat="1" ht="15">
      <c r="C84" s="170"/>
      <c r="D84" s="170"/>
      <c r="E84" s="169"/>
      <c r="S84" s="755"/>
      <c r="T84" s="755"/>
      <c r="U84" s="755"/>
      <c r="V84" s="755"/>
      <c r="W84" s="755"/>
      <c r="X84" s="755"/>
    </row>
    <row r="85" spans="3:24" s="163" customFormat="1" ht="15">
      <c r="C85" s="170"/>
      <c r="D85" s="170"/>
      <c r="E85" s="169"/>
      <c r="S85" s="755"/>
      <c r="T85" s="755"/>
      <c r="U85" s="755"/>
      <c r="V85" s="755"/>
      <c r="W85" s="755"/>
      <c r="X85" s="755"/>
    </row>
    <row r="86" spans="3:24" s="163" customFormat="1" ht="15">
      <c r="C86" s="170"/>
      <c r="D86" s="170"/>
      <c r="E86" s="169"/>
      <c r="S86" s="755"/>
      <c r="T86" s="755"/>
      <c r="U86" s="755"/>
      <c r="V86" s="755"/>
      <c r="W86" s="755"/>
      <c r="X86" s="755"/>
    </row>
    <row r="87" spans="3:24" s="163" customFormat="1" ht="15">
      <c r="C87" s="170"/>
      <c r="D87" s="170"/>
      <c r="E87" s="169"/>
      <c r="S87" s="755"/>
      <c r="T87" s="755"/>
      <c r="U87" s="755"/>
      <c r="V87" s="755"/>
      <c r="W87" s="755"/>
      <c r="X87" s="755"/>
    </row>
    <row r="88" spans="3:24" s="163" customFormat="1" ht="15">
      <c r="C88" s="170"/>
      <c r="D88" s="170"/>
      <c r="E88" s="169"/>
      <c r="S88" s="755"/>
      <c r="T88" s="755"/>
      <c r="U88" s="755"/>
      <c r="V88" s="755"/>
      <c r="W88" s="755"/>
      <c r="X88" s="755"/>
    </row>
    <row r="89" spans="3:24" s="163" customFormat="1" ht="15">
      <c r="C89" s="170"/>
      <c r="D89" s="170"/>
      <c r="E89" s="169"/>
      <c r="S89" s="755"/>
      <c r="T89" s="755"/>
      <c r="U89" s="755"/>
      <c r="V89" s="755"/>
      <c r="W89" s="755"/>
      <c r="X89" s="755"/>
    </row>
    <row r="90" spans="3:24" s="163" customFormat="1" ht="15">
      <c r="C90" s="170"/>
      <c r="D90" s="170"/>
      <c r="E90" s="169"/>
      <c r="S90" s="755"/>
      <c r="T90" s="755"/>
      <c r="U90" s="755"/>
      <c r="V90" s="755"/>
      <c r="W90" s="755"/>
      <c r="X90" s="755"/>
    </row>
    <row r="91" spans="3:51" s="163" customFormat="1" ht="15">
      <c r="C91" s="170"/>
      <c r="D91" s="170"/>
      <c r="E91" s="169"/>
      <c r="S91" s="755"/>
      <c r="T91" s="755"/>
      <c r="U91" s="755"/>
      <c r="V91" s="755"/>
      <c r="W91" s="755"/>
      <c r="X91" s="755"/>
      <c r="AL91" s="165"/>
      <c r="AM91" s="165"/>
      <c r="AN91" s="165"/>
      <c r="AO91" s="165"/>
      <c r="AP91" s="165"/>
      <c r="AQ91" s="165"/>
      <c r="AR91" s="165"/>
      <c r="AS91" s="165"/>
      <c r="AT91" s="165"/>
      <c r="AU91" s="165"/>
      <c r="AV91" s="165"/>
      <c r="AW91" s="165"/>
      <c r="AX91" s="165"/>
      <c r="AY91" s="165"/>
    </row>
    <row r="92" spans="3:37" s="163" customFormat="1" ht="24" customHeight="1">
      <c r="C92" s="170"/>
      <c r="D92" s="170"/>
      <c r="E92" s="169"/>
      <c r="M92" s="165"/>
      <c r="N92" s="165"/>
      <c r="O92" s="165"/>
      <c r="P92" s="165"/>
      <c r="Q92" s="165"/>
      <c r="R92" s="165"/>
      <c r="S92" s="756"/>
      <c r="T92" s="756"/>
      <c r="U92" s="756"/>
      <c r="V92" s="756"/>
      <c r="W92" s="756"/>
      <c r="X92" s="756"/>
      <c r="Y92" s="165"/>
      <c r="Z92" s="165"/>
      <c r="AA92" s="165"/>
      <c r="AB92" s="165"/>
      <c r="AC92" s="165"/>
      <c r="AD92" s="165"/>
      <c r="AE92" s="165"/>
      <c r="AF92" s="165"/>
      <c r="AG92" s="165"/>
      <c r="AH92" s="165"/>
      <c r="AI92" s="165"/>
      <c r="AJ92" s="165"/>
      <c r="AK92" s="165"/>
    </row>
    <row r="93" spans="3:51" s="165" customFormat="1" ht="24" customHeight="1">
      <c r="C93" s="170"/>
      <c r="D93" s="170"/>
      <c r="E93" s="171"/>
      <c r="M93" s="163"/>
      <c r="N93" s="163"/>
      <c r="O93" s="163"/>
      <c r="P93" s="163"/>
      <c r="Q93" s="163"/>
      <c r="R93" s="163"/>
      <c r="S93" s="755"/>
      <c r="T93" s="755"/>
      <c r="U93" s="755"/>
      <c r="V93" s="755"/>
      <c r="W93" s="755"/>
      <c r="X93" s="755"/>
      <c r="Y93" s="163"/>
      <c r="Z93" s="163"/>
      <c r="AA93" s="163"/>
      <c r="AB93" s="163"/>
      <c r="AC93" s="163"/>
      <c r="AD93" s="163"/>
      <c r="AE93" s="163"/>
      <c r="AF93" s="163"/>
      <c r="AG93" s="163"/>
      <c r="AH93" s="163"/>
      <c r="AI93" s="163"/>
      <c r="AJ93" s="163"/>
      <c r="AK93" s="163"/>
      <c r="AL93" s="163"/>
      <c r="AM93" s="163"/>
      <c r="AN93" s="163"/>
      <c r="AO93" s="163"/>
      <c r="AP93" s="163"/>
      <c r="AQ93" s="163"/>
      <c r="AR93" s="163"/>
      <c r="AS93" s="163"/>
      <c r="AT93" s="163"/>
      <c r="AU93" s="163"/>
      <c r="AV93" s="163"/>
      <c r="AW93" s="163"/>
      <c r="AX93" s="163"/>
      <c r="AY93" s="163"/>
    </row>
    <row r="94" spans="3:24" s="163" customFormat="1" ht="84" customHeight="1">
      <c r="C94" s="170"/>
      <c r="D94" s="170"/>
      <c r="E94" s="169"/>
      <c r="S94" s="755"/>
      <c r="T94" s="755"/>
      <c r="U94" s="755"/>
      <c r="V94" s="755"/>
      <c r="W94" s="755"/>
      <c r="X94" s="755"/>
    </row>
    <row r="95" spans="3:7" ht="15">
      <c r="C95" s="34"/>
      <c r="D95" s="34"/>
      <c r="E95" s="442"/>
      <c r="F95" s="434"/>
      <c r="G95" s="434"/>
    </row>
    <row r="96" spans="3:7" ht="15">
      <c r="C96" s="34"/>
      <c r="D96" s="34"/>
      <c r="E96" s="442"/>
      <c r="F96" s="434"/>
      <c r="G96" s="434"/>
    </row>
    <row r="97" spans="3:7" ht="15">
      <c r="C97" s="34"/>
      <c r="D97" s="34"/>
      <c r="E97" s="442"/>
      <c r="F97" s="434"/>
      <c r="G97" s="434"/>
    </row>
    <row r="98" spans="3:7" ht="15">
      <c r="C98" s="34"/>
      <c r="D98" s="34"/>
      <c r="E98" s="442"/>
      <c r="F98" s="434"/>
      <c r="G98" s="434"/>
    </row>
    <row r="99" spans="3:7" ht="15">
      <c r="C99" s="34"/>
      <c r="D99" s="34"/>
      <c r="E99" s="442"/>
      <c r="F99" s="434"/>
      <c r="G99" s="434"/>
    </row>
    <row r="100" spans="3:7" ht="15">
      <c r="C100" s="34"/>
      <c r="D100" s="34"/>
      <c r="E100" s="442"/>
      <c r="F100" s="434"/>
      <c r="G100" s="434"/>
    </row>
    <row r="101" spans="3:7" ht="15">
      <c r="C101" s="34"/>
      <c r="D101" s="34"/>
      <c r="E101" s="442"/>
      <c r="F101" s="434"/>
      <c r="G101" s="434"/>
    </row>
    <row r="102" spans="3:7" ht="15">
      <c r="C102" s="34"/>
      <c r="D102" s="34"/>
      <c r="E102" s="442"/>
      <c r="F102" s="434"/>
      <c r="G102" s="434"/>
    </row>
    <row r="103" spans="3:7" ht="15">
      <c r="C103" s="34"/>
      <c r="D103" s="34"/>
      <c r="E103" s="442"/>
      <c r="F103" s="434"/>
      <c r="G103" s="434"/>
    </row>
    <row r="104" spans="3:7" ht="15">
      <c r="C104" s="34"/>
      <c r="D104" s="34"/>
      <c r="E104" s="442"/>
      <c r="F104" s="434"/>
      <c r="G104" s="434"/>
    </row>
    <row r="105" spans="3:7" ht="15">
      <c r="C105" s="34"/>
      <c r="D105" s="34"/>
      <c r="E105" s="442"/>
      <c r="F105" s="434"/>
      <c r="G105" s="434"/>
    </row>
    <row r="106" spans="3:7" ht="15">
      <c r="C106" s="34"/>
      <c r="D106" s="34"/>
      <c r="E106" s="442"/>
      <c r="F106" s="434"/>
      <c r="G106" s="434"/>
    </row>
    <row r="107" spans="3:7" ht="15">
      <c r="C107" s="34"/>
      <c r="D107" s="34"/>
      <c r="E107" s="442"/>
      <c r="F107" s="434"/>
      <c r="G107" s="434"/>
    </row>
    <row r="108" spans="3:7" ht="15">
      <c r="C108" s="434"/>
      <c r="D108" s="434"/>
      <c r="E108" s="442"/>
      <c r="F108" s="434"/>
      <c r="G108" s="434"/>
    </row>
    <row r="109" spans="3:7" ht="15">
      <c r="C109" s="434"/>
      <c r="D109" s="434"/>
      <c r="E109" s="442"/>
      <c r="F109" s="434"/>
      <c r="G109" s="434"/>
    </row>
    <row r="110" spans="3:7" ht="15">
      <c r="C110" s="434"/>
      <c r="D110" s="434"/>
      <c r="E110" s="442"/>
      <c r="F110" s="434"/>
      <c r="G110" s="434"/>
    </row>
    <row r="111" spans="3:7" ht="15">
      <c r="C111" s="434"/>
      <c r="D111" s="434"/>
      <c r="E111" s="442"/>
      <c r="F111" s="434"/>
      <c r="G111" s="434"/>
    </row>
    <row r="112" spans="3:7" ht="15">
      <c r="C112" s="434"/>
      <c r="D112" s="434"/>
      <c r="E112" s="442"/>
      <c r="F112" s="434"/>
      <c r="G112" s="434"/>
    </row>
    <row r="113" spans="3:7" ht="15">
      <c r="C113" s="434"/>
      <c r="D113" s="434"/>
      <c r="E113" s="442"/>
      <c r="F113" s="434"/>
      <c r="G113" s="434"/>
    </row>
    <row r="114" spans="2:7" ht="15">
      <c r="B114" s="84"/>
      <c r="C114" s="434"/>
      <c r="D114" s="434"/>
      <c r="E114" s="442"/>
      <c r="F114" s="434"/>
      <c r="G114" s="434"/>
    </row>
    <row r="115" spans="3:7" ht="15">
      <c r="C115" s="434"/>
      <c r="D115" s="434"/>
      <c r="E115" s="442"/>
      <c r="F115" s="434"/>
      <c r="G115" s="434"/>
    </row>
    <row r="116" spans="3:7" ht="15">
      <c r="C116" s="434"/>
      <c r="D116" s="434"/>
      <c r="E116" s="442"/>
      <c r="F116" s="434"/>
      <c r="G116" s="434"/>
    </row>
    <row r="117" spans="3:7" ht="15">
      <c r="C117" s="434"/>
      <c r="D117" s="434"/>
      <c r="E117" s="442"/>
      <c r="F117" s="434"/>
      <c r="G117" s="434"/>
    </row>
    <row r="118" spans="3:7" ht="15">
      <c r="C118" s="434"/>
      <c r="D118" s="434"/>
      <c r="E118" s="442"/>
      <c r="F118" s="434"/>
      <c r="G118" s="434"/>
    </row>
    <row r="119" spans="3:7" ht="15">
      <c r="C119" s="434"/>
      <c r="D119" s="434"/>
      <c r="E119" s="442"/>
      <c r="F119" s="434"/>
      <c r="G119" s="434"/>
    </row>
    <row r="120" spans="3:7" ht="15">
      <c r="C120" s="434"/>
      <c r="D120" s="434"/>
      <c r="E120" s="442"/>
      <c r="F120" s="434"/>
      <c r="G120" s="434"/>
    </row>
    <row r="121" spans="3:7" ht="15">
      <c r="C121" s="434"/>
      <c r="D121" s="434"/>
      <c r="E121" s="442"/>
      <c r="F121" s="434"/>
      <c r="G121" s="434"/>
    </row>
    <row r="122" spans="3:7" ht="15">
      <c r="C122" s="434"/>
      <c r="D122" s="434"/>
      <c r="E122" s="442"/>
      <c r="F122" s="434"/>
      <c r="G122" s="434"/>
    </row>
    <row r="123" spans="3:7" ht="15">
      <c r="C123" s="434"/>
      <c r="D123" s="434"/>
      <c r="E123" s="442"/>
      <c r="F123" s="434"/>
      <c r="G123" s="434"/>
    </row>
    <row r="124" spans="3:7" ht="15">
      <c r="C124" s="434"/>
      <c r="D124" s="434"/>
      <c r="E124" s="442"/>
      <c r="F124" s="434"/>
      <c r="G124" s="434"/>
    </row>
    <row r="125" spans="3:7" ht="15">
      <c r="C125" s="434"/>
      <c r="D125" s="434"/>
      <c r="E125" s="442"/>
      <c r="F125" s="434"/>
      <c r="G125" s="434"/>
    </row>
    <row r="126" spans="3:7" ht="15">
      <c r="C126" s="434"/>
      <c r="D126" s="434"/>
      <c r="E126" s="442"/>
      <c r="F126" s="434"/>
      <c r="G126" s="434"/>
    </row>
    <row r="127" spans="3:7" ht="15">
      <c r="C127" s="434"/>
      <c r="D127" s="434"/>
      <c r="E127" s="442"/>
      <c r="F127" s="434"/>
      <c r="G127" s="434"/>
    </row>
    <row r="128" spans="3:7" ht="15">
      <c r="C128" s="434"/>
      <c r="D128" s="434"/>
      <c r="E128" s="442"/>
      <c r="F128" s="434"/>
      <c r="G128" s="434"/>
    </row>
    <row r="129" spans="3:7" ht="15">
      <c r="C129" s="434"/>
      <c r="D129" s="434"/>
      <c r="E129" s="442"/>
      <c r="F129" s="434"/>
      <c r="G129" s="434"/>
    </row>
    <row r="130" spans="3:7" ht="15">
      <c r="C130" s="434"/>
      <c r="D130" s="434"/>
      <c r="E130" s="442"/>
      <c r="F130" s="434"/>
      <c r="G130" s="434"/>
    </row>
    <row r="131" spans="3:7" ht="15">
      <c r="C131" s="434"/>
      <c r="D131" s="434"/>
      <c r="E131" s="442"/>
      <c r="F131" s="434"/>
      <c r="G131" s="434"/>
    </row>
    <row r="132" spans="3:7" ht="15">
      <c r="C132" s="434"/>
      <c r="D132" s="434"/>
      <c r="E132" s="442"/>
      <c r="F132" s="434"/>
      <c r="G132" s="434"/>
    </row>
    <row r="133" spans="3:7" ht="15">
      <c r="C133" s="434"/>
      <c r="D133" s="434"/>
      <c r="E133" s="442"/>
      <c r="F133" s="434"/>
      <c r="G133" s="434"/>
    </row>
    <row r="134" spans="3:7" ht="15">
      <c r="C134" s="434"/>
      <c r="D134" s="434"/>
      <c r="E134" s="442"/>
      <c r="F134" s="434"/>
      <c r="G134" s="434"/>
    </row>
    <row r="135" spans="3:7" ht="15">
      <c r="C135" s="434"/>
      <c r="D135" s="434"/>
      <c r="E135" s="442"/>
      <c r="F135" s="434"/>
      <c r="G135" s="434"/>
    </row>
    <row r="136" spans="3:7" ht="15">
      <c r="C136" s="434"/>
      <c r="D136" s="434"/>
      <c r="E136" s="442"/>
      <c r="F136" s="434"/>
      <c r="G136" s="434"/>
    </row>
    <row r="137" spans="3:7" ht="15">
      <c r="C137" s="434"/>
      <c r="D137" s="434"/>
      <c r="E137" s="442"/>
      <c r="F137" s="434"/>
      <c r="G137" s="434"/>
    </row>
    <row r="138" spans="3:7" ht="15">
      <c r="C138" s="434"/>
      <c r="D138" s="434"/>
      <c r="E138" s="442"/>
      <c r="F138" s="434"/>
      <c r="G138" s="434"/>
    </row>
    <row r="139" spans="3:7" ht="15">
      <c r="C139" s="434"/>
      <c r="D139" s="434"/>
      <c r="E139" s="442"/>
      <c r="F139" s="434"/>
      <c r="G139" s="434"/>
    </row>
    <row r="140" spans="3:7" ht="15">
      <c r="C140" s="434"/>
      <c r="D140" s="434"/>
      <c r="E140" s="442"/>
      <c r="F140" s="434"/>
      <c r="G140" s="434"/>
    </row>
    <row r="141" spans="3:7" ht="15">
      <c r="C141" s="434"/>
      <c r="D141" s="434"/>
      <c r="E141" s="442"/>
      <c r="F141" s="434"/>
      <c r="G141" s="434"/>
    </row>
    <row r="142" spans="3:7" ht="15">
      <c r="C142" s="434"/>
      <c r="D142" s="434"/>
      <c r="E142" s="442"/>
      <c r="F142" s="434"/>
      <c r="G142" s="434"/>
    </row>
    <row r="143" spans="3:7" ht="15">
      <c r="C143" s="434"/>
      <c r="D143" s="434"/>
      <c r="E143" s="442"/>
      <c r="F143" s="434"/>
      <c r="G143" s="434"/>
    </row>
    <row r="144" spans="3:7" ht="15">
      <c r="C144" s="434"/>
      <c r="D144" s="434"/>
      <c r="E144" s="442"/>
      <c r="F144" s="434"/>
      <c r="G144" s="434"/>
    </row>
    <row r="145" spans="3:7" ht="15">
      <c r="C145" s="434"/>
      <c r="D145" s="434"/>
      <c r="E145" s="442"/>
      <c r="F145" s="434"/>
      <c r="G145" s="434"/>
    </row>
    <row r="146" spans="3:7" ht="15">
      <c r="C146" s="434"/>
      <c r="D146" s="434"/>
      <c r="E146" s="442"/>
      <c r="F146" s="434"/>
      <c r="G146" s="434"/>
    </row>
    <row r="147" spans="3:7" ht="15">
      <c r="C147" s="434"/>
      <c r="D147" s="434"/>
      <c r="E147" s="442"/>
      <c r="F147" s="434"/>
      <c r="G147" s="434"/>
    </row>
    <row r="148" spans="3:7" ht="15">
      <c r="C148" s="434"/>
      <c r="D148" s="434"/>
      <c r="E148" s="442"/>
      <c r="F148" s="434"/>
      <c r="G148" s="434"/>
    </row>
    <row r="149" spans="3:7" ht="15">
      <c r="C149" s="434"/>
      <c r="D149" s="434"/>
      <c r="E149" s="442"/>
      <c r="F149" s="434"/>
      <c r="G149" s="434"/>
    </row>
    <row r="150" spans="3:7" ht="15">
      <c r="C150" s="434"/>
      <c r="D150" s="434"/>
      <c r="E150" s="442"/>
      <c r="F150" s="434"/>
      <c r="G150" s="434"/>
    </row>
    <row r="151" spans="3:7" ht="15">
      <c r="C151" s="434"/>
      <c r="D151" s="434"/>
      <c r="E151" s="442"/>
      <c r="F151" s="434"/>
      <c r="G151" s="434"/>
    </row>
    <row r="152" spans="3:7" ht="15">
      <c r="C152" s="434"/>
      <c r="D152" s="434"/>
      <c r="E152" s="442"/>
      <c r="F152" s="434"/>
      <c r="G152" s="434"/>
    </row>
    <row r="153" spans="3:7" ht="15">
      <c r="C153" s="434"/>
      <c r="D153" s="434"/>
      <c r="E153" s="442"/>
      <c r="F153" s="434"/>
      <c r="G153" s="434"/>
    </row>
    <row r="154" spans="3:7" ht="15">
      <c r="C154" s="434"/>
      <c r="D154" s="434"/>
      <c r="E154" s="442"/>
      <c r="F154" s="434"/>
      <c r="G154" s="434"/>
    </row>
    <row r="155" spans="3:7" ht="15">
      <c r="C155" s="434"/>
      <c r="D155" s="434"/>
      <c r="E155" s="442"/>
      <c r="F155" s="434"/>
      <c r="G155" s="434"/>
    </row>
    <row r="156" spans="3:7" ht="15">
      <c r="C156" s="434"/>
      <c r="D156" s="434"/>
      <c r="E156" s="442"/>
      <c r="F156" s="434"/>
      <c r="G156" s="434"/>
    </row>
    <row r="157" spans="3:7" ht="15">
      <c r="C157" s="434"/>
      <c r="D157" s="434"/>
      <c r="E157" s="442"/>
      <c r="F157" s="434"/>
      <c r="G157" s="434"/>
    </row>
    <row r="158" spans="3:7" ht="15">
      <c r="C158" s="434"/>
      <c r="D158" s="434"/>
      <c r="E158" s="442"/>
      <c r="F158" s="434"/>
      <c r="G158" s="434"/>
    </row>
    <row r="159" spans="3:7" ht="15">
      <c r="C159" s="434"/>
      <c r="D159" s="434"/>
      <c r="E159" s="442"/>
      <c r="F159" s="434"/>
      <c r="G159" s="434"/>
    </row>
    <row r="160" spans="3:7" ht="15">
      <c r="C160" s="434"/>
      <c r="D160" s="434"/>
      <c r="E160" s="442"/>
      <c r="F160" s="434"/>
      <c r="G160" s="434"/>
    </row>
    <row r="161" spans="3:7" ht="15">
      <c r="C161" s="434"/>
      <c r="D161" s="434"/>
      <c r="E161" s="442"/>
      <c r="F161" s="434"/>
      <c r="G161" s="434"/>
    </row>
    <row r="162" spans="3:7" ht="15">
      <c r="C162" s="434"/>
      <c r="D162" s="434"/>
      <c r="E162" s="442"/>
      <c r="F162" s="434"/>
      <c r="G162" s="434"/>
    </row>
    <row r="163" spans="3:7" ht="15">
      <c r="C163" s="434"/>
      <c r="D163" s="434"/>
      <c r="E163" s="442"/>
      <c r="F163" s="434"/>
      <c r="G163" s="434"/>
    </row>
    <row r="164" spans="3:7" ht="15">
      <c r="C164" s="434"/>
      <c r="D164" s="434"/>
      <c r="E164" s="442"/>
      <c r="F164" s="434"/>
      <c r="G164" s="434"/>
    </row>
    <row r="165" spans="3:7" ht="15">
      <c r="C165" s="434"/>
      <c r="D165" s="434"/>
      <c r="E165" s="442"/>
      <c r="F165" s="434"/>
      <c r="G165" s="434"/>
    </row>
    <row r="166" spans="3:7" ht="15">
      <c r="C166" s="434"/>
      <c r="D166" s="434"/>
      <c r="E166" s="442"/>
      <c r="F166" s="434"/>
      <c r="G166" s="434"/>
    </row>
    <row r="167" spans="3:7" ht="15">
      <c r="C167" s="434"/>
      <c r="D167" s="434"/>
      <c r="E167" s="442"/>
      <c r="F167" s="434"/>
      <c r="G167" s="434"/>
    </row>
    <row r="168" spans="3:7" ht="15">
      <c r="C168" s="434"/>
      <c r="D168" s="434"/>
      <c r="E168" s="442"/>
      <c r="F168" s="434"/>
      <c r="G168" s="434"/>
    </row>
    <row r="169" spans="3:7" ht="15">
      <c r="C169" s="434"/>
      <c r="D169" s="434"/>
      <c r="E169" s="442"/>
      <c r="F169" s="434"/>
      <c r="G169" s="434"/>
    </row>
    <row r="170" spans="3:7" ht="15">
      <c r="C170" s="434"/>
      <c r="D170" s="434"/>
      <c r="E170" s="442"/>
      <c r="F170" s="434"/>
      <c r="G170" s="434"/>
    </row>
    <row r="171" spans="3:7" ht="15">
      <c r="C171" s="434"/>
      <c r="D171" s="434"/>
      <c r="E171" s="442"/>
      <c r="F171" s="434"/>
      <c r="G171" s="434"/>
    </row>
    <row r="172" spans="3:7" ht="15">
      <c r="C172" s="434"/>
      <c r="D172" s="434"/>
      <c r="E172" s="442"/>
      <c r="F172" s="434"/>
      <c r="G172" s="434"/>
    </row>
    <row r="173" spans="3:7" ht="15">
      <c r="C173" s="434"/>
      <c r="D173" s="434"/>
      <c r="E173" s="442"/>
      <c r="F173" s="434"/>
      <c r="G173" s="434"/>
    </row>
    <row r="174" spans="3:7" ht="15">
      <c r="C174" s="434"/>
      <c r="D174" s="434"/>
      <c r="E174" s="442"/>
      <c r="F174" s="434"/>
      <c r="G174" s="434"/>
    </row>
    <row r="175" spans="3:7" ht="15">
      <c r="C175" s="434"/>
      <c r="D175" s="434"/>
      <c r="E175" s="442"/>
      <c r="F175" s="434"/>
      <c r="G175" s="434"/>
    </row>
    <row r="176" spans="3:7" ht="15">
      <c r="C176" s="434"/>
      <c r="D176" s="434"/>
      <c r="E176" s="442"/>
      <c r="F176" s="434"/>
      <c r="G176" s="434"/>
    </row>
    <row r="177" spans="3:7" ht="15">
      <c r="C177" s="434"/>
      <c r="D177" s="434"/>
      <c r="E177" s="442"/>
      <c r="F177" s="434"/>
      <c r="G177" s="434"/>
    </row>
    <row r="178" spans="3:7" ht="15">
      <c r="C178" s="434"/>
      <c r="D178" s="434"/>
      <c r="E178" s="442"/>
      <c r="F178" s="434"/>
      <c r="G178" s="434"/>
    </row>
    <row r="179" spans="3:7" ht="15">
      <c r="C179" s="434"/>
      <c r="D179" s="434"/>
      <c r="E179" s="442"/>
      <c r="F179" s="434"/>
      <c r="G179" s="434"/>
    </row>
    <row r="180" spans="3:7" ht="15">
      <c r="C180" s="434"/>
      <c r="D180" s="434"/>
      <c r="E180" s="442"/>
      <c r="F180" s="434"/>
      <c r="G180" s="434"/>
    </row>
    <row r="181" spans="3:7" ht="15">
      <c r="C181" s="434"/>
      <c r="D181" s="434"/>
      <c r="E181" s="442"/>
      <c r="F181" s="434"/>
      <c r="G181" s="434"/>
    </row>
    <row r="182" spans="3:7" ht="15">
      <c r="C182" s="434"/>
      <c r="D182" s="434"/>
      <c r="E182" s="442"/>
      <c r="F182" s="434"/>
      <c r="G182" s="434"/>
    </row>
    <row r="183" spans="3:7" ht="15">
      <c r="C183" s="434"/>
      <c r="D183" s="434"/>
      <c r="E183" s="442"/>
      <c r="F183" s="434"/>
      <c r="G183" s="434"/>
    </row>
    <row r="184" spans="3:7" ht="15">
      <c r="C184" s="434"/>
      <c r="D184" s="434"/>
      <c r="E184" s="442"/>
      <c r="F184" s="434"/>
      <c r="G184" s="434"/>
    </row>
    <row r="185" spans="3:7" ht="15">
      <c r="C185" s="434"/>
      <c r="D185" s="434"/>
      <c r="E185" s="442"/>
      <c r="F185" s="434"/>
      <c r="G185" s="434"/>
    </row>
    <row r="186" spans="3:7" ht="15">
      <c r="C186" s="434"/>
      <c r="D186" s="434"/>
      <c r="E186" s="442"/>
      <c r="F186" s="434"/>
      <c r="G186" s="434"/>
    </row>
    <row r="187" spans="3:7" ht="15">
      <c r="C187" s="434"/>
      <c r="D187" s="434"/>
      <c r="E187" s="442"/>
      <c r="F187" s="434"/>
      <c r="G187" s="434"/>
    </row>
    <row r="188" spans="3:7" ht="15">
      <c r="C188" s="434"/>
      <c r="D188" s="434"/>
      <c r="E188" s="442"/>
      <c r="F188" s="434"/>
      <c r="G188" s="434"/>
    </row>
    <row r="189" spans="3:7" ht="15">
      <c r="C189" s="434"/>
      <c r="D189" s="434"/>
      <c r="E189" s="442"/>
      <c r="F189" s="434"/>
      <c r="G189" s="434"/>
    </row>
    <row r="190" spans="3:7" ht="15">
      <c r="C190" s="434"/>
      <c r="D190" s="434"/>
      <c r="E190" s="442"/>
      <c r="F190" s="434"/>
      <c r="G190" s="434"/>
    </row>
    <row r="191" spans="3:7" ht="15">
      <c r="C191" s="434"/>
      <c r="D191" s="434"/>
      <c r="E191" s="442"/>
      <c r="F191" s="434"/>
      <c r="G191" s="434"/>
    </row>
    <row r="192" spans="3:7" ht="15">
      <c r="C192" s="434"/>
      <c r="D192" s="434"/>
      <c r="E192" s="442"/>
      <c r="F192" s="434"/>
      <c r="G192" s="434"/>
    </row>
    <row r="193" spans="3:7" ht="15">
      <c r="C193" s="434"/>
      <c r="D193" s="434"/>
      <c r="E193" s="442"/>
      <c r="F193" s="434"/>
      <c r="G193" s="434"/>
    </row>
    <row r="194" spans="3:7" ht="15">
      <c r="C194" s="434"/>
      <c r="D194" s="434"/>
      <c r="E194" s="442"/>
      <c r="F194" s="434"/>
      <c r="G194" s="434"/>
    </row>
    <row r="195" spans="3:7" ht="15">
      <c r="C195" s="434"/>
      <c r="D195" s="434"/>
      <c r="E195" s="442"/>
      <c r="F195" s="434"/>
      <c r="G195" s="434"/>
    </row>
    <row r="196" spans="3:7" ht="15">
      <c r="C196" s="434"/>
      <c r="D196" s="434"/>
      <c r="E196" s="442"/>
      <c r="F196" s="434"/>
      <c r="G196" s="434"/>
    </row>
    <row r="197" spans="3:7" ht="15">
      <c r="C197" s="434"/>
      <c r="D197" s="434"/>
      <c r="E197" s="442"/>
      <c r="F197" s="434"/>
      <c r="G197" s="434"/>
    </row>
    <row r="198" spans="3:7" ht="15">
      <c r="C198" s="434"/>
      <c r="D198" s="434"/>
      <c r="E198" s="442"/>
      <c r="F198" s="434"/>
      <c r="G198" s="434"/>
    </row>
    <row r="199" spans="3:7" ht="15">
      <c r="C199" s="434"/>
      <c r="D199" s="434"/>
      <c r="E199" s="442"/>
      <c r="F199" s="434"/>
      <c r="G199" s="434"/>
    </row>
    <row r="200" spans="3:7" ht="15">
      <c r="C200" s="434"/>
      <c r="D200" s="434"/>
      <c r="E200" s="442"/>
      <c r="F200" s="434"/>
      <c r="G200" s="434"/>
    </row>
    <row r="201" spans="3:7" ht="15">
      <c r="C201" s="434"/>
      <c r="D201" s="434"/>
      <c r="E201" s="442"/>
      <c r="F201" s="434"/>
      <c r="G201" s="434"/>
    </row>
    <row r="202" spans="3:7" ht="15">
      <c r="C202" s="434"/>
      <c r="D202" s="434"/>
      <c r="E202" s="442"/>
      <c r="F202" s="434"/>
      <c r="G202" s="434"/>
    </row>
    <row r="203" spans="3:7" ht="15">
      <c r="C203" s="434"/>
      <c r="D203" s="434"/>
      <c r="E203" s="442"/>
      <c r="F203" s="434"/>
      <c r="G203" s="434"/>
    </row>
    <row r="204" spans="3:7" ht="15">
      <c r="C204" s="434"/>
      <c r="D204" s="434"/>
      <c r="E204" s="442"/>
      <c r="F204" s="434"/>
      <c r="G204" s="434"/>
    </row>
    <row r="205" spans="3:7" ht="15">
      <c r="C205" s="434"/>
      <c r="D205" s="434"/>
      <c r="E205" s="442"/>
      <c r="F205" s="434"/>
      <c r="G205" s="434"/>
    </row>
    <row r="206" spans="3:7" ht="15">
      <c r="C206" s="434"/>
      <c r="D206" s="434"/>
      <c r="E206" s="442"/>
      <c r="F206" s="434"/>
      <c r="G206" s="434"/>
    </row>
    <row r="207" spans="3:7" ht="15">
      <c r="C207" s="434"/>
      <c r="D207" s="434"/>
      <c r="E207" s="442"/>
      <c r="F207" s="434"/>
      <c r="G207" s="434"/>
    </row>
    <row r="208" spans="3:7" ht="15">
      <c r="C208" s="434"/>
      <c r="D208" s="434"/>
      <c r="E208" s="442"/>
      <c r="F208" s="434"/>
      <c r="G208" s="434"/>
    </row>
    <row r="209" spans="3:7" ht="15">
      <c r="C209" s="434"/>
      <c r="D209" s="434"/>
      <c r="E209" s="442"/>
      <c r="F209" s="434"/>
      <c r="G209" s="434"/>
    </row>
    <row r="210" spans="3:7" ht="15">
      <c r="C210" s="434"/>
      <c r="D210" s="434"/>
      <c r="E210" s="442"/>
      <c r="F210" s="434"/>
      <c r="G210" s="434"/>
    </row>
    <row r="211" spans="3:7" ht="15">
      <c r="C211" s="434"/>
      <c r="D211" s="434"/>
      <c r="E211" s="442"/>
      <c r="F211" s="434"/>
      <c r="G211" s="434"/>
    </row>
    <row r="212" spans="3:7" ht="15">
      <c r="C212" s="434"/>
      <c r="D212" s="434"/>
      <c r="E212" s="442"/>
      <c r="F212" s="434"/>
      <c r="G212" s="434"/>
    </row>
    <row r="213" spans="3:7" ht="15">
      <c r="C213" s="434"/>
      <c r="D213" s="434"/>
      <c r="E213" s="442"/>
      <c r="F213" s="434"/>
      <c r="G213" s="434"/>
    </row>
    <row r="214" spans="3:7" ht="15">
      <c r="C214" s="434"/>
      <c r="D214" s="434"/>
      <c r="E214" s="442"/>
      <c r="F214" s="434"/>
      <c r="G214" s="434"/>
    </row>
    <row r="215" spans="3:7" ht="15">
      <c r="C215" s="434"/>
      <c r="D215" s="434"/>
      <c r="E215" s="442"/>
      <c r="F215" s="434"/>
      <c r="G215" s="434"/>
    </row>
    <row r="216" spans="3:7" ht="15">
      <c r="C216" s="434"/>
      <c r="D216" s="434"/>
      <c r="E216" s="442"/>
      <c r="F216" s="434"/>
      <c r="G216" s="434"/>
    </row>
    <row r="217" spans="3:7" ht="15">
      <c r="C217" s="434"/>
      <c r="D217" s="434"/>
      <c r="E217" s="442"/>
      <c r="F217" s="434"/>
      <c r="G217" s="434"/>
    </row>
    <row r="218" spans="3:7" ht="15">
      <c r="C218" s="434"/>
      <c r="D218" s="434"/>
      <c r="E218" s="442"/>
      <c r="F218" s="434"/>
      <c r="G218" s="434"/>
    </row>
    <row r="219" spans="3:7" ht="15">
      <c r="C219" s="434"/>
      <c r="D219" s="434"/>
      <c r="E219" s="442"/>
      <c r="F219" s="434"/>
      <c r="G219" s="434"/>
    </row>
    <row r="220" spans="3:7" ht="15">
      <c r="C220" s="434"/>
      <c r="D220" s="434"/>
      <c r="E220" s="442"/>
      <c r="F220" s="434"/>
      <c r="G220" s="434"/>
    </row>
    <row r="221" spans="3:7" ht="15">
      <c r="C221" s="434"/>
      <c r="D221" s="434"/>
      <c r="E221" s="442"/>
      <c r="F221" s="434"/>
      <c r="G221" s="434"/>
    </row>
    <row r="222" spans="3:7" ht="15">
      <c r="C222" s="434"/>
      <c r="D222" s="434"/>
      <c r="E222" s="442"/>
      <c r="F222" s="434"/>
      <c r="G222" s="434"/>
    </row>
    <row r="223" spans="3:7" ht="15">
      <c r="C223" s="434"/>
      <c r="D223" s="434"/>
      <c r="E223" s="442"/>
      <c r="F223" s="434"/>
      <c r="G223" s="434"/>
    </row>
    <row r="224" spans="3:7" ht="15">
      <c r="C224" s="434"/>
      <c r="D224" s="434"/>
      <c r="E224" s="442"/>
      <c r="F224" s="434"/>
      <c r="G224" s="434"/>
    </row>
    <row r="225" spans="3:7" ht="15">
      <c r="C225" s="434"/>
      <c r="D225" s="434"/>
      <c r="E225" s="442"/>
      <c r="F225" s="434"/>
      <c r="G225" s="434"/>
    </row>
    <row r="226" spans="3:7" ht="15">
      <c r="C226" s="434"/>
      <c r="D226" s="434"/>
      <c r="E226" s="442"/>
      <c r="F226" s="434"/>
      <c r="G226" s="434"/>
    </row>
    <row r="227" spans="3:7" ht="15">
      <c r="C227" s="434"/>
      <c r="D227" s="434"/>
      <c r="E227" s="442"/>
      <c r="F227" s="434"/>
      <c r="G227" s="434"/>
    </row>
    <row r="228" spans="3:7" ht="15">
      <c r="C228" s="434"/>
      <c r="D228" s="434"/>
      <c r="E228" s="442"/>
      <c r="F228" s="434"/>
      <c r="G228" s="434"/>
    </row>
    <row r="229" spans="3:7" ht="15">
      <c r="C229" s="434"/>
      <c r="D229" s="434"/>
      <c r="E229" s="442"/>
      <c r="F229" s="434"/>
      <c r="G229" s="434"/>
    </row>
    <row r="230" spans="3:7" ht="15">
      <c r="C230" s="434"/>
      <c r="D230" s="434"/>
      <c r="E230" s="442"/>
      <c r="F230" s="434"/>
      <c r="G230" s="434"/>
    </row>
    <row r="231" spans="3:7" ht="15">
      <c r="C231" s="434"/>
      <c r="D231" s="434"/>
      <c r="E231" s="442"/>
      <c r="F231" s="434"/>
      <c r="G231" s="434"/>
    </row>
    <row r="232" spans="3:7" ht="15">
      <c r="C232" s="434"/>
      <c r="D232" s="434"/>
      <c r="E232" s="442"/>
      <c r="F232" s="434"/>
      <c r="G232" s="434"/>
    </row>
    <row r="233" spans="3:7" ht="15">
      <c r="C233" s="434"/>
      <c r="D233" s="434"/>
      <c r="E233" s="442"/>
      <c r="F233" s="434"/>
      <c r="G233" s="434"/>
    </row>
    <row r="234" spans="3:7" ht="15">
      <c r="C234" s="434"/>
      <c r="D234" s="434"/>
      <c r="E234" s="442"/>
      <c r="F234" s="434"/>
      <c r="G234" s="434"/>
    </row>
    <row r="235" spans="3:7" ht="15">
      <c r="C235" s="434"/>
      <c r="D235" s="434"/>
      <c r="E235" s="442"/>
      <c r="F235" s="434"/>
      <c r="G235" s="434"/>
    </row>
    <row r="236" spans="3:7" ht="15">
      <c r="C236" s="434"/>
      <c r="D236" s="434"/>
      <c r="E236" s="442"/>
      <c r="F236" s="434"/>
      <c r="G236" s="434"/>
    </row>
    <row r="237" spans="3:7" ht="15">
      <c r="C237" s="434"/>
      <c r="D237" s="434"/>
      <c r="E237" s="442"/>
      <c r="F237" s="434"/>
      <c r="G237" s="434"/>
    </row>
    <row r="238" spans="3:7" ht="15">
      <c r="C238" s="434"/>
      <c r="D238" s="434"/>
      <c r="E238" s="442"/>
      <c r="F238" s="434"/>
      <c r="G238" s="434"/>
    </row>
    <row r="239" spans="3:7" ht="15">
      <c r="C239" s="434"/>
      <c r="D239" s="434"/>
      <c r="E239" s="442"/>
      <c r="F239" s="434"/>
      <c r="G239" s="434"/>
    </row>
    <row r="240" spans="3:7" ht="15">
      <c r="C240" s="434"/>
      <c r="D240" s="434"/>
      <c r="E240" s="442"/>
      <c r="F240" s="434"/>
      <c r="G240" s="434"/>
    </row>
    <row r="241" spans="3:7" ht="15">
      <c r="C241" s="434"/>
      <c r="D241" s="434"/>
      <c r="E241" s="442"/>
      <c r="F241" s="434"/>
      <c r="G241" s="434"/>
    </row>
    <row r="242" spans="3:7" ht="15">
      <c r="C242" s="434"/>
      <c r="D242" s="434"/>
      <c r="E242" s="442"/>
      <c r="F242" s="434"/>
      <c r="G242" s="434"/>
    </row>
    <row r="243" spans="3:7" ht="15">
      <c r="C243" s="434"/>
      <c r="D243" s="434"/>
      <c r="E243" s="442"/>
      <c r="F243" s="434"/>
      <c r="G243" s="434"/>
    </row>
    <row r="244" spans="3:7" ht="15">
      <c r="C244" s="434"/>
      <c r="D244" s="434"/>
      <c r="E244" s="442"/>
      <c r="F244" s="434"/>
      <c r="G244" s="434"/>
    </row>
    <row r="245" spans="3:7" ht="15">
      <c r="C245" s="434"/>
      <c r="D245" s="434"/>
      <c r="E245" s="442"/>
      <c r="F245" s="434"/>
      <c r="G245" s="434"/>
    </row>
    <row r="246" spans="3:7" ht="15">
      <c r="C246" s="434"/>
      <c r="D246" s="434"/>
      <c r="E246" s="442"/>
      <c r="F246" s="434"/>
      <c r="G246" s="434"/>
    </row>
    <row r="247" spans="3:7" ht="15">
      <c r="C247" s="434"/>
      <c r="D247" s="434"/>
      <c r="E247" s="442"/>
      <c r="F247" s="434"/>
      <c r="G247" s="434"/>
    </row>
    <row r="248" spans="3:7" ht="15">
      <c r="C248" s="434"/>
      <c r="D248" s="434"/>
      <c r="E248" s="442"/>
      <c r="F248" s="434"/>
      <c r="G248" s="434"/>
    </row>
    <row r="249" spans="3:7" ht="15">
      <c r="C249" s="434"/>
      <c r="D249" s="434"/>
      <c r="E249" s="442"/>
      <c r="F249" s="434"/>
      <c r="G249" s="434"/>
    </row>
    <row r="250" spans="3:7" ht="15">
      <c r="C250" s="434"/>
      <c r="D250" s="434"/>
      <c r="E250" s="442"/>
      <c r="F250" s="434"/>
      <c r="G250" s="434"/>
    </row>
    <row r="251" spans="3:7" ht="15">
      <c r="C251" s="434"/>
      <c r="D251" s="434"/>
      <c r="E251" s="442"/>
      <c r="F251" s="434"/>
      <c r="G251" s="434"/>
    </row>
    <row r="252" spans="3:7" ht="15">
      <c r="C252" s="434"/>
      <c r="D252" s="434"/>
      <c r="E252" s="442"/>
      <c r="F252" s="434"/>
      <c r="G252" s="434"/>
    </row>
    <row r="253" spans="3:7" ht="15">
      <c r="C253" s="434"/>
      <c r="D253" s="434"/>
      <c r="E253" s="442"/>
      <c r="F253" s="434"/>
      <c r="G253" s="434"/>
    </row>
    <row r="254" spans="3:7" ht="15">
      <c r="C254" s="434"/>
      <c r="D254" s="434"/>
      <c r="E254" s="442"/>
      <c r="F254" s="434"/>
      <c r="G254" s="434"/>
    </row>
    <row r="255" spans="3:7" ht="15">
      <c r="C255" s="434"/>
      <c r="D255" s="434"/>
      <c r="E255" s="442"/>
      <c r="F255" s="434"/>
      <c r="G255" s="434"/>
    </row>
    <row r="256" spans="3:7" ht="15">
      <c r="C256" s="434"/>
      <c r="D256" s="434"/>
      <c r="E256" s="442"/>
      <c r="F256" s="434"/>
      <c r="G256" s="434"/>
    </row>
    <row r="257" spans="3:7" ht="15">
      <c r="C257" s="434"/>
      <c r="D257" s="434"/>
      <c r="E257" s="442"/>
      <c r="F257" s="434"/>
      <c r="G257" s="434"/>
    </row>
    <row r="258" spans="3:7" ht="15">
      <c r="C258" s="434"/>
      <c r="D258" s="434"/>
      <c r="E258" s="442"/>
      <c r="F258" s="434"/>
      <c r="G258" s="434"/>
    </row>
    <row r="259" spans="3:7" ht="15">
      <c r="C259" s="434"/>
      <c r="D259" s="434"/>
      <c r="E259" s="442"/>
      <c r="F259" s="434"/>
      <c r="G259" s="434"/>
    </row>
    <row r="260" spans="3:7" ht="15">
      <c r="C260" s="434"/>
      <c r="D260" s="434"/>
      <c r="E260" s="442"/>
      <c r="F260" s="434"/>
      <c r="G260" s="434"/>
    </row>
    <row r="261" spans="3:7" ht="15">
      <c r="C261" s="434"/>
      <c r="D261" s="434"/>
      <c r="E261" s="442"/>
      <c r="F261" s="434"/>
      <c r="G261" s="434"/>
    </row>
    <row r="262" spans="3:7" ht="15">
      <c r="C262" s="434"/>
      <c r="D262" s="434"/>
      <c r="E262" s="442"/>
      <c r="F262" s="434"/>
      <c r="G262" s="434"/>
    </row>
    <row r="263" spans="3:7" ht="15">
      <c r="C263" s="434"/>
      <c r="D263" s="434"/>
      <c r="E263" s="442"/>
      <c r="F263" s="434"/>
      <c r="G263" s="434"/>
    </row>
    <row r="264" spans="3:7" ht="15">
      <c r="C264" s="434"/>
      <c r="D264" s="434"/>
      <c r="E264" s="442"/>
      <c r="F264" s="434"/>
      <c r="G264" s="434"/>
    </row>
    <row r="265" spans="3:7" ht="15">
      <c r="C265" s="434"/>
      <c r="D265" s="434"/>
      <c r="E265" s="442"/>
      <c r="F265" s="434"/>
      <c r="G265" s="434"/>
    </row>
    <row r="266" spans="3:7" ht="15">
      <c r="C266" s="434"/>
      <c r="D266" s="434"/>
      <c r="E266" s="442"/>
      <c r="F266" s="434"/>
      <c r="G266" s="434"/>
    </row>
    <row r="267" spans="3:7" ht="15">
      <c r="C267" s="434"/>
      <c r="D267" s="434"/>
      <c r="E267" s="442"/>
      <c r="F267" s="434"/>
      <c r="G267" s="434"/>
    </row>
    <row r="268" spans="3:7" ht="15">
      <c r="C268" s="434"/>
      <c r="D268" s="434"/>
      <c r="E268" s="442"/>
      <c r="F268" s="434"/>
      <c r="G268" s="434"/>
    </row>
    <row r="269" spans="3:7" ht="15">
      <c r="C269" s="434"/>
      <c r="D269" s="434"/>
      <c r="E269" s="442"/>
      <c r="F269" s="434"/>
      <c r="G269" s="434"/>
    </row>
    <row r="270" spans="3:7" ht="15">
      <c r="C270" s="434"/>
      <c r="D270" s="434"/>
      <c r="E270" s="442"/>
      <c r="F270" s="434"/>
      <c r="G270" s="434"/>
    </row>
    <row r="271" spans="3:7" ht="15">
      <c r="C271" s="434"/>
      <c r="D271" s="434"/>
      <c r="E271" s="442"/>
      <c r="F271" s="434"/>
      <c r="G271" s="434"/>
    </row>
    <row r="272" spans="3:7" ht="15">
      <c r="C272" s="434"/>
      <c r="D272" s="434"/>
      <c r="E272" s="442"/>
      <c r="F272" s="434"/>
      <c r="G272" s="434"/>
    </row>
    <row r="273" spans="3:7" ht="15">
      <c r="C273" s="434"/>
      <c r="D273" s="434"/>
      <c r="E273" s="442"/>
      <c r="F273" s="434"/>
      <c r="G273" s="434"/>
    </row>
    <row r="274" spans="3:7" ht="15">
      <c r="C274" s="434"/>
      <c r="D274" s="434"/>
      <c r="E274" s="442"/>
      <c r="F274" s="434"/>
      <c r="G274" s="434"/>
    </row>
    <row r="275" spans="3:7" ht="15">
      <c r="C275" s="434"/>
      <c r="D275" s="434"/>
      <c r="E275" s="442"/>
      <c r="F275" s="434"/>
      <c r="G275" s="434"/>
    </row>
    <row r="276" spans="3:7" ht="15">
      <c r="C276" s="434"/>
      <c r="D276" s="434"/>
      <c r="E276" s="442"/>
      <c r="F276" s="434"/>
      <c r="G276" s="434"/>
    </row>
    <row r="277" spans="3:7" ht="15">
      <c r="C277" s="434"/>
      <c r="D277" s="434"/>
      <c r="E277" s="442"/>
      <c r="F277" s="434"/>
      <c r="G277" s="434"/>
    </row>
    <row r="278" spans="3:7" ht="15">
      <c r="C278" s="434"/>
      <c r="D278" s="434"/>
      <c r="E278" s="442"/>
      <c r="F278" s="434"/>
      <c r="G278" s="434"/>
    </row>
    <row r="279" spans="3:7" ht="15">
      <c r="C279" s="434"/>
      <c r="D279" s="434"/>
      <c r="E279" s="442"/>
      <c r="F279" s="434"/>
      <c r="G279" s="434"/>
    </row>
    <row r="280" spans="3:7" ht="15">
      <c r="C280" s="434"/>
      <c r="D280" s="434"/>
      <c r="E280" s="442"/>
      <c r="F280" s="434"/>
      <c r="G280" s="434"/>
    </row>
    <row r="281" spans="3:7" ht="15">
      <c r="C281" s="434"/>
      <c r="D281" s="434"/>
      <c r="E281" s="442"/>
      <c r="F281" s="434"/>
      <c r="G281" s="434"/>
    </row>
    <row r="282" spans="3:7" ht="15">
      <c r="C282" s="434"/>
      <c r="D282" s="434"/>
      <c r="E282" s="442"/>
      <c r="F282" s="434"/>
      <c r="G282" s="434"/>
    </row>
    <row r="283" spans="3:7" ht="15">
      <c r="C283" s="434"/>
      <c r="D283" s="434"/>
      <c r="E283" s="442"/>
      <c r="F283" s="434"/>
      <c r="G283" s="434"/>
    </row>
    <row r="284" spans="3:7" ht="15">
      <c r="C284" s="434"/>
      <c r="D284" s="434"/>
      <c r="E284" s="442"/>
      <c r="F284" s="434"/>
      <c r="G284" s="434"/>
    </row>
    <row r="285" spans="3:7" ht="15">
      <c r="C285" s="434"/>
      <c r="D285" s="434"/>
      <c r="E285" s="442"/>
      <c r="F285" s="434"/>
      <c r="G285" s="434"/>
    </row>
    <row r="286" spans="3:7" ht="15">
      <c r="C286" s="434"/>
      <c r="D286" s="434"/>
      <c r="E286" s="442"/>
      <c r="F286" s="434"/>
      <c r="G286" s="434"/>
    </row>
    <row r="287" spans="3:7" ht="15">
      <c r="C287" s="434"/>
      <c r="D287" s="434"/>
      <c r="E287" s="442"/>
      <c r="F287" s="434"/>
      <c r="G287" s="434"/>
    </row>
    <row r="288" spans="3:7" ht="15">
      <c r="C288" s="434"/>
      <c r="D288" s="434"/>
      <c r="E288" s="442"/>
      <c r="F288" s="434"/>
      <c r="G288" s="434"/>
    </row>
    <row r="289" spans="3:7" ht="15">
      <c r="C289" s="434"/>
      <c r="D289" s="434"/>
      <c r="E289" s="442"/>
      <c r="F289" s="434"/>
      <c r="G289" s="434"/>
    </row>
    <row r="290" spans="3:7" ht="15">
      <c r="C290" s="434"/>
      <c r="D290" s="434"/>
      <c r="E290" s="442"/>
      <c r="F290" s="434"/>
      <c r="G290" s="434"/>
    </row>
    <row r="291" spans="3:7" ht="15">
      <c r="C291" s="434"/>
      <c r="D291" s="434"/>
      <c r="E291" s="442"/>
      <c r="F291" s="434"/>
      <c r="G291" s="434"/>
    </row>
    <row r="292" spans="3:7" ht="15">
      <c r="C292" s="434"/>
      <c r="D292" s="434"/>
      <c r="E292" s="442"/>
      <c r="F292" s="434"/>
      <c r="G292" s="434"/>
    </row>
    <row r="293" spans="3:7" ht="15">
      <c r="C293" s="434"/>
      <c r="D293" s="434"/>
      <c r="E293" s="442"/>
      <c r="F293" s="434"/>
      <c r="G293" s="434"/>
    </row>
    <row r="294" spans="3:7" ht="15">
      <c r="C294" s="434"/>
      <c r="D294" s="434"/>
      <c r="E294" s="442"/>
      <c r="F294" s="434"/>
      <c r="G294" s="434"/>
    </row>
    <row r="295" spans="3:7" ht="15">
      <c r="C295" s="434"/>
      <c r="D295" s="434"/>
      <c r="E295" s="442"/>
      <c r="F295" s="434"/>
      <c r="G295" s="434"/>
    </row>
    <row r="296" spans="3:7" ht="15">
      <c r="C296" s="434"/>
      <c r="D296" s="434"/>
      <c r="E296" s="442"/>
      <c r="F296" s="434"/>
      <c r="G296" s="434"/>
    </row>
    <row r="297" spans="3:7" ht="15">
      <c r="C297" s="434"/>
      <c r="D297" s="434"/>
      <c r="E297" s="442"/>
      <c r="F297" s="434"/>
      <c r="G297" s="434"/>
    </row>
    <row r="298" spans="3:7" ht="15">
      <c r="C298" s="434"/>
      <c r="D298" s="434"/>
      <c r="E298" s="442"/>
      <c r="F298" s="434"/>
      <c r="G298" s="434"/>
    </row>
    <row r="299" spans="3:7" ht="15">
      <c r="C299" s="434"/>
      <c r="D299" s="434"/>
      <c r="E299" s="442"/>
      <c r="F299" s="434"/>
      <c r="G299" s="434"/>
    </row>
    <row r="300" spans="3:7" ht="15">
      <c r="C300" s="434"/>
      <c r="D300" s="434"/>
      <c r="E300" s="442"/>
      <c r="F300" s="434"/>
      <c r="G300" s="434"/>
    </row>
    <row r="301" spans="3:7" ht="15">
      <c r="C301" s="434"/>
      <c r="D301" s="434"/>
      <c r="E301" s="442"/>
      <c r="F301" s="434"/>
      <c r="G301" s="434"/>
    </row>
    <row r="302" spans="3:7" ht="15">
      <c r="C302" s="434"/>
      <c r="D302" s="434"/>
      <c r="E302" s="442"/>
      <c r="F302" s="434"/>
      <c r="G302" s="434"/>
    </row>
    <row r="303" spans="3:7" ht="15">
      <c r="C303" s="434"/>
      <c r="D303" s="434"/>
      <c r="E303" s="442"/>
      <c r="F303" s="434"/>
      <c r="G303" s="434"/>
    </row>
    <row r="304" spans="3:7" ht="15">
      <c r="C304" s="434"/>
      <c r="D304" s="434"/>
      <c r="E304" s="442"/>
      <c r="F304" s="434"/>
      <c r="G304" s="434"/>
    </row>
    <row r="305" spans="3:7" ht="15">
      <c r="C305" s="434"/>
      <c r="D305" s="434"/>
      <c r="E305" s="442"/>
      <c r="F305" s="434"/>
      <c r="G305" s="434"/>
    </row>
    <row r="306" spans="3:7" ht="15">
      <c r="C306" s="434"/>
      <c r="D306" s="434"/>
      <c r="E306" s="442"/>
      <c r="F306" s="434"/>
      <c r="G306" s="434"/>
    </row>
    <row r="307" spans="3:7" ht="15">
      <c r="C307" s="434"/>
      <c r="D307" s="434"/>
      <c r="E307" s="442"/>
      <c r="F307" s="434"/>
      <c r="G307" s="434"/>
    </row>
    <row r="308" spans="3:7" ht="15">
      <c r="C308" s="434"/>
      <c r="D308" s="434"/>
      <c r="E308" s="442"/>
      <c r="F308" s="434"/>
      <c r="G308" s="434"/>
    </row>
    <row r="309" spans="3:7" ht="15">
      <c r="C309" s="434"/>
      <c r="D309" s="434"/>
      <c r="E309" s="442"/>
      <c r="F309" s="434"/>
      <c r="G309" s="434"/>
    </row>
    <row r="310" spans="3:7" ht="15">
      <c r="C310" s="434"/>
      <c r="D310" s="434"/>
      <c r="E310" s="442"/>
      <c r="F310" s="434"/>
      <c r="G310" s="434"/>
    </row>
    <row r="311" spans="3:7" ht="15">
      <c r="C311" s="434"/>
      <c r="D311" s="434"/>
      <c r="E311" s="442"/>
      <c r="F311" s="434"/>
      <c r="G311" s="434"/>
    </row>
    <row r="312" spans="3:7" ht="15">
      <c r="C312" s="434"/>
      <c r="D312" s="434"/>
      <c r="E312" s="442"/>
      <c r="F312" s="434"/>
      <c r="G312" s="434"/>
    </row>
    <row r="313" spans="3:7" ht="15">
      <c r="C313" s="434"/>
      <c r="D313" s="434"/>
      <c r="E313" s="442"/>
      <c r="F313" s="434"/>
      <c r="G313" s="434"/>
    </row>
    <row r="314" spans="3:7" ht="15">
      <c r="C314" s="434"/>
      <c r="D314" s="434"/>
      <c r="E314" s="442"/>
      <c r="F314" s="434"/>
      <c r="G314" s="434"/>
    </row>
    <row r="315" spans="3:7" ht="15">
      <c r="C315" s="434"/>
      <c r="D315" s="434"/>
      <c r="E315" s="442"/>
      <c r="F315" s="434"/>
      <c r="G315" s="434"/>
    </row>
    <row r="316" spans="3:7" ht="15">
      <c r="C316" s="434"/>
      <c r="D316" s="434"/>
      <c r="E316" s="442"/>
      <c r="F316" s="434"/>
      <c r="G316" s="434"/>
    </row>
    <row r="317" spans="3:7" ht="15">
      <c r="C317" s="434"/>
      <c r="D317" s="434"/>
      <c r="E317" s="442"/>
      <c r="F317" s="434"/>
      <c r="G317" s="434"/>
    </row>
    <row r="318" spans="3:7" ht="15">
      <c r="C318" s="434"/>
      <c r="D318" s="434"/>
      <c r="E318" s="442"/>
      <c r="F318" s="434"/>
      <c r="G318" s="434"/>
    </row>
    <row r="319" spans="3:7" ht="15">
      <c r="C319" s="434"/>
      <c r="D319" s="434"/>
      <c r="E319" s="442"/>
      <c r="F319" s="434"/>
      <c r="G319" s="434"/>
    </row>
    <row r="320" spans="3:7" ht="15">
      <c r="C320" s="434"/>
      <c r="D320" s="434"/>
      <c r="E320" s="442"/>
      <c r="F320" s="434"/>
      <c r="G320" s="434"/>
    </row>
    <row r="321" spans="3:7" ht="15">
      <c r="C321" s="434"/>
      <c r="D321" s="434"/>
      <c r="E321" s="442"/>
      <c r="F321" s="434"/>
      <c r="G321" s="434"/>
    </row>
    <row r="322" spans="3:7" ht="15">
      <c r="C322" s="434"/>
      <c r="D322" s="434"/>
      <c r="E322" s="442"/>
      <c r="F322" s="434"/>
      <c r="G322" s="434"/>
    </row>
    <row r="323" spans="3:7" ht="15">
      <c r="C323" s="434"/>
      <c r="D323" s="434"/>
      <c r="E323" s="442"/>
      <c r="F323" s="434"/>
      <c r="G323" s="434"/>
    </row>
    <row r="324" spans="3:7" ht="15">
      <c r="C324" s="434"/>
      <c r="D324" s="434"/>
      <c r="E324" s="442"/>
      <c r="F324" s="434"/>
      <c r="G324" s="434"/>
    </row>
    <row r="325" spans="3:7" ht="15">
      <c r="C325" s="434"/>
      <c r="D325" s="434"/>
      <c r="E325" s="442"/>
      <c r="F325" s="434"/>
      <c r="G325" s="434"/>
    </row>
    <row r="326" spans="3:7" ht="15">
      <c r="C326" s="434"/>
      <c r="D326" s="434"/>
      <c r="E326" s="442"/>
      <c r="F326" s="434"/>
      <c r="G326" s="434"/>
    </row>
    <row r="327" spans="3:7" ht="15">
      <c r="C327" s="434"/>
      <c r="D327" s="434"/>
      <c r="E327" s="442"/>
      <c r="F327" s="434"/>
      <c r="G327" s="434"/>
    </row>
    <row r="328" spans="3:7" ht="15">
      <c r="C328" s="434"/>
      <c r="D328" s="434"/>
      <c r="E328" s="442"/>
      <c r="F328" s="434"/>
      <c r="G328" s="434"/>
    </row>
    <row r="329" spans="3:7" ht="15">
      <c r="C329" s="434"/>
      <c r="D329" s="434"/>
      <c r="E329" s="442"/>
      <c r="F329" s="434"/>
      <c r="G329" s="434"/>
    </row>
    <row r="330" spans="3:7" ht="15">
      <c r="C330" s="434"/>
      <c r="D330" s="434"/>
      <c r="E330" s="442"/>
      <c r="F330" s="434"/>
      <c r="G330" s="434"/>
    </row>
    <row r="331" spans="3:7" ht="15">
      <c r="C331" s="434"/>
      <c r="D331" s="434"/>
      <c r="E331" s="442"/>
      <c r="F331" s="434"/>
      <c r="G331" s="434"/>
    </row>
    <row r="332" spans="3:7" ht="15">
      <c r="C332" s="434"/>
      <c r="D332" s="434"/>
      <c r="E332" s="442"/>
      <c r="F332" s="434"/>
      <c r="G332" s="434"/>
    </row>
    <row r="333" spans="3:7" ht="15">
      <c r="C333" s="434"/>
      <c r="D333" s="434"/>
      <c r="E333" s="442"/>
      <c r="F333" s="434"/>
      <c r="G333" s="434"/>
    </row>
    <row r="334" spans="3:7" ht="15">
      <c r="C334" s="434"/>
      <c r="D334" s="434"/>
      <c r="E334" s="442"/>
      <c r="F334" s="434"/>
      <c r="G334" s="434"/>
    </row>
    <row r="335" spans="3:7" ht="15">
      <c r="C335" s="434"/>
      <c r="D335" s="434"/>
      <c r="E335" s="442"/>
      <c r="F335" s="434"/>
      <c r="G335" s="434"/>
    </row>
    <row r="336" spans="3:7" ht="15">
      <c r="C336" s="434"/>
      <c r="D336" s="434"/>
      <c r="E336" s="442"/>
      <c r="F336" s="434"/>
      <c r="G336" s="434"/>
    </row>
    <row r="337" spans="3:7" ht="15">
      <c r="C337" s="434"/>
      <c r="D337" s="434"/>
      <c r="E337" s="442"/>
      <c r="F337" s="434"/>
      <c r="G337" s="434"/>
    </row>
    <row r="338" spans="3:7" ht="15">
      <c r="C338" s="434"/>
      <c r="D338" s="434"/>
      <c r="E338" s="442"/>
      <c r="F338" s="434"/>
      <c r="G338" s="434"/>
    </row>
    <row r="339" spans="3:7" ht="15">
      <c r="C339" s="434"/>
      <c r="D339" s="434"/>
      <c r="E339" s="442"/>
      <c r="F339" s="434"/>
      <c r="G339" s="434"/>
    </row>
    <row r="340" spans="3:7" ht="15">
      <c r="C340" s="434"/>
      <c r="D340" s="434"/>
      <c r="E340" s="442"/>
      <c r="F340" s="434"/>
      <c r="G340" s="434"/>
    </row>
    <row r="341" spans="3:7" ht="15">
      <c r="C341" s="434"/>
      <c r="D341" s="434"/>
      <c r="E341" s="442"/>
      <c r="F341" s="434"/>
      <c r="G341" s="434"/>
    </row>
    <row r="342" spans="3:7" ht="15">
      <c r="C342" s="434"/>
      <c r="D342" s="434"/>
      <c r="E342" s="442"/>
      <c r="F342" s="434"/>
      <c r="G342" s="434"/>
    </row>
    <row r="343" spans="3:7" ht="15">
      <c r="C343" s="434"/>
      <c r="D343" s="434"/>
      <c r="E343" s="442"/>
      <c r="F343" s="434"/>
      <c r="G343" s="434"/>
    </row>
    <row r="344" spans="3:7" ht="15">
      <c r="C344" s="434"/>
      <c r="D344" s="434"/>
      <c r="E344" s="442"/>
      <c r="F344" s="434"/>
      <c r="G344" s="434"/>
    </row>
    <row r="345" spans="3:7" ht="15">
      <c r="C345" s="434"/>
      <c r="D345" s="434"/>
      <c r="E345" s="442"/>
      <c r="F345" s="434"/>
      <c r="G345" s="434"/>
    </row>
    <row r="346" spans="3:7" ht="15">
      <c r="C346" s="434"/>
      <c r="D346" s="434"/>
      <c r="E346" s="442"/>
      <c r="F346" s="434"/>
      <c r="G346" s="434"/>
    </row>
    <row r="347" spans="3:7" ht="15">
      <c r="C347" s="434"/>
      <c r="D347" s="434"/>
      <c r="E347" s="442"/>
      <c r="F347" s="434"/>
      <c r="G347" s="434"/>
    </row>
    <row r="348" spans="3:7" ht="15">
      <c r="C348" s="434"/>
      <c r="D348" s="434"/>
      <c r="E348" s="442"/>
      <c r="F348" s="434"/>
      <c r="G348" s="434"/>
    </row>
    <row r="349" spans="3:7" ht="15">
      <c r="C349" s="434"/>
      <c r="D349" s="434"/>
      <c r="E349" s="442"/>
      <c r="F349" s="434"/>
      <c r="G349" s="434"/>
    </row>
    <row r="350" spans="3:7" ht="15">
      <c r="C350" s="434"/>
      <c r="D350" s="434"/>
      <c r="E350" s="442"/>
      <c r="F350" s="434"/>
      <c r="G350" s="434"/>
    </row>
    <row r="351" spans="3:7" ht="15">
      <c r="C351" s="434"/>
      <c r="D351" s="434"/>
      <c r="E351" s="442"/>
      <c r="F351" s="434"/>
      <c r="G351" s="434"/>
    </row>
    <row r="352" spans="3:7" ht="15">
      <c r="C352" s="434"/>
      <c r="D352" s="434"/>
      <c r="E352" s="442"/>
      <c r="F352" s="434"/>
      <c r="G352" s="434"/>
    </row>
    <row r="353" spans="3:7" ht="15">
      <c r="C353" s="434"/>
      <c r="D353" s="434"/>
      <c r="E353" s="442"/>
      <c r="F353" s="434"/>
      <c r="G353" s="434"/>
    </row>
    <row r="354" spans="3:7" ht="15">
      <c r="C354" s="434"/>
      <c r="D354" s="434"/>
      <c r="E354" s="442"/>
      <c r="F354" s="434"/>
      <c r="G354" s="434"/>
    </row>
    <row r="355" spans="3:7" ht="15">
      <c r="C355" s="434"/>
      <c r="D355" s="434"/>
      <c r="E355" s="442"/>
      <c r="F355" s="434"/>
      <c r="G355" s="434"/>
    </row>
    <row r="356" spans="3:7" ht="15">
      <c r="C356" s="434"/>
      <c r="D356" s="434"/>
      <c r="E356" s="442"/>
      <c r="F356" s="434"/>
      <c r="G356" s="434"/>
    </row>
    <row r="357" spans="3:7" ht="15">
      <c r="C357" s="434"/>
      <c r="D357" s="434"/>
      <c r="E357" s="442"/>
      <c r="F357" s="434"/>
      <c r="G357" s="434"/>
    </row>
    <row r="358" spans="3:7" ht="15">
      <c r="C358" s="434"/>
      <c r="D358" s="434"/>
      <c r="E358" s="442"/>
      <c r="F358" s="434"/>
      <c r="G358" s="434"/>
    </row>
    <row r="359" spans="3:7" ht="15">
      <c r="C359" s="434"/>
      <c r="D359" s="434"/>
      <c r="E359" s="442"/>
      <c r="F359" s="434"/>
      <c r="G359" s="434"/>
    </row>
    <row r="360" spans="3:7" ht="15">
      <c r="C360" s="434"/>
      <c r="D360" s="434"/>
      <c r="E360" s="442"/>
      <c r="F360" s="434"/>
      <c r="G360" s="434"/>
    </row>
    <row r="361" spans="3:7" ht="15">
      <c r="C361" s="434"/>
      <c r="D361" s="434"/>
      <c r="E361" s="442"/>
      <c r="F361" s="434"/>
      <c r="G361" s="434"/>
    </row>
    <row r="362" spans="3:7" ht="15">
      <c r="C362" s="434"/>
      <c r="D362" s="434"/>
      <c r="E362" s="442"/>
      <c r="F362" s="434"/>
      <c r="G362" s="434"/>
    </row>
    <row r="363" spans="3:7" ht="15">
      <c r="C363" s="434"/>
      <c r="D363" s="434"/>
      <c r="E363" s="442"/>
      <c r="F363" s="434"/>
      <c r="G363" s="434"/>
    </row>
    <row r="364" spans="3:7" ht="15">
      <c r="C364" s="434"/>
      <c r="D364" s="434"/>
      <c r="E364" s="442"/>
      <c r="F364" s="434"/>
      <c r="G364" s="434"/>
    </row>
    <row r="365" spans="3:7" ht="15">
      <c r="C365" s="434"/>
      <c r="D365" s="434"/>
      <c r="E365" s="442"/>
      <c r="F365" s="434"/>
      <c r="G365" s="434"/>
    </row>
    <row r="366" spans="3:7" ht="15">
      <c r="C366" s="434"/>
      <c r="D366" s="434"/>
      <c r="E366" s="442"/>
      <c r="F366" s="434"/>
      <c r="G366" s="434"/>
    </row>
    <row r="367" spans="3:7" ht="15">
      <c r="C367" s="434"/>
      <c r="D367" s="434"/>
      <c r="E367" s="442"/>
      <c r="F367" s="434"/>
      <c r="G367" s="434"/>
    </row>
    <row r="368" spans="3:7" ht="15">
      <c r="C368" s="434"/>
      <c r="D368" s="434"/>
      <c r="E368" s="442"/>
      <c r="F368" s="434"/>
      <c r="G368" s="434"/>
    </row>
    <row r="369" spans="3:7" ht="15">
      <c r="C369" s="434"/>
      <c r="D369" s="434"/>
      <c r="E369" s="442"/>
      <c r="F369" s="434"/>
      <c r="G369" s="434"/>
    </row>
    <row r="370" spans="3:7" ht="15">
      <c r="C370" s="434"/>
      <c r="D370" s="434"/>
      <c r="E370" s="442"/>
      <c r="F370" s="434"/>
      <c r="G370" s="434"/>
    </row>
    <row r="371" spans="3:7" ht="15">
      <c r="C371" s="434"/>
      <c r="D371" s="434"/>
      <c r="E371" s="442"/>
      <c r="F371" s="434"/>
      <c r="G371" s="434"/>
    </row>
    <row r="372" spans="3:7" ht="15">
      <c r="C372" s="434"/>
      <c r="D372" s="434"/>
      <c r="E372" s="442"/>
      <c r="F372" s="434"/>
      <c r="G372" s="434"/>
    </row>
    <row r="373" spans="3:7" ht="15">
      <c r="C373" s="434"/>
      <c r="D373" s="434"/>
      <c r="E373" s="442"/>
      <c r="F373" s="434"/>
      <c r="G373" s="434"/>
    </row>
    <row r="374" spans="3:7" ht="15">
      <c r="C374" s="434"/>
      <c r="D374" s="434"/>
      <c r="E374" s="442"/>
      <c r="F374" s="434"/>
      <c r="G374" s="434"/>
    </row>
    <row r="375" spans="3:7" ht="15">
      <c r="C375" s="434"/>
      <c r="D375" s="434"/>
      <c r="E375" s="442"/>
      <c r="F375" s="434"/>
      <c r="G375" s="434"/>
    </row>
    <row r="376" spans="3:7" ht="15">
      <c r="C376" s="434"/>
      <c r="D376" s="434"/>
      <c r="E376" s="442"/>
      <c r="F376" s="434"/>
      <c r="G376" s="434"/>
    </row>
    <row r="377" spans="3:7" ht="15">
      <c r="C377" s="434"/>
      <c r="D377" s="434"/>
      <c r="E377" s="442"/>
      <c r="F377" s="434"/>
      <c r="G377" s="434"/>
    </row>
    <row r="378" spans="3:7" ht="15">
      <c r="C378" s="434"/>
      <c r="D378" s="434"/>
      <c r="E378" s="442"/>
      <c r="F378" s="434"/>
      <c r="G378" s="434"/>
    </row>
    <row r="379" spans="3:7" ht="15">
      <c r="C379" s="434"/>
      <c r="D379" s="434"/>
      <c r="E379" s="442"/>
      <c r="F379" s="434"/>
      <c r="G379" s="434"/>
    </row>
    <row r="380" spans="3:7" ht="15">
      <c r="C380" s="434"/>
      <c r="D380" s="434"/>
      <c r="E380" s="442"/>
      <c r="F380" s="434"/>
      <c r="G380" s="434"/>
    </row>
    <row r="381" spans="3:7" ht="15">
      <c r="C381" s="434"/>
      <c r="D381" s="434"/>
      <c r="E381" s="442"/>
      <c r="F381" s="434"/>
      <c r="G381" s="434"/>
    </row>
    <row r="382" spans="3:7" ht="15">
      <c r="C382" s="434"/>
      <c r="D382" s="434"/>
      <c r="E382" s="442"/>
      <c r="F382" s="434"/>
      <c r="G382" s="434"/>
    </row>
    <row r="383" spans="3:7" ht="15">
      <c r="C383" s="434"/>
      <c r="D383" s="434"/>
      <c r="E383" s="442"/>
      <c r="F383" s="434"/>
      <c r="G383" s="434"/>
    </row>
    <row r="384" spans="3:7" ht="15">
      <c r="C384" s="434"/>
      <c r="D384" s="434"/>
      <c r="E384" s="442"/>
      <c r="F384" s="434"/>
      <c r="G384" s="434"/>
    </row>
    <row r="385" spans="3:7" ht="15">
      <c r="C385" s="434"/>
      <c r="D385" s="434"/>
      <c r="E385" s="442"/>
      <c r="F385" s="434"/>
      <c r="G385" s="434"/>
    </row>
    <row r="386" spans="3:7" ht="15">
      <c r="C386" s="434"/>
      <c r="D386" s="434"/>
      <c r="E386" s="442"/>
      <c r="F386" s="434"/>
      <c r="G386" s="434"/>
    </row>
    <row r="387" spans="3:7" ht="15">
      <c r="C387" s="434"/>
      <c r="D387" s="434"/>
      <c r="E387" s="442"/>
      <c r="F387" s="434"/>
      <c r="G387" s="434"/>
    </row>
    <row r="388" spans="3:7" ht="15">
      <c r="C388" s="434"/>
      <c r="D388" s="434"/>
      <c r="E388" s="442"/>
      <c r="F388" s="434"/>
      <c r="G388" s="434"/>
    </row>
    <row r="389" spans="3:7" ht="15">
      <c r="C389" s="434"/>
      <c r="D389" s="434"/>
      <c r="E389" s="442"/>
      <c r="F389" s="434"/>
      <c r="G389" s="434"/>
    </row>
    <row r="390" spans="3:7" ht="15">
      <c r="C390" s="434"/>
      <c r="D390" s="434"/>
      <c r="E390" s="442"/>
      <c r="F390" s="434"/>
      <c r="G390" s="434"/>
    </row>
    <row r="391" spans="3:7" ht="15">
      <c r="C391" s="434"/>
      <c r="D391" s="434"/>
      <c r="E391" s="442"/>
      <c r="F391" s="434"/>
      <c r="G391" s="434"/>
    </row>
    <row r="392" spans="3:7" ht="15">
      <c r="C392" s="434"/>
      <c r="D392" s="434"/>
      <c r="E392" s="442"/>
      <c r="F392" s="434"/>
      <c r="G392" s="434"/>
    </row>
    <row r="393" spans="3:7" ht="15">
      <c r="C393" s="434"/>
      <c r="D393" s="434"/>
      <c r="E393" s="442"/>
      <c r="F393" s="434"/>
      <c r="G393" s="434"/>
    </row>
    <row r="394" spans="3:7" ht="15">
      <c r="C394" s="434"/>
      <c r="D394" s="434"/>
      <c r="E394" s="442"/>
      <c r="F394" s="434"/>
      <c r="G394" s="434"/>
    </row>
    <row r="395" spans="3:7" ht="15">
      <c r="C395" s="434"/>
      <c r="D395" s="434"/>
      <c r="E395" s="442"/>
      <c r="F395" s="434"/>
      <c r="G395" s="434"/>
    </row>
    <row r="396" spans="3:7" ht="15">
      <c r="C396" s="434"/>
      <c r="D396" s="434"/>
      <c r="E396" s="442"/>
      <c r="F396" s="434"/>
      <c r="G396" s="434"/>
    </row>
    <row r="397" spans="3:7" ht="15">
      <c r="C397" s="434"/>
      <c r="D397" s="434"/>
      <c r="E397" s="442"/>
      <c r="F397" s="434"/>
      <c r="G397" s="434"/>
    </row>
    <row r="398" spans="3:7" ht="15">
      <c r="C398" s="434"/>
      <c r="D398" s="434"/>
      <c r="E398" s="442"/>
      <c r="F398" s="434"/>
      <c r="G398" s="434"/>
    </row>
    <row r="399" spans="3:7" ht="15">
      <c r="C399" s="434"/>
      <c r="D399" s="434"/>
      <c r="E399" s="442"/>
      <c r="F399" s="434"/>
      <c r="G399" s="434"/>
    </row>
    <row r="400" spans="3:7" ht="15">
      <c r="C400" s="434"/>
      <c r="D400" s="434"/>
      <c r="E400" s="442"/>
      <c r="F400" s="434"/>
      <c r="G400" s="434"/>
    </row>
    <row r="401" spans="3:7" ht="15">
      <c r="C401" s="434"/>
      <c r="D401" s="434"/>
      <c r="E401" s="442"/>
      <c r="F401" s="434"/>
      <c r="G401" s="434"/>
    </row>
    <row r="402" spans="3:7" ht="15">
      <c r="C402" s="434"/>
      <c r="D402" s="434"/>
      <c r="E402" s="442"/>
      <c r="F402" s="434"/>
      <c r="G402" s="434"/>
    </row>
    <row r="403" spans="3:7" ht="15">
      <c r="C403" s="434"/>
      <c r="D403" s="434"/>
      <c r="E403" s="442"/>
      <c r="F403" s="434"/>
      <c r="G403" s="434"/>
    </row>
    <row r="404" spans="3:7" ht="15">
      <c r="C404" s="434"/>
      <c r="D404" s="434"/>
      <c r="E404" s="442"/>
      <c r="F404" s="434"/>
      <c r="G404" s="434"/>
    </row>
    <row r="405" spans="3:7" ht="15">
      <c r="C405" s="434"/>
      <c r="D405" s="434"/>
      <c r="E405" s="442"/>
      <c r="F405" s="434"/>
      <c r="G405" s="434"/>
    </row>
    <row r="406" spans="3:7" ht="15">
      <c r="C406" s="434"/>
      <c r="D406" s="434"/>
      <c r="E406" s="442"/>
      <c r="F406" s="434"/>
      <c r="G406" s="434"/>
    </row>
    <row r="407" spans="3:7" ht="15">
      <c r="C407" s="434"/>
      <c r="D407" s="434"/>
      <c r="E407" s="442"/>
      <c r="F407" s="434"/>
      <c r="G407" s="434"/>
    </row>
    <row r="408" spans="3:7" ht="15">
      <c r="C408" s="434"/>
      <c r="D408" s="434"/>
      <c r="E408" s="442"/>
      <c r="F408" s="434"/>
      <c r="G408" s="434"/>
    </row>
    <row r="409" spans="3:7" ht="15">
      <c r="C409" s="434"/>
      <c r="D409" s="434"/>
      <c r="E409" s="442"/>
      <c r="F409" s="434"/>
      <c r="G409" s="434"/>
    </row>
    <row r="410" spans="3:7" ht="15">
      <c r="C410" s="434"/>
      <c r="D410" s="434"/>
      <c r="E410" s="442"/>
      <c r="F410" s="434"/>
      <c r="G410" s="434"/>
    </row>
    <row r="411" spans="3:7" ht="15">
      <c r="C411" s="434"/>
      <c r="D411" s="434"/>
      <c r="E411" s="442"/>
      <c r="F411" s="434"/>
      <c r="G411" s="434"/>
    </row>
    <row r="412" spans="3:7" ht="15">
      <c r="C412" s="434"/>
      <c r="D412" s="434"/>
      <c r="E412" s="442"/>
      <c r="F412" s="434"/>
      <c r="G412" s="434"/>
    </row>
    <row r="413" spans="3:7" ht="15">
      <c r="C413" s="434"/>
      <c r="D413" s="434"/>
      <c r="E413" s="442"/>
      <c r="F413" s="434"/>
      <c r="G413" s="434"/>
    </row>
    <row r="414" spans="3:7" ht="15">
      <c r="C414" s="434"/>
      <c r="D414" s="434"/>
      <c r="E414" s="442"/>
      <c r="F414" s="434"/>
      <c r="G414" s="434"/>
    </row>
    <row r="415" spans="3:7" ht="15">
      <c r="C415" s="434"/>
      <c r="D415" s="434"/>
      <c r="E415" s="442"/>
      <c r="F415" s="434"/>
      <c r="G415" s="434"/>
    </row>
    <row r="416" spans="3:7" ht="15">
      <c r="C416" s="434"/>
      <c r="D416" s="434"/>
      <c r="E416" s="442"/>
      <c r="F416" s="434"/>
      <c r="G416" s="434"/>
    </row>
    <row r="417" spans="3:7" ht="15">
      <c r="C417" s="434"/>
      <c r="D417" s="434"/>
      <c r="E417" s="442"/>
      <c r="F417" s="434"/>
      <c r="G417" s="434"/>
    </row>
    <row r="418" spans="3:7" ht="15">
      <c r="C418" s="434"/>
      <c r="D418" s="434"/>
      <c r="E418" s="442"/>
      <c r="F418" s="434"/>
      <c r="G418" s="434"/>
    </row>
    <row r="419" spans="3:7" ht="15">
      <c r="C419" s="434"/>
      <c r="D419" s="434"/>
      <c r="E419" s="442"/>
      <c r="F419" s="434"/>
      <c r="G419" s="434"/>
    </row>
    <row r="420" spans="3:7" ht="15">
      <c r="C420" s="434"/>
      <c r="D420" s="434"/>
      <c r="E420" s="442"/>
      <c r="F420" s="434"/>
      <c r="G420" s="434"/>
    </row>
    <row r="421" spans="3:7" ht="15">
      <c r="C421" s="434"/>
      <c r="D421" s="434"/>
      <c r="E421" s="442"/>
      <c r="F421" s="434"/>
      <c r="G421" s="434"/>
    </row>
    <row r="422" spans="3:7" ht="15">
      <c r="C422" s="434"/>
      <c r="D422" s="434"/>
      <c r="E422" s="442"/>
      <c r="F422" s="434"/>
      <c r="G422" s="434"/>
    </row>
    <row r="423" spans="3:7" ht="15">
      <c r="C423" s="434"/>
      <c r="D423" s="434"/>
      <c r="E423" s="442"/>
      <c r="F423" s="434"/>
      <c r="G423" s="434"/>
    </row>
    <row r="424" spans="3:7" ht="15">
      <c r="C424" s="434"/>
      <c r="D424" s="434"/>
      <c r="E424" s="442"/>
      <c r="F424" s="434"/>
      <c r="G424" s="434"/>
    </row>
    <row r="425" spans="3:7" ht="15">
      <c r="C425" s="434"/>
      <c r="D425" s="434"/>
      <c r="E425" s="442"/>
      <c r="F425" s="434"/>
      <c r="G425" s="434"/>
    </row>
    <row r="426" spans="3:7" ht="15">
      <c r="C426" s="434"/>
      <c r="D426" s="434"/>
      <c r="E426" s="442"/>
      <c r="F426" s="434"/>
      <c r="G426" s="434"/>
    </row>
    <row r="427" spans="3:7" ht="15">
      <c r="C427" s="434"/>
      <c r="D427" s="434"/>
      <c r="E427" s="442"/>
      <c r="F427" s="434"/>
      <c r="G427" s="434"/>
    </row>
    <row r="428" spans="3:7" ht="15">
      <c r="C428" s="434"/>
      <c r="D428" s="434"/>
      <c r="E428" s="442"/>
      <c r="F428" s="434"/>
      <c r="G428" s="434"/>
    </row>
    <row r="429" spans="3:7" ht="15">
      <c r="C429" s="434"/>
      <c r="D429" s="434"/>
      <c r="E429" s="442"/>
      <c r="F429" s="434"/>
      <c r="G429" s="434"/>
    </row>
    <row r="430" spans="3:7" ht="15">
      <c r="C430" s="434"/>
      <c r="D430" s="434"/>
      <c r="E430" s="442"/>
      <c r="F430" s="434"/>
      <c r="G430" s="434"/>
    </row>
    <row r="431" spans="3:7" ht="15">
      <c r="C431" s="434"/>
      <c r="D431" s="434"/>
      <c r="E431" s="442"/>
      <c r="F431" s="434"/>
      <c r="G431" s="434"/>
    </row>
    <row r="432" spans="3:7" ht="15">
      <c r="C432" s="434"/>
      <c r="D432" s="434"/>
      <c r="E432" s="442"/>
      <c r="F432" s="434"/>
      <c r="G432" s="434"/>
    </row>
    <row r="433" spans="3:7" ht="15">
      <c r="C433" s="434"/>
      <c r="D433" s="434"/>
      <c r="E433" s="442"/>
      <c r="F433" s="434"/>
      <c r="G433" s="434"/>
    </row>
    <row r="434" spans="3:7" ht="15">
      <c r="C434" s="434"/>
      <c r="D434" s="434"/>
      <c r="E434" s="442"/>
      <c r="F434" s="434"/>
      <c r="G434" s="434"/>
    </row>
    <row r="435" spans="3:7" ht="15">
      <c r="C435" s="434"/>
      <c r="D435" s="434"/>
      <c r="E435" s="442"/>
      <c r="F435" s="434"/>
      <c r="G435" s="434"/>
    </row>
    <row r="436" spans="3:7" ht="15">
      <c r="C436" s="434"/>
      <c r="D436" s="434"/>
      <c r="E436" s="442"/>
      <c r="F436" s="434"/>
      <c r="G436" s="434"/>
    </row>
    <row r="437" spans="3:7" ht="15">
      <c r="C437" s="434"/>
      <c r="D437" s="434"/>
      <c r="E437" s="442"/>
      <c r="F437" s="434"/>
      <c r="G437" s="434"/>
    </row>
    <row r="438" spans="3:7" ht="15">
      <c r="C438" s="434"/>
      <c r="D438" s="434"/>
      <c r="E438" s="442"/>
      <c r="F438" s="434"/>
      <c r="G438" s="434"/>
    </row>
    <row r="439" spans="3:7" ht="15">
      <c r="C439" s="434"/>
      <c r="D439" s="434"/>
      <c r="E439" s="442"/>
      <c r="F439" s="434"/>
      <c r="G439" s="434"/>
    </row>
    <row r="440" spans="3:7" ht="15">
      <c r="C440" s="434"/>
      <c r="D440" s="434"/>
      <c r="E440" s="442"/>
      <c r="F440" s="434"/>
      <c r="G440" s="434"/>
    </row>
    <row r="441" spans="3:7" ht="15">
      <c r="C441" s="434"/>
      <c r="D441" s="434"/>
      <c r="E441" s="442"/>
      <c r="F441" s="434"/>
      <c r="G441" s="434"/>
    </row>
    <row r="442" spans="3:7" ht="15">
      <c r="C442" s="434"/>
      <c r="D442" s="434"/>
      <c r="E442" s="442"/>
      <c r="F442" s="434"/>
      <c r="G442" s="434"/>
    </row>
    <row r="443" spans="3:7" ht="15">
      <c r="C443" s="434"/>
      <c r="D443" s="434"/>
      <c r="E443" s="442"/>
      <c r="F443" s="434"/>
      <c r="G443" s="434"/>
    </row>
    <row r="444" spans="3:7" ht="15">
      <c r="C444" s="434"/>
      <c r="D444" s="434"/>
      <c r="E444" s="442"/>
      <c r="F444" s="434"/>
      <c r="G444" s="434"/>
    </row>
    <row r="445" spans="3:7" ht="15">
      <c r="C445" s="434"/>
      <c r="D445" s="434"/>
      <c r="E445" s="442"/>
      <c r="F445" s="434"/>
      <c r="G445" s="434"/>
    </row>
    <row r="446" spans="3:7" ht="15">
      <c r="C446" s="434"/>
      <c r="D446" s="434"/>
      <c r="E446" s="442"/>
      <c r="F446" s="434"/>
      <c r="G446" s="434"/>
    </row>
    <row r="447" spans="3:7" ht="15">
      <c r="C447" s="434"/>
      <c r="D447" s="434"/>
      <c r="E447" s="442"/>
      <c r="F447" s="434"/>
      <c r="G447" s="434"/>
    </row>
    <row r="448" spans="3:7" ht="15">
      <c r="C448" s="434"/>
      <c r="D448" s="434"/>
      <c r="E448" s="442"/>
      <c r="F448" s="434"/>
      <c r="G448" s="434"/>
    </row>
    <row r="449" spans="3:7" ht="15">
      <c r="C449" s="434"/>
      <c r="D449" s="434"/>
      <c r="E449" s="442"/>
      <c r="F449" s="434"/>
      <c r="G449" s="434"/>
    </row>
    <row r="450" spans="3:7" ht="15">
      <c r="C450" s="434"/>
      <c r="D450" s="434"/>
      <c r="E450" s="442"/>
      <c r="F450" s="434"/>
      <c r="G450" s="434"/>
    </row>
    <row r="451" spans="3:7" ht="15">
      <c r="C451" s="434"/>
      <c r="D451" s="434"/>
      <c r="E451" s="442"/>
      <c r="F451" s="434"/>
      <c r="G451" s="434"/>
    </row>
    <row r="452" spans="3:7" ht="15">
      <c r="C452" s="434"/>
      <c r="D452" s="434"/>
      <c r="E452" s="442"/>
      <c r="F452" s="434"/>
      <c r="G452" s="434"/>
    </row>
    <row r="453" spans="3:7" ht="15">
      <c r="C453" s="434"/>
      <c r="D453" s="434"/>
      <c r="E453" s="442"/>
      <c r="F453" s="434"/>
      <c r="G453" s="434"/>
    </row>
    <row r="454" spans="3:7" ht="15">
      <c r="C454" s="434"/>
      <c r="D454" s="434"/>
      <c r="E454" s="442"/>
      <c r="F454" s="434"/>
      <c r="G454" s="434"/>
    </row>
    <row r="455" spans="3:7" ht="15">
      <c r="C455" s="434"/>
      <c r="D455" s="434"/>
      <c r="E455" s="442"/>
      <c r="F455" s="434"/>
      <c r="G455" s="434"/>
    </row>
    <row r="456" spans="3:7" ht="15">
      <c r="C456" s="434"/>
      <c r="D456" s="434"/>
      <c r="E456" s="442"/>
      <c r="F456" s="434"/>
      <c r="G456" s="434"/>
    </row>
    <row r="457" spans="3:7" ht="15">
      <c r="C457" s="434"/>
      <c r="D457" s="434"/>
      <c r="E457" s="442"/>
      <c r="F457" s="434"/>
      <c r="G457" s="434"/>
    </row>
    <row r="458" spans="3:7" ht="15">
      <c r="C458" s="434"/>
      <c r="D458" s="434"/>
      <c r="E458" s="442"/>
      <c r="F458" s="434"/>
      <c r="G458" s="434"/>
    </row>
    <row r="459" spans="3:7" ht="15">
      <c r="C459" s="434"/>
      <c r="D459" s="434"/>
      <c r="E459" s="442"/>
      <c r="F459" s="434"/>
      <c r="G459" s="434"/>
    </row>
    <row r="460" spans="3:7" ht="15">
      <c r="C460" s="434"/>
      <c r="D460" s="434"/>
      <c r="E460" s="442"/>
      <c r="F460" s="434"/>
      <c r="G460" s="434"/>
    </row>
    <row r="461" spans="3:7" ht="15">
      <c r="C461" s="434"/>
      <c r="D461" s="434"/>
      <c r="E461" s="442"/>
      <c r="F461" s="434"/>
      <c r="G461" s="434"/>
    </row>
    <row r="462" spans="3:7" ht="15">
      <c r="C462" s="434"/>
      <c r="D462" s="434"/>
      <c r="E462" s="442"/>
      <c r="F462" s="434"/>
      <c r="G462" s="434"/>
    </row>
    <row r="463" spans="3:7" ht="15">
      <c r="C463" s="434"/>
      <c r="D463" s="434"/>
      <c r="E463" s="442"/>
      <c r="F463" s="434"/>
      <c r="G463" s="434"/>
    </row>
    <row r="464" spans="3:7" ht="15">
      <c r="C464" s="434"/>
      <c r="D464" s="434"/>
      <c r="E464" s="442"/>
      <c r="F464" s="434"/>
      <c r="G464" s="434"/>
    </row>
    <row r="465" spans="3:7" ht="15">
      <c r="C465" s="434"/>
      <c r="D465" s="434"/>
      <c r="E465" s="442"/>
      <c r="F465" s="434"/>
      <c r="G465" s="434"/>
    </row>
    <row r="466" spans="3:7" ht="15">
      <c r="C466" s="434"/>
      <c r="D466" s="434"/>
      <c r="E466" s="442"/>
      <c r="F466" s="434"/>
      <c r="G466" s="434"/>
    </row>
    <row r="467" spans="3:7" ht="15">
      <c r="C467" s="434"/>
      <c r="D467" s="434"/>
      <c r="E467" s="442"/>
      <c r="F467" s="434"/>
      <c r="G467" s="434"/>
    </row>
    <row r="468" spans="3:7" ht="15">
      <c r="C468" s="434"/>
      <c r="D468" s="434"/>
      <c r="E468" s="442"/>
      <c r="F468" s="434"/>
      <c r="G468" s="434"/>
    </row>
    <row r="469" spans="3:7" ht="15">
      <c r="C469" s="434"/>
      <c r="D469" s="434"/>
      <c r="E469" s="442"/>
      <c r="F469" s="434"/>
      <c r="G469" s="434"/>
    </row>
    <row r="470" spans="3:7" ht="15">
      <c r="C470" s="434"/>
      <c r="D470" s="434"/>
      <c r="E470" s="442"/>
      <c r="F470" s="434"/>
      <c r="G470" s="434"/>
    </row>
    <row r="471" spans="3:7" ht="15">
      <c r="C471" s="434"/>
      <c r="D471" s="434"/>
      <c r="E471" s="442"/>
      <c r="F471" s="434"/>
      <c r="G471" s="434"/>
    </row>
    <row r="472" spans="3:7" ht="15">
      <c r="C472" s="434"/>
      <c r="D472" s="434"/>
      <c r="E472" s="442"/>
      <c r="F472" s="434"/>
      <c r="G472" s="434"/>
    </row>
    <row r="473" spans="3:7" ht="15">
      <c r="C473" s="434"/>
      <c r="D473" s="434"/>
      <c r="E473" s="442"/>
      <c r="F473" s="434"/>
      <c r="G473" s="434"/>
    </row>
    <row r="474" spans="3:7" ht="15">
      <c r="C474" s="434"/>
      <c r="D474" s="434"/>
      <c r="E474" s="442"/>
      <c r="F474" s="434"/>
      <c r="G474" s="434"/>
    </row>
    <row r="475" spans="3:7" ht="15">
      <c r="C475" s="434"/>
      <c r="D475" s="434"/>
      <c r="E475" s="442"/>
      <c r="F475" s="434"/>
      <c r="G475" s="434"/>
    </row>
    <row r="476" spans="3:7" ht="15">
      <c r="C476" s="434"/>
      <c r="D476" s="434"/>
      <c r="E476" s="442"/>
      <c r="F476" s="434"/>
      <c r="G476" s="434"/>
    </row>
    <row r="477" spans="3:7" ht="15">
      <c r="C477" s="434"/>
      <c r="D477" s="434"/>
      <c r="E477" s="442"/>
      <c r="F477" s="434"/>
      <c r="G477" s="434"/>
    </row>
    <row r="478" spans="3:7" ht="15">
      <c r="C478" s="434"/>
      <c r="D478" s="434"/>
      <c r="E478" s="442"/>
      <c r="F478" s="434"/>
      <c r="G478" s="434"/>
    </row>
    <row r="479" spans="3:7" ht="15">
      <c r="C479" s="434"/>
      <c r="D479" s="434"/>
      <c r="E479" s="442"/>
      <c r="F479" s="434"/>
      <c r="G479" s="434"/>
    </row>
    <row r="480" spans="3:7" ht="15">
      <c r="C480" s="434"/>
      <c r="D480" s="434"/>
      <c r="E480" s="442"/>
      <c r="F480" s="434"/>
      <c r="G480" s="434"/>
    </row>
    <row r="481" spans="3:7" ht="15">
      <c r="C481" s="434"/>
      <c r="D481" s="434"/>
      <c r="E481" s="442"/>
      <c r="F481" s="434"/>
      <c r="G481" s="434"/>
    </row>
    <row r="482" spans="3:7" ht="15">
      <c r="C482" s="434"/>
      <c r="D482" s="434"/>
      <c r="E482" s="442"/>
      <c r="F482" s="434"/>
      <c r="G482" s="434"/>
    </row>
    <row r="483" spans="3:7" ht="15">
      <c r="C483" s="434"/>
      <c r="D483" s="434"/>
      <c r="E483" s="442"/>
      <c r="F483" s="434"/>
      <c r="G483" s="434"/>
    </row>
    <row r="484" spans="3:7" ht="15">
      <c r="C484" s="434"/>
      <c r="D484" s="434"/>
      <c r="E484" s="442"/>
      <c r="F484" s="434"/>
      <c r="G484" s="434"/>
    </row>
    <row r="485" spans="3:7" ht="15">
      <c r="C485" s="434"/>
      <c r="D485" s="434"/>
      <c r="E485" s="442"/>
      <c r="F485" s="434"/>
      <c r="G485" s="434"/>
    </row>
    <row r="486" spans="3:7" ht="15">
      <c r="C486" s="434"/>
      <c r="D486" s="434"/>
      <c r="E486" s="442"/>
      <c r="F486" s="434"/>
      <c r="G486" s="434"/>
    </row>
    <row r="487" spans="3:7" ht="15">
      <c r="C487" s="434"/>
      <c r="D487" s="434"/>
      <c r="E487" s="442"/>
      <c r="F487" s="434"/>
      <c r="G487" s="434"/>
    </row>
    <row r="488" spans="3:7" ht="15">
      <c r="C488" s="434"/>
      <c r="D488" s="434"/>
      <c r="E488" s="442"/>
      <c r="F488" s="434"/>
      <c r="G488" s="434"/>
    </row>
    <row r="489" spans="3:7" ht="15">
      <c r="C489" s="434"/>
      <c r="D489" s="434"/>
      <c r="E489" s="442"/>
      <c r="F489" s="434"/>
      <c r="G489" s="434"/>
    </row>
    <row r="490" spans="3:7" ht="15">
      <c r="C490" s="434"/>
      <c r="D490" s="434"/>
      <c r="E490" s="442"/>
      <c r="F490" s="434"/>
      <c r="G490" s="434"/>
    </row>
    <row r="491" spans="3:7" ht="15">
      <c r="C491" s="434"/>
      <c r="D491" s="434"/>
      <c r="E491" s="442"/>
      <c r="F491" s="434"/>
      <c r="G491" s="434"/>
    </row>
    <row r="492" spans="3:7" ht="15">
      <c r="C492" s="434"/>
      <c r="D492" s="434"/>
      <c r="E492" s="442"/>
      <c r="F492" s="434"/>
      <c r="G492" s="434"/>
    </row>
    <row r="493" spans="3:7" ht="15">
      <c r="C493" s="434"/>
      <c r="D493" s="434"/>
      <c r="E493" s="442"/>
      <c r="F493" s="434"/>
      <c r="G493" s="434"/>
    </row>
    <row r="494" spans="3:7" ht="15">
      <c r="C494" s="434"/>
      <c r="D494" s="434"/>
      <c r="E494" s="442"/>
      <c r="F494" s="434"/>
      <c r="G494" s="434"/>
    </row>
    <row r="495" spans="3:7" ht="15">
      <c r="C495" s="434"/>
      <c r="D495" s="434"/>
      <c r="E495" s="442"/>
      <c r="F495" s="434"/>
      <c r="G495" s="434"/>
    </row>
    <row r="496" spans="3:7" ht="15">
      <c r="C496" s="434"/>
      <c r="D496" s="434"/>
      <c r="E496" s="442"/>
      <c r="F496" s="434"/>
      <c r="G496" s="434"/>
    </row>
    <row r="497" spans="3:7" ht="15">
      <c r="C497" s="434"/>
      <c r="D497" s="434"/>
      <c r="E497" s="442"/>
      <c r="F497" s="434"/>
      <c r="G497" s="434"/>
    </row>
    <row r="498" spans="3:7" ht="15">
      <c r="C498" s="434"/>
      <c r="D498" s="434"/>
      <c r="E498" s="442"/>
      <c r="F498" s="434"/>
      <c r="G498" s="434"/>
    </row>
    <row r="499" spans="3:7" ht="15">
      <c r="C499" s="434"/>
      <c r="D499" s="434"/>
      <c r="E499" s="442"/>
      <c r="F499" s="434"/>
      <c r="G499" s="434"/>
    </row>
    <row r="500" spans="3:7" ht="15">
      <c r="C500" s="434"/>
      <c r="D500" s="434"/>
      <c r="E500" s="442"/>
      <c r="F500" s="434"/>
      <c r="G500" s="434"/>
    </row>
    <row r="501" spans="3:7" ht="15">
      <c r="C501" s="434"/>
      <c r="D501" s="434"/>
      <c r="E501" s="442"/>
      <c r="F501" s="434"/>
      <c r="G501" s="434"/>
    </row>
    <row r="502" spans="3:7" ht="15">
      <c r="C502" s="434"/>
      <c r="D502" s="434"/>
      <c r="E502" s="442"/>
      <c r="F502" s="434"/>
      <c r="G502" s="434"/>
    </row>
    <row r="503" spans="3:7" ht="15">
      <c r="C503" s="434"/>
      <c r="D503" s="434"/>
      <c r="E503" s="442"/>
      <c r="F503" s="434"/>
      <c r="G503" s="434"/>
    </row>
    <row r="504" spans="3:7" ht="15">
      <c r="C504" s="434"/>
      <c r="D504" s="434"/>
      <c r="E504" s="442"/>
      <c r="F504" s="434"/>
      <c r="G504" s="434"/>
    </row>
    <row r="505" spans="3:7" ht="15">
      <c r="C505" s="434"/>
      <c r="D505" s="434"/>
      <c r="E505" s="442"/>
      <c r="F505" s="434"/>
      <c r="G505" s="434"/>
    </row>
    <row r="506" spans="3:7" ht="15">
      <c r="C506" s="434"/>
      <c r="D506" s="434"/>
      <c r="E506" s="442"/>
      <c r="F506" s="434"/>
      <c r="G506" s="434"/>
    </row>
    <row r="507" spans="3:7" ht="15">
      <c r="C507" s="434"/>
      <c r="D507" s="434"/>
      <c r="E507" s="442"/>
      <c r="F507" s="434"/>
      <c r="G507" s="434"/>
    </row>
    <row r="508" spans="3:7" ht="15">
      <c r="C508" s="434"/>
      <c r="D508" s="434"/>
      <c r="E508" s="442"/>
      <c r="F508" s="434"/>
      <c r="G508" s="434"/>
    </row>
    <row r="509" spans="3:7" ht="15">
      <c r="C509" s="434"/>
      <c r="D509" s="434"/>
      <c r="E509" s="442"/>
      <c r="F509" s="434"/>
      <c r="G509" s="434"/>
    </row>
    <row r="510" spans="3:7" ht="15">
      <c r="C510" s="434"/>
      <c r="D510" s="434"/>
      <c r="E510" s="442"/>
      <c r="F510" s="434"/>
      <c r="G510" s="434"/>
    </row>
    <row r="511" spans="3:7" ht="15">
      <c r="C511" s="434"/>
      <c r="D511" s="434"/>
      <c r="E511" s="442"/>
      <c r="F511" s="434"/>
      <c r="G511" s="434"/>
    </row>
    <row r="512" spans="3:7" ht="15">
      <c r="C512" s="434"/>
      <c r="D512" s="434"/>
      <c r="E512" s="442"/>
      <c r="F512" s="434"/>
      <c r="G512" s="434"/>
    </row>
    <row r="513" spans="3:7" ht="15">
      <c r="C513" s="434"/>
      <c r="D513" s="434"/>
      <c r="E513" s="442"/>
      <c r="F513" s="434"/>
      <c r="G513" s="434"/>
    </row>
    <row r="514" spans="3:7" ht="15">
      <c r="C514" s="434"/>
      <c r="D514" s="434"/>
      <c r="E514" s="442"/>
      <c r="F514" s="434"/>
      <c r="G514" s="434"/>
    </row>
    <row r="515" spans="3:7" ht="15">
      <c r="C515" s="434"/>
      <c r="D515" s="434"/>
      <c r="E515" s="442"/>
      <c r="F515" s="434"/>
      <c r="G515" s="434"/>
    </row>
    <row r="516" spans="3:7" ht="15">
      <c r="C516" s="434"/>
      <c r="D516" s="434"/>
      <c r="E516" s="442"/>
      <c r="F516" s="434"/>
      <c r="G516" s="434"/>
    </row>
    <row r="517" spans="3:7" ht="15">
      <c r="C517" s="434"/>
      <c r="D517" s="434"/>
      <c r="E517" s="442"/>
      <c r="F517" s="434"/>
      <c r="G517" s="434"/>
    </row>
    <row r="518" spans="3:7" ht="15">
      <c r="C518" s="434"/>
      <c r="D518" s="434"/>
      <c r="E518" s="442"/>
      <c r="F518" s="434"/>
      <c r="G518" s="434"/>
    </row>
    <row r="519" spans="3:7" ht="15">
      <c r="C519" s="434"/>
      <c r="D519" s="434"/>
      <c r="E519" s="442"/>
      <c r="F519" s="434"/>
      <c r="G519" s="434"/>
    </row>
    <row r="520" spans="3:7" ht="15">
      <c r="C520" s="434"/>
      <c r="D520" s="434"/>
      <c r="E520" s="442"/>
      <c r="F520" s="434"/>
      <c r="G520" s="434"/>
    </row>
    <row r="521" spans="3:7" ht="15">
      <c r="C521" s="434"/>
      <c r="D521" s="434"/>
      <c r="E521" s="442"/>
      <c r="F521" s="434"/>
      <c r="G521" s="434"/>
    </row>
    <row r="522" spans="3:7" ht="15">
      <c r="C522" s="434"/>
      <c r="D522" s="434"/>
      <c r="E522" s="442"/>
      <c r="F522" s="434"/>
      <c r="G522" s="434"/>
    </row>
    <row r="523" spans="3:7" ht="15">
      <c r="C523" s="434"/>
      <c r="D523" s="434"/>
      <c r="E523" s="442"/>
      <c r="F523" s="434"/>
      <c r="G523" s="434"/>
    </row>
    <row r="524" spans="3:7" ht="15">
      <c r="C524" s="434"/>
      <c r="D524" s="434"/>
      <c r="E524" s="442"/>
      <c r="F524" s="434"/>
      <c r="G524" s="434"/>
    </row>
    <row r="525" spans="3:7" ht="15">
      <c r="C525" s="434"/>
      <c r="D525" s="434"/>
      <c r="E525" s="442"/>
      <c r="F525" s="434"/>
      <c r="G525" s="434"/>
    </row>
    <row r="526" spans="3:7" ht="15">
      <c r="C526" s="434"/>
      <c r="D526" s="434"/>
      <c r="E526" s="442"/>
      <c r="F526" s="434"/>
      <c r="G526" s="434"/>
    </row>
    <row r="527" spans="3:7" ht="15">
      <c r="C527" s="434"/>
      <c r="D527" s="434"/>
      <c r="E527" s="442"/>
      <c r="F527" s="434"/>
      <c r="G527" s="434"/>
    </row>
    <row r="528" spans="3:7" ht="15">
      <c r="C528" s="434"/>
      <c r="D528" s="434"/>
      <c r="E528" s="442"/>
      <c r="F528" s="434"/>
      <c r="G528" s="434"/>
    </row>
    <row r="529" spans="3:7" ht="15">
      <c r="C529" s="434"/>
      <c r="D529" s="434"/>
      <c r="E529" s="442"/>
      <c r="F529" s="434"/>
      <c r="G529" s="434"/>
    </row>
    <row r="530" spans="3:7" ht="15">
      <c r="C530" s="434"/>
      <c r="D530" s="434"/>
      <c r="E530" s="442"/>
      <c r="F530" s="434"/>
      <c r="G530" s="434"/>
    </row>
    <row r="531" spans="3:7" ht="15">
      <c r="C531" s="434"/>
      <c r="D531" s="434"/>
      <c r="E531" s="442"/>
      <c r="F531" s="434"/>
      <c r="G531" s="434"/>
    </row>
    <row r="532" spans="3:7" ht="15">
      <c r="C532" s="434"/>
      <c r="D532" s="434"/>
      <c r="E532" s="442"/>
      <c r="F532" s="434"/>
      <c r="G532" s="434"/>
    </row>
    <row r="533" spans="3:7" ht="15">
      <c r="C533" s="434"/>
      <c r="D533" s="434"/>
      <c r="E533" s="442"/>
      <c r="F533" s="434"/>
      <c r="G533" s="434"/>
    </row>
    <row r="534" spans="3:7" ht="15">
      <c r="C534" s="434"/>
      <c r="D534" s="434"/>
      <c r="E534" s="442"/>
      <c r="F534" s="434"/>
      <c r="G534" s="434"/>
    </row>
    <row r="535" spans="3:7" ht="15">
      <c r="C535" s="434"/>
      <c r="D535" s="434"/>
      <c r="E535" s="442"/>
      <c r="F535" s="434"/>
      <c r="G535" s="434"/>
    </row>
    <row r="536" spans="3:7" ht="15">
      <c r="C536" s="434"/>
      <c r="D536" s="434"/>
      <c r="E536" s="442"/>
      <c r="F536" s="434"/>
      <c r="G536" s="434"/>
    </row>
    <row r="537" spans="3:7" ht="15">
      <c r="C537" s="434"/>
      <c r="D537" s="434"/>
      <c r="E537" s="442"/>
      <c r="F537" s="434"/>
      <c r="G537" s="434"/>
    </row>
    <row r="538" spans="3:7" ht="15">
      <c r="C538" s="434"/>
      <c r="D538" s="434"/>
      <c r="E538" s="442"/>
      <c r="F538" s="434"/>
      <c r="G538" s="434"/>
    </row>
    <row r="539" spans="3:7" ht="15">
      <c r="C539" s="434"/>
      <c r="D539" s="434"/>
      <c r="E539" s="442"/>
      <c r="F539" s="434"/>
      <c r="G539" s="434"/>
    </row>
    <row r="540" spans="3:7" ht="15">
      <c r="C540" s="434"/>
      <c r="D540" s="434"/>
      <c r="E540" s="442"/>
      <c r="F540" s="434"/>
      <c r="G540" s="434"/>
    </row>
    <row r="541" spans="3:7" ht="15">
      <c r="C541" s="434"/>
      <c r="D541" s="434"/>
      <c r="E541" s="442"/>
      <c r="F541" s="434"/>
      <c r="G541" s="434"/>
    </row>
    <row r="542" spans="3:7" ht="15">
      <c r="C542" s="434"/>
      <c r="D542" s="434"/>
      <c r="E542" s="442"/>
      <c r="F542" s="434"/>
      <c r="G542" s="434"/>
    </row>
    <row r="543" spans="3:7" ht="15">
      <c r="C543" s="434"/>
      <c r="D543" s="434"/>
      <c r="E543" s="442"/>
      <c r="F543" s="434"/>
      <c r="G543" s="434"/>
    </row>
    <row r="544" spans="3:7" ht="15">
      <c r="C544" s="434"/>
      <c r="D544" s="434"/>
      <c r="E544" s="442"/>
      <c r="F544" s="434"/>
      <c r="G544" s="434"/>
    </row>
    <row r="545" spans="3:7" ht="15">
      <c r="C545" s="434"/>
      <c r="D545" s="434"/>
      <c r="E545" s="442"/>
      <c r="F545" s="434"/>
      <c r="G545" s="434"/>
    </row>
    <row r="546" spans="3:7" ht="15">
      <c r="C546" s="434"/>
      <c r="D546" s="434"/>
      <c r="E546" s="442"/>
      <c r="F546" s="434"/>
      <c r="G546" s="434"/>
    </row>
    <row r="547" spans="3:7" ht="15">
      <c r="C547" s="434"/>
      <c r="D547" s="434"/>
      <c r="E547" s="442"/>
      <c r="F547" s="434"/>
      <c r="G547" s="434"/>
    </row>
    <row r="548" spans="3:7" ht="15">
      <c r="C548" s="434"/>
      <c r="D548" s="434"/>
      <c r="E548" s="442"/>
      <c r="F548" s="434"/>
      <c r="G548" s="434"/>
    </row>
    <row r="549" spans="3:7" ht="15">
      <c r="C549" s="434"/>
      <c r="D549" s="434"/>
      <c r="E549" s="442"/>
      <c r="F549" s="434"/>
      <c r="G549" s="434"/>
    </row>
    <row r="550" spans="3:7" ht="15">
      <c r="C550" s="434"/>
      <c r="D550" s="434"/>
      <c r="E550" s="442"/>
      <c r="F550" s="434"/>
      <c r="G550" s="434"/>
    </row>
    <row r="551" spans="3:7" ht="15">
      <c r="C551" s="434"/>
      <c r="D551" s="434"/>
      <c r="E551" s="442"/>
      <c r="F551" s="434"/>
      <c r="G551" s="434"/>
    </row>
    <row r="552" spans="3:7" ht="15">
      <c r="C552" s="434"/>
      <c r="D552" s="434"/>
      <c r="E552" s="442"/>
      <c r="F552" s="434"/>
      <c r="G552" s="434"/>
    </row>
    <row r="553" spans="3:7" ht="15">
      <c r="C553" s="434"/>
      <c r="D553" s="434"/>
      <c r="E553" s="442"/>
      <c r="F553" s="434"/>
      <c r="G553" s="434"/>
    </row>
    <row r="554" spans="3:7" ht="15">
      <c r="C554" s="434"/>
      <c r="D554" s="434"/>
      <c r="E554" s="442"/>
      <c r="F554" s="434"/>
      <c r="G554" s="434"/>
    </row>
    <row r="555" spans="3:7" ht="15">
      <c r="C555" s="434"/>
      <c r="D555" s="434"/>
      <c r="E555" s="442"/>
      <c r="F555" s="434"/>
      <c r="G555" s="434"/>
    </row>
    <row r="556" spans="3:7" ht="15">
      <c r="C556" s="434"/>
      <c r="D556" s="434"/>
      <c r="E556" s="442"/>
      <c r="F556" s="434"/>
      <c r="G556" s="434"/>
    </row>
    <row r="557" spans="3:7" ht="15">
      <c r="C557" s="434"/>
      <c r="D557" s="434"/>
      <c r="E557" s="442"/>
      <c r="F557" s="434"/>
      <c r="G557" s="434"/>
    </row>
    <row r="558" spans="3:7" ht="15">
      <c r="C558" s="434"/>
      <c r="D558" s="434"/>
      <c r="E558" s="442"/>
      <c r="F558" s="434"/>
      <c r="G558" s="434"/>
    </row>
    <row r="559" spans="3:7" ht="15">
      <c r="C559" s="434"/>
      <c r="D559" s="434"/>
      <c r="E559" s="442"/>
      <c r="F559" s="434"/>
      <c r="G559" s="434"/>
    </row>
    <row r="560" spans="3:7" ht="15">
      <c r="C560" s="434"/>
      <c r="D560" s="434"/>
      <c r="E560" s="442"/>
      <c r="F560" s="434"/>
      <c r="G560" s="434"/>
    </row>
    <row r="561" spans="3:7" ht="15">
      <c r="C561" s="434"/>
      <c r="D561" s="434"/>
      <c r="E561" s="442"/>
      <c r="F561" s="434"/>
      <c r="G561" s="434"/>
    </row>
    <row r="562" spans="3:7" ht="15">
      <c r="C562" s="434"/>
      <c r="D562" s="434"/>
      <c r="E562" s="442"/>
      <c r="F562" s="434"/>
      <c r="G562" s="434"/>
    </row>
    <row r="563" spans="3:7" ht="15">
      <c r="C563" s="434"/>
      <c r="D563" s="434"/>
      <c r="E563" s="442"/>
      <c r="F563" s="434"/>
      <c r="G563" s="434"/>
    </row>
    <row r="564" spans="3:7" ht="15">
      <c r="C564" s="434"/>
      <c r="D564" s="434"/>
      <c r="E564" s="442"/>
      <c r="F564" s="434"/>
      <c r="G564" s="434"/>
    </row>
    <row r="565" spans="3:7" ht="15">
      <c r="C565" s="434"/>
      <c r="D565" s="434"/>
      <c r="E565" s="442"/>
      <c r="F565" s="434"/>
      <c r="G565" s="434"/>
    </row>
    <row r="566" spans="3:7" ht="15">
      <c r="C566" s="434"/>
      <c r="D566" s="434"/>
      <c r="E566" s="442"/>
      <c r="F566" s="434"/>
      <c r="G566" s="434"/>
    </row>
    <row r="567" spans="3:7" ht="15">
      <c r="C567" s="434"/>
      <c r="D567" s="434"/>
      <c r="E567" s="442"/>
      <c r="F567" s="434"/>
      <c r="G567" s="434"/>
    </row>
    <row r="568" spans="3:7" ht="15">
      <c r="C568" s="434"/>
      <c r="D568" s="434"/>
      <c r="E568" s="442"/>
      <c r="F568" s="434"/>
      <c r="G568" s="434"/>
    </row>
    <row r="569" spans="3:7" ht="15">
      <c r="C569" s="434"/>
      <c r="D569" s="434"/>
      <c r="E569" s="442"/>
      <c r="F569" s="434"/>
      <c r="G569" s="434"/>
    </row>
    <row r="570" spans="3:7" ht="15">
      <c r="C570" s="434"/>
      <c r="D570" s="434"/>
      <c r="E570" s="442"/>
      <c r="F570" s="434"/>
      <c r="G570" s="434"/>
    </row>
    <row r="571" spans="3:7" ht="15">
      <c r="C571" s="434"/>
      <c r="D571" s="434"/>
      <c r="E571" s="442"/>
      <c r="F571" s="434"/>
      <c r="G571" s="434"/>
    </row>
    <row r="572" spans="3:7" ht="15">
      <c r="C572" s="434"/>
      <c r="D572" s="434"/>
      <c r="E572" s="442"/>
      <c r="F572" s="434"/>
      <c r="G572" s="434"/>
    </row>
    <row r="573" spans="3:7" ht="15">
      <c r="C573" s="434"/>
      <c r="D573" s="434"/>
      <c r="E573" s="442"/>
      <c r="F573" s="434"/>
      <c r="G573" s="434"/>
    </row>
    <row r="574" spans="3:7" ht="15">
      <c r="C574" s="434"/>
      <c r="D574" s="434"/>
      <c r="E574" s="442"/>
      <c r="F574" s="434"/>
      <c r="G574" s="434"/>
    </row>
    <row r="575" spans="3:7" ht="15">
      <c r="C575" s="434"/>
      <c r="D575" s="434"/>
      <c r="E575" s="442"/>
      <c r="F575" s="434"/>
      <c r="G575" s="434"/>
    </row>
    <row r="576" spans="3:7" ht="15">
      <c r="C576" s="434"/>
      <c r="D576" s="434"/>
      <c r="E576" s="442"/>
      <c r="F576" s="434"/>
      <c r="G576" s="434"/>
    </row>
    <row r="577" spans="3:7" ht="15">
      <c r="C577" s="434"/>
      <c r="D577" s="434"/>
      <c r="E577" s="442"/>
      <c r="F577" s="434"/>
      <c r="G577" s="434"/>
    </row>
    <row r="578" spans="3:7" ht="15">
      <c r="C578" s="434"/>
      <c r="D578" s="434"/>
      <c r="E578" s="442"/>
      <c r="F578" s="434"/>
      <c r="G578" s="434"/>
    </row>
    <row r="579" spans="3:7" ht="15">
      <c r="C579" s="434"/>
      <c r="D579" s="434"/>
      <c r="E579" s="442"/>
      <c r="F579" s="434"/>
      <c r="G579" s="434"/>
    </row>
    <row r="580" spans="3:7" ht="15">
      <c r="C580" s="434"/>
      <c r="D580" s="434"/>
      <c r="E580" s="442"/>
      <c r="F580" s="434"/>
      <c r="G580" s="434"/>
    </row>
    <row r="581" spans="3:7" ht="15">
      <c r="C581" s="434"/>
      <c r="D581" s="434"/>
      <c r="E581" s="442"/>
      <c r="F581" s="434"/>
      <c r="G581" s="434"/>
    </row>
    <row r="582" spans="3:7" ht="15">
      <c r="C582" s="434"/>
      <c r="D582" s="434"/>
      <c r="E582" s="442"/>
      <c r="F582" s="434"/>
      <c r="G582" s="434"/>
    </row>
    <row r="583" spans="3:7" ht="15">
      <c r="C583" s="434"/>
      <c r="D583" s="434"/>
      <c r="E583" s="442"/>
      <c r="F583" s="434"/>
      <c r="G583" s="434"/>
    </row>
    <row r="584" spans="3:7" ht="15">
      <c r="C584" s="434"/>
      <c r="D584" s="434"/>
      <c r="E584" s="442"/>
      <c r="F584" s="434"/>
      <c r="G584" s="434"/>
    </row>
    <row r="585" spans="3:7" ht="15">
      <c r="C585" s="434"/>
      <c r="D585" s="434"/>
      <c r="E585" s="442"/>
      <c r="F585" s="434"/>
      <c r="G585" s="434"/>
    </row>
    <row r="586" spans="3:7" ht="15">
      <c r="C586" s="434"/>
      <c r="D586" s="434"/>
      <c r="E586" s="442"/>
      <c r="F586" s="434"/>
      <c r="G586" s="434"/>
    </row>
    <row r="587" spans="3:7" ht="15">
      <c r="C587" s="434"/>
      <c r="D587" s="434"/>
      <c r="E587" s="442"/>
      <c r="F587" s="434"/>
      <c r="G587" s="434"/>
    </row>
    <row r="588" spans="3:7" ht="15">
      <c r="C588" s="434"/>
      <c r="D588" s="434"/>
      <c r="E588" s="442"/>
      <c r="F588" s="434"/>
      <c r="G588" s="434"/>
    </row>
    <row r="589" spans="3:7" ht="15">
      <c r="C589" s="434"/>
      <c r="D589" s="434"/>
      <c r="E589" s="442"/>
      <c r="F589" s="434"/>
      <c r="G589" s="434"/>
    </row>
    <row r="590" spans="3:7" ht="15">
      <c r="C590" s="434"/>
      <c r="D590" s="434"/>
      <c r="E590" s="442"/>
      <c r="F590" s="434"/>
      <c r="G590" s="434"/>
    </row>
    <row r="591" spans="3:7" ht="15">
      <c r="C591" s="434"/>
      <c r="D591" s="434"/>
      <c r="E591" s="442"/>
      <c r="F591" s="434"/>
      <c r="G591" s="434"/>
    </row>
    <row r="592" spans="3:7" ht="15">
      <c r="C592" s="434"/>
      <c r="D592" s="434"/>
      <c r="E592" s="442"/>
      <c r="F592" s="434"/>
      <c r="G592" s="434"/>
    </row>
    <row r="593" spans="3:7" ht="15">
      <c r="C593" s="434"/>
      <c r="D593" s="434"/>
      <c r="E593" s="442"/>
      <c r="F593" s="434"/>
      <c r="G593" s="434"/>
    </row>
    <row r="594" spans="3:7" ht="15">
      <c r="C594" s="434"/>
      <c r="D594" s="434"/>
      <c r="E594" s="442"/>
      <c r="F594" s="434"/>
      <c r="G594" s="434"/>
    </row>
    <row r="595" spans="3:7" ht="15">
      <c r="C595" s="434"/>
      <c r="D595" s="434"/>
      <c r="E595" s="442"/>
      <c r="F595" s="434"/>
      <c r="G595" s="434"/>
    </row>
    <row r="596" spans="3:7" ht="15">
      <c r="C596" s="434"/>
      <c r="D596" s="434"/>
      <c r="E596" s="442"/>
      <c r="F596" s="434"/>
      <c r="G596" s="434"/>
    </row>
    <row r="597" spans="3:7" ht="15">
      <c r="C597" s="434"/>
      <c r="D597" s="434"/>
      <c r="E597" s="442"/>
      <c r="F597" s="434"/>
      <c r="G597" s="434"/>
    </row>
    <row r="598" spans="3:7" ht="15">
      <c r="C598" s="434"/>
      <c r="D598" s="434"/>
      <c r="E598" s="442"/>
      <c r="F598" s="434"/>
      <c r="G598" s="434"/>
    </row>
    <row r="599" spans="3:7" ht="15">
      <c r="C599" s="434"/>
      <c r="D599" s="434"/>
      <c r="E599" s="442"/>
      <c r="F599" s="434"/>
      <c r="G599" s="434"/>
    </row>
  </sheetData>
  <sheetProtection algorithmName="SHA-512" hashValue="HqHACFyPe5PZpxpjmaw0pae4+XBCSzAOSMtw7KTLoeJekqoqYaF2omAMxm8qiAXUbkDnIx2X6cgV7acDZzdRTQ==" saltValue="+5QZmVkbtH9NV1gNoQwfkg==" spinCount="100000" sheet="1" objects="1" scenarios="1"/>
  <mergeCells count="10">
    <mergeCell ref="C44:E44"/>
    <mergeCell ref="I44:K44"/>
    <mergeCell ref="I45:K45"/>
    <mergeCell ref="I46:K46"/>
    <mergeCell ref="C34:E42"/>
    <mergeCell ref="F38:H38"/>
    <mergeCell ref="F39:H39"/>
    <mergeCell ref="F40:H40"/>
    <mergeCell ref="C43:E43"/>
    <mergeCell ref="I43:K43"/>
  </mergeCells>
  <conditionalFormatting sqref="L4:L33">
    <cfRule type="cellIs" priority="103" dxfId="178" operator="greaterThan">
      <formula>0</formula>
    </cfRule>
  </conditionalFormatting>
  <conditionalFormatting sqref="L34">
    <cfRule type="cellIs" priority="188" dxfId="85" operator="greaterThan">
      <formula>0</formula>
    </cfRule>
  </conditionalFormatting>
  <conditionalFormatting sqref="N4:N33">
    <cfRule type="cellIs" priority="134" dxfId="89" operator="greaterThan">
      <formula>$N$38</formula>
    </cfRule>
  </conditionalFormatting>
  <conditionalFormatting sqref="N35">
    <cfRule type="cellIs" priority="114" dxfId="86" operator="equal">
      <formula>$N$40+AVERAGE($N$4:$N$33)</formula>
    </cfRule>
    <cfRule type="cellIs" priority="128" dxfId="87" operator="greaterThan">
      <formula>$N$40</formula>
    </cfRule>
  </conditionalFormatting>
  <conditionalFormatting sqref="N36">
    <cfRule type="cellIs" priority="144" dxfId="86" operator="equal">
      <formula>$N$38+MAX($N$4:$N$33)</formula>
    </cfRule>
    <cfRule type="cellIs" priority="145" dxfId="85" operator="greaterThan">
      <formula>$N$38</formula>
    </cfRule>
  </conditionalFormatting>
  <conditionalFormatting sqref="O4:O33">
    <cfRule type="cellIs" priority="99" dxfId="89" operator="between">
      <formula>$O$38</formula>
      <formula>99999</formula>
    </cfRule>
  </conditionalFormatting>
  <conditionalFormatting sqref="O35">
    <cfRule type="cellIs" priority="186" dxfId="87" operator="greaterThan">
      <formula>$O$40</formula>
    </cfRule>
    <cfRule type="cellIs" priority="127" dxfId="86" operator="equal">
      <formula>$O$40+AVERAGE($O$4:$O$33)</formula>
    </cfRule>
  </conditionalFormatting>
  <conditionalFormatting sqref="O36">
    <cfRule type="cellIs" priority="173" dxfId="85" operator="greaterThan">
      <formula>$O$38</formula>
    </cfRule>
    <cfRule type="cellIs" priority="172" dxfId="86" operator="equal">
      <formula>$O$38+MAX($O$4:$O$33)</formula>
    </cfRule>
  </conditionalFormatting>
  <conditionalFormatting sqref="P4:P33">
    <cfRule type="cellIs" priority="198" dxfId="89" operator="lessThan">
      <formula>$P$39</formula>
    </cfRule>
  </conditionalFormatting>
  <conditionalFormatting sqref="P35">
    <cfRule type="cellIs" priority="77" dxfId="86" operator="equal">
      <formula>$P$40+AVERAGE($P$4:$P$33)</formula>
    </cfRule>
    <cfRule type="cellIs" priority="78" dxfId="87" operator="lessThan">
      <formula>$P$40</formula>
    </cfRule>
  </conditionalFormatting>
  <conditionalFormatting sqref="P36">
    <cfRule type="cellIs" priority="167" dxfId="85" operator="greaterThan">
      <formula>$P$38</formula>
    </cfRule>
    <cfRule type="cellIs" priority="166" dxfId="86" operator="equal">
      <formula>$P$38+MAX($P$4:$P$33)</formula>
    </cfRule>
  </conditionalFormatting>
  <conditionalFormatting sqref="P37">
    <cfRule type="cellIs" priority="91" dxfId="86" operator="equal">
      <formula>$P$39+MIN($P$4:$P$33)</formula>
    </cfRule>
    <cfRule type="cellIs" priority="187" dxfId="85" operator="lessThan">
      <formula>$P$39</formula>
    </cfRule>
  </conditionalFormatting>
  <conditionalFormatting sqref="Q4:Q33">
    <cfRule type="cellIs" priority="55" dxfId="107" operator="greaterThan">
      <formula>$Q$40</formula>
    </cfRule>
  </conditionalFormatting>
  <conditionalFormatting sqref="R4:R33">
    <cfRule type="cellIs" priority="54" dxfId="107" operator="greaterThan">
      <formula>$R$40</formula>
    </cfRule>
  </conditionalFormatting>
  <conditionalFormatting sqref="T4:T33">
    <cfRule type="cellIs" priority="132" dxfId="89" operator="greaterThan">
      <formula>$T$38</formula>
    </cfRule>
  </conditionalFormatting>
  <conditionalFormatting sqref="T35">
    <cfRule type="cellIs" priority="110" dxfId="86" operator="equal">
      <formula>$T$40+AVERAGE($T$4:$T$33)</formula>
    </cfRule>
    <cfRule type="cellIs" priority="111" dxfId="87" operator="greaterThan">
      <formula>$T$40</formula>
    </cfRule>
  </conditionalFormatting>
  <conditionalFormatting sqref="T36">
    <cfRule type="cellIs" priority="92" dxfId="86" operator="equal">
      <formula>$T$38+MAX($T$4:$T$33)</formula>
    </cfRule>
    <cfRule type="cellIs" priority="141" dxfId="85" operator="greaterThan">
      <formula>$T$38</formula>
    </cfRule>
  </conditionalFormatting>
  <conditionalFormatting sqref="U4:U33">
    <cfRule type="cellIs" priority="97" dxfId="89" operator="between">
      <formula>$U$38</formula>
      <formula>9999</formula>
    </cfRule>
  </conditionalFormatting>
  <conditionalFormatting sqref="U35">
    <cfRule type="cellIs" priority="123" dxfId="86" operator="equal">
      <formula>$U$40+AVERAGE($U$4:$U$33)</formula>
    </cfRule>
    <cfRule type="cellIs" priority="124" dxfId="87" operator="greaterThan">
      <formula>$U$40</formula>
    </cfRule>
  </conditionalFormatting>
  <conditionalFormatting sqref="U36">
    <cfRule type="cellIs" priority="165" dxfId="85" operator="greaterThan">
      <formula>$U$38</formula>
    </cfRule>
    <cfRule type="cellIs" priority="164" dxfId="86" operator="equal">
      <formula>$U$38+MAX($U$4:$U$33)</formula>
    </cfRule>
  </conditionalFormatting>
  <conditionalFormatting sqref="V4:V33">
    <cfRule type="cellIs" priority="204" dxfId="89" operator="lessThan">
      <formula>$V$39</formula>
    </cfRule>
  </conditionalFormatting>
  <conditionalFormatting sqref="V35">
    <cfRule type="cellIs" priority="74" dxfId="87" operator="lessThan">
      <formula>$V$40</formula>
    </cfRule>
    <cfRule type="cellIs" priority="73" dxfId="86" operator="equal">
      <formula>$V$40+AVERAGE($V$4:$V$33)</formula>
    </cfRule>
  </conditionalFormatting>
  <conditionalFormatting sqref="V36">
    <cfRule type="cellIs" priority="163" dxfId="85" operator="greaterThan">
      <formula>$V$38</formula>
    </cfRule>
    <cfRule type="cellIs" priority="162" dxfId="86" operator="equal">
      <formula>$V$38+MAX($V$4:$V$33)</formula>
    </cfRule>
  </conditionalFormatting>
  <conditionalFormatting sqref="V37">
    <cfRule type="cellIs" priority="87" dxfId="86" operator="equal">
      <formula>$V$39+MIN($V$4:$V$33)</formula>
    </cfRule>
    <cfRule type="cellIs" priority="88" dxfId="85" operator="lessThan">
      <formula>$V$39</formula>
    </cfRule>
  </conditionalFormatting>
  <conditionalFormatting sqref="W4:W33">
    <cfRule type="cellIs" priority="10" dxfId="107" operator="greaterThan">
      <formula>$W$40</formula>
    </cfRule>
  </conditionalFormatting>
  <conditionalFormatting sqref="X4:X33">
    <cfRule type="cellIs" priority="9" dxfId="107" operator="greaterThan">
      <formula>$X$40</formula>
    </cfRule>
  </conditionalFormatting>
  <conditionalFormatting sqref="Z4:Z33">
    <cfRule type="cellIs" priority="131" dxfId="89" operator="greaterThan">
      <formula>$Z$38</formula>
    </cfRule>
  </conditionalFormatting>
  <conditionalFormatting sqref="Z35">
    <cfRule type="cellIs" priority="108" dxfId="86" operator="equal">
      <formula>$Z$40+AVERAGE($Z$4:$Z$33)</formula>
    </cfRule>
    <cfRule type="cellIs" priority="109" dxfId="87" operator="greaterThan">
      <formula>$Z$40</formula>
    </cfRule>
  </conditionalFormatting>
  <conditionalFormatting sqref="Z36">
    <cfRule type="cellIs" priority="139" dxfId="86" operator="equal">
      <formula>$Z$38+MAX($Z$4:$Z$33)</formula>
    </cfRule>
    <cfRule type="cellIs" priority="140" dxfId="85" operator="greaterThan">
      <formula>$Z$38</formula>
    </cfRule>
  </conditionalFormatting>
  <conditionalFormatting sqref="AA4:AA33">
    <cfRule type="cellIs" priority="96" dxfId="89" operator="between">
      <formula>$AA$38</formula>
      <formula>9999</formula>
    </cfRule>
  </conditionalFormatting>
  <conditionalFormatting sqref="AA35">
    <cfRule type="cellIs" priority="122" dxfId="87" operator="greaterThan">
      <formula>$AA$40</formula>
    </cfRule>
    <cfRule type="cellIs" priority="121" dxfId="86" operator="equal">
      <formula>$AA$40+AVERAGE($AA$4:$AA$33)</formula>
    </cfRule>
  </conditionalFormatting>
  <conditionalFormatting sqref="AA36">
    <cfRule type="cellIs" priority="160" dxfId="86" operator="equal">
      <formula>$AA$38+MAX($AA$4:$AA$33)</formula>
    </cfRule>
    <cfRule type="cellIs" priority="161" dxfId="85" operator="greaterThan">
      <formula>$AA$38</formula>
    </cfRule>
  </conditionalFormatting>
  <conditionalFormatting sqref="AB4:AB33">
    <cfRule type="cellIs" priority="43" dxfId="89" operator="lessThan">
      <formula>$AB$39</formula>
    </cfRule>
  </conditionalFormatting>
  <conditionalFormatting sqref="AB35">
    <cfRule type="cellIs" priority="37" dxfId="86" operator="equal">
      <formula>$AB$40+AVERAGE($AB$4:$AB$33)</formula>
    </cfRule>
    <cfRule type="cellIs" priority="38" dxfId="87" operator="lessThan">
      <formula>$AB$40</formula>
    </cfRule>
  </conditionalFormatting>
  <conditionalFormatting sqref="AB36">
    <cfRule type="cellIs" priority="41" dxfId="86" operator="equal">
      <formula>$AB$38+MAX($AB$4:$AB$33)</formula>
    </cfRule>
    <cfRule type="cellIs" priority="42" dxfId="85" operator="greaterThan">
      <formula>$AB$38</formula>
    </cfRule>
  </conditionalFormatting>
  <conditionalFormatting sqref="AB37">
    <cfRule type="cellIs" priority="39" dxfId="86" operator="equal">
      <formula>$AB$39+MIN($AB$4:$AB$33)</formula>
    </cfRule>
    <cfRule type="cellIs" priority="40" dxfId="85" operator="lessThan">
      <formula>$AB$39</formula>
    </cfRule>
  </conditionalFormatting>
  <conditionalFormatting sqref="AC4:AC33">
    <cfRule type="cellIs" priority="205" dxfId="89" operator="greaterThan">
      <formula>$AC$40</formula>
    </cfRule>
  </conditionalFormatting>
  <conditionalFormatting sqref="AD4:AD33">
    <cfRule type="cellIs" priority="44" dxfId="107" operator="greaterThan">
      <formula>$AD$40</formula>
    </cfRule>
  </conditionalFormatting>
  <conditionalFormatting sqref="AE4 AE6 AE8 AE10 AE12 AE14 AE16 AE18 AE20 AE22 AE24 AE26 AE28 AE30 AE32">
    <cfRule type="containsBlanks" priority="178" dxfId="119">
      <formula>LEN(TRIM(AE4))=0</formula>
    </cfRule>
  </conditionalFormatting>
  <conditionalFormatting sqref="AE4:AE33">
    <cfRule type="cellIs" priority="179" dxfId="89" operator="lessThan">
      <formula>$AE$39</formula>
    </cfRule>
  </conditionalFormatting>
  <conditionalFormatting sqref="AE35">
    <cfRule type="cellIs" priority="180" dxfId="87" operator="lessThan">
      <formula>$AE$40</formula>
    </cfRule>
  </conditionalFormatting>
  <conditionalFormatting sqref="AE37">
    <cfRule type="cellIs" priority="189" dxfId="85" operator="lessThan">
      <formula>$AE$39</formula>
    </cfRule>
  </conditionalFormatting>
  <conditionalFormatting sqref="AE5:AF5 AE7:AF7 AE9:AF9 AE11:AF11 AE13:AF13 AE15:AF15 AE17:AF17 AE19:AF19 AE21:AF21 AE23:AF23 AE25:AF25 AE27:AF27 AE29:AF29 AE31:AF31 AE33:AF33">
    <cfRule type="containsBlanks" priority="177" dxfId="115">
      <formula>LEN(TRIM(AE5))=0</formula>
    </cfRule>
  </conditionalFormatting>
  <conditionalFormatting sqref="AF4 AF6 AF8 AF10 AF12 AF14 AF16 AF18 AF20 AF22 AF24 AF26 AF28 AF30 AF32">
    <cfRule type="containsBlanks" priority="190" dxfId="114">
      <formula>LEN(TRIM(AF4))=0</formula>
    </cfRule>
  </conditionalFormatting>
  <conditionalFormatting sqref="AF4:AF33">
    <cfRule type="cellIs" priority="206" dxfId="107" operator="lessThan">
      <formula>$AF$39</formula>
    </cfRule>
    <cfRule type="cellIs" priority="196" dxfId="113" operator="greaterThan">
      <formula>$AF$38</formula>
    </cfRule>
  </conditionalFormatting>
  <conditionalFormatting sqref="AF36">
    <cfRule type="cellIs" priority="185" dxfId="111" operator="greaterThan">
      <formula>$AF$38</formula>
    </cfRule>
  </conditionalFormatting>
  <conditionalFormatting sqref="AF37">
    <cfRule type="cellIs" priority="184" dxfId="85" operator="lessThan">
      <formula>$AF$39</formula>
    </cfRule>
  </conditionalFormatting>
  <conditionalFormatting sqref="AH4:AH33">
    <cfRule type="cellIs" priority="191" dxfId="89" operator="greaterThan">
      <formula>$AH$38</formula>
    </cfRule>
  </conditionalFormatting>
  <conditionalFormatting sqref="AH36">
    <cfRule type="cellIs" priority="183" dxfId="85" operator="greaterThan">
      <formula>$AH$38</formula>
    </cfRule>
  </conditionalFormatting>
  <conditionalFormatting sqref="AJ4:AJ33">
    <cfRule type="cellIs" priority="176" dxfId="107" operator="greaterThan">
      <formula>$AJ$38</formula>
    </cfRule>
  </conditionalFormatting>
  <conditionalFormatting sqref="AJ35">
    <cfRule type="cellIs" priority="175" dxfId="87" operator="greaterThan">
      <formula>$AJ$40</formula>
    </cfRule>
  </conditionalFormatting>
  <conditionalFormatting sqref="AJ36">
    <cfRule type="cellIs" priority="174" dxfId="85" operator="greaterThan">
      <formula>$AJ$38</formula>
    </cfRule>
  </conditionalFormatting>
  <conditionalFormatting sqref="AL4:AL33">
    <cfRule type="cellIs" priority="62" dxfId="89" operator="greaterThan">
      <formula>$AL$38</formula>
    </cfRule>
  </conditionalFormatting>
  <conditionalFormatting sqref="AL35">
    <cfRule type="cellIs" priority="60" dxfId="86" operator="equal">
      <formula>$AL$40+AVERAGE($AL$4:$AL$33)</formula>
    </cfRule>
    <cfRule type="cellIs" priority="61" dxfId="87" operator="greaterThan">
      <formula>$AL$40</formula>
    </cfRule>
  </conditionalFormatting>
  <conditionalFormatting sqref="AL36">
    <cfRule type="cellIs" priority="27" dxfId="86" operator="equal">
      <formula>$AL$38+MAX($AL$4:$AL$33)</formula>
    </cfRule>
    <cfRule type="cellIs" priority="28" dxfId="85" operator="greaterThan">
      <formula>$AL$38</formula>
    </cfRule>
  </conditionalFormatting>
  <conditionalFormatting sqref="AM4:AM33">
    <cfRule type="cellIs" priority="59" dxfId="89" operator="between">
      <formula>$AM$38</formula>
      <formula>9999</formula>
    </cfRule>
  </conditionalFormatting>
  <conditionalFormatting sqref="AM35">
    <cfRule type="cellIs" priority="58" dxfId="87" operator="greaterThan">
      <formula>$AM$40</formula>
    </cfRule>
    <cfRule type="cellIs" priority="57" dxfId="86" operator="equal">
      <formula>$AM$40+AVERAGE($AM$4:$AM$33)</formula>
    </cfRule>
  </conditionalFormatting>
  <conditionalFormatting sqref="AM36">
    <cfRule type="cellIs" priority="64" dxfId="85" operator="greaterThan">
      <formula>$AM$38</formula>
    </cfRule>
    <cfRule type="cellIs" priority="63" dxfId="86" operator="equal">
      <formula>$AM$38+MAX($AM$4:$AM$33)</formula>
    </cfRule>
  </conditionalFormatting>
  <conditionalFormatting sqref="AN4:AN33">
    <cfRule type="cellIs" priority="129" dxfId="89" operator="greaterThan">
      <formula>$AN$38</formula>
    </cfRule>
  </conditionalFormatting>
  <conditionalFormatting sqref="AN35">
    <cfRule type="cellIs" priority="104" dxfId="86" operator="equal">
      <formula>$AN$40+AVERAGE($AN$4:$AN$33)</formula>
    </cfRule>
    <cfRule type="cellIs" priority="105" dxfId="87" operator="greaterThan">
      <formula>$AN$40</formula>
    </cfRule>
  </conditionalFormatting>
  <conditionalFormatting sqref="AN36">
    <cfRule type="cellIs" priority="136" dxfId="85" operator="greaterThan">
      <formula>$AN$38</formula>
    </cfRule>
    <cfRule type="cellIs" priority="135" dxfId="86" operator="equal">
      <formula>$AN$38+MAX($AN$4:$AN$33)</formula>
    </cfRule>
  </conditionalFormatting>
  <conditionalFormatting sqref="AO4:AO33">
    <cfRule type="cellIs" priority="93" dxfId="89" operator="between">
      <formula>$AO$38</formula>
      <formula>9999</formula>
    </cfRule>
  </conditionalFormatting>
  <conditionalFormatting sqref="AO35">
    <cfRule type="cellIs" priority="115" dxfId="86" operator="equal">
      <formula>$AO$40+AVERAGE($AO$4:$AO$33)</formula>
    </cfRule>
    <cfRule type="cellIs" priority="116" dxfId="87" operator="greaterThan">
      <formula>$AO$40</formula>
    </cfRule>
  </conditionalFormatting>
  <conditionalFormatting sqref="AO36">
    <cfRule type="cellIs" priority="149" dxfId="85" operator="greaterThan">
      <formula>$AO$38</formula>
    </cfRule>
    <cfRule type="cellIs" priority="148" dxfId="86" operator="equal">
      <formula>$AO$38+MAX($AO$4:$AO$33)</formula>
    </cfRule>
  </conditionalFormatting>
  <dataValidations count="6">
    <dataValidation type="decimal" allowBlank="1" showInputMessage="1" showErrorMessage="1" sqref="AJ4:AJ34 AH4:AH34 I4:V34 I38:L40 Y4:AF34 AL4:AN34">
      <formula1>0</formula1>
      <formula2>99999999</formula2>
    </dataValidation>
    <dataValidation allowBlank="1" showInputMessage="1" showErrorMessage="1" errorTitle="Numbers Only" error="Enter Numbers Only" sqref="S35:V37 Y35:AB37 I35:P37 AE35:AO37"/>
    <dataValidation type="decimal" allowBlank="1" showInputMessage="1" showErrorMessage="1" errorTitle="Numbers Only" error="Enter Numbers Only" sqref="W4:X37 AN38:AO40 Q35:R37 AJ38 AH38 AK38:AK40 AI38:AI40 AJ40 AL38:AM40 AC35:AD37 M38:AG40">
      <formula1>0</formula1>
      <formula2>99999999</formula2>
    </dataValidation>
    <dataValidation type="custom" allowBlank="1" showInputMessage="1" showErrorMessage="1" error="Only the less than symbol &quot;&lt;&quot; may be entered in this column." sqref="AK4:AK33 AI4:AI33 AG4:AG33">
      <formula1>AG4:AG12318="&lt;"</formula1>
    </dataValidation>
    <dataValidation type="decimal" allowBlank="1" showInputMessage="1" showErrorMessage="1" error="Enter Numbers Only" sqref="W2:X2">
      <formula1>0</formula1>
      <formula2>99999999</formula2>
    </dataValidation>
    <dataValidation type="decimal" allowBlank="1" showInputMessage="1" showErrorMessage="1" errorTitle="Numbers Only" error="Enter Nubers Only" sqref="AH39:AH40 AJ39">
      <formula1>0</formula1>
      <formula2>99999999</formula2>
    </dataValidation>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pageSetUpPr fitToPage="1"/>
  </sheetPr>
  <dimension ref="A1:BP600"/>
  <sheetViews>
    <sheetView zoomScale="60" zoomScaleNormal="60" zoomScalePageLayoutView="55" workbookViewId="0" topLeftCell="AB1">
      <selection activeCell="BA6" sqref="BA6"/>
    </sheetView>
  </sheetViews>
  <sheetFormatPr defaultColWidth="8.7109375" defaultRowHeight="15"/>
  <cols>
    <col min="1" max="1" width="8.7109375" style="19" hidden="1" customWidth="1"/>
    <col min="2" max="2" width="7.00390625" style="19" hidden="1" customWidth="1"/>
    <col min="3" max="3" width="14.57421875" style="19" customWidth="1"/>
    <col min="4" max="4" width="20.421875" style="19" customWidth="1"/>
    <col min="5" max="5" width="14.7109375" style="28" customWidth="1"/>
    <col min="6" max="6" width="7.7109375" style="19" bestFit="1" customWidth="1"/>
    <col min="7" max="7" width="19.57421875" style="19" customWidth="1"/>
    <col min="8" max="8" width="14.7109375" style="19" customWidth="1"/>
    <col min="9" max="11" width="8.7109375" style="19" customWidth="1"/>
    <col min="12" max="12" width="6.57421875" style="19" bestFit="1" customWidth="1"/>
    <col min="13" max="13" width="8.7109375" style="19" customWidth="1"/>
    <col min="14" max="14" width="9.421875" style="19" customWidth="1"/>
    <col min="15" max="15" width="9.00390625" style="19" customWidth="1"/>
    <col min="16" max="16" width="8.7109375" style="19" customWidth="1"/>
    <col min="17" max="18" width="10.140625" style="19" bestFit="1" customWidth="1"/>
    <col min="19" max="24" width="9.7109375" style="752" customWidth="1"/>
    <col min="25" max="25" width="9.140625" style="19" customWidth="1"/>
    <col min="26" max="26" width="8.7109375" style="19" customWidth="1"/>
    <col min="27" max="27" width="8.8515625" style="19" customWidth="1"/>
    <col min="28" max="29" width="8.7109375" style="19" customWidth="1"/>
    <col min="30" max="30" width="9.140625" style="19" bestFit="1" customWidth="1"/>
    <col min="31" max="31" width="8.7109375" style="19" customWidth="1"/>
    <col min="32" max="32" width="8.28125" style="19" customWidth="1"/>
    <col min="33" max="33" width="4.7109375" style="19" customWidth="1"/>
    <col min="34" max="34" width="8.7109375" style="19" customWidth="1"/>
    <col min="35" max="35" width="4.7109375" style="19" customWidth="1"/>
    <col min="36" max="36" width="8.7109375" style="19" customWidth="1"/>
    <col min="37" max="37" width="4.7109375" style="19" customWidth="1"/>
    <col min="38" max="41" width="8.7109375" style="19" customWidth="1"/>
    <col min="42" max="68" width="8.7109375" style="163" customWidth="1"/>
    <col min="69" max="16384" width="8.7109375" style="19" customWidth="1"/>
  </cols>
  <sheetData>
    <row r="1" spans="2:68" s="6" customFormat="1" ht="120.75" customHeight="1" thickBot="1">
      <c r="B1" s="85" t="s">
        <v>165</v>
      </c>
      <c r="C1" s="1" t="s">
        <v>166</v>
      </c>
      <c r="D1" s="1" t="s">
        <v>167</v>
      </c>
      <c r="E1" s="2" t="s">
        <v>168</v>
      </c>
      <c r="F1" s="3" t="s">
        <v>169</v>
      </c>
      <c r="G1" s="3" t="s">
        <v>170</v>
      </c>
      <c r="H1" s="3" t="s">
        <v>171</v>
      </c>
      <c r="I1" s="4" t="s">
        <v>172</v>
      </c>
      <c r="J1" s="428" t="s">
        <v>173</v>
      </c>
      <c r="K1" s="428" t="s">
        <v>176</v>
      </c>
      <c r="L1" s="428" t="s">
        <v>177</v>
      </c>
      <c r="M1" s="4" t="s">
        <v>180</v>
      </c>
      <c r="N1" s="428" t="s">
        <v>181</v>
      </c>
      <c r="O1" s="428" t="s">
        <v>182</v>
      </c>
      <c r="P1" s="428" t="s">
        <v>183</v>
      </c>
      <c r="Q1" s="428" t="s">
        <v>184</v>
      </c>
      <c r="R1" s="429" t="s">
        <v>185</v>
      </c>
      <c r="S1" s="714" t="s">
        <v>188</v>
      </c>
      <c r="T1" s="715" t="s">
        <v>189</v>
      </c>
      <c r="U1" s="715" t="s">
        <v>190</v>
      </c>
      <c r="V1" s="715" t="s">
        <v>191</v>
      </c>
      <c r="W1" s="715" t="s">
        <v>46</v>
      </c>
      <c r="X1" s="716" t="s">
        <v>47</v>
      </c>
      <c r="Y1" s="4" t="s">
        <v>192</v>
      </c>
      <c r="Z1" s="428" t="s">
        <v>193</v>
      </c>
      <c r="AA1" s="428" t="s">
        <v>194</v>
      </c>
      <c r="AB1" s="428" t="s">
        <v>195</v>
      </c>
      <c r="AC1" s="428" t="s">
        <v>55</v>
      </c>
      <c r="AD1" s="429" t="s">
        <v>56</v>
      </c>
      <c r="AE1" s="429" t="s">
        <v>197</v>
      </c>
      <c r="AF1" s="429" t="s">
        <v>199</v>
      </c>
      <c r="AG1" s="428" t="s">
        <v>67</v>
      </c>
      <c r="AH1" s="430" t="s">
        <v>201</v>
      </c>
      <c r="AI1" s="4" t="s">
        <v>71</v>
      </c>
      <c r="AJ1" s="429" t="s">
        <v>73</v>
      </c>
      <c r="AK1" s="4" t="s">
        <v>75</v>
      </c>
      <c r="AL1" s="428" t="s">
        <v>212</v>
      </c>
      <c r="AM1" s="428" t="s">
        <v>213</v>
      </c>
      <c r="AN1" s="428" t="s">
        <v>216</v>
      </c>
      <c r="AO1" s="428" t="s">
        <v>217</v>
      </c>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row>
    <row r="2" spans="2:68" s="6" customFormat="1" ht="111" customHeight="1" hidden="1" thickBot="1">
      <c r="B2" s="86"/>
      <c r="C2" s="7"/>
      <c r="D2" s="7"/>
      <c r="E2" s="8"/>
      <c r="F2" s="9"/>
      <c r="G2" s="9"/>
      <c r="H2" s="3" t="s">
        <v>227</v>
      </c>
      <c r="I2" s="397">
        <v>46529</v>
      </c>
      <c r="J2" s="599">
        <v>50050</v>
      </c>
      <c r="K2" s="599">
        <v>50050</v>
      </c>
      <c r="L2" s="599">
        <v>80998</v>
      </c>
      <c r="M2" s="397">
        <v>80082</v>
      </c>
      <c r="N2" s="599">
        <v>80082</v>
      </c>
      <c r="O2" s="599"/>
      <c r="P2" s="599">
        <v>80358</v>
      </c>
      <c r="Q2" s="599"/>
      <c r="R2" s="597"/>
      <c r="S2" s="714" t="s">
        <v>229</v>
      </c>
      <c r="T2" s="715" t="s">
        <v>229</v>
      </c>
      <c r="U2" s="715"/>
      <c r="V2" s="715"/>
      <c r="W2" s="715"/>
      <c r="X2" s="716"/>
      <c r="Y2" s="397" t="s">
        <v>230</v>
      </c>
      <c r="Z2" s="599" t="s">
        <v>230</v>
      </c>
      <c r="AA2" s="599"/>
      <c r="AB2" s="599">
        <v>81011</v>
      </c>
      <c r="AC2" s="599"/>
      <c r="AD2" s="597"/>
      <c r="AE2" s="597" t="s">
        <v>231</v>
      </c>
      <c r="AF2" s="597" t="s">
        <v>232</v>
      </c>
      <c r="AG2" s="599"/>
      <c r="AH2" s="396" t="s">
        <v>233</v>
      </c>
      <c r="AI2" s="397"/>
      <c r="AJ2" s="597">
        <v>51040</v>
      </c>
      <c r="AK2" s="397"/>
      <c r="AL2" s="599"/>
      <c r="AM2" s="599"/>
      <c r="AN2" s="599">
        <v>665</v>
      </c>
      <c r="AO2" s="599"/>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row>
    <row r="3" spans="2:68" s="6" customFormat="1" ht="220.5" customHeight="1" hidden="1" thickBot="1">
      <c r="B3" s="87" t="s">
        <v>165</v>
      </c>
      <c r="C3" s="16" t="s">
        <v>236</v>
      </c>
      <c r="D3" s="16" t="s">
        <v>237</v>
      </c>
      <c r="E3" s="32" t="s">
        <v>238</v>
      </c>
      <c r="F3" s="16" t="s">
        <v>239</v>
      </c>
      <c r="G3" s="16" t="s">
        <v>240</v>
      </c>
      <c r="H3" s="401" t="s">
        <v>241</v>
      </c>
      <c r="I3" s="4" t="s">
        <v>242</v>
      </c>
      <c r="J3" s="428" t="s">
        <v>243</v>
      </c>
      <c r="K3" s="428" t="s">
        <v>246</v>
      </c>
      <c r="L3" s="428" t="s">
        <v>247</v>
      </c>
      <c r="M3" s="4" t="s">
        <v>250</v>
      </c>
      <c r="N3" s="428" t="s">
        <v>251</v>
      </c>
      <c r="O3" s="428" t="s">
        <v>252</v>
      </c>
      <c r="P3" s="428" t="s">
        <v>253</v>
      </c>
      <c r="Q3" s="428" t="s">
        <v>254</v>
      </c>
      <c r="R3" s="429" t="s">
        <v>255</v>
      </c>
      <c r="S3" s="714" t="s">
        <v>262</v>
      </c>
      <c r="T3" s="715" t="s">
        <v>263</v>
      </c>
      <c r="U3" s="715" t="s">
        <v>264</v>
      </c>
      <c r="V3" s="715" t="s">
        <v>265</v>
      </c>
      <c r="W3" s="715" t="s">
        <v>266</v>
      </c>
      <c r="X3" s="716" t="s">
        <v>267</v>
      </c>
      <c r="Y3" s="4" t="s">
        <v>268</v>
      </c>
      <c r="Z3" s="428" t="s">
        <v>269</v>
      </c>
      <c r="AA3" s="428" t="s">
        <v>270</v>
      </c>
      <c r="AB3" s="428" t="s">
        <v>271</v>
      </c>
      <c r="AC3" s="428" t="s">
        <v>272</v>
      </c>
      <c r="AD3" s="429" t="s">
        <v>273</v>
      </c>
      <c r="AE3" s="429" t="s">
        <v>275</v>
      </c>
      <c r="AF3" s="429" t="s">
        <v>277</v>
      </c>
      <c r="AG3" s="428" t="s">
        <v>279</v>
      </c>
      <c r="AH3" s="430" t="s">
        <v>280</v>
      </c>
      <c r="AI3" s="4" t="s">
        <v>281</v>
      </c>
      <c r="AJ3" s="429" t="s">
        <v>282</v>
      </c>
      <c r="AK3" s="4" t="s">
        <v>283</v>
      </c>
      <c r="AL3" s="428" t="s">
        <v>296</v>
      </c>
      <c r="AM3" s="428" t="s">
        <v>297</v>
      </c>
      <c r="AN3" s="428" t="s">
        <v>300</v>
      </c>
      <c r="AO3" s="428" t="s">
        <v>301</v>
      </c>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row>
    <row r="4" spans="1:41" ht="21" customHeight="1">
      <c r="A4" s="674"/>
      <c r="B4" s="675"/>
      <c r="C4" s="418" t="str">
        <f>'Permit Limits'!E5</f>
        <v>TN0060186</v>
      </c>
      <c r="D4" s="418" t="str">
        <f>'Permit Limits'!D10</f>
        <v>External Outfall</v>
      </c>
      <c r="E4" s="419" t="str">
        <f>'Permit Limits'!E10</f>
        <v>001</v>
      </c>
      <c r="F4" s="418">
        <f>'Permit Limits'!H5</f>
        <v>2024</v>
      </c>
      <c r="G4" s="20" t="s">
        <v>337</v>
      </c>
      <c r="H4" s="681">
        <v>1</v>
      </c>
      <c r="I4" s="400"/>
      <c r="J4" s="399"/>
      <c r="K4" s="399"/>
      <c r="L4" s="393"/>
      <c r="M4" s="392"/>
      <c r="N4" s="393"/>
      <c r="O4" s="450" t="str">
        <f aca="true" t="shared" si="0" ref="O4:O34">IF(N4&lt;&gt;0,(8.34*K4*N4),"")</f>
        <v/>
      </c>
      <c r="P4" s="450" t="str">
        <f>IF(M4&lt;&gt;0,(1-N4/M4)*100,"")</f>
        <v/>
      </c>
      <c r="Q4" s="393"/>
      <c r="R4" s="66"/>
      <c r="S4" s="717"/>
      <c r="T4" s="399"/>
      <c r="U4" s="718" t="str">
        <f aca="true" t="shared" si="1" ref="U4:U34">IF(T4&lt;&gt;0,(8.34*K4*T4),"")</f>
        <v/>
      </c>
      <c r="V4" s="718" t="str">
        <f aca="true" t="shared" si="2" ref="V4:V34">IF(S4&lt;&gt;0,(1-T4/S4)*100,"")</f>
        <v/>
      </c>
      <c r="W4" s="399"/>
      <c r="X4" s="719"/>
      <c r="Y4" s="392"/>
      <c r="Z4" s="393"/>
      <c r="AA4" s="450" t="str">
        <f aca="true" t="shared" si="3" ref="AA4:AA34">IF(Z4&lt;&gt;0,(8.34*K4*Z4),"")</f>
        <v/>
      </c>
      <c r="AB4" s="450" t="str">
        <f>IF(Y4&lt;&gt;0,(1-Z4/Y4)*100,"")</f>
        <v/>
      </c>
      <c r="AC4" s="393"/>
      <c r="AD4" s="66"/>
      <c r="AE4" s="66"/>
      <c r="AF4" s="66"/>
      <c r="AG4" s="395"/>
      <c r="AH4" s="394"/>
      <c r="AI4" s="54"/>
      <c r="AJ4" s="66"/>
      <c r="AK4" s="54"/>
      <c r="AL4" s="393"/>
      <c r="AM4" s="450" t="str">
        <f aca="true" t="shared" si="4" ref="AM4:AM34">IF(AL4&lt;&gt;0,(8.34*K4*AL4),"")</f>
        <v/>
      </c>
      <c r="AN4" s="393"/>
      <c r="AO4" s="450" t="str">
        <f aca="true" t="shared" si="5" ref="AO4:AO34">IF(AN4&lt;&gt;0,(8.34*K4*AN4),"")</f>
        <v/>
      </c>
    </row>
    <row r="5" spans="1:41" ht="21" customHeight="1">
      <c r="A5" s="676"/>
      <c r="B5" s="677"/>
      <c r="C5" s="423" t="str">
        <f>C4</f>
        <v>TN0060186</v>
      </c>
      <c r="D5" s="423" t="str">
        <f>D4</f>
        <v>External Outfall</v>
      </c>
      <c r="E5" s="422" t="str">
        <f>E4</f>
        <v>001</v>
      </c>
      <c r="F5" s="423">
        <f>F4</f>
        <v>2024</v>
      </c>
      <c r="G5" s="423" t="s">
        <v>337</v>
      </c>
      <c r="H5" s="424">
        <v>2</v>
      </c>
      <c r="I5" s="102"/>
      <c r="J5" s="108"/>
      <c r="K5" s="108"/>
      <c r="L5" s="103"/>
      <c r="M5" s="114"/>
      <c r="N5" s="103"/>
      <c r="O5" s="444" t="str">
        <f t="shared" si="0"/>
        <v/>
      </c>
      <c r="P5" s="444" t="str">
        <f>IF(M5&lt;&gt;0,(1-N5/M5)*100,"")</f>
        <v/>
      </c>
      <c r="Q5" s="103"/>
      <c r="R5" s="111"/>
      <c r="S5" s="720"/>
      <c r="T5" s="108"/>
      <c r="U5" s="721" t="str">
        <f t="shared" si="1"/>
        <v/>
      </c>
      <c r="V5" s="721" t="str">
        <f t="shared" si="2"/>
        <v/>
      </c>
      <c r="W5" s="108"/>
      <c r="X5" s="722"/>
      <c r="Y5" s="114"/>
      <c r="Z5" s="103"/>
      <c r="AA5" s="444" t="str">
        <f t="shared" si="3"/>
        <v/>
      </c>
      <c r="AB5" s="444" t="str">
        <f>IF(Y5&lt;&gt;0,(1-Z5/Y5)*100,"")</f>
        <v/>
      </c>
      <c r="AC5" s="103"/>
      <c r="AD5" s="111"/>
      <c r="AE5" s="111"/>
      <c r="AF5" s="111"/>
      <c r="AG5" s="55"/>
      <c r="AH5" s="68"/>
      <c r="AI5" s="56"/>
      <c r="AJ5" s="111"/>
      <c r="AK5" s="56"/>
      <c r="AL5" s="103"/>
      <c r="AM5" s="444" t="str">
        <f t="shared" si="4"/>
        <v/>
      </c>
      <c r="AN5" s="103"/>
      <c r="AO5" s="444" t="str">
        <f t="shared" si="5"/>
        <v/>
      </c>
    </row>
    <row r="6" spans="1:41" ht="21" customHeight="1">
      <c r="A6" s="676"/>
      <c r="B6" s="677"/>
      <c r="C6" s="423" t="str">
        <f aca="true" t="shared" si="6" ref="C6:C34">C5</f>
        <v>TN0060186</v>
      </c>
      <c r="D6" s="423" t="str">
        <f aca="true" t="shared" si="7" ref="D6:D34">D5</f>
        <v>External Outfall</v>
      </c>
      <c r="E6" s="422" t="str">
        <f aca="true" t="shared" si="8" ref="E6:E34">E5</f>
        <v>001</v>
      </c>
      <c r="F6" s="423">
        <f aca="true" t="shared" si="9" ref="F6:F34">F5</f>
        <v>2024</v>
      </c>
      <c r="G6" s="423" t="s">
        <v>337</v>
      </c>
      <c r="H6" s="424">
        <v>3</v>
      </c>
      <c r="I6" s="106"/>
      <c r="J6" s="109"/>
      <c r="K6" s="109"/>
      <c r="L6" s="104"/>
      <c r="M6" s="115"/>
      <c r="N6" s="104"/>
      <c r="O6" s="444" t="str">
        <f t="shared" si="0"/>
        <v/>
      </c>
      <c r="P6" s="444" t="str">
        <f aca="true" t="shared" si="10" ref="P6:P33">IF(M6&lt;&gt;0,(1-N6/M6)*100,"")</f>
        <v/>
      </c>
      <c r="Q6" s="104"/>
      <c r="R6" s="112"/>
      <c r="S6" s="723"/>
      <c r="T6" s="109"/>
      <c r="U6" s="721" t="str">
        <f t="shared" si="1"/>
        <v/>
      </c>
      <c r="V6" s="721" t="str">
        <f t="shared" si="2"/>
        <v/>
      </c>
      <c r="W6" s="109"/>
      <c r="X6" s="724"/>
      <c r="Y6" s="115"/>
      <c r="Z6" s="104"/>
      <c r="AA6" s="444" t="str">
        <f t="shared" si="3"/>
        <v/>
      </c>
      <c r="AB6" s="444" t="str">
        <f aca="true" t="shared" si="11" ref="AB6:AB33">IF(Y6&lt;&gt;0,(1-Z6/Y6)*100,"")</f>
        <v/>
      </c>
      <c r="AC6" s="104"/>
      <c r="AD6" s="112"/>
      <c r="AE6" s="112"/>
      <c r="AF6" s="112"/>
      <c r="AG6" s="57"/>
      <c r="AH6" s="69"/>
      <c r="AI6" s="58"/>
      <c r="AJ6" s="112"/>
      <c r="AK6" s="58"/>
      <c r="AL6" s="104"/>
      <c r="AM6" s="444" t="str">
        <f t="shared" si="4"/>
        <v/>
      </c>
      <c r="AN6" s="104"/>
      <c r="AO6" s="444" t="str">
        <f t="shared" si="5"/>
        <v/>
      </c>
    </row>
    <row r="7" spans="1:41" ht="21" customHeight="1">
      <c r="A7" s="676"/>
      <c r="B7" s="677"/>
      <c r="C7" s="423" t="str">
        <f t="shared" si="6"/>
        <v>TN0060186</v>
      </c>
      <c r="D7" s="423" t="str">
        <f t="shared" si="7"/>
        <v>External Outfall</v>
      </c>
      <c r="E7" s="422" t="str">
        <f t="shared" si="8"/>
        <v>001</v>
      </c>
      <c r="F7" s="423">
        <f t="shared" si="9"/>
        <v>2024</v>
      </c>
      <c r="G7" s="423" t="s">
        <v>337</v>
      </c>
      <c r="H7" s="424">
        <v>4</v>
      </c>
      <c r="I7" s="102"/>
      <c r="J7" s="108"/>
      <c r="K7" s="108"/>
      <c r="L7" s="103"/>
      <c r="M7" s="114"/>
      <c r="N7" s="103"/>
      <c r="O7" s="444" t="str">
        <f t="shared" si="0"/>
        <v/>
      </c>
      <c r="P7" s="444" t="str">
        <f t="shared" si="10"/>
        <v/>
      </c>
      <c r="Q7" s="103"/>
      <c r="R7" s="111"/>
      <c r="S7" s="720"/>
      <c r="T7" s="108"/>
      <c r="U7" s="721" t="str">
        <f t="shared" si="1"/>
        <v/>
      </c>
      <c r="V7" s="721" t="str">
        <f t="shared" si="2"/>
        <v/>
      </c>
      <c r="W7" s="108"/>
      <c r="X7" s="722"/>
      <c r="Y7" s="114"/>
      <c r="Z7" s="103"/>
      <c r="AA7" s="444" t="str">
        <f t="shared" si="3"/>
        <v/>
      </c>
      <c r="AB7" s="444" t="str">
        <f t="shared" si="11"/>
        <v/>
      </c>
      <c r="AC7" s="103"/>
      <c r="AD7" s="111"/>
      <c r="AE7" s="111"/>
      <c r="AF7" s="111"/>
      <c r="AG7" s="55"/>
      <c r="AH7" s="68"/>
      <c r="AI7" s="56"/>
      <c r="AJ7" s="111"/>
      <c r="AK7" s="56"/>
      <c r="AL7" s="103"/>
      <c r="AM7" s="444" t="str">
        <f t="shared" si="4"/>
        <v/>
      </c>
      <c r="AN7" s="103"/>
      <c r="AO7" s="444" t="str">
        <f t="shared" si="5"/>
        <v/>
      </c>
    </row>
    <row r="8" spans="1:41" ht="21" customHeight="1">
      <c r="A8" s="676"/>
      <c r="B8" s="677"/>
      <c r="C8" s="423" t="str">
        <f t="shared" si="6"/>
        <v>TN0060186</v>
      </c>
      <c r="D8" s="423" t="str">
        <f t="shared" si="7"/>
        <v>External Outfall</v>
      </c>
      <c r="E8" s="422" t="str">
        <f t="shared" si="8"/>
        <v>001</v>
      </c>
      <c r="F8" s="423">
        <f t="shared" si="9"/>
        <v>2024</v>
      </c>
      <c r="G8" s="423" t="s">
        <v>337</v>
      </c>
      <c r="H8" s="424">
        <v>5</v>
      </c>
      <c r="I8" s="106"/>
      <c r="J8" s="109"/>
      <c r="K8" s="109"/>
      <c r="L8" s="104"/>
      <c r="M8" s="115"/>
      <c r="N8" s="104"/>
      <c r="O8" s="444" t="str">
        <f t="shared" si="0"/>
        <v/>
      </c>
      <c r="P8" s="444" t="str">
        <f t="shared" si="10"/>
        <v/>
      </c>
      <c r="Q8" s="104"/>
      <c r="R8" s="112"/>
      <c r="S8" s="723"/>
      <c r="T8" s="109"/>
      <c r="U8" s="721" t="str">
        <f t="shared" si="1"/>
        <v/>
      </c>
      <c r="V8" s="721" t="str">
        <f t="shared" si="2"/>
        <v/>
      </c>
      <c r="W8" s="109"/>
      <c r="X8" s="724"/>
      <c r="Y8" s="115"/>
      <c r="Z8" s="104"/>
      <c r="AA8" s="444" t="str">
        <f t="shared" si="3"/>
        <v/>
      </c>
      <c r="AB8" s="444" t="str">
        <f t="shared" si="11"/>
        <v/>
      </c>
      <c r="AC8" s="104"/>
      <c r="AD8" s="112"/>
      <c r="AE8" s="112"/>
      <c r="AF8" s="112"/>
      <c r="AG8" s="57"/>
      <c r="AH8" s="69"/>
      <c r="AI8" s="58"/>
      <c r="AJ8" s="112"/>
      <c r="AK8" s="58"/>
      <c r="AL8" s="104"/>
      <c r="AM8" s="444" t="str">
        <f t="shared" si="4"/>
        <v/>
      </c>
      <c r="AN8" s="104"/>
      <c r="AO8" s="444" t="str">
        <f t="shared" si="5"/>
        <v/>
      </c>
    </row>
    <row r="9" spans="1:41" ht="21" customHeight="1">
      <c r="A9" s="676"/>
      <c r="B9" s="677"/>
      <c r="C9" s="423" t="str">
        <f t="shared" si="6"/>
        <v>TN0060186</v>
      </c>
      <c r="D9" s="423" t="str">
        <f t="shared" si="7"/>
        <v>External Outfall</v>
      </c>
      <c r="E9" s="422" t="str">
        <f t="shared" si="8"/>
        <v>001</v>
      </c>
      <c r="F9" s="423">
        <f t="shared" si="9"/>
        <v>2024</v>
      </c>
      <c r="G9" s="423" t="s">
        <v>337</v>
      </c>
      <c r="H9" s="424">
        <v>6</v>
      </c>
      <c r="I9" s="102"/>
      <c r="J9" s="108"/>
      <c r="K9" s="108"/>
      <c r="L9" s="103"/>
      <c r="M9" s="114"/>
      <c r="N9" s="103"/>
      <c r="O9" s="444" t="str">
        <f t="shared" si="0"/>
        <v/>
      </c>
      <c r="P9" s="444" t="str">
        <f t="shared" si="10"/>
        <v/>
      </c>
      <c r="Q9" s="103"/>
      <c r="R9" s="111"/>
      <c r="S9" s="720"/>
      <c r="T9" s="108"/>
      <c r="U9" s="721" t="str">
        <f t="shared" si="1"/>
        <v/>
      </c>
      <c r="V9" s="721" t="str">
        <f t="shared" si="2"/>
        <v/>
      </c>
      <c r="W9" s="108"/>
      <c r="X9" s="722"/>
      <c r="Y9" s="114"/>
      <c r="Z9" s="103"/>
      <c r="AA9" s="444" t="str">
        <f t="shared" si="3"/>
        <v/>
      </c>
      <c r="AB9" s="444" t="str">
        <f t="shared" si="11"/>
        <v/>
      </c>
      <c r="AC9" s="103"/>
      <c r="AD9" s="111"/>
      <c r="AE9" s="111"/>
      <c r="AF9" s="111"/>
      <c r="AG9" s="55"/>
      <c r="AH9" s="68"/>
      <c r="AI9" s="56"/>
      <c r="AJ9" s="111"/>
      <c r="AK9" s="56"/>
      <c r="AL9" s="103"/>
      <c r="AM9" s="444" t="str">
        <f t="shared" si="4"/>
        <v/>
      </c>
      <c r="AN9" s="103"/>
      <c r="AO9" s="444" t="str">
        <f t="shared" si="5"/>
        <v/>
      </c>
    </row>
    <row r="10" spans="1:41" ht="21" customHeight="1">
      <c r="A10" s="676"/>
      <c r="B10" s="677"/>
      <c r="C10" s="423" t="str">
        <f t="shared" si="6"/>
        <v>TN0060186</v>
      </c>
      <c r="D10" s="423" t="str">
        <f t="shared" si="7"/>
        <v>External Outfall</v>
      </c>
      <c r="E10" s="422" t="str">
        <f t="shared" si="8"/>
        <v>001</v>
      </c>
      <c r="F10" s="423">
        <f t="shared" si="9"/>
        <v>2024</v>
      </c>
      <c r="G10" s="423" t="s">
        <v>337</v>
      </c>
      <c r="H10" s="424">
        <v>7</v>
      </c>
      <c r="I10" s="106"/>
      <c r="J10" s="109"/>
      <c r="K10" s="109"/>
      <c r="L10" s="104"/>
      <c r="M10" s="115"/>
      <c r="N10" s="104"/>
      <c r="O10" s="444" t="str">
        <f t="shared" si="0"/>
        <v/>
      </c>
      <c r="P10" s="444" t="str">
        <f t="shared" si="10"/>
        <v/>
      </c>
      <c r="Q10" s="104"/>
      <c r="R10" s="112"/>
      <c r="S10" s="723"/>
      <c r="T10" s="109"/>
      <c r="U10" s="721" t="str">
        <f t="shared" si="1"/>
        <v/>
      </c>
      <c r="V10" s="721" t="str">
        <f t="shared" si="2"/>
        <v/>
      </c>
      <c r="W10" s="109"/>
      <c r="X10" s="724"/>
      <c r="Y10" s="115"/>
      <c r="Z10" s="104"/>
      <c r="AA10" s="444" t="str">
        <f t="shared" si="3"/>
        <v/>
      </c>
      <c r="AB10" s="444" t="str">
        <f t="shared" si="11"/>
        <v/>
      </c>
      <c r="AC10" s="104"/>
      <c r="AD10" s="112"/>
      <c r="AE10" s="112"/>
      <c r="AF10" s="112"/>
      <c r="AG10" s="57"/>
      <c r="AH10" s="69"/>
      <c r="AI10" s="58"/>
      <c r="AJ10" s="112"/>
      <c r="AK10" s="58"/>
      <c r="AL10" s="104"/>
      <c r="AM10" s="444" t="str">
        <f t="shared" si="4"/>
        <v/>
      </c>
      <c r="AN10" s="104"/>
      <c r="AO10" s="444" t="str">
        <f t="shared" si="5"/>
        <v/>
      </c>
    </row>
    <row r="11" spans="1:41" ht="21" customHeight="1">
      <c r="A11" s="676"/>
      <c r="B11" s="677"/>
      <c r="C11" s="423" t="str">
        <f t="shared" si="6"/>
        <v>TN0060186</v>
      </c>
      <c r="D11" s="423" t="str">
        <f t="shared" si="7"/>
        <v>External Outfall</v>
      </c>
      <c r="E11" s="422" t="str">
        <f t="shared" si="8"/>
        <v>001</v>
      </c>
      <c r="F11" s="423">
        <f t="shared" si="9"/>
        <v>2024</v>
      </c>
      <c r="G11" s="423" t="s">
        <v>337</v>
      </c>
      <c r="H11" s="424">
        <v>8</v>
      </c>
      <c r="I11" s="102"/>
      <c r="J11" s="108"/>
      <c r="K11" s="108"/>
      <c r="L11" s="103"/>
      <c r="M11" s="114"/>
      <c r="N11" s="103"/>
      <c r="O11" s="444" t="str">
        <f t="shared" si="0"/>
        <v/>
      </c>
      <c r="P11" s="444" t="str">
        <f t="shared" si="10"/>
        <v/>
      </c>
      <c r="Q11" s="103"/>
      <c r="R11" s="111"/>
      <c r="S11" s="720"/>
      <c r="T11" s="108"/>
      <c r="U11" s="721" t="str">
        <f t="shared" si="1"/>
        <v/>
      </c>
      <c r="V11" s="721" t="str">
        <f t="shared" si="2"/>
        <v/>
      </c>
      <c r="W11" s="108"/>
      <c r="X11" s="722"/>
      <c r="Y11" s="114"/>
      <c r="Z11" s="103"/>
      <c r="AA11" s="444" t="str">
        <f t="shared" si="3"/>
        <v/>
      </c>
      <c r="AB11" s="444" t="str">
        <f t="shared" si="11"/>
        <v/>
      </c>
      <c r="AC11" s="103"/>
      <c r="AD11" s="111"/>
      <c r="AE11" s="111"/>
      <c r="AF11" s="111"/>
      <c r="AG11" s="55"/>
      <c r="AH11" s="68"/>
      <c r="AI11" s="56"/>
      <c r="AJ11" s="111"/>
      <c r="AK11" s="56"/>
      <c r="AL11" s="103"/>
      <c r="AM11" s="444" t="str">
        <f t="shared" si="4"/>
        <v/>
      </c>
      <c r="AN11" s="103"/>
      <c r="AO11" s="444" t="str">
        <f t="shared" si="5"/>
        <v/>
      </c>
    </row>
    <row r="12" spans="1:41" ht="21" customHeight="1">
      <c r="A12" s="676"/>
      <c r="B12" s="677"/>
      <c r="C12" s="423" t="str">
        <f t="shared" si="6"/>
        <v>TN0060186</v>
      </c>
      <c r="D12" s="423" t="str">
        <f t="shared" si="7"/>
        <v>External Outfall</v>
      </c>
      <c r="E12" s="422" t="str">
        <f t="shared" si="8"/>
        <v>001</v>
      </c>
      <c r="F12" s="423">
        <f t="shared" si="9"/>
        <v>2024</v>
      </c>
      <c r="G12" s="423" t="s">
        <v>337</v>
      </c>
      <c r="H12" s="424">
        <v>9</v>
      </c>
      <c r="I12" s="106"/>
      <c r="J12" s="109"/>
      <c r="K12" s="109"/>
      <c r="L12" s="104"/>
      <c r="M12" s="115"/>
      <c r="N12" s="104"/>
      <c r="O12" s="444" t="str">
        <f t="shared" si="0"/>
        <v/>
      </c>
      <c r="P12" s="444" t="str">
        <f t="shared" si="10"/>
        <v/>
      </c>
      <c r="Q12" s="104"/>
      <c r="R12" s="112"/>
      <c r="S12" s="723"/>
      <c r="T12" s="109"/>
      <c r="U12" s="721" t="str">
        <f t="shared" si="1"/>
        <v/>
      </c>
      <c r="V12" s="721" t="str">
        <f t="shared" si="2"/>
        <v/>
      </c>
      <c r="W12" s="109"/>
      <c r="X12" s="724"/>
      <c r="Y12" s="115"/>
      <c r="Z12" s="104"/>
      <c r="AA12" s="444" t="str">
        <f t="shared" si="3"/>
        <v/>
      </c>
      <c r="AB12" s="444" t="str">
        <f t="shared" si="11"/>
        <v/>
      </c>
      <c r="AC12" s="104"/>
      <c r="AD12" s="112"/>
      <c r="AE12" s="112"/>
      <c r="AF12" s="112"/>
      <c r="AG12" s="57"/>
      <c r="AH12" s="69"/>
      <c r="AI12" s="58"/>
      <c r="AJ12" s="112"/>
      <c r="AK12" s="58"/>
      <c r="AL12" s="104"/>
      <c r="AM12" s="444" t="str">
        <f t="shared" si="4"/>
        <v/>
      </c>
      <c r="AN12" s="104"/>
      <c r="AO12" s="444" t="str">
        <f t="shared" si="5"/>
        <v/>
      </c>
    </row>
    <row r="13" spans="1:41" ht="21" customHeight="1">
      <c r="A13" s="676"/>
      <c r="B13" s="677"/>
      <c r="C13" s="423" t="str">
        <f t="shared" si="6"/>
        <v>TN0060186</v>
      </c>
      <c r="D13" s="423" t="str">
        <f t="shared" si="7"/>
        <v>External Outfall</v>
      </c>
      <c r="E13" s="422" t="str">
        <f t="shared" si="8"/>
        <v>001</v>
      </c>
      <c r="F13" s="423">
        <f t="shared" si="9"/>
        <v>2024</v>
      </c>
      <c r="G13" s="423" t="s">
        <v>337</v>
      </c>
      <c r="H13" s="424">
        <v>10</v>
      </c>
      <c r="I13" s="102"/>
      <c r="J13" s="108"/>
      <c r="K13" s="108"/>
      <c r="L13" s="103"/>
      <c r="M13" s="114"/>
      <c r="N13" s="103"/>
      <c r="O13" s="444" t="str">
        <f t="shared" si="0"/>
        <v/>
      </c>
      <c r="P13" s="444" t="str">
        <f t="shared" si="10"/>
        <v/>
      </c>
      <c r="Q13" s="103"/>
      <c r="R13" s="111"/>
      <c r="S13" s="720"/>
      <c r="T13" s="108"/>
      <c r="U13" s="721" t="str">
        <f t="shared" si="1"/>
        <v/>
      </c>
      <c r="V13" s="721" t="str">
        <f t="shared" si="2"/>
        <v/>
      </c>
      <c r="W13" s="108"/>
      <c r="X13" s="722"/>
      <c r="Y13" s="114"/>
      <c r="Z13" s="103"/>
      <c r="AA13" s="444" t="str">
        <f t="shared" si="3"/>
        <v/>
      </c>
      <c r="AB13" s="444" t="str">
        <f t="shared" si="11"/>
        <v/>
      </c>
      <c r="AC13" s="103"/>
      <c r="AD13" s="111"/>
      <c r="AE13" s="111"/>
      <c r="AF13" s="111"/>
      <c r="AG13" s="55"/>
      <c r="AH13" s="68"/>
      <c r="AI13" s="56"/>
      <c r="AJ13" s="111"/>
      <c r="AK13" s="56"/>
      <c r="AL13" s="103"/>
      <c r="AM13" s="444" t="str">
        <f t="shared" si="4"/>
        <v/>
      </c>
      <c r="AN13" s="103"/>
      <c r="AO13" s="444" t="str">
        <f t="shared" si="5"/>
        <v/>
      </c>
    </row>
    <row r="14" spans="1:41" ht="21" customHeight="1">
      <c r="A14" s="676"/>
      <c r="B14" s="677"/>
      <c r="C14" s="423" t="str">
        <f t="shared" si="6"/>
        <v>TN0060186</v>
      </c>
      <c r="D14" s="423" t="str">
        <f t="shared" si="7"/>
        <v>External Outfall</v>
      </c>
      <c r="E14" s="422" t="str">
        <f t="shared" si="8"/>
        <v>001</v>
      </c>
      <c r="F14" s="423">
        <f t="shared" si="9"/>
        <v>2024</v>
      </c>
      <c r="G14" s="423" t="s">
        <v>337</v>
      </c>
      <c r="H14" s="424">
        <v>11</v>
      </c>
      <c r="I14" s="106"/>
      <c r="J14" s="109"/>
      <c r="K14" s="109"/>
      <c r="L14" s="104"/>
      <c r="M14" s="72"/>
      <c r="N14" s="73"/>
      <c r="O14" s="444" t="str">
        <f t="shared" si="0"/>
        <v/>
      </c>
      <c r="P14" s="444" t="str">
        <f t="shared" si="10"/>
        <v/>
      </c>
      <c r="Q14" s="104"/>
      <c r="R14" s="112"/>
      <c r="S14" s="725"/>
      <c r="T14" s="726"/>
      <c r="U14" s="721" t="str">
        <f t="shared" si="1"/>
        <v/>
      </c>
      <c r="V14" s="721" t="str">
        <f t="shared" si="2"/>
        <v/>
      </c>
      <c r="W14" s="109"/>
      <c r="X14" s="724"/>
      <c r="Y14" s="72"/>
      <c r="Z14" s="73"/>
      <c r="AA14" s="444" t="str">
        <f t="shared" si="3"/>
        <v/>
      </c>
      <c r="AB14" s="444" t="str">
        <f t="shared" si="11"/>
        <v/>
      </c>
      <c r="AC14" s="104"/>
      <c r="AD14" s="112"/>
      <c r="AE14" s="112"/>
      <c r="AF14" s="112"/>
      <c r="AG14" s="57"/>
      <c r="AH14" s="69"/>
      <c r="AI14" s="58"/>
      <c r="AJ14" s="112"/>
      <c r="AK14" s="58"/>
      <c r="AL14" s="73"/>
      <c r="AM14" s="444" t="str">
        <f t="shared" si="4"/>
        <v/>
      </c>
      <c r="AN14" s="73"/>
      <c r="AO14" s="444" t="str">
        <f t="shared" si="5"/>
        <v/>
      </c>
    </row>
    <row r="15" spans="1:41" ht="21" customHeight="1">
      <c r="A15" s="676"/>
      <c r="B15" s="677"/>
      <c r="C15" s="423" t="str">
        <f t="shared" si="6"/>
        <v>TN0060186</v>
      </c>
      <c r="D15" s="423" t="str">
        <f t="shared" si="7"/>
        <v>External Outfall</v>
      </c>
      <c r="E15" s="422" t="str">
        <f t="shared" si="8"/>
        <v>001</v>
      </c>
      <c r="F15" s="423">
        <f t="shared" si="9"/>
        <v>2024</v>
      </c>
      <c r="G15" s="423" t="s">
        <v>337</v>
      </c>
      <c r="H15" s="424">
        <v>12</v>
      </c>
      <c r="I15" s="102"/>
      <c r="J15" s="108"/>
      <c r="K15" s="108"/>
      <c r="L15" s="103"/>
      <c r="M15" s="114"/>
      <c r="N15" s="103"/>
      <c r="O15" s="444" t="str">
        <f t="shared" si="0"/>
        <v/>
      </c>
      <c r="P15" s="444" t="str">
        <f t="shared" si="10"/>
        <v/>
      </c>
      <c r="Q15" s="103"/>
      <c r="R15" s="111"/>
      <c r="S15" s="720"/>
      <c r="T15" s="108"/>
      <c r="U15" s="721" t="str">
        <f t="shared" si="1"/>
        <v/>
      </c>
      <c r="V15" s="721" t="str">
        <f t="shared" si="2"/>
        <v/>
      </c>
      <c r="W15" s="108"/>
      <c r="X15" s="722"/>
      <c r="Y15" s="114"/>
      <c r="Z15" s="103"/>
      <c r="AA15" s="444" t="str">
        <f t="shared" si="3"/>
        <v/>
      </c>
      <c r="AB15" s="444" t="str">
        <f t="shared" si="11"/>
        <v/>
      </c>
      <c r="AC15" s="103"/>
      <c r="AD15" s="111"/>
      <c r="AE15" s="111"/>
      <c r="AF15" s="111"/>
      <c r="AG15" s="55"/>
      <c r="AH15" s="68"/>
      <c r="AI15" s="56"/>
      <c r="AJ15" s="111"/>
      <c r="AK15" s="56"/>
      <c r="AL15" s="103"/>
      <c r="AM15" s="444" t="str">
        <f t="shared" si="4"/>
        <v/>
      </c>
      <c r="AN15" s="103"/>
      <c r="AO15" s="444" t="str">
        <f t="shared" si="5"/>
        <v/>
      </c>
    </row>
    <row r="16" spans="1:41" ht="21" customHeight="1">
      <c r="A16" s="676"/>
      <c r="B16" s="677"/>
      <c r="C16" s="423" t="str">
        <f t="shared" si="6"/>
        <v>TN0060186</v>
      </c>
      <c r="D16" s="423" t="str">
        <f t="shared" si="7"/>
        <v>External Outfall</v>
      </c>
      <c r="E16" s="422" t="str">
        <f t="shared" si="8"/>
        <v>001</v>
      </c>
      <c r="F16" s="423">
        <f t="shared" si="9"/>
        <v>2024</v>
      </c>
      <c r="G16" s="423" t="s">
        <v>337</v>
      </c>
      <c r="H16" s="424">
        <v>13</v>
      </c>
      <c r="I16" s="106"/>
      <c r="J16" s="109"/>
      <c r="K16" s="109"/>
      <c r="L16" s="104"/>
      <c r="M16" s="72"/>
      <c r="N16" s="73"/>
      <c r="O16" s="444" t="str">
        <f t="shared" si="0"/>
        <v/>
      </c>
      <c r="P16" s="444" t="str">
        <f t="shared" si="10"/>
        <v/>
      </c>
      <c r="Q16" s="104"/>
      <c r="R16" s="112"/>
      <c r="S16" s="725"/>
      <c r="T16" s="726"/>
      <c r="U16" s="721" t="str">
        <f t="shared" si="1"/>
        <v/>
      </c>
      <c r="V16" s="721" t="str">
        <f t="shared" si="2"/>
        <v/>
      </c>
      <c r="W16" s="109"/>
      <c r="X16" s="724"/>
      <c r="Y16" s="72"/>
      <c r="Z16" s="73"/>
      <c r="AA16" s="444" t="str">
        <f t="shared" si="3"/>
        <v/>
      </c>
      <c r="AB16" s="444" t="str">
        <f t="shared" si="11"/>
        <v/>
      </c>
      <c r="AC16" s="104"/>
      <c r="AD16" s="112"/>
      <c r="AE16" s="74"/>
      <c r="AF16" s="74"/>
      <c r="AG16" s="75"/>
      <c r="AH16" s="33"/>
      <c r="AI16" s="76"/>
      <c r="AJ16" s="74"/>
      <c r="AK16" s="76"/>
      <c r="AL16" s="73"/>
      <c r="AM16" s="444" t="str">
        <f t="shared" si="4"/>
        <v/>
      </c>
      <c r="AN16" s="73"/>
      <c r="AO16" s="444" t="str">
        <f t="shared" si="5"/>
        <v/>
      </c>
    </row>
    <row r="17" spans="1:41" ht="21" customHeight="1">
      <c r="A17" s="676"/>
      <c r="B17" s="677"/>
      <c r="C17" s="423" t="str">
        <f t="shared" si="6"/>
        <v>TN0060186</v>
      </c>
      <c r="D17" s="423" t="str">
        <f t="shared" si="7"/>
        <v>External Outfall</v>
      </c>
      <c r="E17" s="422" t="str">
        <f t="shared" si="8"/>
        <v>001</v>
      </c>
      <c r="F17" s="423">
        <f t="shared" si="9"/>
        <v>2024</v>
      </c>
      <c r="G17" s="423" t="s">
        <v>337</v>
      </c>
      <c r="H17" s="424">
        <v>14</v>
      </c>
      <c r="I17" s="102"/>
      <c r="J17" s="108"/>
      <c r="K17" s="108"/>
      <c r="L17" s="103"/>
      <c r="M17" s="114"/>
      <c r="N17" s="103"/>
      <c r="O17" s="444" t="str">
        <f t="shared" si="0"/>
        <v/>
      </c>
      <c r="P17" s="444" t="str">
        <f t="shared" si="10"/>
        <v/>
      </c>
      <c r="Q17" s="103"/>
      <c r="R17" s="111"/>
      <c r="S17" s="720"/>
      <c r="T17" s="108"/>
      <c r="U17" s="721" t="str">
        <f t="shared" si="1"/>
        <v/>
      </c>
      <c r="V17" s="721" t="str">
        <f t="shared" si="2"/>
        <v/>
      </c>
      <c r="W17" s="108"/>
      <c r="X17" s="722"/>
      <c r="Y17" s="114"/>
      <c r="Z17" s="103"/>
      <c r="AA17" s="444" t="str">
        <f t="shared" si="3"/>
        <v/>
      </c>
      <c r="AB17" s="444" t="str">
        <f t="shared" si="11"/>
        <v/>
      </c>
      <c r="AC17" s="103"/>
      <c r="AD17" s="111"/>
      <c r="AE17" s="111"/>
      <c r="AF17" s="111"/>
      <c r="AG17" s="55"/>
      <c r="AH17" s="68"/>
      <c r="AI17" s="56"/>
      <c r="AJ17" s="111"/>
      <c r="AK17" s="56"/>
      <c r="AL17" s="103"/>
      <c r="AM17" s="444" t="str">
        <f t="shared" si="4"/>
        <v/>
      </c>
      <c r="AN17" s="103"/>
      <c r="AO17" s="444" t="str">
        <f t="shared" si="5"/>
        <v/>
      </c>
    </row>
    <row r="18" spans="1:41" ht="21" customHeight="1">
      <c r="A18" s="676"/>
      <c r="B18" s="677"/>
      <c r="C18" s="423" t="str">
        <f t="shared" si="6"/>
        <v>TN0060186</v>
      </c>
      <c r="D18" s="423" t="str">
        <f t="shared" si="7"/>
        <v>External Outfall</v>
      </c>
      <c r="E18" s="422" t="str">
        <f t="shared" si="8"/>
        <v>001</v>
      </c>
      <c r="F18" s="423">
        <f t="shared" si="9"/>
        <v>2024</v>
      </c>
      <c r="G18" s="423" t="s">
        <v>337</v>
      </c>
      <c r="H18" s="424">
        <v>15</v>
      </c>
      <c r="I18" s="106"/>
      <c r="J18" s="109"/>
      <c r="K18" s="109"/>
      <c r="L18" s="104"/>
      <c r="M18" s="115"/>
      <c r="N18" s="104"/>
      <c r="O18" s="444" t="str">
        <f t="shared" si="0"/>
        <v/>
      </c>
      <c r="P18" s="444" t="str">
        <f t="shared" si="10"/>
        <v/>
      </c>
      <c r="Q18" s="104"/>
      <c r="R18" s="112"/>
      <c r="S18" s="723"/>
      <c r="T18" s="109"/>
      <c r="U18" s="721" t="str">
        <f t="shared" si="1"/>
        <v/>
      </c>
      <c r="V18" s="721" t="str">
        <f t="shared" si="2"/>
        <v/>
      </c>
      <c r="W18" s="109"/>
      <c r="X18" s="724"/>
      <c r="Y18" s="115"/>
      <c r="Z18" s="104"/>
      <c r="AA18" s="444" t="str">
        <f t="shared" si="3"/>
        <v/>
      </c>
      <c r="AB18" s="444" t="str">
        <f t="shared" si="11"/>
        <v/>
      </c>
      <c r="AC18" s="104"/>
      <c r="AD18" s="112"/>
      <c r="AE18" s="112"/>
      <c r="AF18" s="112"/>
      <c r="AG18" s="57"/>
      <c r="AH18" s="69"/>
      <c r="AI18" s="58"/>
      <c r="AJ18" s="112"/>
      <c r="AK18" s="58"/>
      <c r="AL18" s="104"/>
      <c r="AM18" s="444" t="str">
        <f t="shared" si="4"/>
        <v/>
      </c>
      <c r="AN18" s="104"/>
      <c r="AO18" s="444" t="str">
        <f t="shared" si="5"/>
        <v/>
      </c>
    </row>
    <row r="19" spans="1:41" ht="21" customHeight="1">
      <c r="A19" s="676"/>
      <c r="B19" s="677"/>
      <c r="C19" s="423" t="str">
        <f t="shared" si="6"/>
        <v>TN0060186</v>
      </c>
      <c r="D19" s="423" t="str">
        <f t="shared" si="7"/>
        <v>External Outfall</v>
      </c>
      <c r="E19" s="422" t="str">
        <f t="shared" si="8"/>
        <v>001</v>
      </c>
      <c r="F19" s="423">
        <f t="shared" si="9"/>
        <v>2024</v>
      </c>
      <c r="G19" s="423" t="s">
        <v>337</v>
      </c>
      <c r="H19" s="424">
        <v>16</v>
      </c>
      <c r="I19" s="102"/>
      <c r="J19" s="108"/>
      <c r="K19" s="108"/>
      <c r="L19" s="103"/>
      <c r="M19" s="114"/>
      <c r="N19" s="103"/>
      <c r="O19" s="444" t="str">
        <f t="shared" si="0"/>
        <v/>
      </c>
      <c r="P19" s="444" t="str">
        <f t="shared" si="10"/>
        <v/>
      </c>
      <c r="Q19" s="103"/>
      <c r="R19" s="111"/>
      <c r="S19" s="720"/>
      <c r="T19" s="108"/>
      <c r="U19" s="721" t="str">
        <f t="shared" si="1"/>
        <v/>
      </c>
      <c r="V19" s="721" t="str">
        <f t="shared" si="2"/>
        <v/>
      </c>
      <c r="W19" s="108"/>
      <c r="X19" s="722"/>
      <c r="Y19" s="114"/>
      <c r="Z19" s="103"/>
      <c r="AA19" s="444" t="str">
        <f t="shared" si="3"/>
        <v/>
      </c>
      <c r="AB19" s="444" t="str">
        <f t="shared" si="11"/>
        <v/>
      </c>
      <c r="AC19" s="103"/>
      <c r="AD19" s="111"/>
      <c r="AE19" s="111"/>
      <c r="AF19" s="111"/>
      <c r="AG19" s="55"/>
      <c r="AH19" s="68"/>
      <c r="AI19" s="56"/>
      <c r="AJ19" s="111"/>
      <c r="AK19" s="56"/>
      <c r="AL19" s="103"/>
      <c r="AM19" s="444" t="str">
        <f t="shared" si="4"/>
        <v/>
      </c>
      <c r="AN19" s="103"/>
      <c r="AO19" s="444" t="str">
        <f t="shared" si="5"/>
        <v/>
      </c>
    </row>
    <row r="20" spans="1:41" ht="21" customHeight="1">
      <c r="A20" s="676"/>
      <c r="B20" s="677"/>
      <c r="C20" s="423" t="str">
        <f t="shared" si="6"/>
        <v>TN0060186</v>
      </c>
      <c r="D20" s="423" t="str">
        <f t="shared" si="7"/>
        <v>External Outfall</v>
      </c>
      <c r="E20" s="422" t="str">
        <f t="shared" si="8"/>
        <v>001</v>
      </c>
      <c r="F20" s="423">
        <f t="shared" si="9"/>
        <v>2024</v>
      </c>
      <c r="G20" s="423" t="s">
        <v>337</v>
      </c>
      <c r="H20" s="424">
        <v>17</v>
      </c>
      <c r="I20" s="106"/>
      <c r="J20" s="109"/>
      <c r="K20" s="109"/>
      <c r="L20" s="104"/>
      <c r="M20" s="115"/>
      <c r="N20" s="104"/>
      <c r="O20" s="444" t="str">
        <f t="shared" si="0"/>
        <v/>
      </c>
      <c r="P20" s="444" t="str">
        <f t="shared" si="10"/>
        <v/>
      </c>
      <c r="Q20" s="104"/>
      <c r="R20" s="112"/>
      <c r="S20" s="723"/>
      <c r="T20" s="109"/>
      <c r="U20" s="721" t="str">
        <f t="shared" si="1"/>
        <v/>
      </c>
      <c r="V20" s="721" t="str">
        <f t="shared" si="2"/>
        <v/>
      </c>
      <c r="W20" s="109"/>
      <c r="X20" s="724"/>
      <c r="Y20" s="115"/>
      <c r="Z20" s="104"/>
      <c r="AA20" s="444" t="str">
        <f t="shared" si="3"/>
        <v/>
      </c>
      <c r="AB20" s="444" t="str">
        <f t="shared" si="11"/>
        <v/>
      </c>
      <c r="AC20" s="104"/>
      <c r="AD20" s="112"/>
      <c r="AE20" s="112"/>
      <c r="AF20" s="112"/>
      <c r="AG20" s="57"/>
      <c r="AH20" s="69"/>
      <c r="AI20" s="58"/>
      <c r="AJ20" s="112"/>
      <c r="AK20" s="58"/>
      <c r="AL20" s="104"/>
      <c r="AM20" s="444" t="str">
        <f t="shared" si="4"/>
        <v/>
      </c>
      <c r="AN20" s="104"/>
      <c r="AO20" s="444" t="str">
        <f t="shared" si="5"/>
        <v/>
      </c>
    </row>
    <row r="21" spans="1:41" ht="21" customHeight="1">
      <c r="A21" s="676"/>
      <c r="B21" s="677"/>
      <c r="C21" s="423" t="str">
        <f t="shared" si="6"/>
        <v>TN0060186</v>
      </c>
      <c r="D21" s="423" t="str">
        <f t="shared" si="7"/>
        <v>External Outfall</v>
      </c>
      <c r="E21" s="422" t="str">
        <f t="shared" si="8"/>
        <v>001</v>
      </c>
      <c r="F21" s="423">
        <f t="shared" si="9"/>
        <v>2024</v>
      </c>
      <c r="G21" s="423" t="s">
        <v>337</v>
      </c>
      <c r="H21" s="424">
        <v>18</v>
      </c>
      <c r="I21" s="102"/>
      <c r="J21" s="108"/>
      <c r="K21" s="108"/>
      <c r="L21" s="103"/>
      <c r="M21" s="114"/>
      <c r="N21" s="103"/>
      <c r="O21" s="444" t="str">
        <f t="shared" si="0"/>
        <v/>
      </c>
      <c r="P21" s="444" t="str">
        <f t="shared" si="10"/>
        <v/>
      </c>
      <c r="Q21" s="103"/>
      <c r="R21" s="111"/>
      <c r="S21" s="720"/>
      <c r="T21" s="108"/>
      <c r="U21" s="721" t="str">
        <f t="shared" si="1"/>
        <v/>
      </c>
      <c r="V21" s="721" t="str">
        <f t="shared" si="2"/>
        <v/>
      </c>
      <c r="W21" s="108"/>
      <c r="X21" s="722"/>
      <c r="Y21" s="114"/>
      <c r="Z21" s="103"/>
      <c r="AA21" s="444" t="str">
        <f t="shared" si="3"/>
        <v/>
      </c>
      <c r="AB21" s="444" t="str">
        <f t="shared" si="11"/>
        <v/>
      </c>
      <c r="AC21" s="103"/>
      <c r="AD21" s="111"/>
      <c r="AE21" s="111"/>
      <c r="AF21" s="111"/>
      <c r="AG21" s="55"/>
      <c r="AH21" s="68"/>
      <c r="AI21" s="56"/>
      <c r="AJ21" s="111"/>
      <c r="AK21" s="56"/>
      <c r="AL21" s="103"/>
      <c r="AM21" s="444" t="str">
        <f t="shared" si="4"/>
        <v/>
      </c>
      <c r="AN21" s="103"/>
      <c r="AO21" s="444" t="str">
        <f t="shared" si="5"/>
        <v/>
      </c>
    </row>
    <row r="22" spans="1:41" ht="21" customHeight="1">
      <c r="A22" s="676"/>
      <c r="B22" s="677"/>
      <c r="C22" s="423" t="str">
        <f t="shared" si="6"/>
        <v>TN0060186</v>
      </c>
      <c r="D22" s="423" t="str">
        <f t="shared" si="7"/>
        <v>External Outfall</v>
      </c>
      <c r="E22" s="422" t="str">
        <f t="shared" si="8"/>
        <v>001</v>
      </c>
      <c r="F22" s="423">
        <f t="shared" si="9"/>
        <v>2024</v>
      </c>
      <c r="G22" s="423" t="s">
        <v>337</v>
      </c>
      <c r="H22" s="424">
        <v>19</v>
      </c>
      <c r="I22" s="106"/>
      <c r="J22" s="109"/>
      <c r="K22" s="109"/>
      <c r="L22" s="104"/>
      <c r="M22" s="72"/>
      <c r="N22" s="73"/>
      <c r="O22" s="444" t="str">
        <f t="shared" si="0"/>
        <v/>
      </c>
      <c r="P22" s="444" t="str">
        <f t="shared" si="10"/>
        <v/>
      </c>
      <c r="Q22" s="104"/>
      <c r="R22" s="112"/>
      <c r="S22" s="725"/>
      <c r="T22" s="726"/>
      <c r="U22" s="721" t="str">
        <f t="shared" si="1"/>
        <v/>
      </c>
      <c r="V22" s="721" t="str">
        <f t="shared" si="2"/>
        <v/>
      </c>
      <c r="W22" s="109"/>
      <c r="X22" s="724"/>
      <c r="Y22" s="72"/>
      <c r="Z22" s="73"/>
      <c r="AA22" s="444" t="str">
        <f t="shared" si="3"/>
        <v/>
      </c>
      <c r="AB22" s="444" t="str">
        <f t="shared" si="11"/>
        <v/>
      </c>
      <c r="AC22" s="104"/>
      <c r="AD22" s="112"/>
      <c r="AE22" s="112"/>
      <c r="AF22" s="112"/>
      <c r="AG22" s="57"/>
      <c r="AH22" s="69"/>
      <c r="AI22" s="58"/>
      <c r="AJ22" s="112"/>
      <c r="AK22" s="58"/>
      <c r="AL22" s="73"/>
      <c r="AM22" s="444" t="str">
        <f t="shared" si="4"/>
        <v/>
      </c>
      <c r="AN22" s="73"/>
      <c r="AO22" s="444" t="str">
        <f t="shared" si="5"/>
        <v/>
      </c>
    </row>
    <row r="23" spans="1:41" ht="21" customHeight="1">
      <c r="A23" s="676"/>
      <c r="B23" s="677"/>
      <c r="C23" s="423" t="str">
        <f t="shared" si="6"/>
        <v>TN0060186</v>
      </c>
      <c r="D23" s="423" t="str">
        <f t="shared" si="7"/>
        <v>External Outfall</v>
      </c>
      <c r="E23" s="422" t="str">
        <f t="shared" si="8"/>
        <v>001</v>
      </c>
      <c r="F23" s="423">
        <f t="shared" si="9"/>
        <v>2024</v>
      </c>
      <c r="G23" s="423" t="s">
        <v>337</v>
      </c>
      <c r="H23" s="424">
        <v>20</v>
      </c>
      <c r="I23" s="102"/>
      <c r="J23" s="108"/>
      <c r="K23" s="108"/>
      <c r="L23" s="103"/>
      <c r="M23" s="114"/>
      <c r="N23" s="103"/>
      <c r="O23" s="444" t="str">
        <f t="shared" si="0"/>
        <v/>
      </c>
      <c r="P23" s="444" t="str">
        <f t="shared" si="10"/>
        <v/>
      </c>
      <c r="Q23" s="103"/>
      <c r="R23" s="111"/>
      <c r="S23" s="720"/>
      <c r="T23" s="108"/>
      <c r="U23" s="721" t="str">
        <f t="shared" si="1"/>
        <v/>
      </c>
      <c r="V23" s="721" t="str">
        <f t="shared" si="2"/>
        <v/>
      </c>
      <c r="W23" s="108"/>
      <c r="X23" s="722"/>
      <c r="Y23" s="114"/>
      <c r="Z23" s="103"/>
      <c r="AA23" s="444" t="str">
        <f t="shared" si="3"/>
        <v/>
      </c>
      <c r="AB23" s="444" t="str">
        <f t="shared" si="11"/>
        <v/>
      </c>
      <c r="AC23" s="103"/>
      <c r="AD23" s="111"/>
      <c r="AE23" s="111"/>
      <c r="AF23" s="111"/>
      <c r="AG23" s="55"/>
      <c r="AH23" s="68"/>
      <c r="AI23" s="56"/>
      <c r="AJ23" s="111"/>
      <c r="AK23" s="56"/>
      <c r="AL23" s="103"/>
      <c r="AM23" s="444" t="str">
        <f t="shared" si="4"/>
        <v/>
      </c>
      <c r="AN23" s="103"/>
      <c r="AO23" s="444" t="str">
        <f t="shared" si="5"/>
        <v/>
      </c>
    </row>
    <row r="24" spans="1:41" ht="21" customHeight="1">
      <c r="A24" s="676"/>
      <c r="B24" s="677"/>
      <c r="C24" s="423" t="str">
        <f t="shared" si="6"/>
        <v>TN0060186</v>
      </c>
      <c r="D24" s="423" t="str">
        <f t="shared" si="7"/>
        <v>External Outfall</v>
      </c>
      <c r="E24" s="422" t="str">
        <f t="shared" si="8"/>
        <v>001</v>
      </c>
      <c r="F24" s="423">
        <f t="shared" si="9"/>
        <v>2024</v>
      </c>
      <c r="G24" s="423" t="s">
        <v>337</v>
      </c>
      <c r="H24" s="424">
        <v>21</v>
      </c>
      <c r="I24" s="106"/>
      <c r="J24" s="109"/>
      <c r="K24" s="109"/>
      <c r="L24" s="104"/>
      <c r="M24" s="72"/>
      <c r="N24" s="73"/>
      <c r="O24" s="444" t="str">
        <f t="shared" si="0"/>
        <v/>
      </c>
      <c r="P24" s="444" t="str">
        <f t="shared" si="10"/>
        <v/>
      </c>
      <c r="Q24" s="104"/>
      <c r="R24" s="112"/>
      <c r="S24" s="725"/>
      <c r="T24" s="726"/>
      <c r="U24" s="721" t="str">
        <f t="shared" si="1"/>
        <v/>
      </c>
      <c r="V24" s="721" t="str">
        <f t="shared" si="2"/>
        <v/>
      </c>
      <c r="W24" s="109"/>
      <c r="X24" s="724"/>
      <c r="Y24" s="72"/>
      <c r="Z24" s="73"/>
      <c r="AA24" s="444" t="str">
        <f t="shared" si="3"/>
        <v/>
      </c>
      <c r="AB24" s="444" t="str">
        <f t="shared" si="11"/>
        <v/>
      </c>
      <c r="AC24" s="104"/>
      <c r="AD24" s="112"/>
      <c r="AE24" s="112"/>
      <c r="AF24" s="112"/>
      <c r="AG24" s="57"/>
      <c r="AH24" s="69"/>
      <c r="AI24" s="58"/>
      <c r="AJ24" s="112"/>
      <c r="AK24" s="58"/>
      <c r="AL24" s="73"/>
      <c r="AM24" s="444" t="str">
        <f t="shared" si="4"/>
        <v/>
      </c>
      <c r="AN24" s="73"/>
      <c r="AO24" s="444" t="str">
        <f t="shared" si="5"/>
        <v/>
      </c>
    </row>
    <row r="25" spans="1:41" ht="21" customHeight="1">
      <c r="A25" s="676"/>
      <c r="B25" s="677"/>
      <c r="C25" s="423" t="str">
        <f t="shared" si="6"/>
        <v>TN0060186</v>
      </c>
      <c r="D25" s="423" t="str">
        <f t="shared" si="7"/>
        <v>External Outfall</v>
      </c>
      <c r="E25" s="422" t="str">
        <f t="shared" si="8"/>
        <v>001</v>
      </c>
      <c r="F25" s="423">
        <f t="shared" si="9"/>
        <v>2024</v>
      </c>
      <c r="G25" s="423" t="s">
        <v>337</v>
      </c>
      <c r="H25" s="424">
        <v>22</v>
      </c>
      <c r="I25" s="102"/>
      <c r="J25" s="108"/>
      <c r="K25" s="108"/>
      <c r="L25" s="103"/>
      <c r="M25" s="114"/>
      <c r="N25" s="103"/>
      <c r="O25" s="444" t="str">
        <f t="shared" si="0"/>
        <v/>
      </c>
      <c r="P25" s="444" t="str">
        <f t="shared" si="10"/>
        <v/>
      </c>
      <c r="Q25" s="103"/>
      <c r="R25" s="111"/>
      <c r="S25" s="720"/>
      <c r="T25" s="108"/>
      <c r="U25" s="721" t="str">
        <f t="shared" si="1"/>
        <v/>
      </c>
      <c r="V25" s="721" t="str">
        <f t="shared" si="2"/>
        <v/>
      </c>
      <c r="W25" s="108"/>
      <c r="X25" s="722"/>
      <c r="Y25" s="114"/>
      <c r="Z25" s="103"/>
      <c r="AA25" s="444" t="str">
        <f t="shared" si="3"/>
        <v/>
      </c>
      <c r="AB25" s="444" t="str">
        <f t="shared" si="11"/>
        <v/>
      </c>
      <c r="AC25" s="103"/>
      <c r="AD25" s="111"/>
      <c r="AE25" s="111"/>
      <c r="AF25" s="111"/>
      <c r="AG25" s="55"/>
      <c r="AH25" s="68"/>
      <c r="AI25" s="56"/>
      <c r="AJ25" s="111"/>
      <c r="AK25" s="56"/>
      <c r="AL25" s="103"/>
      <c r="AM25" s="444" t="str">
        <f t="shared" si="4"/>
        <v/>
      </c>
      <c r="AN25" s="103"/>
      <c r="AO25" s="444" t="str">
        <f t="shared" si="5"/>
        <v/>
      </c>
    </row>
    <row r="26" spans="1:41" ht="21" customHeight="1">
      <c r="A26" s="676"/>
      <c r="B26" s="677"/>
      <c r="C26" s="423" t="str">
        <f t="shared" si="6"/>
        <v>TN0060186</v>
      </c>
      <c r="D26" s="423" t="str">
        <f t="shared" si="7"/>
        <v>External Outfall</v>
      </c>
      <c r="E26" s="422" t="str">
        <f t="shared" si="8"/>
        <v>001</v>
      </c>
      <c r="F26" s="423">
        <f t="shared" si="9"/>
        <v>2024</v>
      </c>
      <c r="G26" s="423" t="s">
        <v>337</v>
      </c>
      <c r="H26" s="424">
        <v>23</v>
      </c>
      <c r="I26" s="106"/>
      <c r="J26" s="109"/>
      <c r="K26" s="109"/>
      <c r="L26" s="104"/>
      <c r="M26" s="115"/>
      <c r="N26" s="104"/>
      <c r="O26" s="444" t="str">
        <f t="shared" si="0"/>
        <v/>
      </c>
      <c r="P26" s="444" t="str">
        <f t="shared" si="10"/>
        <v/>
      </c>
      <c r="Q26" s="104"/>
      <c r="R26" s="112"/>
      <c r="S26" s="723"/>
      <c r="T26" s="109"/>
      <c r="U26" s="721" t="str">
        <f t="shared" si="1"/>
        <v/>
      </c>
      <c r="V26" s="721" t="str">
        <f t="shared" si="2"/>
        <v/>
      </c>
      <c r="W26" s="109"/>
      <c r="X26" s="724"/>
      <c r="Y26" s="115"/>
      <c r="Z26" s="104"/>
      <c r="AA26" s="444" t="str">
        <f t="shared" si="3"/>
        <v/>
      </c>
      <c r="AB26" s="444" t="str">
        <f t="shared" si="11"/>
        <v/>
      </c>
      <c r="AC26" s="104"/>
      <c r="AD26" s="112"/>
      <c r="AE26" s="112"/>
      <c r="AF26" s="112"/>
      <c r="AG26" s="57"/>
      <c r="AH26" s="69"/>
      <c r="AI26" s="58"/>
      <c r="AJ26" s="112"/>
      <c r="AK26" s="58"/>
      <c r="AL26" s="104"/>
      <c r="AM26" s="444" t="str">
        <f t="shared" si="4"/>
        <v/>
      </c>
      <c r="AN26" s="104"/>
      <c r="AO26" s="444" t="str">
        <f t="shared" si="5"/>
        <v/>
      </c>
    </row>
    <row r="27" spans="1:41" ht="21" customHeight="1">
      <c r="A27" s="676"/>
      <c r="B27" s="677"/>
      <c r="C27" s="423" t="str">
        <f t="shared" si="6"/>
        <v>TN0060186</v>
      </c>
      <c r="D27" s="423" t="str">
        <f t="shared" si="7"/>
        <v>External Outfall</v>
      </c>
      <c r="E27" s="422" t="str">
        <f t="shared" si="8"/>
        <v>001</v>
      </c>
      <c r="F27" s="423">
        <f t="shared" si="9"/>
        <v>2024</v>
      </c>
      <c r="G27" s="423" t="s">
        <v>337</v>
      </c>
      <c r="H27" s="424">
        <v>24</v>
      </c>
      <c r="I27" s="102"/>
      <c r="J27" s="108"/>
      <c r="K27" s="108"/>
      <c r="L27" s="103"/>
      <c r="M27" s="114"/>
      <c r="N27" s="103"/>
      <c r="O27" s="444" t="str">
        <f t="shared" si="0"/>
        <v/>
      </c>
      <c r="P27" s="444" t="str">
        <f t="shared" si="10"/>
        <v/>
      </c>
      <c r="Q27" s="103"/>
      <c r="R27" s="111"/>
      <c r="S27" s="720"/>
      <c r="T27" s="108"/>
      <c r="U27" s="721" t="str">
        <f t="shared" si="1"/>
        <v/>
      </c>
      <c r="V27" s="721" t="str">
        <f t="shared" si="2"/>
        <v/>
      </c>
      <c r="W27" s="108"/>
      <c r="X27" s="722"/>
      <c r="Y27" s="114"/>
      <c r="Z27" s="103"/>
      <c r="AA27" s="444" t="str">
        <f t="shared" si="3"/>
        <v/>
      </c>
      <c r="AB27" s="444" t="str">
        <f t="shared" si="11"/>
        <v/>
      </c>
      <c r="AC27" s="103"/>
      <c r="AD27" s="111"/>
      <c r="AE27" s="111"/>
      <c r="AF27" s="111"/>
      <c r="AG27" s="55"/>
      <c r="AH27" s="68"/>
      <c r="AI27" s="56"/>
      <c r="AJ27" s="111"/>
      <c r="AK27" s="56"/>
      <c r="AL27" s="103"/>
      <c r="AM27" s="444" t="str">
        <f t="shared" si="4"/>
        <v/>
      </c>
      <c r="AN27" s="103"/>
      <c r="AO27" s="444" t="str">
        <f t="shared" si="5"/>
        <v/>
      </c>
    </row>
    <row r="28" spans="1:41" ht="21" customHeight="1">
      <c r="A28" s="676"/>
      <c r="B28" s="677"/>
      <c r="C28" s="423" t="str">
        <f t="shared" si="6"/>
        <v>TN0060186</v>
      </c>
      <c r="D28" s="423" t="str">
        <f t="shared" si="7"/>
        <v>External Outfall</v>
      </c>
      <c r="E28" s="422" t="str">
        <f t="shared" si="8"/>
        <v>001</v>
      </c>
      <c r="F28" s="423">
        <f t="shared" si="9"/>
        <v>2024</v>
      </c>
      <c r="G28" s="423" t="s">
        <v>337</v>
      </c>
      <c r="H28" s="424">
        <v>25</v>
      </c>
      <c r="I28" s="106"/>
      <c r="J28" s="109"/>
      <c r="K28" s="109"/>
      <c r="L28" s="104"/>
      <c r="M28" s="72"/>
      <c r="N28" s="73"/>
      <c r="O28" s="444" t="str">
        <f t="shared" si="0"/>
        <v/>
      </c>
      <c r="P28" s="444" t="str">
        <f t="shared" si="10"/>
        <v/>
      </c>
      <c r="Q28" s="104"/>
      <c r="R28" s="112"/>
      <c r="S28" s="725"/>
      <c r="T28" s="726"/>
      <c r="U28" s="721" t="str">
        <f t="shared" si="1"/>
        <v/>
      </c>
      <c r="V28" s="721" t="str">
        <f t="shared" si="2"/>
        <v/>
      </c>
      <c r="W28" s="109"/>
      <c r="X28" s="724"/>
      <c r="Y28" s="72"/>
      <c r="Z28" s="73"/>
      <c r="AA28" s="444" t="str">
        <f t="shared" si="3"/>
        <v/>
      </c>
      <c r="AB28" s="444" t="str">
        <f t="shared" si="11"/>
        <v/>
      </c>
      <c r="AC28" s="104"/>
      <c r="AD28" s="112"/>
      <c r="AE28" s="112"/>
      <c r="AF28" s="112"/>
      <c r="AG28" s="57"/>
      <c r="AH28" s="69"/>
      <c r="AI28" s="58"/>
      <c r="AJ28" s="112"/>
      <c r="AK28" s="58"/>
      <c r="AL28" s="73"/>
      <c r="AM28" s="444" t="str">
        <f t="shared" si="4"/>
        <v/>
      </c>
      <c r="AN28" s="73"/>
      <c r="AO28" s="444" t="str">
        <f t="shared" si="5"/>
        <v/>
      </c>
    </row>
    <row r="29" spans="1:41" ht="21" customHeight="1">
      <c r="A29" s="676"/>
      <c r="B29" s="677"/>
      <c r="C29" s="423" t="str">
        <f t="shared" si="6"/>
        <v>TN0060186</v>
      </c>
      <c r="D29" s="423" t="str">
        <f t="shared" si="7"/>
        <v>External Outfall</v>
      </c>
      <c r="E29" s="422" t="str">
        <f t="shared" si="8"/>
        <v>001</v>
      </c>
      <c r="F29" s="423">
        <f t="shared" si="9"/>
        <v>2024</v>
      </c>
      <c r="G29" s="423" t="s">
        <v>337</v>
      </c>
      <c r="H29" s="424">
        <v>26</v>
      </c>
      <c r="I29" s="102"/>
      <c r="J29" s="108"/>
      <c r="K29" s="108"/>
      <c r="L29" s="103"/>
      <c r="M29" s="114"/>
      <c r="N29" s="103"/>
      <c r="O29" s="444" t="str">
        <f t="shared" si="0"/>
        <v/>
      </c>
      <c r="P29" s="444" t="str">
        <f t="shared" si="10"/>
        <v/>
      </c>
      <c r="Q29" s="103"/>
      <c r="R29" s="111"/>
      <c r="S29" s="720"/>
      <c r="T29" s="108"/>
      <c r="U29" s="721" t="str">
        <f t="shared" si="1"/>
        <v/>
      </c>
      <c r="V29" s="721" t="str">
        <f t="shared" si="2"/>
        <v/>
      </c>
      <c r="W29" s="108"/>
      <c r="X29" s="722"/>
      <c r="Y29" s="114"/>
      <c r="Z29" s="103"/>
      <c r="AA29" s="444" t="str">
        <f t="shared" si="3"/>
        <v/>
      </c>
      <c r="AB29" s="444" t="str">
        <f t="shared" si="11"/>
        <v/>
      </c>
      <c r="AC29" s="103"/>
      <c r="AD29" s="111"/>
      <c r="AE29" s="111"/>
      <c r="AF29" s="111"/>
      <c r="AG29" s="55"/>
      <c r="AH29" s="68"/>
      <c r="AI29" s="56"/>
      <c r="AJ29" s="111"/>
      <c r="AK29" s="56"/>
      <c r="AL29" s="103"/>
      <c r="AM29" s="444" t="str">
        <f t="shared" si="4"/>
        <v/>
      </c>
      <c r="AN29" s="103"/>
      <c r="AO29" s="444" t="str">
        <f t="shared" si="5"/>
        <v/>
      </c>
    </row>
    <row r="30" spans="1:41" ht="21" customHeight="1">
      <c r="A30" s="676"/>
      <c r="B30" s="677"/>
      <c r="C30" s="423" t="str">
        <f t="shared" si="6"/>
        <v>TN0060186</v>
      </c>
      <c r="D30" s="423" t="str">
        <f t="shared" si="7"/>
        <v>External Outfall</v>
      </c>
      <c r="E30" s="422" t="str">
        <f t="shared" si="8"/>
        <v>001</v>
      </c>
      <c r="F30" s="423">
        <f t="shared" si="9"/>
        <v>2024</v>
      </c>
      <c r="G30" s="423" t="s">
        <v>337</v>
      </c>
      <c r="H30" s="424">
        <v>27</v>
      </c>
      <c r="I30" s="106"/>
      <c r="J30" s="150"/>
      <c r="K30" s="150"/>
      <c r="L30" s="104"/>
      <c r="M30" s="72"/>
      <c r="N30" s="73"/>
      <c r="O30" s="444" t="str">
        <f t="shared" si="0"/>
        <v/>
      </c>
      <c r="P30" s="444" t="str">
        <f t="shared" si="10"/>
        <v/>
      </c>
      <c r="Q30" s="104"/>
      <c r="R30" s="112"/>
      <c r="S30" s="725"/>
      <c r="T30" s="726"/>
      <c r="U30" s="721" t="str">
        <f t="shared" si="1"/>
        <v/>
      </c>
      <c r="V30" s="721" t="str">
        <f t="shared" si="2"/>
        <v/>
      </c>
      <c r="W30" s="109"/>
      <c r="X30" s="724"/>
      <c r="Y30" s="72"/>
      <c r="Z30" s="73"/>
      <c r="AA30" s="444" t="str">
        <f t="shared" si="3"/>
        <v/>
      </c>
      <c r="AB30" s="444" t="str">
        <f t="shared" si="11"/>
        <v/>
      </c>
      <c r="AC30" s="104"/>
      <c r="AD30" s="112"/>
      <c r="AE30" s="112"/>
      <c r="AF30" s="112"/>
      <c r="AG30" s="57"/>
      <c r="AH30" s="69"/>
      <c r="AI30" s="58"/>
      <c r="AJ30" s="112"/>
      <c r="AK30" s="58"/>
      <c r="AL30" s="73"/>
      <c r="AM30" s="444" t="str">
        <f t="shared" si="4"/>
        <v/>
      </c>
      <c r="AN30" s="73"/>
      <c r="AO30" s="444" t="str">
        <f t="shared" si="5"/>
        <v/>
      </c>
    </row>
    <row r="31" spans="1:41" ht="21" customHeight="1">
      <c r="A31" s="676"/>
      <c r="B31" s="677"/>
      <c r="C31" s="423" t="str">
        <f t="shared" si="6"/>
        <v>TN0060186</v>
      </c>
      <c r="D31" s="423" t="str">
        <f t="shared" si="7"/>
        <v>External Outfall</v>
      </c>
      <c r="E31" s="422" t="str">
        <f t="shared" si="8"/>
        <v>001</v>
      </c>
      <c r="F31" s="423">
        <f t="shared" si="9"/>
        <v>2024</v>
      </c>
      <c r="G31" s="423" t="s">
        <v>337</v>
      </c>
      <c r="H31" s="424">
        <v>28</v>
      </c>
      <c r="I31" s="102"/>
      <c r="J31" s="108"/>
      <c r="K31" s="108"/>
      <c r="L31" s="103"/>
      <c r="M31" s="114"/>
      <c r="N31" s="103"/>
      <c r="O31" s="444" t="str">
        <f t="shared" si="0"/>
        <v/>
      </c>
      <c r="P31" s="444" t="str">
        <f t="shared" si="10"/>
        <v/>
      </c>
      <c r="Q31" s="103"/>
      <c r="R31" s="111"/>
      <c r="S31" s="720"/>
      <c r="T31" s="108"/>
      <c r="U31" s="721" t="str">
        <f t="shared" si="1"/>
        <v/>
      </c>
      <c r="V31" s="721" t="str">
        <f t="shared" si="2"/>
        <v/>
      </c>
      <c r="W31" s="108"/>
      <c r="X31" s="722"/>
      <c r="Y31" s="114"/>
      <c r="Z31" s="103"/>
      <c r="AA31" s="444" t="str">
        <f t="shared" si="3"/>
        <v/>
      </c>
      <c r="AB31" s="444" t="str">
        <f t="shared" si="11"/>
        <v/>
      </c>
      <c r="AC31" s="103"/>
      <c r="AD31" s="111"/>
      <c r="AE31" s="111"/>
      <c r="AF31" s="111"/>
      <c r="AG31" s="55"/>
      <c r="AH31" s="68"/>
      <c r="AI31" s="56"/>
      <c r="AJ31" s="111"/>
      <c r="AK31" s="56"/>
      <c r="AL31" s="103"/>
      <c r="AM31" s="444" t="str">
        <f t="shared" si="4"/>
        <v/>
      </c>
      <c r="AN31" s="103"/>
      <c r="AO31" s="444" t="str">
        <f t="shared" si="5"/>
        <v/>
      </c>
    </row>
    <row r="32" spans="1:41" ht="21" customHeight="1">
      <c r="A32" s="676"/>
      <c r="B32" s="677"/>
      <c r="C32" s="423" t="str">
        <f t="shared" si="6"/>
        <v>TN0060186</v>
      </c>
      <c r="D32" s="423" t="str">
        <f t="shared" si="7"/>
        <v>External Outfall</v>
      </c>
      <c r="E32" s="422" t="str">
        <f t="shared" si="8"/>
        <v>001</v>
      </c>
      <c r="F32" s="423">
        <f t="shared" si="9"/>
        <v>2024</v>
      </c>
      <c r="G32" s="423" t="s">
        <v>337</v>
      </c>
      <c r="H32" s="424">
        <v>29</v>
      </c>
      <c r="I32" s="106"/>
      <c r="J32" s="109"/>
      <c r="K32" s="109"/>
      <c r="L32" s="104"/>
      <c r="M32" s="115"/>
      <c r="N32" s="104"/>
      <c r="O32" s="444" t="str">
        <f t="shared" si="0"/>
        <v/>
      </c>
      <c r="P32" s="444" t="str">
        <f>IF(M32&lt;&gt;0,(1-N32/M32)*100,"")</f>
        <v/>
      </c>
      <c r="Q32" s="104"/>
      <c r="R32" s="112"/>
      <c r="S32" s="723"/>
      <c r="T32" s="109"/>
      <c r="U32" s="721" t="str">
        <f t="shared" si="1"/>
        <v/>
      </c>
      <c r="V32" s="721" t="str">
        <f t="shared" si="2"/>
        <v/>
      </c>
      <c r="W32" s="109"/>
      <c r="X32" s="724"/>
      <c r="Y32" s="115"/>
      <c r="Z32" s="104"/>
      <c r="AA32" s="444" t="str">
        <f t="shared" si="3"/>
        <v/>
      </c>
      <c r="AB32" s="444" t="str">
        <f>IF(Y32&lt;&gt;0,(1-Z32/Y32)*100,"")</f>
        <v/>
      </c>
      <c r="AC32" s="104"/>
      <c r="AD32" s="112"/>
      <c r="AE32" s="112"/>
      <c r="AF32" s="112"/>
      <c r="AG32" s="57"/>
      <c r="AH32" s="69"/>
      <c r="AI32" s="58"/>
      <c r="AJ32" s="112"/>
      <c r="AK32" s="58"/>
      <c r="AL32" s="104"/>
      <c r="AM32" s="444" t="str">
        <f t="shared" si="4"/>
        <v/>
      </c>
      <c r="AN32" s="104"/>
      <c r="AO32" s="444" t="str">
        <f t="shared" si="5"/>
        <v/>
      </c>
    </row>
    <row r="33" spans="1:41" ht="21" customHeight="1">
      <c r="A33" s="676"/>
      <c r="B33" s="677"/>
      <c r="C33" s="423" t="str">
        <f t="shared" si="6"/>
        <v>TN0060186</v>
      </c>
      <c r="D33" s="423" t="str">
        <f t="shared" si="7"/>
        <v>External Outfall</v>
      </c>
      <c r="E33" s="422" t="str">
        <f t="shared" si="8"/>
        <v>001</v>
      </c>
      <c r="F33" s="423">
        <f t="shared" si="9"/>
        <v>2024</v>
      </c>
      <c r="G33" s="423" t="s">
        <v>337</v>
      </c>
      <c r="H33" s="424">
        <v>30</v>
      </c>
      <c r="I33" s="102"/>
      <c r="J33" s="108"/>
      <c r="K33" s="108"/>
      <c r="L33" s="103"/>
      <c r="M33" s="114"/>
      <c r="N33" s="103"/>
      <c r="O33" s="444" t="str">
        <f t="shared" si="0"/>
        <v/>
      </c>
      <c r="P33" s="444" t="str">
        <f t="shared" si="10"/>
        <v/>
      </c>
      <c r="Q33" s="103"/>
      <c r="R33" s="111"/>
      <c r="S33" s="720"/>
      <c r="T33" s="108"/>
      <c r="U33" s="721" t="str">
        <f t="shared" si="1"/>
        <v/>
      </c>
      <c r="V33" s="721" t="str">
        <f t="shared" si="2"/>
        <v/>
      </c>
      <c r="W33" s="108"/>
      <c r="X33" s="722"/>
      <c r="Y33" s="114"/>
      <c r="Z33" s="103"/>
      <c r="AA33" s="444" t="str">
        <f t="shared" si="3"/>
        <v/>
      </c>
      <c r="AB33" s="444" t="str">
        <f t="shared" si="11"/>
        <v/>
      </c>
      <c r="AC33" s="103"/>
      <c r="AD33" s="111"/>
      <c r="AE33" s="111"/>
      <c r="AF33" s="111"/>
      <c r="AG33" s="55"/>
      <c r="AH33" s="68"/>
      <c r="AI33" s="56"/>
      <c r="AJ33" s="111"/>
      <c r="AK33" s="56"/>
      <c r="AL33" s="103"/>
      <c r="AM33" s="444" t="str">
        <f t="shared" si="4"/>
        <v/>
      </c>
      <c r="AN33" s="103"/>
      <c r="AO33" s="444" t="str">
        <f t="shared" si="5"/>
        <v/>
      </c>
    </row>
    <row r="34" spans="1:41" ht="21" customHeight="1" thickBot="1">
      <c r="A34" s="678"/>
      <c r="B34" s="680"/>
      <c r="C34" s="423" t="str">
        <f t="shared" si="6"/>
        <v>TN0060186</v>
      </c>
      <c r="D34" s="423" t="str">
        <f t="shared" si="7"/>
        <v>External Outfall</v>
      </c>
      <c r="E34" s="422" t="str">
        <f t="shared" si="8"/>
        <v>001</v>
      </c>
      <c r="F34" s="423">
        <f t="shared" si="9"/>
        <v>2024</v>
      </c>
      <c r="G34" s="423" t="s">
        <v>337</v>
      </c>
      <c r="H34" s="427">
        <v>31</v>
      </c>
      <c r="I34" s="107"/>
      <c r="J34" s="110"/>
      <c r="K34" s="110"/>
      <c r="L34" s="105"/>
      <c r="M34" s="116"/>
      <c r="N34" s="105"/>
      <c r="O34" s="449" t="str">
        <f t="shared" si="0"/>
        <v/>
      </c>
      <c r="P34" s="449" t="str">
        <f>IF(M34&lt;&gt;0,(1-N34/M34)*100,"")</f>
        <v/>
      </c>
      <c r="Q34" s="105"/>
      <c r="R34" s="113"/>
      <c r="S34" s="727"/>
      <c r="T34" s="110"/>
      <c r="U34" s="728" t="str">
        <f t="shared" si="1"/>
        <v/>
      </c>
      <c r="V34" s="728" t="str">
        <f t="shared" si="2"/>
        <v/>
      </c>
      <c r="W34" s="399"/>
      <c r="X34" s="719"/>
      <c r="Y34" s="116"/>
      <c r="Z34" s="105"/>
      <c r="AA34" s="449" t="str">
        <f t="shared" si="3"/>
        <v/>
      </c>
      <c r="AB34" s="449" t="str">
        <f>IF(Y34&lt;&gt;0,(1-Z34/Y34)*100,"")</f>
        <v/>
      </c>
      <c r="AC34" s="105"/>
      <c r="AD34" s="113"/>
      <c r="AE34" s="113"/>
      <c r="AF34" s="113"/>
      <c r="AG34" s="59"/>
      <c r="AH34" s="70"/>
      <c r="AI34" s="60"/>
      <c r="AJ34" s="113"/>
      <c r="AK34" s="60"/>
      <c r="AL34" s="105"/>
      <c r="AM34" s="449" t="str">
        <f t="shared" si="4"/>
        <v/>
      </c>
      <c r="AN34" s="105"/>
      <c r="AO34" s="449" t="str">
        <f t="shared" si="5"/>
        <v/>
      </c>
    </row>
    <row r="35" spans="2:68" s="6" customFormat="1" ht="21" customHeight="1">
      <c r="B35" s="433"/>
      <c r="C35" s="833" t="s">
        <v>311</v>
      </c>
      <c r="D35" s="834"/>
      <c r="E35" s="834"/>
      <c r="F35" s="21"/>
      <c r="G35" s="22"/>
      <c r="H35" s="117" t="s">
        <v>312</v>
      </c>
      <c r="I35" s="118">
        <f>SUM(I4:I34)</f>
        <v>0</v>
      </c>
      <c r="J35" s="119">
        <f>SUM(J4:J34)</f>
        <v>0</v>
      </c>
      <c r="K35" s="119">
        <f>SUM(K4:K34)</f>
        <v>0</v>
      </c>
      <c r="L35" s="121">
        <f>SUM(L4:L34)</f>
        <v>0</v>
      </c>
      <c r="M35" s="124"/>
      <c r="N35" s="122"/>
      <c r="O35" s="121">
        <f>SUM(O4:O34)</f>
        <v>0</v>
      </c>
      <c r="P35" s="621"/>
      <c r="Q35" s="621"/>
      <c r="R35" s="125"/>
      <c r="S35" s="730"/>
      <c r="T35" s="120"/>
      <c r="U35" s="119">
        <f>SUM(U4:U34)</f>
        <v>0</v>
      </c>
      <c r="V35" s="731"/>
      <c r="W35" s="731"/>
      <c r="X35" s="732"/>
      <c r="Y35" s="124"/>
      <c r="Z35" s="122"/>
      <c r="AA35" s="121">
        <f>SUM(AA4:AA34)</f>
        <v>0</v>
      </c>
      <c r="AB35" s="621"/>
      <c r="AC35" s="621"/>
      <c r="AD35" s="125"/>
      <c r="AE35" s="123"/>
      <c r="AF35" s="123"/>
      <c r="AG35" s="126"/>
      <c r="AH35" s="127"/>
      <c r="AI35" s="128"/>
      <c r="AJ35" s="127"/>
      <c r="AK35" s="128"/>
      <c r="AL35" s="122"/>
      <c r="AM35" s="121">
        <f>SUM(AM4:AM34)</f>
        <v>0</v>
      </c>
      <c r="AN35" s="122"/>
      <c r="AO35" s="121">
        <f>SUM(AO4:AO34)</f>
        <v>0</v>
      </c>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row>
    <row r="36" spans="2:68" s="6" customFormat="1" ht="21" customHeight="1">
      <c r="B36" s="433"/>
      <c r="C36" s="835"/>
      <c r="D36" s="835"/>
      <c r="E36" s="835"/>
      <c r="F36" s="23"/>
      <c r="G36" s="24"/>
      <c r="H36" s="130" t="s">
        <v>313</v>
      </c>
      <c r="I36" s="131"/>
      <c r="J36" s="132" t="e">
        <f>AVERAGE(J4:J34)</f>
        <v>#DIV/0!</v>
      </c>
      <c r="K36" s="132" t="e">
        <f>AVERAGE(K4:K34)</f>
        <v>#DIV/0!</v>
      </c>
      <c r="L36" s="133"/>
      <c r="M36" s="134" t="e">
        <f>AVERAGE(M4:M34)</f>
        <v>#DIV/0!</v>
      </c>
      <c r="N36" s="445" t="e">
        <f>AVERAGE(N4:N34)</f>
        <v>#DIV/0!</v>
      </c>
      <c r="O36" s="445" t="e">
        <f>AVERAGE(O4:O34)</f>
        <v>#DIV/0!</v>
      </c>
      <c r="P36" s="445" t="e">
        <f>(1-N36/M36)*100</f>
        <v>#DIV/0!</v>
      </c>
      <c r="Q36" s="98"/>
      <c r="R36" s="153"/>
      <c r="S36" s="733" t="e">
        <f>AVERAGE(S4:S34)</f>
        <v>#DIV/0!</v>
      </c>
      <c r="T36" s="132" t="e">
        <f>AVERAGE(T4:T34)</f>
        <v>#DIV/0!</v>
      </c>
      <c r="U36" s="132" t="e">
        <f>AVERAGE(U4:U34)</f>
        <v>#DIV/0!</v>
      </c>
      <c r="V36" s="132" t="e">
        <f>(1-T36/S36)*100</f>
        <v>#DIV/0!</v>
      </c>
      <c r="W36" s="95"/>
      <c r="X36" s="734"/>
      <c r="Y36" s="134" t="e">
        <f>AVERAGE(Y4:Y34)</f>
        <v>#DIV/0!</v>
      </c>
      <c r="Z36" s="445" t="e">
        <f>AVERAGE(Z4:Z34)</f>
        <v>#DIV/0!</v>
      </c>
      <c r="AA36" s="445" t="e">
        <f>AVERAGE(AA4:AA34)</f>
        <v>#DIV/0!</v>
      </c>
      <c r="AB36" s="445" t="e">
        <f>(1-Z36/Y36)*100</f>
        <v>#DIV/0!</v>
      </c>
      <c r="AC36" s="98"/>
      <c r="AD36" s="153"/>
      <c r="AE36" s="446" t="e">
        <f>AVERAGE(AE4:AE34)</f>
        <v>#DIV/0!</v>
      </c>
      <c r="AF36" s="136"/>
      <c r="AG36" s="133"/>
      <c r="AH36" s="446" t="e">
        <f>AVERAGE(AH4:AH34)</f>
        <v>#DIV/0!</v>
      </c>
      <c r="AI36" s="135"/>
      <c r="AJ36" s="446" t="e">
        <f>GEOMEAN(AJ4:AJ34)</f>
        <v>#NUM!</v>
      </c>
      <c r="AK36" s="135"/>
      <c r="AL36" s="445" t="e">
        <f>AVERAGE(AL4:AL34)</f>
        <v>#DIV/0!</v>
      </c>
      <c r="AM36" s="445" t="e">
        <f>AVERAGE(AM4:AM34)</f>
        <v>#DIV/0!</v>
      </c>
      <c r="AN36" s="445" t="e">
        <f aca="true" t="shared" si="12" ref="AN36:AO36">AVERAGE(AN4:AN34)</f>
        <v>#DIV/0!</v>
      </c>
      <c r="AO36" s="445" t="e">
        <f t="shared" si="12"/>
        <v>#DIV/0!</v>
      </c>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row>
    <row r="37" spans="2:68" s="6" customFormat="1" ht="21" customHeight="1">
      <c r="B37" s="433"/>
      <c r="C37" s="835"/>
      <c r="D37" s="835"/>
      <c r="E37" s="835"/>
      <c r="F37" s="23"/>
      <c r="G37" s="24"/>
      <c r="H37" s="130" t="s">
        <v>314</v>
      </c>
      <c r="I37" s="138">
        <f>MAX(I4:I34)</f>
        <v>0</v>
      </c>
      <c r="J37" s="132">
        <f>MAX(J4:J34)</f>
        <v>0</v>
      </c>
      <c r="K37" s="132">
        <f aca="true" t="shared" si="13" ref="K37:AF37">MAX(K4:K34)</f>
        <v>0</v>
      </c>
      <c r="L37" s="445">
        <f t="shared" si="13"/>
        <v>0</v>
      </c>
      <c r="M37" s="134">
        <f t="shared" si="13"/>
        <v>0</v>
      </c>
      <c r="N37" s="445">
        <f t="shared" si="13"/>
        <v>0</v>
      </c>
      <c r="O37" s="445">
        <f t="shared" si="13"/>
        <v>0</v>
      </c>
      <c r="P37" s="445">
        <f t="shared" si="13"/>
        <v>0</v>
      </c>
      <c r="Q37" s="445">
        <f t="shared" si="13"/>
        <v>0</v>
      </c>
      <c r="R37" s="446">
        <f t="shared" si="13"/>
        <v>0</v>
      </c>
      <c r="S37" s="733">
        <f t="shared" si="13"/>
        <v>0</v>
      </c>
      <c r="T37" s="132">
        <f t="shared" si="13"/>
        <v>0</v>
      </c>
      <c r="U37" s="132">
        <f t="shared" si="13"/>
        <v>0</v>
      </c>
      <c r="V37" s="132">
        <f t="shared" si="13"/>
        <v>0</v>
      </c>
      <c r="W37" s="132">
        <f>MAX(W5:W34)</f>
        <v>0</v>
      </c>
      <c r="X37" s="735">
        <f>MAX(X5:X34)</f>
        <v>0</v>
      </c>
      <c r="Y37" s="134">
        <f t="shared" si="13"/>
        <v>0</v>
      </c>
      <c r="Z37" s="445">
        <f t="shared" si="13"/>
        <v>0</v>
      </c>
      <c r="AA37" s="445">
        <f t="shared" si="13"/>
        <v>0</v>
      </c>
      <c r="AB37" s="445">
        <f t="shared" si="13"/>
        <v>0</v>
      </c>
      <c r="AC37" s="445">
        <f t="shared" si="13"/>
        <v>0</v>
      </c>
      <c r="AD37" s="446">
        <f t="shared" si="13"/>
        <v>0</v>
      </c>
      <c r="AE37" s="446">
        <f t="shared" si="13"/>
        <v>0</v>
      </c>
      <c r="AF37" s="446">
        <f t="shared" si="13"/>
        <v>0</v>
      </c>
      <c r="AG37" s="133"/>
      <c r="AH37" s="446">
        <f>MAX(AH4:AH34)</f>
        <v>0</v>
      </c>
      <c r="AI37" s="135"/>
      <c r="AJ37" s="446">
        <f>MAX(AJ4:AJ34)</f>
        <v>0</v>
      </c>
      <c r="AK37" s="135"/>
      <c r="AL37" s="445">
        <f aca="true" t="shared" si="14" ref="AL37:AO37">MAX(AL4:AL34)</f>
        <v>0</v>
      </c>
      <c r="AM37" s="445">
        <f t="shared" si="14"/>
        <v>0</v>
      </c>
      <c r="AN37" s="445">
        <f t="shared" si="14"/>
        <v>0</v>
      </c>
      <c r="AO37" s="445">
        <f t="shared" si="14"/>
        <v>0</v>
      </c>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row>
    <row r="38" spans="2:68" s="6" customFormat="1" ht="21" customHeight="1" thickBot="1">
      <c r="B38" s="433"/>
      <c r="C38" s="835"/>
      <c r="D38" s="835"/>
      <c r="E38" s="835"/>
      <c r="F38" s="23"/>
      <c r="G38" s="24"/>
      <c r="H38" s="139" t="s">
        <v>315</v>
      </c>
      <c r="I38" s="402"/>
      <c r="J38" s="403">
        <f>MIN(J4:J34)</f>
        <v>0</v>
      </c>
      <c r="K38" s="403">
        <f>MIN(K4:K34)</f>
        <v>0</v>
      </c>
      <c r="L38" s="140"/>
      <c r="M38" s="144">
        <f aca="true" t="shared" si="15" ref="M38:AF38">MIN(M4:M34)</f>
        <v>0</v>
      </c>
      <c r="N38" s="141">
        <f t="shared" si="15"/>
        <v>0</v>
      </c>
      <c r="O38" s="141">
        <f t="shared" si="15"/>
        <v>0</v>
      </c>
      <c r="P38" s="623">
        <f t="shared" si="15"/>
        <v>0</v>
      </c>
      <c r="Q38" s="98"/>
      <c r="R38" s="153"/>
      <c r="S38" s="736">
        <f t="shared" si="15"/>
        <v>0</v>
      </c>
      <c r="T38" s="403">
        <f t="shared" si="15"/>
        <v>0</v>
      </c>
      <c r="U38" s="403">
        <f t="shared" si="15"/>
        <v>0</v>
      </c>
      <c r="V38" s="737">
        <f t="shared" si="15"/>
        <v>0</v>
      </c>
      <c r="W38" s="95"/>
      <c r="X38" s="734"/>
      <c r="Y38" s="144">
        <f t="shared" si="15"/>
        <v>0</v>
      </c>
      <c r="Z38" s="141">
        <f t="shared" si="15"/>
        <v>0</v>
      </c>
      <c r="AA38" s="141">
        <f t="shared" si="15"/>
        <v>0</v>
      </c>
      <c r="AB38" s="623">
        <f t="shared" si="15"/>
        <v>0</v>
      </c>
      <c r="AC38" s="98"/>
      <c r="AD38" s="153"/>
      <c r="AE38" s="142">
        <f t="shared" si="15"/>
        <v>0</v>
      </c>
      <c r="AF38" s="142">
        <f t="shared" si="15"/>
        <v>0</v>
      </c>
      <c r="AG38" s="140"/>
      <c r="AH38" s="142">
        <f>MIN(AH4:AH34)</f>
        <v>0</v>
      </c>
      <c r="AI38" s="404"/>
      <c r="AJ38" s="142">
        <f>MIN(AJ5:AJ35)</f>
        <v>0</v>
      </c>
      <c r="AK38" s="404"/>
      <c r="AL38" s="141">
        <f aca="true" t="shared" si="16" ref="AL38:AO38">MIN(AL4:AL34)</f>
        <v>0</v>
      </c>
      <c r="AM38" s="141">
        <f t="shared" si="16"/>
        <v>0</v>
      </c>
      <c r="AN38" s="141">
        <f t="shared" si="16"/>
        <v>0</v>
      </c>
      <c r="AO38" s="141">
        <f t="shared" si="16"/>
        <v>0</v>
      </c>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row>
    <row r="39" spans="2:68" s="6" customFormat="1" ht="21" customHeight="1">
      <c r="B39" s="433"/>
      <c r="C39" s="835"/>
      <c r="D39" s="835"/>
      <c r="E39" s="835"/>
      <c r="F39" s="837" t="s">
        <v>316</v>
      </c>
      <c r="G39" s="838"/>
      <c r="H39" s="839"/>
      <c r="I39" s="405"/>
      <c r="J39" s="90"/>
      <c r="K39" s="91"/>
      <c r="L39" s="92"/>
      <c r="M39" s="93"/>
      <c r="N39" s="35">
        <f>'Permit Limits'!R11</f>
        <v>46</v>
      </c>
      <c r="O39" s="35">
        <f>'Permit Limits'!S11</f>
        <v>9999</v>
      </c>
      <c r="P39" s="436"/>
      <c r="Q39" s="407"/>
      <c r="R39" s="406"/>
      <c r="S39" s="738"/>
      <c r="T39" s="739">
        <f>'Permit Limits'!AD11</f>
        <v>5</v>
      </c>
      <c r="U39" s="739">
        <f>'Permit Limits'!AE11</f>
        <v>9999</v>
      </c>
      <c r="V39" s="740"/>
      <c r="W39" s="740"/>
      <c r="X39" s="741"/>
      <c r="Y39" s="93"/>
      <c r="Z39" s="35">
        <f>'Permit Limits'!AJ11</f>
        <v>45</v>
      </c>
      <c r="AA39" s="35">
        <f>'Permit Limits'!AK11</f>
        <v>9999</v>
      </c>
      <c r="AB39" s="408"/>
      <c r="AC39" s="407"/>
      <c r="AD39" s="406"/>
      <c r="AE39" s="437"/>
      <c r="AF39" s="35">
        <f>'Permit Limits'!AR11</f>
        <v>9</v>
      </c>
      <c r="AG39" s="37"/>
      <c r="AH39" s="35">
        <f>'Permit Limits'!AU11</f>
        <v>1</v>
      </c>
      <c r="AI39" s="93"/>
      <c r="AJ39" s="36">
        <f>'Permit Limits'!AW11</f>
        <v>941</v>
      </c>
      <c r="AK39" s="93"/>
      <c r="AL39" s="35">
        <f>'Permit Limits'!BL11</f>
        <v>9999</v>
      </c>
      <c r="AM39" s="35">
        <f>'Permit Limits'!BM11</f>
        <v>9999</v>
      </c>
      <c r="AN39" s="35">
        <f>'Permit Limits'!BQ11</f>
        <v>9999</v>
      </c>
      <c r="AO39" s="35">
        <f>'Permit Limits'!BR11</f>
        <v>9999</v>
      </c>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row>
    <row r="40" spans="2:68" s="6" customFormat="1" ht="21" customHeight="1">
      <c r="B40" s="433"/>
      <c r="C40" s="835"/>
      <c r="D40" s="835"/>
      <c r="E40" s="835"/>
      <c r="F40" s="840" t="s">
        <v>317</v>
      </c>
      <c r="G40" s="841"/>
      <c r="H40" s="842"/>
      <c r="I40" s="409"/>
      <c r="J40" s="95"/>
      <c r="K40" s="96"/>
      <c r="L40" s="97"/>
      <c r="M40" s="99"/>
      <c r="N40" s="39"/>
      <c r="O40" s="39"/>
      <c r="P40" s="439">
        <f>'Permit Limits'!T12</f>
        <v>40</v>
      </c>
      <c r="Q40" s="98"/>
      <c r="R40" s="153"/>
      <c r="S40" s="742"/>
      <c r="T40" s="743"/>
      <c r="U40" s="743"/>
      <c r="V40" s="744">
        <f>'Permit Limits'!AF12</f>
        <v>40</v>
      </c>
      <c r="W40" s="95"/>
      <c r="X40" s="734"/>
      <c r="Y40" s="99"/>
      <c r="Z40" s="39"/>
      <c r="AA40" s="39"/>
      <c r="AB40" s="439">
        <f>'Permit Limits'!AL12</f>
        <v>40</v>
      </c>
      <c r="AC40" s="98"/>
      <c r="AD40" s="153"/>
      <c r="AE40" s="38">
        <f>'Permit Limits'!AP12</f>
        <v>6</v>
      </c>
      <c r="AF40" s="38">
        <f>'Permit Limits'!AR12</f>
        <v>6</v>
      </c>
      <c r="AG40" s="39"/>
      <c r="AH40" s="154"/>
      <c r="AI40" s="99"/>
      <c r="AJ40" s="154"/>
      <c r="AK40" s="99"/>
      <c r="AL40" s="39"/>
      <c r="AM40" s="39"/>
      <c r="AN40" s="39"/>
      <c r="AO40" s="39"/>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row>
    <row r="41" spans="2:68" s="6" customFormat="1" ht="21" customHeight="1" thickBot="1">
      <c r="B41" s="433"/>
      <c r="C41" s="835"/>
      <c r="D41" s="835"/>
      <c r="E41" s="835"/>
      <c r="F41" s="843" t="s">
        <v>318</v>
      </c>
      <c r="G41" s="844"/>
      <c r="H41" s="845"/>
      <c r="I41" s="410"/>
      <c r="J41" s="40"/>
      <c r="K41" s="40"/>
      <c r="L41" s="89"/>
      <c r="M41" s="101"/>
      <c r="N41" s="447">
        <f>'Permit Limits'!R13</f>
        <v>23</v>
      </c>
      <c r="O41" s="447">
        <f>'Permit Limits'!S13</f>
        <v>38</v>
      </c>
      <c r="P41" s="447">
        <f>'Permit Limits'!T13</f>
        <v>85</v>
      </c>
      <c r="Q41" s="457">
        <f>'Permit Limits'!U13</f>
        <v>34.5</v>
      </c>
      <c r="R41" s="296">
        <f>'Permit Limits'!V13</f>
        <v>55</v>
      </c>
      <c r="S41" s="745"/>
      <c r="T41" s="746">
        <f>'Permit Limits'!AD13</f>
        <v>2.4</v>
      </c>
      <c r="U41" s="746">
        <f>'Permit Limits'!AE13</f>
        <v>4</v>
      </c>
      <c r="V41" s="746">
        <f>'Permit Limits'!AF13</f>
        <v>85</v>
      </c>
      <c r="W41" s="746">
        <f>'Permit Limits'!AG13</f>
        <v>3.75</v>
      </c>
      <c r="X41" s="747">
        <f>'Permit Limits'!AH13</f>
        <v>6</v>
      </c>
      <c r="Y41" s="101"/>
      <c r="Z41" s="447">
        <f>'Permit Limits'!AJ13</f>
        <v>30</v>
      </c>
      <c r="AA41" s="447">
        <f>'Permit Limits'!AK13</f>
        <v>50</v>
      </c>
      <c r="AB41" s="447">
        <f>'Permit Limits'!AL13</f>
        <v>85</v>
      </c>
      <c r="AC41" s="457">
        <f>'Permit Limits'!AM13</f>
        <v>40</v>
      </c>
      <c r="AD41" s="296">
        <f>'Permit Limits'!AN13</f>
        <v>67</v>
      </c>
      <c r="AE41" s="443">
        <f>'Permit Limits'!AP13</f>
        <v>0</v>
      </c>
      <c r="AF41" s="77"/>
      <c r="AG41" s="89"/>
      <c r="AH41" s="77"/>
      <c r="AI41" s="101"/>
      <c r="AJ41" s="443">
        <f>'Permit Limits'!AW13</f>
        <v>126</v>
      </c>
      <c r="AK41" s="101"/>
      <c r="AL41" s="447">
        <f>'Permit Limits'!BL13</f>
        <v>9999</v>
      </c>
      <c r="AM41" s="447">
        <f>'Permit Limits'!BM13</f>
        <v>9999</v>
      </c>
      <c r="AN41" s="447">
        <f>'Permit Limits'!BQ13</f>
        <v>9999</v>
      </c>
      <c r="AO41" s="447">
        <f>'Permit Limits'!BR13</f>
        <v>9999</v>
      </c>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row>
    <row r="42" spans="2:68" s="6" customFormat="1" ht="21" customHeight="1">
      <c r="B42" s="433"/>
      <c r="C42" s="835"/>
      <c r="D42" s="835"/>
      <c r="E42" s="835"/>
      <c r="F42" s="71"/>
      <c r="G42" s="71" t="s">
        <v>319</v>
      </c>
      <c r="I42" s="64"/>
      <c r="J42" s="80"/>
      <c r="K42" s="80"/>
      <c r="L42" s="80"/>
      <c r="M42" s="64"/>
      <c r="N42" s="64"/>
      <c r="O42" s="64"/>
      <c r="P42" s="64"/>
      <c r="Q42" s="64"/>
      <c r="R42" s="64"/>
      <c r="S42" s="757"/>
      <c r="T42" s="757"/>
      <c r="U42" s="757"/>
      <c r="V42" s="757"/>
      <c r="W42" s="757"/>
      <c r="X42" s="757"/>
      <c r="Y42" s="440"/>
      <c r="Z42" s="440"/>
      <c r="AA42" s="440"/>
      <c r="AB42" s="440"/>
      <c r="AC42" s="440"/>
      <c r="AD42" s="440"/>
      <c r="AE42" s="440"/>
      <c r="AF42" s="440"/>
      <c r="AG42" s="440"/>
      <c r="AH42" s="440"/>
      <c r="AI42" s="440"/>
      <c r="AJ42" s="440"/>
      <c r="AK42" s="440"/>
      <c r="AL42" s="175"/>
      <c r="AM42" s="175"/>
      <c r="AN42" s="175"/>
      <c r="AO42" s="175"/>
      <c r="AP42" s="164"/>
      <c r="AQ42" s="164"/>
      <c r="AR42" s="164"/>
      <c r="AS42" s="164"/>
      <c r="AT42" s="164"/>
      <c r="AU42" s="164"/>
      <c r="AV42" s="164"/>
      <c r="AW42" s="164"/>
      <c r="AX42" s="162"/>
      <c r="AY42" s="162"/>
      <c r="AZ42" s="162"/>
      <c r="BA42" s="162"/>
      <c r="BB42" s="162"/>
      <c r="BC42" s="162"/>
      <c r="BD42" s="162"/>
      <c r="BE42" s="162"/>
      <c r="BF42" s="162"/>
      <c r="BG42" s="162"/>
      <c r="BH42" s="162"/>
      <c r="BI42" s="162"/>
      <c r="BJ42" s="162"/>
      <c r="BK42" s="162"/>
      <c r="BL42" s="162"/>
      <c r="BM42" s="162"/>
      <c r="BN42" s="162"/>
      <c r="BO42" s="162"/>
      <c r="BP42" s="162"/>
    </row>
    <row r="43" spans="2:68" s="6" customFormat="1" ht="62.25" customHeight="1">
      <c r="B43" s="433"/>
      <c r="C43" s="835"/>
      <c r="D43" s="835"/>
      <c r="E43" s="835"/>
      <c r="F43" s="26"/>
      <c r="G43" s="26" t="s">
        <v>320</v>
      </c>
      <c r="I43" s="438"/>
      <c r="J43" s="438"/>
      <c r="K43" s="438"/>
      <c r="M43" s="438"/>
      <c r="N43" s="438"/>
      <c r="O43" s="438"/>
      <c r="P43" s="438"/>
      <c r="Q43" s="438"/>
      <c r="R43" s="438"/>
      <c r="S43" s="748"/>
      <c r="T43" s="748"/>
      <c r="U43" s="748"/>
      <c r="V43" s="748"/>
      <c r="W43" s="748"/>
      <c r="X43" s="748"/>
      <c r="Y43" s="438"/>
      <c r="Z43" s="433"/>
      <c r="AA43" s="433"/>
      <c r="AB43" s="25"/>
      <c r="AC43" s="25"/>
      <c r="AD43" s="25"/>
      <c r="AE43" s="25"/>
      <c r="AF43" s="25"/>
      <c r="AG43" s="26"/>
      <c r="AH43" s="25"/>
      <c r="AI43" s="25"/>
      <c r="AJ43" s="25"/>
      <c r="AK43" s="25"/>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row>
    <row r="44" spans="2:37" ht="42" customHeight="1">
      <c r="B44" s="433"/>
      <c r="C44" s="847"/>
      <c r="D44" s="847"/>
      <c r="E44" s="847"/>
      <c r="F44" s="82"/>
      <c r="G44" s="82"/>
      <c r="H44" s="83"/>
      <c r="I44" s="846" t="str">
        <f>Jan!I44</f>
        <v>Helenwood STP</v>
      </c>
      <c r="J44" s="846"/>
      <c r="K44" s="846"/>
      <c r="L44" s="78"/>
      <c r="M44" s="151" t="s">
        <v>321</v>
      </c>
      <c r="N44" s="435"/>
      <c r="O44" s="435"/>
      <c r="P44" s="435"/>
      <c r="Q44" s="435"/>
      <c r="R44" s="435"/>
      <c r="S44" s="749"/>
      <c r="T44" s="749"/>
      <c r="U44" s="749"/>
      <c r="V44" s="749"/>
      <c r="W44" s="749"/>
      <c r="X44" s="749"/>
      <c r="Y44" s="434"/>
      <c r="Z44" s="434"/>
      <c r="AA44" s="434"/>
      <c r="AB44" s="434"/>
      <c r="AC44" s="434"/>
      <c r="AD44" s="434"/>
      <c r="AE44" s="434"/>
      <c r="AF44" s="434"/>
      <c r="AG44" s="434"/>
      <c r="AH44" s="434"/>
      <c r="AI44" s="434"/>
      <c r="AJ44" s="434"/>
      <c r="AK44" s="434"/>
    </row>
    <row r="45" spans="2:37" ht="23.25" customHeight="1">
      <c r="B45" s="433"/>
      <c r="C45" s="836" t="s">
        <v>322</v>
      </c>
      <c r="D45" s="836"/>
      <c r="E45" s="836"/>
      <c r="F45" s="82"/>
      <c r="G45" s="82"/>
      <c r="H45" s="83"/>
      <c r="I45" s="836" t="s">
        <v>323</v>
      </c>
      <c r="J45" s="836"/>
      <c r="K45" s="836"/>
      <c r="L45" s="78"/>
      <c r="M45" s="435"/>
      <c r="N45" s="435"/>
      <c r="O45" s="435"/>
      <c r="P45" s="435"/>
      <c r="Q45" s="435"/>
      <c r="R45" s="435"/>
      <c r="S45" s="749"/>
      <c r="T45" s="749"/>
      <c r="U45" s="749"/>
      <c r="V45" s="749"/>
      <c r="W45" s="749"/>
      <c r="X45" s="749"/>
      <c r="Y45" s="434"/>
      <c r="Z45" s="434"/>
      <c r="AA45" s="434"/>
      <c r="AB45" s="434"/>
      <c r="AC45" s="434"/>
      <c r="AD45" s="434"/>
      <c r="AE45" s="434"/>
      <c r="AF45" s="434"/>
      <c r="AG45" s="434"/>
      <c r="AH45" s="434"/>
      <c r="AI45" s="434"/>
      <c r="AJ45" s="434"/>
      <c r="AK45" s="434"/>
    </row>
    <row r="46" spans="2:37" ht="37.5" customHeight="1">
      <c r="B46" s="434"/>
      <c r="C46" s="709"/>
      <c r="D46" s="81"/>
      <c r="E46" s="709"/>
      <c r="F46" s="82"/>
      <c r="G46" s="83"/>
      <c r="I46" s="848" t="str">
        <f>Jan!I46</f>
        <v>Scott</v>
      </c>
      <c r="J46" s="848"/>
      <c r="K46" s="848"/>
      <c r="L46" s="61"/>
      <c r="M46" s="27"/>
      <c r="N46" s="27"/>
      <c r="O46" s="27"/>
      <c r="P46" s="27"/>
      <c r="Q46" s="27"/>
      <c r="R46" s="27"/>
      <c r="S46" s="750"/>
      <c r="T46" s="750"/>
      <c r="U46" s="750"/>
      <c r="V46" s="751"/>
      <c r="W46" s="751"/>
      <c r="X46" s="751"/>
      <c r="Y46" s="434"/>
      <c r="Z46" s="434"/>
      <c r="AA46" s="434"/>
      <c r="AB46" s="434"/>
      <c r="AC46" s="434"/>
      <c r="AD46" s="434"/>
      <c r="AE46" s="434"/>
      <c r="AF46" s="434"/>
      <c r="AG46" s="434"/>
      <c r="AH46" s="434"/>
      <c r="AI46" s="434"/>
      <c r="AJ46" s="434"/>
      <c r="AK46" s="434"/>
    </row>
    <row r="47" spans="2:20" ht="30.75" customHeight="1">
      <c r="B47" s="434"/>
      <c r="C47" s="79" t="s">
        <v>324</v>
      </c>
      <c r="D47" s="79"/>
      <c r="E47" s="79" t="s">
        <v>325</v>
      </c>
      <c r="F47" s="83"/>
      <c r="G47" s="79"/>
      <c r="H47" s="79"/>
      <c r="I47" s="836" t="s">
        <v>326</v>
      </c>
      <c r="J47" s="836"/>
      <c r="K47" s="836"/>
      <c r="L47" s="30"/>
      <c r="O47" s="29"/>
      <c r="P47" s="30"/>
      <c r="Q47" s="30"/>
      <c r="R47" s="30"/>
      <c r="T47" s="753"/>
    </row>
    <row r="48" spans="5:30" ht="24" customHeight="1">
      <c r="E48" s="19"/>
      <c r="H48" s="30"/>
      <c r="I48" s="30"/>
      <c r="J48" s="30"/>
      <c r="K48" s="30"/>
      <c r="L48" s="30"/>
      <c r="M48" s="31"/>
      <c r="N48" s="31"/>
      <c r="O48" s="31"/>
      <c r="P48" s="31"/>
      <c r="Q48" s="31"/>
      <c r="R48" s="31"/>
      <c r="S48" s="754"/>
      <c r="T48" s="753"/>
      <c r="U48" s="753"/>
      <c r="Y48" s="28"/>
      <c r="Z48" s="28"/>
      <c r="AA48" s="28"/>
      <c r="AB48" s="28"/>
      <c r="AC48" s="28"/>
      <c r="AD48" s="28"/>
    </row>
    <row r="49" spans="3:24" s="163" customFormat="1" ht="24" customHeight="1">
      <c r="C49" s="166"/>
      <c r="H49" s="167"/>
      <c r="I49" s="167"/>
      <c r="J49" s="167"/>
      <c r="K49" s="167"/>
      <c r="L49" s="167"/>
      <c r="S49" s="755"/>
      <c r="T49" s="755"/>
      <c r="U49" s="755"/>
      <c r="V49" s="755"/>
      <c r="W49" s="755"/>
      <c r="X49" s="755"/>
    </row>
    <row r="50" spans="3:24" s="163" customFormat="1" ht="15">
      <c r="C50" s="164"/>
      <c r="E50" s="168"/>
      <c r="S50" s="755"/>
      <c r="T50" s="755"/>
      <c r="U50" s="755"/>
      <c r="V50" s="755"/>
      <c r="W50" s="755"/>
      <c r="X50" s="755"/>
    </row>
    <row r="51" spans="4:24" s="163" customFormat="1" ht="15">
      <c r="D51" s="164"/>
      <c r="E51" s="164"/>
      <c r="F51" s="164"/>
      <c r="S51" s="755"/>
      <c r="T51" s="755"/>
      <c r="U51" s="755"/>
      <c r="V51" s="755"/>
      <c r="W51" s="755"/>
      <c r="X51" s="755"/>
    </row>
    <row r="52" spans="4:24" s="163" customFormat="1" ht="15">
      <c r="D52" s="164"/>
      <c r="E52" s="164"/>
      <c r="F52" s="164"/>
      <c r="S52" s="755"/>
      <c r="T52" s="755"/>
      <c r="U52" s="755"/>
      <c r="V52" s="755"/>
      <c r="W52" s="755"/>
      <c r="X52" s="755"/>
    </row>
    <row r="53" spans="5:24" s="163" customFormat="1" ht="18" customHeight="1">
      <c r="E53" s="169"/>
      <c r="G53" s="164"/>
      <c r="H53" s="164"/>
      <c r="I53" s="164"/>
      <c r="S53" s="755"/>
      <c r="T53" s="755"/>
      <c r="U53" s="755"/>
      <c r="V53" s="755"/>
      <c r="W53" s="755"/>
      <c r="X53" s="755"/>
    </row>
    <row r="54" spans="5:24" s="163" customFormat="1" ht="15">
      <c r="E54" s="169"/>
      <c r="G54" s="164"/>
      <c r="H54" s="164"/>
      <c r="I54" s="164"/>
      <c r="S54" s="755"/>
      <c r="T54" s="755"/>
      <c r="U54" s="755"/>
      <c r="V54" s="755"/>
      <c r="W54" s="755"/>
      <c r="X54" s="755"/>
    </row>
    <row r="55" spans="5:24" s="163" customFormat="1" ht="15">
      <c r="E55" s="169"/>
      <c r="S55" s="755"/>
      <c r="T55" s="755"/>
      <c r="U55" s="755"/>
      <c r="V55" s="755"/>
      <c r="W55" s="755"/>
      <c r="X55" s="755"/>
    </row>
    <row r="56" spans="5:24" s="163" customFormat="1" ht="48" customHeight="1">
      <c r="E56" s="169"/>
      <c r="S56" s="755"/>
      <c r="T56" s="755"/>
      <c r="U56" s="755"/>
      <c r="V56" s="755"/>
      <c r="W56" s="755"/>
      <c r="X56" s="755"/>
    </row>
    <row r="57" spans="3:24" s="163" customFormat="1" ht="15">
      <c r="C57" s="170"/>
      <c r="D57" s="170"/>
      <c r="E57" s="169"/>
      <c r="S57" s="755"/>
      <c r="T57" s="755"/>
      <c r="U57" s="755"/>
      <c r="V57" s="755"/>
      <c r="W57" s="755"/>
      <c r="X57" s="755"/>
    </row>
    <row r="58" spans="3:24" s="163" customFormat="1" ht="15">
      <c r="C58" s="170"/>
      <c r="D58" s="170"/>
      <c r="E58" s="169"/>
      <c r="S58" s="755"/>
      <c r="T58" s="755"/>
      <c r="U58" s="755"/>
      <c r="V58" s="755"/>
      <c r="W58" s="755"/>
      <c r="X58" s="755"/>
    </row>
    <row r="59" spans="3:24" s="163" customFormat="1" ht="15">
      <c r="C59" s="170"/>
      <c r="D59" s="170"/>
      <c r="E59" s="169"/>
      <c r="S59" s="755"/>
      <c r="T59" s="755"/>
      <c r="U59" s="755"/>
      <c r="V59" s="755"/>
      <c r="W59" s="755"/>
      <c r="X59" s="755"/>
    </row>
    <row r="60" spans="3:24" s="163" customFormat="1" ht="15">
      <c r="C60" s="170"/>
      <c r="D60" s="170"/>
      <c r="E60" s="169"/>
      <c r="S60" s="755"/>
      <c r="T60" s="755"/>
      <c r="U60" s="755"/>
      <c r="V60" s="755"/>
      <c r="W60" s="755"/>
      <c r="X60" s="755"/>
    </row>
    <row r="61" spans="3:24" s="163" customFormat="1" ht="15">
      <c r="C61" s="170"/>
      <c r="D61" s="170"/>
      <c r="E61" s="169"/>
      <c r="S61" s="755"/>
      <c r="T61" s="755"/>
      <c r="U61" s="755"/>
      <c r="V61" s="755"/>
      <c r="W61" s="755"/>
      <c r="X61" s="755"/>
    </row>
    <row r="62" spans="3:24" s="163" customFormat="1" ht="15">
      <c r="C62" s="170"/>
      <c r="D62" s="170"/>
      <c r="E62" s="169"/>
      <c r="S62" s="755"/>
      <c r="T62" s="755"/>
      <c r="U62" s="755"/>
      <c r="V62" s="755"/>
      <c r="W62" s="755"/>
      <c r="X62" s="755"/>
    </row>
    <row r="63" spans="3:24" s="163" customFormat="1" ht="15">
      <c r="C63" s="170"/>
      <c r="D63" s="170"/>
      <c r="E63" s="169"/>
      <c r="S63" s="755"/>
      <c r="T63" s="755"/>
      <c r="U63" s="755"/>
      <c r="V63" s="755"/>
      <c r="W63" s="755"/>
      <c r="X63" s="755"/>
    </row>
    <row r="64" spans="3:24" s="163" customFormat="1" ht="15">
      <c r="C64" s="170"/>
      <c r="D64" s="170"/>
      <c r="E64" s="169"/>
      <c r="S64" s="755"/>
      <c r="T64" s="755"/>
      <c r="U64" s="755"/>
      <c r="V64" s="755"/>
      <c r="W64" s="755"/>
      <c r="X64" s="755"/>
    </row>
    <row r="65" spans="3:24" s="163" customFormat="1" ht="15">
      <c r="C65" s="170"/>
      <c r="D65" s="170"/>
      <c r="E65" s="169"/>
      <c r="S65" s="755"/>
      <c r="T65" s="755"/>
      <c r="U65" s="755"/>
      <c r="V65" s="755"/>
      <c r="W65" s="755"/>
      <c r="X65" s="755"/>
    </row>
    <row r="66" spans="3:24" s="163" customFormat="1" ht="15">
      <c r="C66" s="170"/>
      <c r="D66" s="170"/>
      <c r="E66" s="169"/>
      <c r="S66" s="755"/>
      <c r="T66" s="755"/>
      <c r="U66" s="755"/>
      <c r="V66" s="755"/>
      <c r="W66" s="755"/>
      <c r="X66" s="755"/>
    </row>
    <row r="67" spans="3:24" s="163" customFormat="1" ht="15">
      <c r="C67" s="170"/>
      <c r="D67" s="170"/>
      <c r="E67" s="169"/>
      <c r="S67" s="755"/>
      <c r="T67" s="755"/>
      <c r="U67" s="755"/>
      <c r="V67" s="755"/>
      <c r="W67" s="755"/>
      <c r="X67" s="755"/>
    </row>
    <row r="68" spans="3:24" s="163" customFormat="1" ht="15">
      <c r="C68" s="170"/>
      <c r="D68" s="170"/>
      <c r="E68" s="169"/>
      <c r="S68" s="755"/>
      <c r="T68" s="755"/>
      <c r="U68" s="755"/>
      <c r="V68" s="755"/>
      <c r="W68" s="755"/>
      <c r="X68" s="755"/>
    </row>
    <row r="69" spans="3:24" s="163" customFormat="1" ht="15">
      <c r="C69" s="170"/>
      <c r="D69" s="170"/>
      <c r="E69" s="169"/>
      <c r="S69" s="755"/>
      <c r="T69" s="755"/>
      <c r="U69" s="755"/>
      <c r="V69" s="755"/>
      <c r="W69" s="755"/>
      <c r="X69" s="755"/>
    </row>
    <row r="70" spans="3:24" s="163" customFormat="1" ht="15">
      <c r="C70" s="170"/>
      <c r="D70" s="170"/>
      <c r="E70" s="169"/>
      <c r="S70" s="755"/>
      <c r="T70" s="755"/>
      <c r="U70" s="755"/>
      <c r="V70" s="755"/>
      <c r="W70" s="755"/>
      <c r="X70" s="755"/>
    </row>
    <row r="71" spans="3:24" s="163" customFormat="1" ht="15">
      <c r="C71" s="170"/>
      <c r="D71" s="170"/>
      <c r="E71" s="169"/>
      <c r="S71" s="755"/>
      <c r="T71" s="755"/>
      <c r="U71" s="755"/>
      <c r="V71" s="755"/>
      <c r="W71" s="755"/>
      <c r="X71" s="755"/>
    </row>
    <row r="72" spans="3:24" s="163" customFormat="1" ht="15">
      <c r="C72" s="170"/>
      <c r="D72" s="170"/>
      <c r="E72" s="169"/>
      <c r="S72" s="755"/>
      <c r="T72" s="755"/>
      <c r="U72" s="755"/>
      <c r="V72" s="755"/>
      <c r="W72" s="755"/>
      <c r="X72" s="755"/>
    </row>
    <row r="73" spans="3:24" s="163" customFormat="1" ht="15">
      <c r="C73" s="170"/>
      <c r="D73" s="170"/>
      <c r="E73" s="169"/>
      <c r="S73" s="755"/>
      <c r="T73" s="755"/>
      <c r="U73" s="755"/>
      <c r="V73" s="755"/>
      <c r="W73" s="755"/>
      <c r="X73" s="755"/>
    </row>
    <row r="74" spans="3:24" s="163" customFormat="1" ht="15">
      <c r="C74" s="170"/>
      <c r="D74" s="170"/>
      <c r="E74" s="169"/>
      <c r="S74" s="755"/>
      <c r="T74" s="755"/>
      <c r="U74" s="755"/>
      <c r="V74" s="755"/>
      <c r="W74" s="755"/>
      <c r="X74" s="755"/>
    </row>
    <row r="75" spans="3:24" s="163" customFormat="1" ht="15">
      <c r="C75" s="170"/>
      <c r="D75" s="170"/>
      <c r="E75" s="169"/>
      <c r="S75" s="755"/>
      <c r="T75" s="755"/>
      <c r="U75" s="755"/>
      <c r="V75" s="755"/>
      <c r="W75" s="755"/>
      <c r="X75" s="755"/>
    </row>
    <row r="76" spans="3:24" s="163" customFormat="1" ht="15">
      <c r="C76" s="170"/>
      <c r="D76" s="170"/>
      <c r="E76" s="169"/>
      <c r="S76" s="755"/>
      <c r="T76" s="755"/>
      <c r="U76" s="755"/>
      <c r="V76" s="755"/>
      <c r="W76" s="755"/>
      <c r="X76" s="755"/>
    </row>
    <row r="77" spans="3:24" s="163" customFormat="1" ht="15">
      <c r="C77" s="170"/>
      <c r="D77" s="170"/>
      <c r="E77" s="169"/>
      <c r="S77" s="755"/>
      <c r="T77" s="755"/>
      <c r="U77" s="755"/>
      <c r="V77" s="755"/>
      <c r="W77" s="755"/>
      <c r="X77" s="755"/>
    </row>
    <row r="78" spans="3:24" s="163" customFormat="1" ht="15">
      <c r="C78" s="170"/>
      <c r="D78" s="170"/>
      <c r="E78" s="169"/>
      <c r="S78" s="755"/>
      <c r="T78" s="755"/>
      <c r="U78" s="755"/>
      <c r="V78" s="755"/>
      <c r="W78" s="755"/>
      <c r="X78" s="755"/>
    </row>
    <row r="79" spans="3:24" s="163" customFormat="1" ht="15">
      <c r="C79" s="170"/>
      <c r="D79" s="170"/>
      <c r="E79" s="169"/>
      <c r="S79" s="755"/>
      <c r="T79" s="755"/>
      <c r="U79" s="755"/>
      <c r="V79" s="755"/>
      <c r="W79" s="755"/>
      <c r="X79" s="755"/>
    </row>
    <row r="80" spans="3:24" s="163" customFormat="1" ht="15">
      <c r="C80" s="170"/>
      <c r="D80" s="170"/>
      <c r="E80" s="169"/>
      <c r="S80" s="755"/>
      <c r="T80" s="755"/>
      <c r="U80" s="755"/>
      <c r="V80" s="755"/>
      <c r="W80" s="755"/>
      <c r="X80" s="755"/>
    </row>
    <row r="81" spans="3:24" s="163" customFormat="1" ht="15">
      <c r="C81" s="170"/>
      <c r="D81" s="170"/>
      <c r="E81" s="169"/>
      <c r="S81" s="755"/>
      <c r="T81" s="755"/>
      <c r="U81" s="755"/>
      <c r="V81" s="755"/>
      <c r="W81" s="755"/>
      <c r="X81" s="755"/>
    </row>
    <row r="82" spans="3:24" s="163" customFormat="1" ht="15">
      <c r="C82" s="170"/>
      <c r="D82" s="170"/>
      <c r="E82" s="169"/>
      <c r="S82" s="755"/>
      <c r="T82" s="755"/>
      <c r="U82" s="755"/>
      <c r="V82" s="755"/>
      <c r="W82" s="755"/>
      <c r="X82" s="755"/>
    </row>
    <row r="83" spans="3:24" s="163" customFormat="1" ht="15">
      <c r="C83" s="170"/>
      <c r="D83" s="170"/>
      <c r="E83" s="169"/>
      <c r="S83" s="755"/>
      <c r="T83" s="755"/>
      <c r="U83" s="755"/>
      <c r="V83" s="755"/>
      <c r="W83" s="755"/>
      <c r="X83" s="755"/>
    </row>
    <row r="84" spans="3:24" s="163" customFormat="1" ht="15">
      <c r="C84" s="170"/>
      <c r="D84" s="170"/>
      <c r="E84" s="169"/>
      <c r="S84" s="755"/>
      <c r="T84" s="755"/>
      <c r="U84" s="755"/>
      <c r="V84" s="755"/>
      <c r="W84" s="755"/>
      <c r="X84" s="755"/>
    </row>
    <row r="85" spans="3:24" s="163" customFormat="1" ht="15">
      <c r="C85" s="170"/>
      <c r="D85" s="170"/>
      <c r="E85" s="169"/>
      <c r="S85" s="755"/>
      <c r="T85" s="755"/>
      <c r="U85" s="755"/>
      <c r="V85" s="755"/>
      <c r="W85" s="755"/>
      <c r="X85" s="755"/>
    </row>
    <row r="86" spans="3:24" s="163" customFormat="1" ht="15">
      <c r="C86" s="170"/>
      <c r="D86" s="170"/>
      <c r="E86" s="169"/>
      <c r="S86" s="755"/>
      <c r="T86" s="755"/>
      <c r="U86" s="755"/>
      <c r="V86" s="755"/>
      <c r="W86" s="755"/>
      <c r="X86" s="755"/>
    </row>
    <row r="87" spans="3:24" s="163" customFormat="1" ht="15">
      <c r="C87" s="170"/>
      <c r="D87" s="170"/>
      <c r="E87" s="169"/>
      <c r="S87" s="755"/>
      <c r="T87" s="755"/>
      <c r="U87" s="755"/>
      <c r="V87" s="755"/>
      <c r="W87" s="755"/>
      <c r="X87" s="755"/>
    </row>
    <row r="88" spans="3:24" s="163" customFormat="1" ht="15">
      <c r="C88" s="170"/>
      <c r="D88" s="170"/>
      <c r="E88" s="169"/>
      <c r="S88" s="755"/>
      <c r="T88" s="755"/>
      <c r="U88" s="755"/>
      <c r="V88" s="755"/>
      <c r="W88" s="755"/>
      <c r="X88" s="755"/>
    </row>
    <row r="89" spans="3:24" s="163" customFormat="1" ht="15">
      <c r="C89" s="170"/>
      <c r="D89" s="170"/>
      <c r="E89" s="169"/>
      <c r="S89" s="755"/>
      <c r="T89" s="755"/>
      <c r="U89" s="755"/>
      <c r="V89" s="755"/>
      <c r="W89" s="755"/>
      <c r="X89" s="755"/>
    </row>
    <row r="90" spans="3:24" s="163" customFormat="1" ht="15">
      <c r="C90" s="170"/>
      <c r="D90" s="170"/>
      <c r="E90" s="169"/>
      <c r="S90" s="755"/>
      <c r="T90" s="755"/>
      <c r="U90" s="755"/>
      <c r="V90" s="755"/>
      <c r="W90" s="755"/>
      <c r="X90" s="755"/>
    </row>
    <row r="91" spans="3:24" s="163" customFormat="1" ht="15">
      <c r="C91" s="170"/>
      <c r="D91" s="170"/>
      <c r="E91" s="169"/>
      <c r="S91" s="755"/>
      <c r="T91" s="755"/>
      <c r="U91" s="755"/>
      <c r="V91" s="755"/>
      <c r="W91" s="755"/>
      <c r="X91" s="755"/>
    </row>
    <row r="92" spans="3:49" s="163" customFormat="1" ht="15">
      <c r="C92" s="170"/>
      <c r="D92" s="170"/>
      <c r="E92" s="169"/>
      <c r="S92" s="755"/>
      <c r="T92" s="755"/>
      <c r="U92" s="755"/>
      <c r="V92" s="755"/>
      <c r="W92" s="755"/>
      <c r="X92" s="755"/>
      <c r="AL92" s="165"/>
      <c r="AM92" s="165"/>
      <c r="AN92" s="165"/>
      <c r="AO92" s="165"/>
      <c r="AP92" s="165"/>
      <c r="AQ92" s="165"/>
      <c r="AR92" s="165"/>
      <c r="AS92" s="165"/>
      <c r="AT92" s="165"/>
      <c r="AU92" s="165"/>
      <c r="AV92" s="165"/>
      <c r="AW92" s="165"/>
    </row>
    <row r="93" spans="3:51" s="163" customFormat="1" ht="24" customHeight="1">
      <c r="C93" s="170"/>
      <c r="D93" s="170"/>
      <c r="E93" s="169"/>
      <c r="M93" s="165"/>
      <c r="N93" s="165"/>
      <c r="O93" s="165"/>
      <c r="P93" s="165"/>
      <c r="Q93" s="165"/>
      <c r="R93" s="165"/>
      <c r="S93" s="756"/>
      <c r="T93" s="756"/>
      <c r="U93" s="756"/>
      <c r="V93" s="756"/>
      <c r="W93" s="756"/>
      <c r="X93" s="756"/>
      <c r="Y93" s="165"/>
      <c r="Z93" s="165"/>
      <c r="AA93" s="165"/>
      <c r="AB93" s="165"/>
      <c r="AC93" s="165"/>
      <c r="AD93" s="165"/>
      <c r="AE93" s="165"/>
      <c r="AF93" s="165"/>
      <c r="AG93" s="165"/>
      <c r="AH93" s="165"/>
      <c r="AI93" s="165"/>
      <c r="AJ93" s="165"/>
      <c r="AK93" s="165"/>
      <c r="AX93" s="165"/>
      <c r="AY93" s="165"/>
    </row>
    <row r="94" spans="3:51" s="165" customFormat="1" ht="24" customHeight="1">
      <c r="C94" s="170"/>
      <c r="D94" s="170"/>
      <c r="E94" s="171"/>
      <c r="M94" s="163"/>
      <c r="N94" s="163"/>
      <c r="O94" s="163"/>
      <c r="P94" s="163"/>
      <c r="Q94" s="163"/>
      <c r="R94" s="163"/>
      <c r="S94" s="755"/>
      <c r="T94" s="755"/>
      <c r="U94" s="755"/>
      <c r="V94" s="755"/>
      <c r="W94" s="755"/>
      <c r="X94" s="755"/>
      <c r="Y94" s="163"/>
      <c r="Z94" s="163"/>
      <c r="AA94" s="163"/>
      <c r="AB94" s="163"/>
      <c r="AC94" s="163"/>
      <c r="AD94" s="163"/>
      <c r="AE94" s="163"/>
      <c r="AF94" s="163"/>
      <c r="AG94" s="163"/>
      <c r="AH94" s="163"/>
      <c r="AI94" s="163"/>
      <c r="AJ94" s="163"/>
      <c r="AK94" s="163"/>
      <c r="AL94" s="163"/>
      <c r="AM94" s="163"/>
      <c r="AN94" s="163"/>
      <c r="AO94" s="163"/>
      <c r="AP94" s="163"/>
      <c r="AQ94" s="163"/>
      <c r="AR94" s="163"/>
      <c r="AS94" s="163"/>
      <c r="AT94" s="163"/>
      <c r="AU94" s="163"/>
      <c r="AV94" s="163"/>
      <c r="AW94" s="163"/>
      <c r="AX94" s="163"/>
      <c r="AY94" s="163"/>
    </row>
    <row r="95" spans="3:24" s="163" customFormat="1" ht="84" customHeight="1">
      <c r="C95" s="170"/>
      <c r="D95" s="170"/>
      <c r="E95" s="169"/>
      <c r="S95" s="755"/>
      <c r="T95" s="755"/>
      <c r="U95" s="755"/>
      <c r="V95" s="755"/>
      <c r="W95" s="755"/>
      <c r="X95" s="755"/>
    </row>
    <row r="96" spans="3:24" s="163" customFormat="1" ht="15">
      <c r="C96" s="170"/>
      <c r="D96" s="170"/>
      <c r="E96" s="169"/>
      <c r="S96" s="755"/>
      <c r="T96" s="755"/>
      <c r="U96" s="755"/>
      <c r="V96" s="755"/>
      <c r="W96" s="755"/>
      <c r="X96" s="755"/>
    </row>
    <row r="97" spans="3:24" s="163" customFormat="1" ht="15">
      <c r="C97" s="170"/>
      <c r="D97" s="170"/>
      <c r="E97" s="169"/>
      <c r="S97" s="755"/>
      <c r="T97" s="755"/>
      <c r="U97" s="755"/>
      <c r="V97" s="755"/>
      <c r="W97" s="755"/>
      <c r="X97" s="755"/>
    </row>
    <row r="98" spans="3:24" s="163" customFormat="1" ht="15">
      <c r="C98" s="170"/>
      <c r="D98" s="170"/>
      <c r="E98" s="169"/>
      <c r="S98" s="755"/>
      <c r="T98" s="755"/>
      <c r="U98" s="755"/>
      <c r="V98" s="755"/>
      <c r="W98" s="755"/>
      <c r="X98" s="755"/>
    </row>
    <row r="99" spans="3:24" s="163" customFormat="1" ht="15">
      <c r="C99" s="170"/>
      <c r="D99" s="170"/>
      <c r="E99" s="169"/>
      <c r="S99" s="755"/>
      <c r="T99" s="755"/>
      <c r="U99" s="755"/>
      <c r="V99" s="755"/>
      <c r="W99" s="755"/>
      <c r="X99" s="755"/>
    </row>
    <row r="100" spans="3:24" s="163" customFormat="1" ht="15">
      <c r="C100" s="170"/>
      <c r="D100" s="170"/>
      <c r="E100" s="169"/>
      <c r="S100" s="755"/>
      <c r="T100" s="755"/>
      <c r="U100" s="755"/>
      <c r="V100" s="755"/>
      <c r="W100" s="755"/>
      <c r="X100" s="755"/>
    </row>
    <row r="101" spans="3:24" s="163" customFormat="1" ht="15">
      <c r="C101" s="170"/>
      <c r="D101" s="170"/>
      <c r="E101" s="169"/>
      <c r="S101" s="755"/>
      <c r="T101" s="755"/>
      <c r="U101" s="755"/>
      <c r="V101" s="755"/>
      <c r="W101" s="755"/>
      <c r="X101" s="755"/>
    </row>
    <row r="102" spans="3:24" s="163" customFormat="1" ht="15">
      <c r="C102" s="170"/>
      <c r="D102" s="170"/>
      <c r="E102" s="169"/>
      <c r="S102" s="755"/>
      <c r="T102" s="755"/>
      <c r="U102" s="755"/>
      <c r="V102" s="755"/>
      <c r="W102" s="755"/>
      <c r="X102" s="755"/>
    </row>
    <row r="103" spans="3:24" s="163" customFormat="1" ht="15">
      <c r="C103" s="170"/>
      <c r="D103" s="170"/>
      <c r="E103" s="169"/>
      <c r="S103" s="755"/>
      <c r="T103" s="755"/>
      <c r="U103" s="755"/>
      <c r="V103" s="755"/>
      <c r="W103" s="755"/>
      <c r="X103" s="755"/>
    </row>
    <row r="104" spans="3:24" s="163" customFormat="1" ht="15">
      <c r="C104" s="170"/>
      <c r="D104" s="170"/>
      <c r="E104" s="169"/>
      <c r="S104" s="755"/>
      <c r="T104" s="755"/>
      <c r="U104" s="755"/>
      <c r="V104" s="755"/>
      <c r="W104" s="755"/>
      <c r="X104" s="755"/>
    </row>
    <row r="105" spans="3:24" s="163" customFormat="1" ht="15">
      <c r="C105" s="170"/>
      <c r="D105" s="170"/>
      <c r="E105" s="169"/>
      <c r="S105" s="755"/>
      <c r="T105" s="755"/>
      <c r="U105" s="755"/>
      <c r="V105" s="755"/>
      <c r="W105" s="755"/>
      <c r="X105" s="755"/>
    </row>
    <row r="106" spans="3:24" s="163" customFormat="1" ht="15">
      <c r="C106" s="170"/>
      <c r="D106" s="170"/>
      <c r="E106" s="169"/>
      <c r="S106" s="755"/>
      <c r="T106" s="755"/>
      <c r="U106" s="755"/>
      <c r="V106" s="755"/>
      <c r="W106" s="755"/>
      <c r="X106" s="755"/>
    </row>
    <row r="107" spans="3:24" s="163" customFormat="1" ht="15">
      <c r="C107" s="170"/>
      <c r="D107" s="170"/>
      <c r="E107" s="169"/>
      <c r="S107" s="755"/>
      <c r="T107" s="755"/>
      <c r="U107" s="755"/>
      <c r="V107" s="755"/>
      <c r="W107" s="755"/>
      <c r="X107" s="755"/>
    </row>
    <row r="108" spans="3:24" s="163" customFormat="1" ht="15">
      <c r="C108" s="170"/>
      <c r="D108" s="170"/>
      <c r="E108" s="169"/>
      <c r="S108" s="755"/>
      <c r="T108" s="755"/>
      <c r="U108" s="755"/>
      <c r="V108" s="755"/>
      <c r="W108" s="755"/>
      <c r="X108" s="755"/>
    </row>
    <row r="109" spans="5:24" s="163" customFormat="1" ht="15">
      <c r="E109" s="169"/>
      <c r="S109" s="755"/>
      <c r="T109" s="755"/>
      <c r="U109" s="755"/>
      <c r="V109" s="755"/>
      <c r="W109" s="755"/>
      <c r="X109" s="755"/>
    </row>
    <row r="110" spans="5:24" s="163" customFormat="1" ht="15">
      <c r="E110" s="169"/>
      <c r="S110" s="755"/>
      <c r="T110" s="755"/>
      <c r="U110" s="755"/>
      <c r="V110" s="755"/>
      <c r="W110" s="755"/>
      <c r="X110" s="755"/>
    </row>
    <row r="111" spans="5:24" s="163" customFormat="1" ht="15">
      <c r="E111" s="169"/>
      <c r="S111" s="755"/>
      <c r="T111" s="755"/>
      <c r="U111" s="755"/>
      <c r="V111" s="755"/>
      <c r="W111" s="755"/>
      <c r="X111" s="755"/>
    </row>
    <row r="112" spans="5:24" s="163" customFormat="1" ht="15">
      <c r="E112" s="169"/>
      <c r="S112" s="755"/>
      <c r="T112" s="755"/>
      <c r="U112" s="755"/>
      <c r="V112" s="755"/>
      <c r="W112" s="755"/>
      <c r="X112" s="755"/>
    </row>
    <row r="113" spans="5:24" s="163" customFormat="1" ht="15">
      <c r="E113" s="169"/>
      <c r="S113" s="755"/>
      <c r="T113" s="755"/>
      <c r="U113" s="755"/>
      <c r="V113" s="755"/>
      <c r="W113" s="755"/>
      <c r="X113" s="755"/>
    </row>
    <row r="114" spans="5:24" s="163" customFormat="1" ht="15">
      <c r="E114" s="169"/>
      <c r="S114" s="755"/>
      <c r="T114" s="755"/>
      <c r="U114" s="755"/>
      <c r="V114" s="755"/>
      <c r="W114" s="755"/>
      <c r="X114" s="755"/>
    </row>
    <row r="115" spans="2:24" s="163" customFormat="1" ht="15">
      <c r="B115" s="172"/>
      <c r="E115" s="169"/>
      <c r="S115" s="755"/>
      <c r="T115" s="755"/>
      <c r="U115" s="755"/>
      <c r="V115" s="755"/>
      <c r="W115" s="755"/>
      <c r="X115" s="755"/>
    </row>
    <row r="116" spans="5:24" s="163" customFormat="1" ht="15">
      <c r="E116" s="169"/>
      <c r="S116" s="755"/>
      <c r="T116" s="755"/>
      <c r="U116" s="755"/>
      <c r="V116" s="755"/>
      <c r="W116" s="755"/>
      <c r="X116" s="755"/>
    </row>
    <row r="117" spans="5:24" s="163" customFormat="1" ht="15">
      <c r="E117" s="169"/>
      <c r="S117" s="755"/>
      <c r="T117" s="755"/>
      <c r="U117" s="755"/>
      <c r="V117" s="755"/>
      <c r="W117" s="755"/>
      <c r="X117" s="755"/>
    </row>
    <row r="118" spans="5:24" s="163" customFormat="1" ht="15">
      <c r="E118" s="169"/>
      <c r="S118" s="755"/>
      <c r="T118" s="755"/>
      <c r="U118" s="755"/>
      <c r="V118" s="755"/>
      <c r="W118" s="755"/>
      <c r="X118" s="755"/>
    </row>
    <row r="119" spans="5:24" s="163" customFormat="1" ht="15">
      <c r="E119" s="169"/>
      <c r="S119" s="755"/>
      <c r="T119" s="755"/>
      <c r="U119" s="755"/>
      <c r="V119" s="755"/>
      <c r="W119" s="755"/>
      <c r="X119" s="755"/>
    </row>
    <row r="120" spans="5:24" s="163" customFormat="1" ht="15">
      <c r="E120" s="169"/>
      <c r="S120" s="755"/>
      <c r="T120" s="755"/>
      <c r="U120" s="755"/>
      <c r="V120" s="755"/>
      <c r="W120" s="755"/>
      <c r="X120" s="755"/>
    </row>
    <row r="121" spans="5:24" s="163" customFormat="1" ht="15">
      <c r="E121" s="169"/>
      <c r="S121" s="755"/>
      <c r="T121" s="755"/>
      <c r="U121" s="755"/>
      <c r="V121" s="755"/>
      <c r="W121" s="755"/>
      <c r="X121" s="755"/>
    </row>
    <row r="122" spans="5:24" s="163" customFormat="1" ht="15">
      <c r="E122" s="169"/>
      <c r="S122" s="755"/>
      <c r="T122" s="755"/>
      <c r="U122" s="755"/>
      <c r="V122" s="755"/>
      <c r="W122" s="755"/>
      <c r="X122" s="755"/>
    </row>
    <row r="123" spans="5:24" s="163" customFormat="1" ht="15">
      <c r="E123" s="169"/>
      <c r="S123" s="755"/>
      <c r="T123" s="755"/>
      <c r="U123" s="755"/>
      <c r="V123" s="755"/>
      <c r="W123" s="755"/>
      <c r="X123" s="755"/>
    </row>
    <row r="124" spans="5:24" s="163" customFormat="1" ht="15">
      <c r="E124" s="169"/>
      <c r="S124" s="755"/>
      <c r="T124" s="755"/>
      <c r="U124" s="755"/>
      <c r="V124" s="755"/>
      <c r="W124" s="755"/>
      <c r="X124" s="755"/>
    </row>
    <row r="125" spans="5:24" s="163" customFormat="1" ht="15">
      <c r="E125" s="169"/>
      <c r="S125" s="755"/>
      <c r="T125" s="755"/>
      <c r="U125" s="755"/>
      <c r="V125" s="755"/>
      <c r="W125" s="755"/>
      <c r="X125" s="755"/>
    </row>
    <row r="126" spans="5:24" s="163" customFormat="1" ht="15">
      <c r="E126" s="169"/>
      <c r="S126" s="755"/>
      <c r="T126" s="755"/>
      <c r="U126" s="755"/>
      <c r="V126" s="755"/>
      <c r="W126" s="755"/>
      <c r="X126" s="755"/>
    </row>
    <row r="127" spans="5:24" s="163" customFormat="1" ht="15">
      <c r="E127" s="169"/>
      <c r="S127" s="755"/>
      <c r="T127" s="755"/>
      <c r="U127" s="755"/>
      <c r="V127" s="755"/>
      <c r="W127" s="755"/>
      <c r="X127" s="755"/>
    </row>
    <row r="128" spans="5:24" s="163" customFormat="1" ht="15">
      <c r="E128" s="169"/>
      <c r="S128" s="755"/>
      <c r="T128" s="755"/>
      <c r="U128" s="755"/>
      <c r="V128" s="755"/>
      <c r="W128" s="755"/>
      <c r="X128" s="755"/>
    </row>
    <row r="129" spans="5:24" s="163" customFormat="1" ht="15">
      <c r="E129" s="169"/>
      <c r="S129" s="755"/>
      <c r="T129" s="755"/>
      <c r="U129" s="755"/>
      <c r="V129" s="755"/>
      <c r="W129" s="755"/>
      <c r="X129" s="755"/>
    </row>
    <row r="130" spans="5:24" s="163" customFormat="1" ht="15">
      <c r="E130" s="169"/>
      <c r="S130" s="755"/>
      <c r="T130" s="755"/>
      <c r="U130" s="755"/>
      <c r="V130" s="755"/>
      <c r="W130" s="755"/>
      <c r="X130" s="755"/>
    </row>
    <row r="131" spans="5:24" s="163" customFormat="1" ht="15">
      <c r="E131" s="169"/>
      <c r="S131" s="755"/>
      <c r="T131" s="755"/>
      <c r="U131" s="755"/>
      <c r="V131" s="755"/>
      <c r="W131" s="755"/>
      <c r="X131" s="755"/>
    </row>
    <row r="132" spans="5:24" s="163" customFormat="1" ht="15">
      <c r="E132" s="169"/>
      <c r="S132" s="755"/>
      <c r="T132" s="755"/>
      <c r="U132" s="755"/>
      <c r="V132" s="755"/>
      <c r="W132" s="755"/>
      <c r="X132" s="755"/>
    </row>
    <row r="133" spans="5:24" s="163" customFormat="1" ht="15">
      <c r="E133" s="169"/>
      <c r="S133" s="755"/>
      <c r="T133" s="755"/>
      <c r="U133" s="755"/>
      <c r="V133" s="755"/>
      <c r="W133" s="755"/>
      <c r="X133" s="755"/>
    </row>
    <row r="134" spans="5:24" s="163" customFormat="1" ht="15">
      <c r="E134" s="169"/>
      <c r="S134" s="755"/>
      <c r="T134" s="755"/>
      <c r="U134" s="755"/>
      <c r="V134" s="755"/>
      <c r="W134" s="755"/>
      <c r="X134" s="755"/>
    </row>
    <row r="135" spans="5:24" s="163" customFormat="1" ht="15">
      <c r="E135" s="169"/>
      <c r="S135" s="755"/>
      <c r="T135" s="755"/>
      <c r="U135" s="755"/>
      <c r="V135" s="755"/>
      <c r="W135" s="755"/>
      <c r="X135" s="755"/>
    </row>
    <row r="136" spans="5:24" s="163" customFormat="1" ht="15">
      <c r="E136" s="169"/>
      <c r="S136" s="755"/>
      <c r="T136" s="755"/>
      <c r="U136" s="755"/>
      <c r="V136" s="755"/>
      <c r="W136" s="755"/>
      <c r="X136" s="755"/>
    </row>
    <row r="137" spans="5:24" s="163" customFormat="1" ht="15">
      <c r="E137" s="169"/>
      <c r="S137" s="755"/>
      <c r="T137" s="755"/>
      <c r="U137" s="755"/>
      <c r="V137" s="755"/>
      <c r="W137" s="755"/>
      <c r="X137" s="755"/>
    </row>
    <row r="138" spans="5:24" s="163" customFormat="1" ht="15">
      <c r="E138" s="169"/>
      <c r="S138" s="755"/>
      <c r="T138" s="755"/>
      <c r="U138" s="755"/>
      <c r="V138" s="755"/>
      <c r="W138" s="755"/>
      <c r="X138" s="755"/>
    </row>
    <row r="139" spans="5:24" s="163" customFormat="1" ht="15">
      <c r="E139" s="169"/>
      <c r="S139" s="755"/>
      <c r="T139" s="755"/>
      <c r="U139" s="755"/>
      <c r="V139" s="755"/>
      <c r="W139" s="755"/>
      <c r="X139" s="755"/>
    </row>
    <row r="140" spans="5:24" s="163" customFormat="1" ht="15">
      <c r="E140" s="169"/>
      <c r="S140" s="755"/>
      <c r="T140" s="755"/>
      <c r="U140" s="755"/>
      <c r="V140" s="755"/>
      <c r="W140" s="755"/>
      <c r="X140" s="755"/>
    </row>
    <row r="141" spans="5:24" s="163" customFormat="1" ht="15">
      <c r="E141" s="169"/>
      <c r="S141" s="755"/>
      <c r="T141" s="755"/>
      <c r="U141" s="755"/>
      <c r="V141" s="755"/>
      <c r="W141" s="755"/>
      <c r="X141" s="755"/>
    </row>
    <row r="142" spans="5:24" s="163" customFormat="1" ht="15">
      <c r="E142" s="169"/>
      <c r="S142" s="755"/>
      <c r="T142" s="755"/>
      <c r="U142" s="755"/>
      <c r="V142" s="755"/>
      <c r="W142" s="755"/>
      <c r="X142" s="755"/>
    </row>
    <row r="143" spans="5:24" s="163" customFormat="1" ht="15">
      <c r="E143" s="169"/>
      <c r="S143" s="755"/>
      <c r="T143" s="755"/>
      <c r="U143" s="755"/>
      <c r="V143" s="755"/>
      <c r="W143" s="755"/>
      <c r="X143" s="755"/>
    </row>
    <row r="144" spans="5:24" s="163" customFormat="1" ht="15">
      <c r="E144" s="169"/>
      <c r="S144" s="755"/>
      <c r="T144" s="755"/>
      <c r="U144" s="755"/>
      <c r="V144" s="755"/>
      <c r="W144" s="755"/>
      <c r="X144" s="755"/>
    </row>
    <row r="145" spans="5:24" s="163" customFormat="1" ht="15">
      <c r="E145" s="169"/>
      <c r="S145" s="755"/>
      <c r="T145" s="755"/>
      <c r="U145" s="755"/>
      <c r="V145" s="755"/>
      <c r="W145" s="755"/>
      <c r="X145" s="755"/>
    </row>
    <row r="146" spans="5:24" s="163" customFormat="1" ht="15">
      <c r="E146" s="169"/>
      <c r="S146" s="755"/>
      <c r="T146" s="755"/>
      <c r="U146" s="755"/>
      <c r="V146" s="755"/>
      <c r="W146" s="755"/>
      <c r="X146" s="755"/>
    </row>
    <row r="147" spans="5:24" s="163" customFormat="1" ht="15">
      <c r="E147" s="169"/>
      <c r="S147" s="755"/>
      <c r="T147" s="755"/>
      <c r="U147" s="755"/>
      <c r="V147" s="755"/>
      <c r="W147" s="755"/>
      <c r="X147" s="755"/>
    </row>
    <row r="148" spans="5:24" s="163" customFormat="1" ht="15">
      <c r="E148" s="169"/>
      <c r="S148" s="755"/>
      <c r="T148" s="755"/>
      <c r="U148" s="755"/>
      <c r="V148" s="755"/>
      <c r="W148" s="755"/>
      <c r="X148" s="755"/>
    </row>
    <row r="149" spans="5:24" s="163" customFormat="1" ht="15">
      <c r="E149" s="169"/>
      <c r="S149" s="755"/>
      <c r="T149" s="755"/>
      <c r="U149" s="755"/>
      <c r="V149" s="755"/>
      <c r="W149" s="755"/>
      <c r="X149" s="755"/>
    </row>
    <row r="150" spans="5:24" s="163" customFormat="1" ht="15">
      <c r="E150" s="169"/>
      <c r="S150" s="755"/>
      <c r="T150" s="755"/>
      <c r="U150" s="755"/>
      <c r="V150" s="755"/>
      <c r="W150" s="755"/>
      <c r="X150" s="755"/>
    </row>
    <row r="151" spans="5:24" s="163" customFormat="1" ht="15">
      <c r="E151" s="169"/>
      <c r="S151" s="755"/>
      <c r="T151" s="755"/>
      <c r="U151" s="755"/>
      <c r="V151" s="755"/>
      <c r="W151" s="755"/>
      <c r="X151" s="755"/>
    </row>
    <row r="152" spans="5:24" s="163" customFormat="1" ht="15">
      <c r="E152" s="169"/>
      <c r="S152" s="755"/>
      <c r="T152" s="755"/>
      <c r="U152" s="755"/>
      <c r="V152" s="755"/>
      <c r="W152" s="755"/>
      <c r="X152" s="755"/>
    </row>
    <row r="153" spans="5:24" s="163" customFormat="1" ht="15">
      <c r="E153" s="169"/>
      <c r="S153" s="755"/>
      <c r="T153" s="755"/>
      <c r="U153" s="755"/>
      <c r="V153" s="755"/>
      <c r="W153" s="755"/>
      <c r="X153" s="755"/>
    </row>
    <row r="154" spans="5:24" s="163" customFormat="1" ht="15">
      <c r="E154" s="169"/>
      <c r="S154" s="755"/>
      <c r="T154" s="755"/>
      <c r="U154" s="755"/>
      <c r="V154" s="755"/>
      <c r="W154" s="755"/>
      <c r="X154" s="755"/>
    </row>
    <row r="155" spans="5:24" s="163" customFormat="1" ht="15">
      <c r="E155" s="169"/>
      <c r="S155" s="755"/>
      <c r="T155" s="755"/>
      <c r="U155" s="755"/>
      <c r="V155" s="755"/>
      <c r="W155" s="755"/>
      <c r="X155" s="755"/>
    </row>
    <row r="156" spans="5:24" s="163" customFormat="1" ht="15">
      <c r="E156" s="169"/>
      <c r="S156" s="755"/>
      <c r="T156" s="755"/>
      <c r="U156" s="755"/>
      <c r="V156" s="755"/>
      <c r="W156" s="755"/>
      <c r="X156" s="755"/>
    </row>
    <row r="157" spans="5:24" s="163" customFormat="1" ht="15">
      <c r="E157" s="169"/>
      <c r="S157" s="755"/>
      <c r="T157" s="755"/>
      <c r="U157" s="755"/>
      <c r="V157" s="755"/>
      <c r="W157" s="755"/>
      <c r="X157" s="755"/>
    </row>
    <row r="158" spans="5:24" s="163" customFormat="1" ht="15">
      <c r="E158" s="169"/>
      <c r="S158" s="755"/>
      <c r="T158" s="755"/>
      <c r="U158" s="755"/>
      <c r="V158" s="755"/>
      <c r="W158" s="755"/>
      <c r="X158" s="755"/>
    </row>
    <row r="159" spans="5:24" s="163" customFormat="1" ht="15">
      <c r="E159" s="169"/>
      <c r="S159" s="755"/>
      <c r="T159" s="755"/>
      <c r="U159" s="755"/>
      <c r="V159" s="755"/>
      <c r="W159" s="755"/>
      <c r="X159" s="755"/>
    </row>
    <row r="160" spans="5:24" s="163" customFormat="1" ht="15">
      <c r="E160" s="169"/>
      <c r="S160" s="755"/>
      <c r="T160" s="755"/>
      <c r="U160" s="755"/>
      <c r="V160" s="755"/>
      <c r="W160" s="755"/>
      <c r="X160" s="755"/>
    </row>
    <row r="161" spans="5:24" s="163" customFormat="1" ht="15">
      <c r="E161" s="169"/>
      <c r="S161" s="755"/>
      <c r="T161" s="755"/>
      <c r="U161" s="755"/>
      <c r="V161" s="755"/>
      <c r="W161" s="755"/>
      <c r="X161" s="755"/>
    </row>
    <row r="162" spans="5:24" s="163" customFormat="1" ht="15">
      <c r="E162" s="169"/>
      <c r="S162" s="755"/>
      <c r="T162" s="755"/>
      <c r="U162" s="755"/>
      <c r="V162" s="755"/>
      <c r="W162" s="755"/>
      <c r="X162" s="755"/>
    </row>
    <row r="163" spans="5:24" s="163" customFormat="1" ht="15">
      <c r="E163" s="169"/>
      <c r="S163" s="755"/>
      <c r="T163" s="755"/>
      <c r="U163" s="755"/>
      <c r="V163" s="755"/>
      <c r="W163" s="755"/>
      <c r="X163" s="755"/>
    </row>
    <row r="164" spans="5:24" s="163" customFormat="1" ht="15">
      <c r="E164" s="169"/>
      <c r="S164" s="755"/>
      <c r="T164" s="755"/>
      <c r="U164" s="755"/>
      <c r="V164" s="755"/>
      <c r="W164" s="755"/>
      <c r="X164" s="755"/>
    </row>
    <row r="165" spans="5:24" s="163" customFormat="1" ht="15">
      <c r="E165" s="169"/>
      <c r="S165" s="755"/>
      <c r="T165" s="755"/>
      <c r="U165" s="755"/>
      <c r="V165" s="755"/>
      <c r="W165" s="755"/>
      <c r="X165" s="755"/>
    </row>
    <row r="166" spans="5:24" s="163" customFormat="1" ht="15">
      <c r="E166" s="169"/>
      <c r="S166" s="755"/>
      <c r="T166" s="755"/>
      <c r="U166" s="755"/>
      <c r="V166" s="755"/>
      <c r="W166" s="755"/>
      <c r="X166" s="755"/>
    </row>
    <row r="167" spans="5:24" s="163" customFormat="1" ht="15">
      <c r="E167" s="169"/>
      <c r="S167" s="755"/>
      <c r="T167" s="755"/>
      <c r="U167" s="755"/>
      <c r="V167" s="755"/>
      <c r="W167" s="755"/>
      <c r="X167" s="755"/>
    </row>
    <row r="168" spans="5:24" s="163" customFormat="1" ht="15">
      <c r="E168" s="169"/>
      <c r="S168" s="755"/>
      <c r="T168" s="755"/>
      <c r="U168" s="755"/>
      <c r="V168" s="755"/>
      <c r="W168" s="755"/>
      <c r="X168" s="755"/>
    </row>
    <row r="169" spans="5:24" s="163" customFormat="1" ht="15">
      <c r="E169" s="169"/>
      <c r="S169" s="755"/>
      <c r="T169" s="755"/>
      <c r="U169" s="755"/>
      <c r="V169" s="755"/>
      <c r="W169" s="755"/>
      <c r="X169" s="755"/>
    </row>
    <row r="170" spans="5:24" s="163" customFormat="1" ht="15">
      <c r="E170" s="169"/>
      <c r="S170" s="755"/>
      <c r="T170" s="755"/>
      <c r="U170" s="755"/>
      <c r="V170" s="755"/>
      <c r="W170" s="755"/>
      <c r="X170" s="755"/>
    </row>
    <row r="171" spans="5:24" s="163" customFormat="1" ht="15">
      <c r="E171" s="169"/>
      <c r="S171" s="755"/>
      <c r="T171" s="755"/>
      <c r="U171" s="755"/>
      <c r="V171" s="755"/>
      <c r="W171" s="755"/>
      <c r="X171" s="755"/>
    </row>
    <row r="172" spans="5:24" s="163" customFormat="1" ht="15">
      <c r="E172" s="169"/>
      <c r="S172" s="755"/>
      <c r="T172" s="755"/>
      <c r="U172" s="755"/>
      <c r="V172" s="755"/>
      <c r="W172" s="755"/>
      <c r="X172" s="755"/>
    </row>
    <row r="173" spans="5:24" s="163" customFormat="1" ht="15">
      <c r="E173" s="169"/>
      <c r="S173" s="755"/>
      <c r="T173" s="755"/>
      <c r="U173" s="755"/>
      <c r="V173" s="755"/>
      <c r="W173" s="755"/>
      <c r="X173" s="755"/>
    </row>
    <row r="174" spans="5:24" s="163" customFormat="1" ht="15">
      <c r="E174" s="169"/>
      <c r="S174" s="755"/>
      <c r="T174" s="755"/>
      <c r="U174" s="755"/>
      <c r="V174" s="755"/>
      <c r="W174" s="755"/>
      <c r="X174" s="755"/>
    </row>
    <row r="175" spans="5:24" s="163" customFormat="1" ht="15">
      <c r="E175" s="169"/>
      <c r="S175" s="755"/>
      <c r="T175" s="755"/>
      <c r="U175" s="755"/>
      <c r="V175" s="755"/>
      <c r="W175" s="755"/>
      <c r="X175" s="755"/>
    </row>
    <row r="176" spans="5:24" s="163" customFormat="1" ht="15">
      <c r="E176" s="169"/>
      <c r="S176" s="755"/>
      <c r="T176" s="755"/>
      <c r="U176" s="755"/>
      <c r="V176" s="755"/>
      <c r="W176" s="755"/>
      <c r="X176" s="755"/>
    </row>
    <row r="177" spans="5:24" s="163" customFormat="1" ht="15">
      <c r="E177" s="169"/>
      <c r="S177" s="755"/>
      <c r="T177" s="755"/>
      <c r="U177" s="755"/>
      <c r="V177" s="755"/>
      <c r="W177" s="755"/>
      <c r="X177" s="755"/>
    </row>
    <row r="178" spans="5:24" s="163" customFormat="1" ht="15">
      <c r="E178" s="169"/>
      <c r="S178" s="755"/>
      <c r="T178" s="755"/>
      <c r="U178" s="755"/>
      <c r="V178" s="755"/>
      <c r="W178" s="755"/>
      <c r="X178" s="755"/>
    </row>
    <row r="179" spans="5:24" s="163" customFormat="1" ht="15">
      <c r="E179" s="169"/>
      <c r="S179" s="755"/>
      <c r="T179" s="755"/>
      <c r="U179" s="755"/>
      <c r="V179" s="755"/>
      <c r="W179" s="755"/>
      <c r="X179" s="755"/>
    </row>
    <row r="180" spans="5:24" s="163" customFormat="1" ht="15">
      <c r="E180" s="169"/>
      <c r="S180" s="755"/>
      <c r="T180" s="755"/>
      <c r="U180" s="755"/>
      <c r="V180" s="755"/>
      <c r="W180" s="755"/>
      <c r="X180" s="755"/>
    </row>
    <row r="181" spans="5:24" s="163" customFormat="1" ht="15">
      <c r="E181" s="169"/>
      <c r="S181" s="755"/>
      <c r="T181" s="755"/>
      <c r="U181" s="755"/>
      <c r="V181" s="755"/>
      <c r="W181" s="755"/>
      <c r="X181" s="755"/>
    </row>
    <row r="182" spans="5:24" s="163" customFormat="1" ht="15">
      <c r="E182" s="169"/>
      <c r="S182" s="755"/>
      <c r="T182" s="755"/>
      <c r="U182" s="755"/>
      <c r="V182" s="755"/>
      <c r="W182" s="755"/>
      <c r="X182" s="755"/>
    </row>
    <row r="183" spans="5:24" s="163" customFormat="1" ht="15">
      <c r="E183" s="169"/>
      <c r="S183" s="755"/>
      <c r="T183" s="755"/>
      <c r="U183" s="755"/>
      <c r="V183" s="755"/>
      <c r="W183" s="755"/>
      <c r="X183" s="755"/>
    </row>
    <row r="184" spans="5:24" s="163" customFormat="1" ht="15">
      <c r="E184" s="169"/>
      <c r="S184" s="755"/>
      <c r="T184" s="755"/>
      <c r="U184" s="755"/>
      <c r="V184" s="755"/>
      <c r="W184" s="755"/>
      <c r="X184" s="755"/>
    </row>
    <row r="185" spans="5:24" s="163" customFormat="1" ht="15">
      <c r="E185" s="169"/>
      <c r="S185" s="755"/>
      <c r="T185" s="755"/>
      <c r="U185" s="755"/>
      <c r="V185" s="755"/>
      <c r="W185" s="755"/>
      <c r="X185" s="755"/>
    </row>
    <row r="186" spans="5:24" s="163" customFormat="1" ht="15">
      <c r="E186" s="169"/>
      <c r="S186" s="755"/>
      <c r="T186" s="755"/>
      <c r="U186" s="755"/>
      <c r="V186" s="755"/>
      <c r="W186" s="755"/>
      <c r="X186" s="755"/>
    </row>
    <row r="187" spans="5:24" s="163" customFormat="1" ht="15">
      <c r="E187" s="169"/>
      <c r="S187" s="755"/>
      <c r="T187" s="755"/>
      <c r="U187" s="755"/>
      <c r="V187" s="755"/>
      <c r="W187" s="755"/>
      <c r="X187" s="755"/>
    </row>
    <row r="188" spans="5:24" s="163" customFormat="1" ht="15">
      <c r="E188" s="169"/>
      <c r="S188" s="755"/>
      <c r="T188" s="755"/>
      <c r="U188" s="755"/>
      <c r="V188" s="755"/>
      <c r="W188" s="755"/>
      <c r="X188" s="755"/>
    </row>
    <row r="189" spans="5:24" s="163" customFormat="1" ht="15">
      <c r="E189" s="169"/>
      <c r="S189" s="755"/>
      <c r="T189" s="755"/>
      <c r="U189" s="755"/>
      <c r="V189" s="755"/>
      <c r="W189" s="755"/>
      <c r="X189" s="755"/>
    </row>
    <row r="190" spans="5:24" s="163" customFormat="1" ht="15">
      <c r="E190" s="169"/>
      <c r="S190" s="755"/>
      <c r="T190" s="755"/>
      <c r="U190" s="755"/>
      <c r="V190" s="755"/>
      <c r="W190" s="755"/>
      <c r="X190" s="755"/>
    </row>
    <row r="191" spans="5:24" s="163" customFormat="1" ht="15">
      <c r="E191" s="169"/>
      <c r="S191" s="755"/>
      <c r="T191" s="755"/>
      <c r="U191" s="755"/>
      <c r="V191" s="755"/>
      <c r="W191" s="755"/>
      <c r="X191" s="755"/>
    </row>
    <row r="192" spans="5:24" s="163" customFormat="1" ht="15">
      <c r="E192" s="169"/>
      <c r="S192" s="755"/>
      <c r="T192" s="755"/>
      <c r="U192" s="755"/>
      <c r="V192" s="755"/>
      <c r="W192" s="755"/>
      <c r="X192" s="755"/>
    </row>
    <row r="193" spans="5:24" s="163" customFormat="1" ht="15">
      <c r="E193" s="169"/>
      <c r="S193" s="755"/>
      <c r="T193" s="755"/>
      <c r="U193" s="755"/>
      <c r="V193" s="755"/>
      <c r="W193" s="755"/>
      <c r="X193" s="755"/>
    </row>
    <row r="194" spans="3:7" ht="15">
      <c r="C194" s="434"/>
      <c r="D194" s="434"/>
      <c r="E194" s="442"/>
      <c r="F194" s="434"/>
      <c r="G194" s="434"/>
    </row>
    <row r="195" spans="3:7" ht="15">
      <c r="C195" s="434"/>
      <c r="D195" s="434"/>
      <c r="E195" s="442"/>
      <c r="F195" s="434"/>
      <c r="G195" s="434"/>
    </row>
    <row r="196" spans="3:7" ht="15">
      <c r="C196" s="434"/>
      <c r="D196" s="434"/>
      <c r="E196" s="442"/>
      <c r="F196" s="434"/>
      <c r="G196" s="434"/>
    </row>
    <row r="197" spans="3:7" ht="15">
      <c r="C197" s="434"/>
      <c r="D197" s="434"/>
      <c r="E197" s="442"/>
      <c r="F197" s="434"/>
      <c r="G197" s="434"/>
    </row>
    <row r="198" spans="3:7" ht="15">
      <c r="C198" s="434"/>
      <c r="D198" s="434"/>
      <c r="E198" s="442"/>
      <c r="F198" s="434"/>
      <c r="G198" s="434"/>
    </row>
    <row r="199" spans="3:7" ht="15">
      <c r="C199" s="434"/>
      <c r="D199" s="434"/>
      <c r="E199" s="442"/>
      <c r="F199" s="434"/>
      <c r="G199" s="434"/>
    </row>
    <row r="200" spans="3:7" ht="15">
      <c r="C200" s="434"/>
      <c r="D200" s="434"/>
      <c r="E200" s="442"/>
      <c r="F200" s="434"/>
      <c r="G200" s="434"/>
    </row>
    <row r="201" spans="3:7" ht="15">
      <c r="C201" s="434"/>
      <c r="D201" s="434"/>
      <c r="E201" s="442"/>
      <c r="F201" s="434"/>
      <c r="G201" s="434"/>
    </row>
    <row r="202" spans="3:7" ht="15">
      <c r="C202" s="434"/>
      <c r="D202" s="434"/>
      <c r="E202" s="442"/>
      <c r="F202" s="434"/>
      <c r="G202" s="434"/>
    </row>
    <row r="203" spans="3:7" ht="15">
      <c r="C203" s="434"/>
      <c r="D203" s="434"/>
      <c r="E203" s="442"/>
      <c r="F203" s="434"/>
      <c r="G203" s="434"/>
    </row>
    <row r="204" spans="3:7" ht="15">
      <c r="C204" s="434"/>
      <c r="D204" s="434"/>
      <c r="E204" s="442"/>
      <c r="F204" s="434"/>
      <c r="G204" s="434"/>
    </row>
    <row r="205" spans="3:7" ht="15">
      <c r="C205" s="434"/>
      <c r="D205" s="434"/>
      <c r="E205" s="442"/>
      <c r="F205" s="434"/>
      <c r="G205" s="434"/>
    </row>
    <row r="206" spans="3:7" ht="15">
      <c r="C206" s="434"/>
      <c r="D206" s="434"/>
      <c r="E206" s="442"/>
      <c r="F206" s="434"/>
      <c r="G206" s="434"/>
    </row>
    <row r="207" spans="3:7" ht="15">
      <c r="C207" s="434"/>
      <c r="D207" s="434"/>
      <c r="E207" s="442"/>
      <c r="F207" s="434"/>
      <c r="G207" s="434"/>
    </row>
    <row r="208" spans="3:7" ht="15">
      <c r="C208" s="434"/>
      <c r="D208" s="434"/>
      <c r="E208" s="442"/>
      <c r="F208" s="434"/>
      <c r="G208" s="434"/>
    </row>
    <row r="209" spans="3:7" ht="15">
      <c r="C209" s="434"/>
      <c r="D209" s="434"/>
      <c r="E209" s="442"/>
      <c r="F209" s="434"/>
      <c r="G209" s="434"/>
    </row>
    <row r="210" spans="3:7" ht="15">
      <c r="C210" s="434"/>
      <c r="D210" s="434"/>
      <c r="E210" s="442"/>
      <c r="F210" s="434"/>
      <c r="G210" s="434"/>
    </row>
    <row r="211" spans="3:7" ht="15">
      <c r="C211" s="434"/>
      <c r="D211" s="434"/>
      <c r="E211" s="442"/>
      <c r="F211" s="434"/>
      <c r="G211" s="434"/>
    </row>
    <row r="212" spans="3:7" ht="15">
      <c r="C212" s="434"/>
      <c r="D212" s="434"/>
      <c r="E212" s="442"/>
      <c r="F212" s="434"/>
      <c r="G212" s="434"/>
    </row>
    <row r="213" spans="3:7" ht="15">
      <c r="C213" s="434"/>
      <c r="D213" s="434"/>
      <c r="E213" s="442"/>
      <c r="F213" s="434"/>
      <c r="G213" s="434"/>
    </row>
    <row r="214" spans="3:7" ht="15">
      <c r="C214" s="434"/>
      <c r="D214" s="434"/>
      <c r="E214" s="442"/>
      <c r="F214" s="434"/>
      <c r="G214" s="434"/>
    </row>
    <row r="215" spans="3:7" ht="15">
      <c r="C215" s="434"/>
      <c r="D215" s="434"/>
      <c r="E215" s="442"/>
      <c r="F215" s="434"/>
      <c r="G215" s="434"/>
    </row>
    <row r="216" spans="3:7" ht="15">
      <c r="C216" s="434"/>
      <c r="D216" s="434"/>
      <c r="E216" s="442"/>
      <c r="F216" s="434"/>
      <c r="G216" s="434"/>
    </row>
    <row r="217" spans="3:7" ht="15">
      <c r="C217" s="434"/>
      <c r="D217" s="434"/>
      <c r="E217" s="442"/>
      <c r="F217" s="434"/>
      <c r="G217" s="434"/>
    </row>
    <row r="218" spans="3:7" ht="15">
      <c r="C218" s="434"/>
      <c r="D218" s="434"/>
      <c r="E218" s="442"/>
      <c r="F218" s="434"/>
      <c r="G218" s="434"/>
    </row>
    <row r="219" spans="3:7" ht="15">
      <c r="C219" s="434"/>
      <c r="D219" s="434"/>
      <c r="E219" s="442"/>
      <c r="F219" s="434"/>
      <c r="G219" s="434"/>
    </row>
    <row r="220" spans="3:7" ht="15">
      <c r="C220" s="434"/>
      <c r="D220" s="434"/>
      <c r="E220" s="442"/>
      <c r="F220" s="434"/>
      <c r="G220" s="434"/>
    </row>
    <row r="221" spans="3:7" ht="15">
      <c r="C221" s="434"/>
      <c r="D221" s="434"/>
      <c r="E221" s="442"/>
      <c r="F221" s="434"/>
      <c r="G221" s="434"/>
    </row>
    <row r="222" spans="3:7" ht="15">
      <c r="C222" s="434"/>
      <c r="D222" s="434"/>
      <c r="E222" s="442"/>
      <c r="F222" s="434"/>
      <c r="G222" s="434"/>
    </row>
    <row r="223" spans="3:7" ht="15">
      <c r="C223" s="434"/>
      <c r="D223" s="434"/>
      <c r="E223" s="442"/>
      <c r="F223" s="434"/>
      <c r="G223" s="434"/>
    </row>
    <row r="224" spans="3:7" ht="15">
      <c r="C224" s="434"/>
      <c r="D224" s="434"/>
      <c r="E224" s="442"/>
      <c r="F224" s="434"/>
      <c r="G224" s="434"/>
    </row>
    <row r="225" spans="3:7" ht="15">
      <c r="C225" s="434"/>
      <c r="D225" s="434"/>
      <c r="E225" s="442"/>
      <c r="F225" s="434"/>
      <c r="G225" s="434"/>
    </row>
    <row r="226" spans="3:7" ht="15">
      <c r="C226" s="434"/>
      <c r="D226" s="434"/>
      <c r="E226" s="442"/>
      <c r="F226" s="434"/>
      <c r="G226" s="434"/>
    </row>
    <row r="227" spans="3:7" ht="15">
      <c r="C227" s="434"/>
      <c r="D227" s="434"/>
      <c r="E227" s="442"/>
      <c r="F227" s="434"/>
      <c r="G227" s="434"/>
    </row>
    <row r="228" spans="3:7" ht="15">
      <c r="C228" s="434"/>
      <c r="D228" s="434"/>
      <c r="E228" s="442"/>
      <c r="F228" s="434"/>
      <c r="G228" s="434"/>
    </row>
    <row r="229" spans="3:7" ht="15">
      <c r="C229" s="434"/>
      <c r="D229" s="434"/>
      <c r="E229" s="442"/>
      <c r="F229" s="434"/>
      <c r="G229" s="434"/>
    </row>
    <row r="230" spans="3:7" ht="15">
      <c r="C230" s="434"/>
      <c r="D230" s="434"/>
      <c r="E230" s="442"/>
      <c r="F230" s="434"/>
      <c r="G230" s="434"/>
    </row>
    <row r="231" spans="3:7" ht="15">
      <c r="C231" s="434"/>
      <c r="D231" s="434"/>
      <c r="E231" s="442"/>
      <c r="F231" s="434"/>
      <c r="G231" s="434"/>
    </row>
    <row r="232" spans="3:7" ht="15">
      <c r="C232" s="434"/>
      <c r="D232" s="434"/>
      <c r="E232" s="442"/>
      <c r="F232" s="434"/>
      <c r="G232" s="434"/>
    </row>
    <row r="233" spans="3:7" ht="15">
      <c r="C233" s="434"/>
      <c r="D233" s="434"/>
      <c r="E233" s="442"/>
      <c r="F233" s="434"/>
      <c r="G233" s="434"/>
    </row>
    <row r="234" spans="3:7" ht="15">
      <c r="C234" s="434"/>
      <c r="D234" s="434"/>
      <c r="E234" s="442"/>
      <c r="F234" s="434"/>
      <c r="G234" s="434"/>
    </row>
    <row r="235" spans="3:7" ht="15">
      <c r="C235" s="434"/>
      <c r="D235" s="434"/>
      <c r="E235" s="442"/>
      <c r="F235" s="434"/>
      <c r="G235" s="434"/>
    </row>
    <row r="236" spans="3:7" ht="15">
      <c r="C236" s="434"/>
      <c r="D236" s="434"/>
      <c r="E236" s="442"/>
      <c r="F236" s="434"/>
      <c r="G236" s="434"/>
    </row>
    <row r="237" spans="3:7" ht="15">
      <c r="C237" s="434"/>
      <c r="D237" s="434"/>
      <c r="E237" s="442"/>
      <c r="F237" s="434"/>
      <c r="G237" s="434"/>
    </row>
    <row r="238" spans="3:7" ht="15">
      <c r="C238" s="434"/>
      <c r="D238" s="434"/>
      <c r="E238" s="442"/>
      <c r="F238" s="434"/>
      <c r="G238" s="434"/>
    </row>
    <row r="239" spans="3:7" ht="15">
      <c r="C239" s="434"/>
      <c r="D239" s="434"/>
      <c r="E239" s="442"/>
      <c r="F239" s="434"/>
      <c r="G239" s="434"/>
    </row>
    <row r="240" spans="3:7" ht="15">
      <c r="C240" s="434"/>
      <c r="D240" s="434"/>
      <c r="E240" s="442"/>
      <c r="F240" s="434"/>
      <c r="G240" s="434"/>
    </row>
    <row r="241" spans="3:7" ht="15">
      <c r="C241" s="434"/>
      <c r="D241" s="434"/>
      <c r="E241" s="442"/>
      <c r="F241" s="434"/>
      <c r="G241" s="434"/>
    </row>
    <row r="242" spans="3:7" ht="15">
      <c r="C242" s="434"/>
      <c r="D242" s="434"/>
      <c r="E242" s="442"/>
      <c r="F242" s="434"/>
      <c r="G242" s="434"/>
    </row>
    <row r="243" spans="3:7" ht="15">
      <c r="C243" s="434"/>
      <c r="D243" s="434"/>
      <c r="E243" s="442"/>
      <c r="F243" s="434"/>
      <c r="G243" s="434"/>
    </row>
    <row r="244" spans="3:7" ht="15">
      <c r="C244" s="434"/>
      <c r="D244" s="434"/>
      <c r="E244" s="442"/>
      <c r="F244" s="434"/>
      <c r="G244" s="434"/>
    </row>
    <row r="245" spans="3:7" ht="15">
      <c r="C245" s="434"/>
      <c r="D245" s="434"/>
      <c r="E245" s="442"/>
      <c r="F245" s="434"/>
      <c r="G245" s="434"/>
    </row>
    <row r="246" spans="3:7" ht="15">
      <c r="C246" s="434"/>
      <c r="D246" s="434"/>
      <c r="E246" s="442"/>
      <c r="F246" s="434"/>
      <c r="G246" s="434"/>
    </row>
    <row r="247" spans="3:7" ht="15">
      <c r="C247" s="434"/>
      <c r="D247" s="434"/>
      <c r="E247" s="442"/>
      <c r="F247" s="434"/>
      <c r="G247" s="434"/>
    </row>
    <row r="248" spans="3:7" ht="15">
      <c r="C248" s="434"/>
      <c r="D248" s="434"/>
      <c r="E248" s="442"/>
      <c r="F248" s="434"/>
      <c r="G248" s="434"/>
    </row>
    <row r="249" spans="3:7" ht="15">
      <c r="C249" s="434"/>
      <c r="D249" s="434"/>
      <c r="E249" s="442"/>
      <c r="F249" s="434"/>
      <c r="G249" s="434"/>
    </row>
    <row r="250" spans="3:7" ht="15">
      <c r="C250" s="434"/>
      <c r="D250" s="434"/>
      <c r="E250" s="442"/>
      <c r="F250" s="434"/>
      <c r="G250" s="434"/>
    </row>
    <row r="251" spans="3:7" ht="15">
      <c r="C251" s="434"/>
      <c r="D251" s="434"/>
      <c r="E251" s="442"/>
      <c r="F251" s="434"/>
      <c r="G251" s="434"/>
    </row>
    <row r="252" spans="3:7" ht="15">
      <c r="C252" s="434"/>
      <c r="D252" s="434"/>
      <c r="E252" s="442"/>
      <c r="F252" s="434"/>
      <c r="G252" s="434"/>
    </row>
    <row r="253" spans="3:7" ht="15">
      <c r="C253" s="434"/>
      <c r="D253" s="434"/>
      <c r="E253" s="442"/>
      <c r="F253" s="434"/>
      <c r="G253" s="434"/>
    </row>
    <row r="254" spans="3:7" ht="15">
      <c r="C254" s="434"/>
      <c r="D254" s="434"/>
      <c r="E254" s="442"/>
      <c r="F254" s="434"/>
      <c r="G254" s="434"/>
    </row>
    <row r="255" spans="3:7" ht="15">
      <c r="C255" s="434"/>
      <c r="D255" s="434"/>
      <c r="E255" s="442"/>
      <c r="F255" s="434"/>
      <c r="G255" s="434"/>
    </row>
    <row r="256" spans="3:7" ht="15">
      <c r="C256" s="434"/>
      <c r="D256" s="434"/>
      <c r="E256" s="442"/>
      <c r="F256" s="434"/>
      <c r="G256" s="434"/>
    </row>
    <row r="257" spans="3:7" ht="15">
      <c r="C257" s="434"/>
      <c r="D257" s="434"/>
      <c r="E257" s="442"/>
      <c r="F257" s="434"/>
      <c r="G257" s="434"/>
    </row>
    <row r="258" spans="3:7" ht="15">
      <c r="C258" s="434"/>
      <c r="D258" s="434"/>
      <c r="E258" s="442"/>
      <c r="F258" s="434"/>
      <c r="G258" s="434"/>
    </row>
    <row r="259" spans="3:7" ht="15">
      <c r="C259" s="434"/>
      <c r="D259" s="434"/>
      <c r="E259" s="442"/>
      <c r="F259" s="434"/>
      <c r="G259" s="434"/>
    </row>
    <row r="260" spans="3:7" ht="15">
      <c r="C260" s="434"/>
      <c r="D260" s="434"/>
      <c r="E260" s="442"/>
      <c r="F260" s="434"/>
      <c r="G260" s="434"/>
    </row>
    <row r="261" spans="3:7" ht="15">
      <c r="C261" s="434"/>
      <c r="D261" s="434"/>
      <c r="E261" s="442"/>
      <c r="F261" s="434"/>
      <c r="G261" s="434"/>
    </row>
    <row r="262" spans="3:7" ht="15">
      <c r="C262" s="434"/>
      <c r="D262" s="434"/>
      <c r="E262" s="442"/>
      <c r="F262" s="434"/>
      <c r="G262" s="434"/>
    </row>
    <row r="263" spans="3:7" ht="15">
      <c r="C263" s="434"/>
      <c r="D263" s="434"/>
      <c r="E263" s="442"/>
      <c r="F263" s="434"/>
      <c r="G263" s="434"/>
    </row>
    <row r="264" spans="3:7" ht="15">
      <c r="C264" s="434"/>
      <c r="D264" s="434"/>
      <c r="E264" s="442"/>
      <c r="F264" s="434"/>
      <c r="G264" s="434"/>
    </row>
    <row r="265" spans="3:7" ht="15">
      <c r="C265" s="434"/>
      <c r="D265" s="434"/>
      <c r="E265" s="442"/>
      <c r="F265" s="434"/>
      <c r="G265" s="434"/>
    </row>
    <row r="266" spans="3:7" ht="15">
      <c r="C266" s="434"/>
      <c r="D266" s="434"/>
      <c r="E266" s="442"/>
      <c r="F266" s="434"/>
      <c r="G266" s="434"/>
    </row>
    <row r="267" spans="3:7" ht="15">
      <c r="C267" s="434"/>
      <c r="D267" s="434"/>
      <c r="E267" s="442"/>
      <c r="F267" s="434"/>
      <c r="G267" s="434"/>
    </row>
    <row r="268" spans="3:7" ht="15">
      <c r="C268" s="434"/>
      <c r="D268" s="434"/>
      <c r="E268" s="442"/>
      <c r="F268" s="434"/>
      <c r="G268" s="434"/>
    </row>
    <row r="269" spans="3:7" ht="15">
      <c r="C269" s="434"/>
      <c r="D269" s="434"/>
      <c r="E269" s="442"/>
      <c r="F269" s="434"/>
      <c r="G269" s="434"/>
    </row>
    <row r="270" spans="3:7" ht="15">
      <c r="C270" s="434"/>
      <c r="D270" s="434"/>
      <c r="E270" s="442"/>
      <c r="F270" s="434"/>
      <c r="G270" s="434"/>
    </row>
    <row r="271" spans="3:7" ht="15">
      <c r="C271" s="434"/>
      <c r="D271" s="434"/>
      <c r="E271" s="442"/>
      <c r="F271" s="434"/>
      <c r="G271" s="434"/>
    </row>
    <row r="272" spans="3:7" ht="15">
      <c r="C272" s="434"/>
      <c r="D272" s="434"/>
      <c r="E272" s="442"/>
      <c r="F272" s="434"/>
      <c r="G272" s="434"/>
    </row>
    <row r="273" spans="3:7" ht="15">
      <c r="C273" s="434"/>
      <c r="D273" s="434"/>
      <c r="E273" s="442"/>
      <c r="F273" s="434"/>
      <c r="G273" s="434"/>
    </row>
    <row r="274" spans="3:7" ht="15">
      <c r="C274" s="434"/>
      <c r="D274" s="434"/>
      <c r="E274" s="442"/>
      <c r="F274" s="434"/>
      <c r="G274" s="434"/>
    </row>
    <row r="275" spans="3:7" ht="15">
      <c r="C275" s="434"/>
      <c r="D275" s="434"/>
      <c r="E275" s="442"/>
      <c r="F275" s="434"/>
      <c r="G275" s="434"/>
    </row>
    <row r="276" spans="3:7" ht="15">
      <c r="C276" s="434"/>
      <c r="D276" s="434"/>
      <c r="E276" s="442"/>
      <c r="F276" s="434"/>
      <c r="G276" s="434"/>
    </row>
    <row r="277" spans="3:7" ht="15">
      <c r="C277" s="434"/>
      <c r="D277" s="434"/>
      <c r="E277" s="442"/>
      <c r="F277" s="434"/>
      <c r="G277" s="434"/>
    </row>
    <row r="278" spans="3:7" ht="15">
      <c r="C278" s="434"/>
      <c r="D278" s="434"/>
      <c r="E278" s="442"/>
      <c r="F278" s="434"/>
      <c r="G278" s="434"/>
    </row>
    <row r="279" spans="3:7" ht="15">
      <c r="C279" s="434"/>
      <c r="D279" s="434"/>
      <c r="E279" s="442"/>
      <c r="F279" s="434"/>
      <c r="G279" s="434"/>
    </row>
    <row r="280" spans="3:7" ht="15">
      <c r="C280" s="434"/>
      <c r="D280" s="434"/>
      <c r="E280" s="442"/>
      <c r="F280" s="434"/>
      <c r="G280" s="434"/>
    </row>
    <row r="281" spans="3:7" ht="15">
      <c r="C281" s="434"/>
      <c r="D281" s="434"/>
      <c r="E281" s="442"/>
      <c r="F281" s="434"/>
      <c r="G281" s="434"/>
    </row>
    <row r="282" spans="3:7" ht="15">
      <c r="C282" s="434"/>
      <c r="D282" s="434"/>
      <c r="E282" s="442"/>
      <c r="F282" s="434"/>
      <c r="G282" s="434"/>
    </row>
    <row r="283" spans="3:7" ht="15">
      <c r="C283" s="434"/>
      <c r="D283" s="434"/>
      <c r="E283" s="442"/>
      <c r="F283" s="434"/>
      <c r="G283" s="434"/>
    </row>
    <row r="284" spans="3:7" ht="15">
      <c r="C284" s="434"/>
      <c r="D284" s="434"/>
      <c r="E284" s="442"/>
      <c r="F284" s="434"/>
      <c r="G284" s="434"/>
    </row>
    <row r="285" spans="3:7" ht="15">
      <c r="C285" s="434"/>
      <c r="D285" s="434"/>
      <c r="E285" s="442"/>
      <c r="F285" s="434"/>
      <c r="G285" s="434"/>
    </row>
    <row r="286" spans="3:7" ht="15">
      <c r="C286" s="434"/>
      <c r="D286" s="434"/>
      <c r="E286" s="442"/>
      <c r="F286" s="434"/>
      <c r="G286" s="434"/>
    </row>
    <row r="287" spans="3:7" ht="15">
      <c r="C287" s="434"/>
      <c r="D287" s="434"/>
      <c r="E287" s="442"/>
      <c r="F287" s="434"/>
      <c r="G287" s="434"/>
    </row>
    <row r="288" spans="3:7" ht="15">
      <c r="C288" s="434"/>
      <c r="D288" s="434"/>
      <c r="E288" s="442"/>
      <c r="F288" s="434"/>
      <c r="G288" s="434"/>
    </row>
    <row r="289" spans="3:7" ht="15">
      <c r="C289" s="434"/>
      <c r="D289" s="434"/>
      <c r="E289" s="442"/>
      <c r="F289" s="434"/>
      <c r="G289" s="434"/>
    </row>
    <row r="290" spans="3:7" ht="15">
      <c r="C290" s="434"/>
      <c r="D290" s="434"/>
      <c r="E290" s="442"/>
      <c r="F290" s="434"/>
      <c r="G290" s="434"/>
    </row>
    <row r="291" spans="3:7" ht="15">
      <c r="C291" s="434"/>
      <c r="D291" s="434"/>
      <c r="E291" s="442"/>
      <c r="F291" s="434"/>
      <c r="G291" s="434"/>
    </row>
    <row r="292" spans="3:7" ht="15">
      <c r="C292" s="434"/>
      <c r="D292" s="434"/>
      <c r="E292" s="442"/>
      <c r="F292" s="434"/>
      <c r="G292" s="434"/>
    </row>
    <row r="293" spans="3:7" ht="15">
      <c r="C293" s="434"/>
      <c r="D293" s="434"/>
      <c r="E293" s="442"/>
      <c r="F293" s="434"/>
      <c r="G293" s="434"/>
    </row>
    <row r="294" spans="3:7" ht="15">
      <c r="C294" s="434"/>
      <c r="D294" s="434"/>
      <c r="E294" s="442"/>
      <c r="F294" s="434"/>
      <c r="G294" s="434"/>
    </row>
    <row r="295" spans="3:7" ht="15">
      <c r="C295" s="434"/>
      <c r="D295" s="434"/>
      <c r="E295" s="442"/>
      <c r="F295" s="434"/>
      <c r="G295" s="434"/>
    </row>
    <row r="296" spans="3:7" ht="15">
      <c r="C296" s="434"/>
      <c r="D296" s="434"/>
      <c r="E296" s="442"/>
      <c r="F296" s="434"/>
      <c r="G296" s="434"/>
    </row>
    <row r="297" spans="3:7" ht="15">
      <c r="C297" s="434"/>
      <c r="D297" s="434"/>
      <c r="E297" s="442"/>
      <c r="F297" s="434"/>
      <c r="G297" s="434"/>
    </row>
    <row r="298" spans="3:7" ht="15">
      <c r="C298" s="434"/>
      <c r="D298" s="434"/>
      <c r="E298" s="442"/>
      <c r="F298" s="434"/>
      <c r="G298" s="434"/>
    </row>
    <row r="299" spans="3:7" ht="15">
      <c r="C299" s="434"/>
      <c r="D299" s="434"/>
      <c r="E299" s="442"/>
      <c r="F299" s="434"/>
      <c r="G299" s="434"/>
    </row>
    <row r="300" spans="3:7" ht="15">
      <c r="C300" s="434"/>
      <c r="D300" s="434"/>
      <c r="E300" s="442"/>
      <c r="F300" s="434"/>
      <c r="G300" s="434"/>
    </row>
    <row r="301" spans="3:7" ht="15">
      <c r="C301" s="434"/>
      <c r="D301" s="434"/>
      <c r="E301" s="442"/>
      <c r="F301" s="434"/>
      <c r="G301" s="434"/>
    </row>
    <row r="302" spans="3:7" ht="15">
      <c r="C302" s="434"/>
      <c r="D302" s="434"/>
      <c r="E302" s="442"/>
      <c r="F302" s="434"/>
      <c r="G302" s="434"/>
    </row>
    <row r="303" spans="3:7" ht="15">
      <c r="C303" s="434"/>
      <c r="D303" s="434"/>
      <c r="E303" s="442"/>
      <c r="F303" s="434"/>
      <c r="G303" s="434"/>
    </row>
    <row r="304" spans="3:7" ht="15">
      <c r="C304" s="434"/>
      <c r="D304" s="434"/>
      <c r="E304" s="442"/>
      <c r="F304" s="434"/>
      <c r="G304" s="434"/>
    </row>
    <row r="305" spans="3:7" ht="15">
      <c r="C305" s="434"/>
      <c r="D305" s="434"/>
      <c r="E305" s="442"/>
      <c r="F305" s="434"/>
      <c r="G305" s="434"/>
    </row>
    <row r="306" spans="3:7" ht="15">
      <c r="C306" s="434"/>
      <c r="D306" s="434"/>
      <c r="E306" s="442"/>
      <c r="F306" s="434"/>
      <c r="G306" s="434"/>
    </row>
    <row r="307" spans="3:7" ht="15">
      <c r="C307" s="434"/>
      <c r="D307" s="434"/>
      <c r="E307" s="442"/>
      <c r="F307" s="434"/>
      <c r="G307" s="434"/>
    </row>
    <row r="308" spans="3:7" ht="15">
      <c r="C308" s="434"/>
      <c r="D308" s="434"/>
      <c r="E308" s="442"/>
      <c r="F308" s="434"/>
      <c r="G308" s="434"/>
    </row>
    <row r="309" spans="3:7" ht="15">
      <c r="C309" s="434"/>
      <c r="D309" s="434"/>
      <c r="E309" s="442"/>
      <c r="F309" s="434"/>
      <c r="G309" s="434"/>
    </row>
    <row r="310" spans="3:7" ht="15">
      <c r="C310" s="434"/>
      <c r="D310" s="434"/>
      <c r="E310" s="442"/>
      <c r="F310" s="434"/>
      <c r="G310" s="434"/>
    </row>
    <row r="311" spans="3:7" ht="15">
      <c r="C311" s="434"/>
      <c r="D311" s="434"/>
      <c r="E311" s="442"/>
      <c r="F311" s="434"/>
      <c r="G311" s="434"/>
    </row>
    <row r="312" spans="3:7" ht="15">
      <c r="C312" s="434"/>
      <c r="D312" s="434"/>
      <c r="E312" s="442"/>
      <c r="F312" s="434"/>
      <c r="G312" s="434"/>
    </row>
    <row r="313" spans="3:7" ht="15">
      <c r="C313" s="434"/>
      <c r="D313" s="434"/>
      <c r="E313" s="442"/>
      <c r="F313" s="434"/>
      <c r="G313" s="434"/>
    </row>
    <row r="314" spans="3:7" ht="15">
      <c r="C314" s="434"/>
      <c r="D314" s="434"/>
      <c r="E314" s="442"/>
      <c r="F314" s="434"/>
      <c r="G314" s="434"/>
    </row>
    <row r="315" spans="3:7" ht="15">
      <c r="C315" s="434"/>
      <c r="D315" s="434"/>
      <c r="E315" s="442"/>
      <c r="F315" s="434"/>
      <c r="G315" s="434"/>
    </row>
    <row r="316" spans="3:7" ht="15">
      <c r="C316" s="434"/>
      <c r="D316" s="434"/>
      <c r="E316" s="442"/>
      <c r="F316" s="434"/>
      <c r="G316" s="434"/>
    </row>
    <row r="317" spans="3:7" ht="15">
      <c r="C317" s="434"/>
      <c r="D317" s="434"/>
      <c r="E317" s="442"/>
      <c r="F317" s="434"/>
      <c r="G317" s="434"/>
    </row>
    <row r="318" spans="3:7" ht="15">
      <c r="C318" s="434"/>
      <c r="D318" s="434"/>
      <c r="E318" s="442"/>
      <c r="F318" s="434"/>
      <c r="G318" s="434"/>
    </row>
    <row r="319" spans="3:7" ht="15">
      <c r="C319" s="434"/>
      <c r="D319" s="434"/>
      <c r="E319" s="442"/>
      <c r="F319" s="434"/>
      <c r="G319" s="434"/>
    </row>
    <row r="320" spans="3:7" ht="15">
      <c r="C320" s="434"/>
      <c r="D320" s="434"/>
      <c r="E320" s="442"/>
      <c r="F320" s="434"/>
      <c r="G320" s="434"/>
    </row>
    <row r="321" spans="3:7" ht="15">
      <c r="C321" s="434"/>
      <c r="D321" s="434"/>
      <c r="E321" s="442"/>
      <c r="F321" s="434"/>
      <c r="G321" s="434"/>
    </row>
    <row r="322" spans="3:7" ht="15">
      <c r="C322" s="434"/>
      <c r="D322" s="434"/>
      <c r="E322" s="442"/>
      <c r="F322" s="434"/>
      <c r="G322" s="434"/>
    </row>
    <row r="323" spans="3:7" ht="15">
      <c r="C323" s="434"/>
      <c r="D323" s="434"/>
      <c r="E323" s="442"/>
      <c r="F323" s="434"/>
      <c r="G323" s="434"/>
    </row>
    <row r="324" spans="3:7" ht="15">
      <c r="C324" s="434"/>
      <c r="D324" s="434"/>
      <c r="E324" s="442"/>
      <c r="F324" s="434"/>
      <c r="G324" s="434"/>
    </row>
    <row r="325" spans="3:7" ht="15">
      <c r="C325" s="434"/>
      <c r="D325" s="434"/>
      <c r="E325" s="442"/>
      <c r="F325" s="434"/>
      <c r="G325" s="434"/>
    </row>
    <row r="326" spans="3:7" ht="15">
      <c r="C326" s="434"/>
      <c r="D326" s="434"/>
      <c r="E326" s="442"/>
      <c r="F326" s="434"/>
      <c r="G326" s="434"/>
    </row>
    <row r="327" spans="3:7" ht="15">
      <c r="C327" s="434"/>
      <c r="D327" s="434"/>
      <c r="E327" s="442"/>
      <c r="F327" s="434"/>
      <c r="G327" s="434"/>
    </row>
    <row r="328" spans="3:7" ht="15">
      <c r="C328" s="434"/>
      <c r="D328" s="434"/>
      <c r="E328" s="442"/>
      <c r="F328" s="434"/>
      <c r="G328" s="434"/>
    </row>
    <row r="329" spans="3:7" ht="15">
      <c r="C329" s="434"/>
      <c r="D329" s="434"/>
      <c r="E329" s="442"/>
      <c r="F329" s="434"/>
      <c r="G329" s="434"/>
    </row>
    <row r="330" spans="3:7" ht="15">
      <c r="C330" s="434"/>
      <c r="D330" s="434"/>
      <c r="E330" s="442"/>
      <c r="F330" s="434"/>
      <c r="G330" s="434"/>
    </row>
    <row r="331" spans="3:7" ht="15">
      <c r="C331" s="434"/>
      <c r="D331" s="434"/>
      <c r="E331" s="442"/>
      <c r="F331" s="434"/>
      <c r="G331" s="434"/>
    </row>
    <row r="332" spans="3:7" ht="15">
      <c r="C332" s="434"/>
      <c r="D332" s="434"/>
      <c r="E332" s="442"/>
      <c r="F332" s="434"/>
      <c r="G332" s="434"/>
    </row>
    <row r="333" spans="3:7" ht="15">
      <c r="C333" s="434"/>
      <c r="D333" s="434"/>
      <c r="E333" s="442"/>
      <c r="F333" s="434"/>
      <c r="G333" s="434"/>
    </row>
    <row r="334" spans="3:7" ht="15">
      <c r="C334" s="434"/>
      <c r="D334" s="434"/>
      <c r="E334" s="442"/>
      <c r="F334" s="434"/>
      <c r="G334" s="434"/>
    </row>
    <row r="335" spans="3:7" ht="15">
      <c r="C335" s="434"/>
      <c r="D335" s="434"/>
      <c r="E335" s="442"/>
      <c r="F335" s="434"/>
      <c r="G335" s="434"/>
    </row>
    <row r="336" spans="3:7" ht="15">
      <c r="C336" s="434"/>
      <c r="D336" s="434"/>
      <c r="E336" s="442"/>
      <c r="F336" s="434"/>
      <c r="G336" s="434"/>
    </row>
    <row r="337" spans="3:7" ht="15">
      <c r="C337" s="434"/>
      <c r="D337" s="434"/>
      <c r="E337" s="442"/>
      <c r="F337" s="434"/>
      <c r="G337" s="434"/>
    </row>
    <row r="338" spans="3:7" ht="15">
      <c r="C338" s="434"/>
      <c r="D338" s="434"/>
      <c r="E338" s="442"/>
      <c r="F338" s="434"/>
      <c r="G338" s="434"/>
    </row>
    <row r="339" spans="3:7" ht="15">
      <c r="C339" s="434"/>
      <c r="D339" s="434"/>
      <c r="E339" s="442"/>
      <c r="F339" s="434"/>
      <c r="G339" s="434"/>
    </row>
    <row r="340" spans="3:7" ht="15">
      <c r="C340" s="434"/>
      <c r="D340" s="434"/>
      <c r="E340" s="442"/>
      <c r="F340" s="434"/>
      <c r="G340" s="434"/>
    </row>
    <row r="341" spans="3:7" ht="15">
      <c r="C341" s="434"/>
      <c r="D341" s="434"/>
      <c r="E341" s="442"/>
      <c r="F341" s="434"/>
      <c r="G341" s="434"/>
    </row>
    <row r="342" spans="3:7" ht="15">
      <c r="C342" s="434"/>
      <c r="D342" s="434"/>
      <c r="E342" s="442"/>
      <c r="F342" s="434"/>
      <c r="G342" s="434"/>
    </row>
    <row r="343" spans="3:7" ht="15">
      <c r="C343" s="434"/>
      <c r="D343" s="434"/>
      <c r="E343" s="442"/>
      <c r="F343" s="434"/>
      <c r="G343" s="434"/>
    </row>
    <row r="344" spans="3:7" ht="15">
      <c r="C344" s="434"/>
      <c r="D344" s="434"/>
      <c r="E344" s="442"/>
      <c r="F344" s="434"/>
      <c r="G344" s="434"/>
    </row>
    <row r="345" spans="3:7" ht="15">
      <c r="C345" s="434"/>
      <c r="D345" s="434"/>
      <c r="E345" s="442"/>
      <c r="F345" s="434"/>
      <c r="G345" s="434"/>
    </row>
    <row r="346" spans="3:7" ht="15">
      <c r="C346" s="434"/>
      <c r="D346" s="434"/>
      <c r="E346" s="442"/>
      <c r="F346" s="434"/>
      <c r="G346" s="434"/>
    </row>
    <row r="347" spans="3:7" ht="15">
      <c r="C347" s="434"/>
      <c r="D347" s="434"/>
      <c r="E347" s="442"/>
      <c r="F347" s="434"/>
      <c r="G347" s="434"/>
    </row>
    <row r="348" spans="3:7" ht="15">
      <c r="C348" s="434"/>
      <c r="D348" s="434"/>
      <c r="E348" s="442"/>
      <c r="F348" s="434"/>
      <c r="G348" s="434"/>
    </row>
    <row r="349" spans="3:7" ht="15">
      <c r="C349" s="434"/>
      <c r="D349" s="434"/>
      <c r="E349" s="442"/>
      <c r="F349" s="434"/>
      <c r="G349" s="434"/>
    </row>
    <row r="350" spans="3:7" ht="15">
      <c r="C350" s="434"/>
      <c r="D350" s="434"/>
      <c r="E350" s="442"/>
      <c r="F350" s="434"/>
      <c r="G350" s="434"/>
    </row>
    <row r="351" spans="3:7" ht="15">
      <c r="C351" s="434"/>
      <c r="D351" s="434"/>
      <c r="E351" s="442"/>
      <c r="F351" s="434"/>
      <c r="G351" s="434"/>
    </row>
    <row r="352" spans="3:7" ht="15">
      <c r="C352" s="434"/>
      <c r="D352" s="434"/>
      <c r="E352" s="442"/>
      <c r="F352" s="434"/>
      <c r="G352" s="434"/>
    </row>
    <row r="353" spans="3:7" ht="15">
      <c r="C353" s="434"/>
      <c r="D353" s="434"/>
      <c r="E353" s="442"/>
      <c r="F353" s="434"/>
      <c r="G353" s="434"/>
    </row>
    <row r="354" spans="3:7" ht="15">
      <c r="C354" s="434"/>
      <c r="D354" s="434"/>
      <c r="E354" s="442"/>
      <c r="F354" s="434"/>
      <c r="G354" s="434"/>
    </row>
    <row r="355" spans="3:7" ht="15">
      <c r="C355" s="434"/>
      <c r="D355" s="434"/>
      <c r="E355" s="442"/>
      <c r="F355" s="434"/>
      <c r="G355" s="434"/>
    </row>
    <row r="356" spans="3:7" ht="15">
      <c r="C356" s="434"/>
      <c r="D356" s="434"/>
      <c r="E356" s="442"/>
      <c r="F356" s="434"/>
      <c r="G356" s="434"/>
    </row>
    <row r="357" spans="3:7" ht="15">
      <c r="C357" s="434"/>
      <c r="D357" s="434"/>
      <c r="E357" s="442"/>
      <c r="F357" s="434"/>
      <c r="G357" s="434"/>
    </row>
    <row r="358" spans="3:7" ht="15">
      <c r="C358" s="434"/>
      <c r="D358" s="434"/>
      <c r="E358" s="442"/>
      <c r="F358" s="434"/>
      <c r="G358" s="434"/>
    </row>
    <row r="359" spans="3:7" ht="15">
      <c r="C359" s="434"/>
      <c r="D359" s="434"/>
      <c r="E359" s="442"/>
      <c r="F359" s="434"/>
      <c r="G359" s="434"/>
    </row>
    <row r="360" spans="3:7" ht="15">
      <c r="C360" s="434"/>
      <c r="D360" s="434"/>
      <c r="E360" s="442"/>
      <c r="F360" s="434"/>
      <c r="G360" s="434"/>
    </row>
    <row r="361" spans="3:7" ht="15">
      <c r="C361" s="434"/>
      <c r="D361" s="434"/>
      <c r="E361" s="442"/>
      <c r="F361" s="434"/>
      <c r="G361" s="434"/>
    </row>
    <row r="362" spans="3:7" ht="15">
      <c r="C362" s="434"/>
      <c r="D362" s="434"/>
      <c r="E362" s="442"/>
      <c r="F362" s="434"/>
      <c r="G362" s="434"/>
    </row>
    <row r="363" spans="3:7" ht="15">
      <c r="C363" s="434"/>
      <c r="D363" s="434"/>
      <c r="E363" s="442"/>
      <c r="F363" s="434"/>
      <c r="G363" s="434"/>
    </row>
    <row r="364" spans="3:7" ht="15">
      <c r="C364" s="434"/>
      <c r="D364" s="434"/>
      <c r="E364" s="442"/>
      <c r="F364" s="434"/>
      <c r="G364" s="434"/>
    </row>
    <row r="365" spans="3:7" ht="15">
      <c r="C365" s="434"/>
      <c r="D365" s="434"/>
      <c r="E365" s="442"/>
      <c r="F365" s="434"/>
      <c r="G365" s="434"/>
    </row>
    <row r="366" spans="3:7" ht="15">
      <c r="C366" s="434"/>
      <c r="D366" s="434"/>
      <c r="E366" s="442"/>
      <c r="F366" s="434"/>
      <c r="G366" s="434"/>
    </row>
    <row r="367" spans="3:7" ht="15">
      <c r="C367" s="434"/>
      <c r="D367" s="434"/>
      <c r="E367" s="442"/>
      <c r="F367" s="434"/>
      <c r="G367" s="434"/>
    </row>
    <row r="368" spans="3:7" ht="15">
      <c r="C368" s="434"/>
      <c r="D368" s="434"/>
      <c r="E368" s="442"/>
      <c r="F368" s="434"/>
      <c r="G368" s="434"/>
    </row>
    <row r="369" spans="3:7" ht="15">
      <c r="C369" s="434"/>
      <c r="D369" s="434"/>
      <c r="E369" s="442"/>
      <c r="F369" s="434"/>
      <c r="G369" s="434"/>
    </row>
    <row r="370" spans="3:7" ht="15">
      <c r="C370" s="434"/>
      <c r="D370" s="434"/>
      <c r="E370" s="442"/>
      <c r="F370" s="434"/>
      <c r="G370" s="434"/>
    </row>
    <row r="371" spans="3:7" ht="15">
      <c r="C371" s="434"/>
      <c r="D371" s="434"/>
      <c r="E371" s="442"/>
      <c r="F371" s="434"/>
      <c r="G371" s="434"/>
    </row>
    <row r="372" spans="3:7" ht="15">
      <c r="C372" s="434"/>
      <c r="D372" s="434"/>
      <c r="E372" s="442"/>
      <c r="F372" s="434"/>
      <c r="G372" s="434"/>
    </row>
    <row r="373" spans="3:7" ht="15">
      <c r="C373" s="434"/>
      <c r="D373" s="434"/>
      <c r="E373" s="442"/>
      <c r="F373" s="434"/>
      <c r="G373" s="434"/>
    </row>
    <row r="374" spans="3:7" ht="15">
      <c r="C374" s="434"/>
      <c r="D374" s="434"/>
      <c r="E374" s="442"/>
      <c r="F374" s="434"/>
      <c r="G374" s="434"/>
    </row>
    <row r="375" spans="3:7" ht="15">
      <c r="C375" s="434"/>
      <c r="D375" s="434"/>
      <c r="E375" s="442"/>
      <c r="F375" s="434"/>
      <c r="G375" s="434"/>
    </row>
    <row r="376" spans="3:7" ht="15">
      <c r="C376" s="434"/>
      <c r="D376" s="434"/>
      <c r="E376" s="442"/>
      <c r="F376" s="434"/>
      <c r="G376" s="434"/>
    </row>
    <row r="377" spans="3:7" ht="15">
      <c r="C377" s="434"/>
      <c r="D377" s="434"/>
      <c r="E377" s="442"/>
      <c r="F377" s="434"/>
      <c r="G377" s="434"/>
    </row>
    <row r="378" spans="3:7" ht="15">
      <c r="C378" s="434"/>
      <c r="D378" s="434"/>
      <c r="E378" s="442"/>
      <c r="F378" s="434"/>
      <c r="G378" s="434"/>
    </row>
    <row r="379" spans="3:7" ht="15">
      <c r="C379" s="434"/>
      <c r="D379" s="434"/>
      <c r="E379" s="442"/>
      <c r="F379" s="434"/>
      <c r="G379" s="434"/>
    </row>
    <row r="380" spans="3:7" ht="15">
      <c r="C380" s="434"/>
      <c r="D380" s="434"/>
      <c r="E380" s="442"/>
      <c r="F380" s="434"/>
      <c r="G380" s="434"/>
    </row>
    <row r="381" spans="3:7" ht="15">
      <c r="C381" s="434"/>
      <c r="D381" s="434"/>
      <c r="E381" s="442"/>
      <c r="F381" s="434"/>
      <c r="G381" s="434"/>
    </row>
    <row r="382" spans="3:7" ht="15">
      <c r="C382" s="434"/>
      <c r="D382" s="434"/>
      <c r="E382" s="442"/>
      <c r="F382" s="434"/>
      <c r="G382" s="434"/>
    </row>
    <row r="383" spans="3:7" ht="15">
      <c r="C383" s="434"/>
      <c r="D383" s="434"/>
      <c r="E383" s="442"/>
      <c r="F383" s="434"/>
      <c r="G383" s="434"/>
    </row>
    <row r="384" spans="3:7" ht="15">
      <c r="C384" s="434"/>
      <c r="D384" s="434"/>
      <c r="E384" s="442"/>
      <c r="F384" s="434"/>
      <c r="G384" s="434"/>
    </row>
    <row r="385" spans="3:7" ht="15">
      <c r="C385" s="434"/>
      <c r="D385" s="434"/>
      <c r="E385" s="442"/>
      <c r="F385" s="434"/>
      <c r="G385" s="434"/>
    </row>
    <row r="386" spans="3:7" ht="15">
      <c r="C386" s="434"/>
      <c r="D386" s="434"/>
      <c r="E386" s="442"/>
      <c r="F386" s="434"/>
      <c r="G386" s="434"/>
    </row>
    <row r="387" spans="3:7" ht="15">
      <c r="C387" s="434"/>
      <c r="D387" s="434"/>
      <c r="E387" s="442"/>
      <c r="F387" s="434"/>
      <c r="G387" s="434"/>
    </row>
    <row r="388" spans="3:7" ht="15">
      <c r="C388" s="434"/>
      <c r="D388" s="434"/>
      <c r="E388" s="442"/>
      <c r="F388" s="434"/>
      <c r="G388" s="434"/>
    </row>
    <row r="389" spans="3:7" ht="15">
      <c r="C389" s="434"/>
      <c r="D389" s="434"/>
      <c r="E389" s="442"/>
      <c r="F389" s="434"/>
      <c r="G389" s="434"/>
    </row>
    <row r="390" spans="3:7" ht="15">
      <c r="C390" s="434"/>
      <c r="D390" s="434"/>
      <c r="E390" s="442"/>
      <c r="F390" s="434"/>
      <c r="G390" s="434"/>
    </row>
    <row r="391" spans="3:7" ht="15">
      <c r="C391" s="434"/>
      <c r="D391" s="434"/>
      <c r="E391" s="442"/>
      <c r="F391" s="434"/>
      <c r="G391" s="434"/>
    </row>
    <row r="392" spans="3:7" ht="15">
      <c r="C392" s="434"/>
      <c r="D392" s="434"/>
      <c r="E392" s="442"/>
      <c r="F392" s="434"/>
      <c r="G392" s="434"/>
    </row>
    <row r="393" spans="3:7" ht="15">
      <c r="C393" s="434"/>
      <c r="D393" s="434"/>
      <c r="E393" s="442"/>
      <c r="F393" s="434"/>
      <c r="G393" s="434"/>
    </row>
    <row r="394" spans="3:7" ht="15">
      <c r="C394" s="434"/>
      <c r="D394" s="434"/>
      <c r="E394" s="442"/>
      <c r="F394" s="434"/>
      <c r="G394" s="434"/>
    </row>
    <row r="395" spans="3:7" ht="15">
      <c r="C395" s="434"/>
      <c r="D395" s="434"/>
      <c r="E395" s="442"/>
      <c r="F395" s="434"/>
      <c r="G395" s="434"/>
    </row>
    <row r="396" spans="3:7" ht="15">
      <c r="C396" s="434"/>
      <c r="D396" s="434"/>
      <c r="E396" s="442"/>
      <c r="F396" s="434"/>
      <c r="G396" s="434"/>
    </row>
    <row r="397" spans="3:7" ht="15">
      <c r="C397" s="434"/>
      <c r="D397" s="434"/>
      <c r="E397" s="442"/>
      <c r="F397" s="434"/>
      <c r="G397" s="434"/>
    </row>
    <row r="398" spans="3:7" ht="15">
      <c r="C398" s="434"/>
      <c r="D398" s="434"/>
      <c r="E398" s="442"/>
      <c r="F398" s="434"/>
      <c r="G398" s="434"/>
    </row>
    <row r="399" spans="3:7" ht="15">
      <c r="C399" s="434"/>
      <c r="D399" s="434"/>
      <c r="E399" s="442"/>
      <c r="F399" s="434"/>
      <c r="G399" s="434"/>
    </row>
    <row r="400" spans="3:7" ht="15">
      <c r="C400" s="434"/>
      <c r="D400" s="434"/>
      <c r="E400" s="442"/>
      <c r="F400" s="434"/>
      <c r="G400" s="434"/>
    </row>
    <row r="401" spans="3:7" ht="15">
      <c r="C401" s="434"/>
      <c r="D401" s="434"/>
      <c r="E401" s="442"/>
      <c r="F401" s="434"/>
      <c r="G401" s="434"/>
    </row>
    <row r="402" spans="3:7" ht="15">
      <c r="C402" s="434"/>
      <c r="D402" s="434"/>
      <c r="E402" s="442"/>
      <c r="F402" s="434"/>
      <c r="G402" s="434"/>
    </row>
    <row r="403" spans="3:7" ht="15">
      <c r="C403" s="434"/>
      <c r="D403" s="434"/>
      <c r="E403" s="442"/>
      <c r="F403" s="434"/>
      <c r="G403" s="434"/>
    </row>
    <row r="404" spans="3:7" ht="15">
      <c r="C404" s="434"/>
      <c r="D404" s="434"/>
      <c r="E404" s="442"/>
      <c r="F404" s="434"/>
      <c r="G404" s="434"/>
    </row>
    <row r="405" spans="3:7" ht="15">
      <c r="C405" s="434"/>
      <c r="D405" s="434"/>
      <c r="E405" s="442"/>
      <c r="F405" s="434"/>
      <c r="G405" s="434"/>
    </row>
    <row r="406" spans="3:7" ht="15">
      <c r="C406" s="434"/>
      <c r="D406" s="434"/>
      <c r="E406" s="442"/>
      <c r="F406" s="434"/>
      <c r="G406" s="434"/>
    </row>
    <row r="407" spans="3:7" ht="15">
      <c r="C407" s="434"/>
      <c r="D407" s="434"/>
      <c r="E407" s="442"/>
      <c r="F407" s="434"/>
      <c r="G407" s="434"/>
    </row>
    <row r="408" spans="3:7" ht="15">
      <c r="C408" s="434"/>
      <c r="D408" s="434"/>
      <c r="E408" s="442"/>
      <c r="F408" s="434"/>
      <c r="G408" s="434"/>
    </row>
    <row r="409" spans="3:7" ht="15">
      <c r="C409" s="434"/>
      <c r="D409" s="434"/>
      <c r="E409" s="442"/>
      <c r="F409" s="434"/>
      <c r="G409" s="434"/>
    </row>
    <row r="410" spans="3:7" ht="15">
      <c r="C410" s="434"/>
      <c r="D410" s="434"/>
      <c r="E410" s="442"/>
      <c r="F410" s="434"/>
      <c r="G410" s="434"/>
    </row>
    <row r="411" spans="3:7" ht="15">
      <c r="C411" s="434"/>
      <c r="D411" s="434"/>
      <c r="E411" s="442"/>
      <c r="F411" s="434"/>
      <c r="G411" s="434"/>
    </row>
    <row r="412" spans="3:7" ht="15">
      <c r="C412" s="434"/>
      <c r="D412" s="434"/>
      <c r="E412" s="442"/>
      <c r="F412" s="434"/>
      <c r="G412" s="434"/>
    </row>
    <row r="413" spans="3:7" ht="15">
      <c r="C413" s="434"/>
      <c r="D413" s="434"/>
      <c r="E413" s="442"/>
      <c r="F413" s="434"/>
      <c r="G413" s="434"/>
    </row>
    <row r="414" spans="3:7" ht="15">
      <c r="C414" s="434"/>
      <c r="D414" s="434"/>
      <c r="E414" s="442"/>
      <c r="F414" s="434"/>
      <c r="G414" s="434"/>
    </row>
    <row r="415" spans="3:7" ht="15">
      <c r="C415" s="434"/>
      <c r="D415" s="434"/>
      <c r="E415" s="442"/>
      <c r="F415" s="434"/>
      <c r="G415" s="434"/>
    </row>
    <row r="416" spans="3:7" ht="15">
      <c r="C416" s="434"/>
      <c r="D416" s="434"/>
      <c r="E416" s="442"/>
      <c r="F416" s="434"/>
      <c r="G416" s="434"/>
    </row>
    <row r="417" spans="3:7" ht="15">
      <c r="C417" s="434"/>
      <c r="D417" s="434"/>
      <c r="E417" s="442"/>
      <c r="F417" s="434"/>
      <c r="G417" s="434"/>
    </row>
    <row r="418" spans="3:7" ht="15">
      <c r="C418" s="434"/>
      <c r="D418" s="434"/>
      <c r="E418" s="442"/>
      <c r="F418" s="434"/>
      <c r="G418" s="434"/>
    </row>
    <row r="419" spans="3:7" ht="15">
      <c r="C419" s="434"/>
      <c r="D419" s="434"/>
      <c r="E419" s="442"/>
      <c r="F419" s="434"/>
      <c r="G419" s="434"/>
    </row>
    <row r="420" spans="3:7" ht="15">
      <c r="C420" s="434"/>
      <c r="D420" s="434"/>
      <c r="E420" s="442"/>
      <c r="F420" s="434"/>
      <c r="G420" s="434"/>
    </row>
    <row r="421" spans="3:7" ht="15">
      <c r="C421" s="434"/>
      <c r="D421" s="434"/>
      <c r="E421" s="442"/>
      <c r="F421" s="434"/>
      <c r="G421" s="434"/>
    </row>
    <row r="422" spans="3:7" ht="15">
      <c r="C422" s="434"/>
      <c r="D422" s="434"/>
      <c r="E422" s="442"/>
      <c r="F422" s="434"/>
      <c r="G422" s="434"/>
    </row>
    <row r="423" spans="3:7" ht="15">
      <c r="C423" s="434"/>
      <c r="D423" s="434"/>
      <c r="E423" s="442"/>
      <c r="F423" s="434"/>
      <c r="G423" s="434"/>
    </row>
    <row r="424" spans="3:7" ht="15">
      <c r="C424" s="434"/>
      <c r="D424" s="434"/>
      <c r="E424" s="442"/>
      <c r="F424" s="434"/>
      <c r="G424" s="434"/>
    </row>
    <row r="425" spans="3:7" ht="15">
      <c r="C425" s="434"/>
      <c r="D425" s="434"/>
      <c r="E425" s="442"/>
      <c r="F425" s="434"/>
      <c r="G425" s="434"/>
    </row>
    <row r="426" spans="3:7" ht="15">
      <c r="C426" s="434"/>
      <c r="D426" s="434"/>
      <c r="E426" s="442"/>
      <c r="F426" s="434"/>
      <c r="G426" s="434"/>
    </row>
    <row r="427" spans="3:7" ht="15">
      <c r="C427" s="434"/>
      <c r="D427" s="434"/>
      <c r="E427" s="442"/>
      <c r="F427" s="434"/>
      <c r="G427" s="434"/>
    </row>
    <row r="428" spans="3:7" ht="15">
      <c r="C428" s="434"/>
      <c r="D428" s="434"/>
      <c r="E428" s="442"/>
      <c r="F428" s="434"/>
      <c r="G428" s="434"/>
    </row>
    <row r="429" spans="3:7" ht="15">
      <c r="C429" s="434"/>
      <c r="D429" s="434"/>
      <c r="E429" s="442"/>
      <c r="F429" s="434"/>
      <c r="G429" s="434"/>
    </row>
    <row r="430" spans="3:7" ht="15">
      <c r="C430" s="434"/>
      <c r="D430" s="434"/>
      <c r="E430" s="442"/>
      <c r="F430" s="434"/>
      <c r="G430" s="434"/>
    </row>
    <row r="431" spans="3:7" ht="15">
      <c r="C431" s="434"/>
      <c r="D431" s="434"/>
      <c r="E431" s="442"/>
      <c r="F431" s="434"/>
      <c r="G431" s="434"/>
    </row>
    <row r="432" spans="3:7" ht="15">
      <c r="C432" s="434"/>
      <c r="D432" s="434"/>
      <c r="E432" s="442"/>
      <c r="F432" s="434"/>
      <c r="G432" s="434"/>
    </row>
    <row r="433" spans="3:7" ht="15">
      <c r="C433" s="434"/>
      <c r="D433" s="434"/>
      <c r="E433" s="442"/>
      <c r="F433" s="434"/>
      <c r="G433" s="434"/>
    </row>
    <row r="434" spans="3:7" ht="15">
      <c r="C434" s="434"/>
      <c r="D434" s="434"/>
      <c r="E434" s="442"/>
      <c r="F434" s="434"/>
      <c r="G434" s="434"/>
    </row>
    <row r="435" spans="3:7" ht="15">
      <c r="C435" s="434"/>
      <c r="D435" s="434"/>
      <c r="E435" s="442"/>
      <c r="F435" s="434"/>
      <c r="G435" s="434"/>
    </row>
    <row r="436" spans="3:7" ht="15">
      <c r="C436" s="434"/>
      <c r="D436" s="434"/>
      <c r="E436" s="442"/>
      <c r="F436" s="434"/>
      <c r="G436" s="434"/>
    </row>
    <row r="437" spans="3:7" ht="15">
      <c r="C437" s="434"/>
      <c r="D437" s="434"/>
      <c r="E437" s="442"/>
      <c r="F437" s="434"/>
      <c r="G437" s="434"/>
    </row>
    <row r="438" spans="3:7" ht="15">
      <c r="C438" s="434"/>
      <c r="D438" s="434"/>
      <c r="E438" s="442"/>
      <c r="F438" s="434"/>
      <c r="G438" s="434"/>
    </row>
    <row r="439" spans="3:7" ht="15">
      <c r="C439" s="434"/>
      <c r="D439" s="434"/>
      <c r="E439" s="442"/>
      <c r="F439" s="434"/>
      <c r="G439" s="434"/>
    </row>
    <row r="440" spans="3:7" ht="15">
      <c r="C440" s="434"/>
      <c r="D440" s="434"/>
      <c r="E440" s="442"/>
      <c r="F440" s="434"/>
      <c r="G440" s="434"/>
    </row>
    <row r="441" spans="3:7" ht="15">
      <c r="C441" s="434"/>
      <c r="D441" s="434"/>
      <c r="E441" s="442"/>
      <c r="F441" s="434"/>
      <c r="G441" s="434"/>
    </row>
    <row r="442" spans="3:7" ht="15">
      <c r="C442" s="434"/>
      <c r="D442" s="434"/>
      <c r="E442" s="442"/>
      <c r="F442" s="434"/>
      <c r="G442" s="434"/>
    </row>
    <row r="443" spans="3:7" ht="15">
      <c r="C443" s="434"/>
      <c r="D443" s="434"/>
      <c r="E443" s="442"/>
      <c r="F443" s="434"/>
      <c r="G443" s="434"/>
    </row>
    <row r="444" spans="3:7" ht="15">
      <c r="C444" s="434"/>
      <c r="D444" s="434"/>
      <c r="E444" s="442"/>
      <c r="F444" s="434"/>
      <c r="G444" s="434"/>
    </row>
    <row r="445" spans="3:7" ht="15">
      <c r="C445" s="434"/>
      <c r="D445" s="434"/>
      <c r="E445" s="442"/>
      <c r="F445" s="434"/>
      <c r="G445" s="434"/>
    </row>
    <row r="446" spans="3:7" ht="15">
      <c r="C446" s="434"/>
      <c r="D446" s="434"/>
      <c r="E446" s="442"/>
      <c r="F446" s="434"/>
      <c r="G446" s="434"/>
    </row>
    <row r="447" spans="3:7" ht="15">
      <c r="C447" s="434"/>
      <c r="D447" s="434"/>
      <c r="E447" s="442"/>
      <c r="F447" s="434"/>
      <c r="G447" s="434"/>
    </row>
    <row r="448" spans="3:7" ht="15">
      <c r="C448" s="434"/>
      <c r="D448" s="434"/>
      <c r="E448" s="442"/>
      <c r="F448" s="434"/>
      <c r="G448" s="434"/>
    </row>
    <row r="449" spans="3:7" ht="15">
      <c r="C449" s="434"/>
      <c r="D449" s="434"/>
      <c r="E449" s="442"/>
      <c r="F449" s="434"/>
      <c r="G449" s="434"/>
    </row>
    <row r="450" spans="3:7" ht="15">
      <c r="C450" s="434"/>
      <c r="D450" s="434"/>
      <c r="E450" s="442"/>
      <c r="F450" s="434"/>
      <c r="G450" s="434"/>
    </row>
    <row r="451" spans="3:7" ht="15">
      <c r="C451" s="434"/>
      <c r="D451" s="434"/>
      <c r="E451" s="442"/>
      <c r="F451" s="434"/>
      <c r="G451" s="434"/>
    </row>
    <row r="452" spans="3:7" ht="15">
      <c r="C452" s="434"/>
      <c r="D452" s="434"/>
      <c r="E452" s="442"/>
      <c r="F452" s="434"/>
      <c r="G452" s="434"/>
    </row>
    <row r="453" spans="3:7" ht="15">
      <c r="C453" s="434"/>
      <c r="D453" s="434"/>
      <c r="E453" s="442"/>
      <c r="F453" s="434"/>
      <c r="G453" s="434"/>
    </row>
    <row r="454" spans="3:7" ht="15">
      <c r="C454" s="434"/>
      <c r="D454" s="434"/>
      <c r="E454" s="442"/>
      <c r="F454" s="434"/>
      <c r="G454" s="434"/>
    </row>
    <row r="455" spans="3:7" ht="15">
      <c r="C455" s="434"/>
      <c r="D455" s="434"/>
      <c r="E455" s="442"/>
      <c r="F455" s="434"/>
      <c r="G455" s="434"/>
    </row>
    <row r="456" spans="3:7" ht="15">
      <c r="C456" s="434"/>
      <c r="D456" s="434"/>
      <c r="E456" s="442"/>
      <c r="F456" s="434"/>
      <c r="G456" s="434"/>
    </row>
    <row r="457" spans="3:7" ht="15">
      <c r="C457" s="434"/>
      <c r="D457" s="434"/>
      <c r="E457" s="442"/>
      <c r="F457" s="434"/>
      <c r="G457" s="434"/>
    </row>
    <row r="458" spans="3:7" ht="15">
      <c r="C458" s="434"/>
      <c r="D458" s="434"/>
      <c r="E458" s="442"/>
      <c r="F458" s="434"/>
      <c r="G458" s="434"/>
    </row>
    <row r="459" spans="3:7" ht="15">
      <c r="C459" s="434"/>
      <c r="D459" s="434"/>
      <c r="E459" s="442"/>
      <c r="F459" s="434"/>
      <c r="G459" s="434"/>
    </row>
    <row r="460" spans="3:7" ht="15">
      <c r="C460" s="434"/>
      <c r="D460" s="434"/>
      <c r="E460" s="442"/>
      <c r="F460" s="434"/>
      <c r="G460" s="434"/>
    </row>
    <row r="461" spans="3:7" ht="15">
      <c r="C461" s="434"/>
      <c r="D461" s="434"/>
      <c r="E461" s="442"/>
      <c r="F461" s="434"/>
      <c r="G461" s="434"/>
    </row>
    <row r="462" spans="3:7" ht="15">
      <c r="C462" s="434"/>
      <c r="D462" s="434"/>
      <c r="E462" s="442"/>
      <c r="F462" s="434"/>
      <c r="G462" s="434"/>
    </row>
    <row r="463" spans="3:7" ht="15">
      <c r="C463" s="434"/>
      <c r="D463" s="434"/>
      <c r="E463" s="442"/>
      <c r="F463" s="434"/>
      <c r="G463" s="434"/>
    </row>
    <row r="464" spans="3:7" ht="15">
      <c r="C464" s="434"/>
      <c r="D464" s="434"/>
      <c r="E464" s="442"/>
      <c r="F464" s="434"/>
      <c r="G464" s="434"/>
    </row>
    <row r="465" spans="3:7" ht="15">
      <c r="C465" s="434"/>
      <c r="D465" s="434"/>
      <c r="E465" s="442"/>
      <c r="F465" s="434"/>
      <c r="G465" s="434"/>
    </row>
    <row r="466" spans="3:7" ht="15">
      <c r="C466" s="434"/>
      <c r="D466" s="434"/>
      <c r="E466" s="442"/>
      <c r="F466" s="434"/>
      <c r="G466" s="434"/>
    </row>
    <row r="467" spans="3:7" ht="15">
      <c r="C467" s="434"/>
      <c r="D467" s="434"/>
      <c r="E467" s="442"/>
      <c r="F467" s="434"/>
      <c r="G467" s="434"/>
    </row>
    <row r="468" spans="3:7" ht="15">
      <c r="C468" s="434"/>
      <c r="D468" s="434"/>
      <c r="E468" s="442"/>
      <c r="F468" s="434"/>
      <c r="G468" s="434"/>
    </row>
    <row r="469" spans="3:7" ht="15">
      <c r="C469" s="434"/>
      <c r="D469" s="434"/>
      <c r="E469" s="442"/>
      <c r="F469" s="434"/>
      <c r="G469" s="434"/>
    </row>
    <row r="470" spans="3:7" ht="15">
      <c r="C470" s="434"/>
      <c r="D470" s="434"/>
      <c r="E470" s="442"/>
      <c r="F470" s="434"/>
      <c r="G470" s="434"/>
    </row>
    <row r="471" spans="3:7" ht="15">
      <c r="C471" s="434"/>
      <c r="D471" s="434"/>
      <c r="E471" s="442"/>
      <c r="F471" s="434"/>
      <c r="G471" s="434"/>
    </row>
    <row r="472" spans="3:7" ht="15">
      <c r="C472" s="434"/>
      <c r="D472" s="434"/>
      <c r="E472" s="442"/>
      <c r="F472" s="434"/>
      <c r="G472" s="434"/>
    </row>
    <row r="473" spans="3:7" ht="15">
      <c r="C473" s="434"/>
      <c r="D473" s="434"/>
      <c r="E473" s="442"/>
      <c r="F473" s="434"/>
      <c r="G473" s="434"/>
    </row>
    <row r="474" spans="3:7" ht="15">
      <c r="C474" s="434"/>
      <c r="D474" s="434"/>
      <c r="E474" s="442"/>
      <c r="F474" s="434"/>
      <c r="G474" s="434"/>
    </row>
    <row r="475" spans="3:7" ht="15">
      <c r="C475" s="434"/>
      <c r="D475" s="434"/>
      <c r="E475" s="442"/>
      <c r="F475" s="434"/>
      <c r="G475" s="434"/>
    </row>
    <row r="476" spans="3:7" ht="15">
      <c r="C476" s="434"/>
      <c r="D476" s="434"/>
      <c r="E476" s="442"/>
      <c r="F476" s="434"/>
      <c r="G476" s="434"/>
    </row>
    <row r="477" spans="3:7" ht="15">
      <c r="C477" s="434"/>
      <c r="D477" s="434"/>
      <c r="E477" s="442"/>
      <c r="F477" s="434"/>
      <c r="G477" s="434"/>
    </row>
    <row r="478" spans="3:7" ht="15">
      <c r="C478" s="434"/>
      <c r="D478" s="434"/>
      <c r="E478" s="442"/>
      <c r="F478" s="434"/>
      <c r="G478" s="434"/>
    </row>
    <row r="479" spans="3:7" ht="15">
      <c r="C479" s="434"/>
      <c r="D479" s="434"/>
      <c r="E479" s="442"/>
      <c r="F479" s="434"/>
      <c r="G479" s="434"/>
    </row>
    <row r="480" spans="3:7" ht="15">
      <c r="C480" s="434"/>
      <c r="D480" s="434"/>
      <c r="E480" s="442"/>
      <c r="F480" s="434"/>
      <c r="G480" s="434"/>
    </row>
    <row r="481" spans="3:7" ht="15">
      <c r="C481" s="434"/>
      <c r="D481" s="434"/>
      <c r="E481" s="442"/>
      <c r="F481" s="434"/>
      <c r="G481" s="434"/>
    </row>
    <row r="482" spans="3:7" ht="15">
      <c r="C482" s="434"/>
      <c r="D482" s="434"/>
      <c r="E482" s="442"/>
      <c r="F482" s="434"/>
      <c r="G482" s="434"/>
    </row>
    <row r="483" spans="3:7" ht="15">
      <c r="C483" s="434"/>
      <c r="D483" s="434"/>
      <c r="E483" s="442"/>
      <c r="F483" s="434"/>
      <c r="G483" s="434"/>
    </row>
    <row r="484" spans="3:7" ht="15">
      <c r="C484" s="434"/>
      <c r="D484" s="434"/>
      <c r="E484" s="442"/>
      <c r="F484" s="434"/>
      <c r="G484" s="434"/>
    </row>
    <row r="485" spans="3:7" ht="15">
      <c r="C485" s="434"/>
      <c r="D485" s="434"/>
      <c r="E485" s="442"/>
      <c r="F485" s="434"/>
      <c r="G485" s="434"/>
    </row>
    <row r="486" spans="3:7" ht="15">
      <c r="C486" s="434"/>
      <c r="D486" s="434"/>
      <c r="E486" s="442"/>
      <c r="F486" s="434"/>
      <c r="G486" s="434"/>
    </row>
    <row r="487" spans="3:7" ht="15">
      <c r="C487" s="434"/>
      <c r="D487" s="434"/>
      <c r="E487" s="442"/>
      <c r="F487" s="434"/>
      <c r="G487" s="434"/>
    </row>
    <row r="488" spans="3:7" ht="15">
      <c r="C488" s="434"/>
      <c r="D488" s="434"/>
      <c r="E488" s="442"/>
      <c r="F488" s="434"/>
      <c r="G488" s="434"/>
    </row>
    <row r="489" spans="3:7" ht="15">
      <c r="C489" s="434"/>
      <c r="D489" s="434"/>
      <c r="E489" s="442"/>
      <c r="F489" s="434"/>
      <c r="G489" s="434"/>
    </row>
    <row r="490" spans="3:7" ht="15">
      <c r="C490" s="434"/>
      <c r="D490" s="434"/>
      <c r="E490" s="442"/>
      <c r="F490" s="434"/>
      <c r="G490" s="434"/>
    </row>
    <row r="491" spans="3:7" ht="15">
      <c r="C491" s="434"/>
      <c r="D491" s="434"/>
      <c r="E491" s="442"/>
      <c r="F491" s="434"/>
      <c r="G491" s="434"/>
    </row>
    <row r="492" spans="3:7" ht="15">
      <c r="C492" s="434"/>
      <c r="D492" s="434"/>
      <c r="E492" s="442"/>
      <c r="F492" s="434"/>
      <c r="G492" s="434"/>
    </row>
    <row r="493" spans="3:7" ht="15">
      <c r="C493" s="434"/>
      <c r="D493" s="434"/>
      <c r="E493" s="442"/>
      <c r="F493" s="434"/>
      <c r="G493" s="434"/>
    </row>
    <row r="494" spans="3:7" ht="15">
      <c r="C494" s="434"/>
      <c r="D494" s="434"/>
      <c r="E494" s="442"/>
      <c r="F494" s="434"/>
      <c r="G494" s="434"/>
    </row>
    <row r="495" spans="3:7" ht="15">
      <c r="C495" s="434"/>
      <c r="D495" s="434"/>
      <c r="E495" s="442"/>
      <c r="F495" s="434"/>
      <c r="G495" s="434"/>
    </row>
    <row r="496" spans="3:7" ht="15">
      <c r="C496" s="434"/>
      <c r="D496" s="434"/>
      <c r="E496" s="442"/>
      <c r="F496" s="434"/>
      <c r="G496" s="434"/>
    </row>
    <row r="497" spans="3:7" ht="15">
      <c r="C497" s="434"/>
      <c r="D497" s="434"/>
      <c r="E497" s="442"/>
      <c r="F497" s="434"/>
      <c r="G497" s="434"/>
    </row>
    <row r="498" spans="3:7" ht="15">
      <c r="C498" s="434"/>
      <c r="D498" s="434"/>
      <c r="E498" s="442"/>
      <c r="F498" s="434"/>
      <c r="G498" s="434"/>
    </row>
    <row r="499" spans="3:7" ht="15">
      <c r="C499" s="434"/>
      <c r="D499" s="434"/>
      <c r="E499" s="442"/>
      <c r="F499" s="434"/>
      <c r="G499" s="434"/>
    </row>
    <row r="500" spans="3:7" ht="15">
      <c r="C500" s="434"/>
      <c r="D500" s="434"/>
      <c r="E500" s="442"/>
      <c r="F500" s="434"/>
      <c r="G500" s="434"/>
    </row>
    <row r="501" spans="3:7" ht="15">
      <c r="C501" s="434"/>
      <c r="D501" s="434"/>
      <c r="E501" s="442"/>
      <c r="F501" s="434"/>
      <c r="G501" s="434"/>
    </row>
    <row r="502" spans="3:7" ht="15">
      <c r="C502" s="434"/>
      <c r="D502" s="434"/>
      <c r="E502" s="442"/>
      <c r="F502" s="434"/>
      <c r="G502" s="434"/>
    </row>
    <row r="503" spans="3:7" ht="15">
      <c r="C503" s="434"/>
      <c r="D503" s="434"/>
      <c r="E503" s="442"/>
      <c r="F503" s="434"/>
      <c r="G503" s="434"/>
    </row>
    <row r="504" spans="3:7" ht="15">
      <c r="C504" s="434"/>
      <c r="D504" s="434"/>
      <c r="E504" s="442"/>
      <c r="F504" s="434"/>
      <c r="G504" s="434"/>
    </row>
    <row r="505" spans="3:7" ht="15">
      <c r="C505" s="434"/>
      <c r="D505" s="434"/>
      <c r="E505" s="442"/>
      <c r="F505" s="434"/>
      <c r="G505" s="434"/>
    </row>
    <row r="506" spans="3:7" ht="15">
      <c r="C506" s="434"/>
      <c r="D506" s="434"/>
      <c r="E506" s="442"/>
      <c r="F506" s="434"/>
      <c r="G506" s="434"/>
    </row>
    <row r="507" spans="3:7" ht="15">
      <c r="C507" s="434"/>
      <c r="D507" s="434"/>
      <c r="E507" s="442"/>
      <c r="F507" s="434"/>
      <c r="G507" s="434"/>
    </row>
    <row r="508" spans="3:7" ht="15">
      <c r="C508" s="434"/>
      <c r="D508" s="434"/>
      <c r="E508" s="442"/>
      <c r="F508" s="434"/>
      <c r="G508" s="434"/>
    </row>
    <row r="509" spans="3:7" ht="15">
      <c r="C509" s="434"/>
      <c r="D509" s="434"/>
      <c r="E509" s="442"/>
      <c r="F509" s="434"/>
      <c r="G509" s="434"/>
    </row>
    <row r="510" spans="3:7" ht="15">
      <c r="C510" s="434"/>
      <c r="D510" s="434"/>
      <c r="E510" s="442"/>
      <c r="F510" s="434"/>
      <c r="G510" s="434"/>
    </row>
    <row r="511" spans="3:7" ht="15">
      <c r="C511" s="434"/>
      <c r="D511" s="434"/>
      <c r="E511" s="442"/>
      <c r="F511" s="434"/>
      <c r="G511" s="434"/>
    </row>
    <row r="512" spans="3:7" ht="15">
      <c r="C512" s="434"/>
      <c r="D512" s="434"/>
      <c r="E512" s="442"/>
      <c r="F512" s="434"/>
      <c r="G512" s="434"/>
    </row>
    <row r="513" spans="3:7" ht="15">
      <c r="C513" s="434"/>
      <c r="D513" s="434"/>
      <c r="E513" s="442"/>
      <c r="F513" s="434"/>
      <c r="G513" s="434"/>
    </row>
    <row r="514" spans="3:7" ht="15">
      <c r="C514" s="434"/>
      <c r="D514" s="434"/>
      <c r="E514" s="442"/>
      <c r="F514" s="434"/>
      <c r="G514" s="434"/>
    </row>
    <row r="515" spans="3:7" ht="15">
      <c r="C515" s="434"/>
      <c r="D515" s="434"/>
      <c r="E515" s="442"/>
      <c r="F515" s="434"/>
      <c r="G515" s="434"/>
    </row>
    <row r="516" spans="3:7" ht="15">
      <c r="C516" s="434"/>
      <c r="D516" s="434"/>
      <c r="E516" s="442"/>
      <c r="F516" s="434"/>
      <c r="G516" s="434"/>
    </row>
    <row r="517" spans="3:7" ht="15">
      <c r="C517" s="434"/>
      <c r="D517" s="434"/>
      <c r="E517" s="442"/>
      <c r="F517" s="434"/>
      <c r="G517" s="434"/>
    </row>
    <row r="518" spans="3:7" ht="15">
      <c r="C518" s="434"/>
      <c r="D518" s="434"/>
      <c r="E518" s="442"/>
      <c r="F518" s="434"/>
      <c r="G518" s="434"/>
    </row>
    <row r="519" spans="3:7" ht="15">
      <c r="C519" s="434"/>
      <c r="D519" s="434"/>
      <c r="E519" s="442"/>
      <c r="F519" s="434"/>
      <c r="G519" s="434"/>
    </row>
    <row r="520" spans="3:7" ht="15">
      <c r="C520" s="434"/>
      <c r="D520" s="434"/>
      <c r="E520" s="442"/>
      <c r="F520" s="434"/>
      <c r="G520" s="434"/>
    </row>
    <row r="521" spans="3:7" ht="15">
      <c r="C521" s="434"/>
      <c r="D521" s="434"/>
      <c r="E521" s="442"/>
      <c r="F521" s="434"/>
      <c r="G521" s="434"/>
    </row>
    <row r="522" spans="3:7" ht="15">
      <c r="C522" s="434"/>
      <c r="D522" s="434"/>
      <c r="E522" s="442"/>
      <c r="F522" s="434"/>
      <c r="G522" s="434"/>
    </row>
    <row r="523" spans="3:7" ht="15">
      <c r="C523" s="434"/>
      <c r="D523" s="434"/>
      <c r="E523" s="442"/>
      <c r="F523" s="434"/>
      <c r="G523" s="434"/>
    </row>
    <row r="524" spans="3:7" ht="15">
      <c r="C524" s="434"/>
      <c r="D524" s="434"/>
      <c r="E524" s="442"/>
      <c r="F524" s="434"/>
      <c r="G524" s="434"/>
    </row>
    <row r="525" spans="3:7" ht="15">
      <c r="C525" s="434"/>
      <c r="D525" s="434"/>
      <c r="E525" s="442"/>
      <c r="F525" s="434"/>
      <c r="G525" s="434"/>
    </row>
    <row r="526" spans="3:7" ht="15">
      <c r="C526" s="434"/>
      <c r="D526" s="434"/>
      <c r="E526" s="442"/>
      <c r="F526" s="434"/>
      <c r="G526" s="434"/>
    </row>
    <row r="527" spans="3:7" ht="15">
      <c r="C527" s="434"/>
      <c r="D527" s="434"/>
      <c r="E527" s="442"/>
      <c r="F527" s="434"/>
      <c r="G527" s="434"/>
    </row>
    <row r="528" spans="3:7" ht="15">
      <c r="C528" s="434"/>
      <c r="D528" s="434"/>
      <c r="E528" s="442"/>
      <c r="F528" s="434"/>
      <c r="G528" s="434"/>
    </row>
    <row r="529" spans="3:7" ht="15">
      <c r="C529" s="434"/>
      <c r="D529" s="434"/>
      <c r="E529" s="442"/>
      <c r="F529" s="434"/>
      <c r="G529" s="434"/>
    </row>
    <row r="530" spans="3:7" ht="15">
      <c r="C530" s="434"/>
      <c r="D530" s="434"/>
      <c r="E530" s="442"/>
      <c r="F530" s="434"/>
      <c r="G530" s="434"/>
    </row>
    <row r="531" spans="3:7" ht="15">
      <c r="C531" s="434"/>
      <c r="D531" s="434"/>
      <c r="E531" s="442"/>
      <c r="F531" s="434"/>
      <c r="G531" s="434"/>
    </row>
    <row r="532" spans="3:7" ht="15">
      <c r="C532" s="434"/>
      <c r="D532" s="434"/>
      <c r="E532" s="442"/>
      <c r="F532" s="434"/>
      <c r="G532" s="434"/>
    </row>
    <row r="533" spans="3:7" ht="15">
      <c r="C533" s="434"/>
      <c r="D533" s="434"/>
      <c r="E533" s="442"/>
      <c r="F533" s="434"/>
      <c r="G533" s="434"/>
    </row>
    <row r="534" spans="3:7" ht="15">
      <c r="C534" s="434"/>
      <c r="D534" s="434"/>
      <c r="E534" s="442"/>
      <c r="F534" s="434"/>
      <c r="G534" s="434"/>
    </row>
    <row r="535" spans="3:7" ht="15">
      <c r="C535" s="434"/>
      <c r="D535" s="434"/>
      <c r="E535" s="442"/>
      <c r="F535" s="434"/>
      <c r="G535" s="434"/>
    </row>
    <row r="536" spans="3:7" ht="15">
      <c r="C536" s="434"/>
      <c r="D536" s="434"/>
      <c r="E536" s="442"/>
      <c r="F536" s="434"/>
      <c r="G536" s="434"/>
    </row>
    <row r="537" spans="3:7" ht="15">
      <c r="C537" s="434"/>
      <c r="D537" s="434"/>
      <c r="E537" s="442"/>
      <c r="F537" s="434"/>
      <c r="G537" s="434"/>
    </row>
    <row r="538" spans="3:7" ht="15">
      <c r="C538" s="434"/>
      <c r="D538" s="434"/>
      <c r="E538" s="442"/>
      <c r="F538" s="434"/>
      <c r="G538" s="434"/>
    </row>
    <row r="539" spans="3:7" ht="15">
      <c r="C539" s="434"/>
      <c r="D539" s="434"/>
      <c r="E539" s="442"/>
      <c r="F539" s="434"/>
      <c r="G539" s="434"/>
    </row>
    <row r="540" spans="3:7" ht="15">
      <c r="C540" s="434"/>
      <c r="D540" s="434"/>
      <c r="E540" s="442"/>
      <c r="F540" s="434"/>
      <c r="G540" s="434"/>
    </row>
    <row r="541" spans="3:7" ht="15">
      <c r="C541" s="434"/>
      <c r="D541" s="434"/>
      <c r="E541" s="442"/>
      <c r="F541" s="434"/>
      <c r="G541" s="434"/>
    </row>
    <row r="542" spans="3:7" ht="15">
      <c r="C542" s="434"/>
      <c r="D542" s="434"/>
      <c r="E542" s="442"/>
      <c r="F542" s="434"/>
      <c r="G542" s="434"/>
    </row>
    <row r="543" spans="3:7" ht="15">
      <c r="C543" s="434"/>
      <c r="D543" s="434"/>
      <c r="E543" s="442"/>
      <c r="F543" s="434"/>
      <c r="G543" s="434"/>
    </row>
    <row r="544" spans="3:7" ht="15">
      <c r="C544" s="434"/>
      <c r="D544" s="434"/>
      <c r="E544" s="442"/>
      <c r="F544" s="434"/>
      <c r="G544" s="434"/>
    </row>
    <row r="545" spans="3:7" ht="15">
      <c r="C545" s="434"/>
      <c r="D545" s="434"/>
      <c r="E545" s="442"/>
      <c r="F545" s="434"/>
      <c r="G545" s="434"/>
    </row>
    <row r="546" spans="3:7" ht="15">
      <c r="C546" s="434"/>
      <c r="D546" s="434"/>
      <c r="E546" s="442"/>
      <c r="F546" s="434"/>
      <c r="G546" s="434"/>
    </row>
    <row r="547" spans="3:7" ht="15">
      <c r="C547" s="434"/>
      <c r="D547" s="434"/>
      <c r="E547" s="442"/>
      <c r="F547" s="434"/>
      <c r="G547" s="434"/>
    </row>
    <row r="548" spans="3:7" ht="15">
      <c r="C548" s="434"/>
      <c r="D548" s="434"/>
      <c r="E548" s="442"/>
      <c r="F548" s="434"/>
      <c r="G548" s="434"/>
    </row>
    <row r="549" spans="3:7" ht="15">
      <c r="C549" s="434"/>
      <c r="D549" s="434"/>
      <c r="E549" s="442"/>
      <c r="F549" s="434"/>
      <c r="G549" s="434"/>
    </row>
    <row r="550" spans="3:7" ht="15">
      <c r="C550" s="434"/>
      <c r="D550" s="434"/>
      <c r="E550" s="442"/>
      <c r="F550" s="434"/>
      <c r="G550" s="434"/>
    </row>
    <row r="551" spans="3:7" ht="15">
      <c r="C551" s="434"/>
      <c r="D551" s="434"/>
      <c r="E551" s="442"/>
      <c r="F551" s="434"/>
      <c r="G551" s="434"/>
    </row>
    <row r="552" spans="3:7" ht="15">
      <c r="C552" s="434"/>
      <c r="D552" s="434"/>
      <c r="E552" s="442"/>
      <c r="F552" s="434"/>
      <c r="G552" s="434"/>
    </row>
    <row r="553" spans="3:7" ht="15">
      <c r="C553" s="434"/>
      <c r="D553" s="434"/>
      <c r="E553" s="442"/>
      <c r="F553" s="434"/>
      <c r="G553" s="434"/>
    </row>
    <row r="554" spans="3:7" ht="15">
      <c r="C554" s="434"/>
      <c r="D554" s="434"/>
      <c r="E554" s="442"/>
      <c r="F554" s="434"/>
      <c r="G554" s="434"/>
    </row>
    <row r="555" spans="3:7" ht="15">
      <c r="C555" s="434"/>
      <c r="D555" s="434"/>
      <c r="E555" s="442"/>
      <c r="F555" s="434"/>
      <c r="G555" s="434"/>
    </row>
    <row r="556" spans="3:7" ht="15">
      <c r="C556" s="434"/>
      <c r="D556" s="434"/>
      <c r="E556" s="442"/>
      <c r="F556" s="434"/>
      <c r="G556" s="434"/>
    </row>
    <row r="557" spans="3:7" ht="15">
      <c r="C557" s="434"/>
      <c r="D557" s="434"/>
      <c r="E557" s="442"/>
      <c r="F557" s="434"/>
      <c r="G557" s="434"/>
    </row>
    <row r="558" spans="3:7" ht="15">
      <c r="C558" s="434"/>
      <c r="D558" s="434"/>
      <c r="E558" s="442"/>
      <c r="F558" s="434"/>
      <c r="G558" s="434"/>
    </row>
    <row r="559" spans="3:7" ht="15">
      <c r="C559" s="434"/>
      <c r="D559" s="434"/>
      <c r="E559" s="442"/>
      <c r="F559" s="434"/>
      <c r="G559" s="434"/>
    </row>
    <row r="560" spans="3:7" ht="15">
      <c r="C560" s="434"/>
      <c r="D560" s="434"/>
      <c r="E560" s="442"/>
      <c r="F560" s="434"/>
      <c r="G560" s="434"/>
    </row>
    <row r="561" spans="3:7" ht="15">
      <c r="C561" s="434"/>
      <c r="D561" s="434"/>
      <c r="E561" s="442"/>
      <c r="F561" s="434"/>
      <c r="G561" s="434"/>
    </row>
    <row r="562" spans="3:7" ht="15">
      <c r="C562" s="434"/>
      <c r="D562" s="434"/>
      <c r="E562" s="442"/>
      <c r="F562" s="434"/>
      <c r="G562" s="434"/>
    </row>
    <row r="563" spans="3:7" ht="15">
      <c r="C563" s="434"/>
      <c r="D563" s="434"/>
      <c r="E563" s="442"/>
      <c r="F563" s="434"/>
      <c r="G563" s="434"/>
    </row>
    <row r="564" spans="3:7" ht="15">
      <c r="C564" s="434"/>
      <c r="D564" s="434"/>
      <c r="E564" s="442"/>
      <c r="F564" s="434"/>
      <c r="G564" s="434"/>
    </row>
    <row r="565" spans="3:7" ht="15">
      <c r="C565" s="434"/>
      <c r="D565" s="434"/>
      <c r="E565" s="442"/>
      <c r="F565" s="434"/>
      <c r="G565" s="434"/>
    </row>
    <row r="566" spans="3:7" ht="15">
      <c r="C566" s="434"/>
      <c r="D566" s="434"/>
      <c r="E566" s="442"/>
      <c r="F566" s="434"/>
      <c r="G566" s="434"/>
    </row>
    <row r="567" spans="3:7" ht="15">
      <c r="C567" s="434"/>
      <c r="D567" s="434"/>
      <c r="E567" s="442"/>
      <c r="F567" s="434"/>
      <c r="G567" s="434"/>
    </row>
    <row r="568" spans="3:7" ht="15">
      <c r="C568" s="434"/>
      <c r="D568" s="434"/>
      <c r="E568" s="442"/>
      <c r="F568" s="434"/>
      <c r="G568" s="434"/>
    </row>
    <row r="569" spans="3:7" ht="15">
      <c r="C569" s="434"/>
      <c r="D569" s="434"/>
      <c r="E569" s="442"/>
      <c r="F569" s="434"/>
      <c r="G569" s="434"/>
    </row>
    <row r="570" spans="3:7" ht="15">
      <c r="C570" s="434"/>
      <c r="D570" s="434"/>
      <c r="E570" s="442"/>
      <c r="F570" s="434"/>
      <c r="G570" s="434"/>
    </row>
    <row r="571" spans="3:7" ht="15">
      <c r="C571" s="434"/>
      <c r="D571" s="434"/>
      <c r="E571" s="442"/>
      <c r="F571" s="434"/>
      <c r="G571" s="434"/>
    </row>
    <row r="572" spans="3:7" ht="15">
      <c r="C572" s="434"/>
      <c r="D572" s="434"/>
      <c r="E572" s="442"/>
      <c r="F572" s="434"/>
      <c r="G572" s="434"/>
    </row>
    <row r="573" spans="3:7" ht="15">
      <c r="C573" s="434"/>
      <c r="D573" s="434"/>
      <c r="E573" s="442"/>
      <c r="F573" s="434"/>
      <c r="G573" s="434"/>
    </row>
    <row r="574" spans="3:7" ht="15">
      <c r="C574" s="434"/>
      <c r="D574" s="434"/>
      <c r="E574" s="442"/>
      <c r="F574" s="434"/>
      <c r="G574" s="434"/>
    </row>
    <row r="575" spans="3:7" ht="15">
      <c r="C575" s="434"/>
      <c r="D575" s="434"/>
      <c r="E575" s="442"/>
      <c r="F575" s="434"/>
      <c r="G575" s="434"/>
    </row>
    <row r="576" spans="3:7" ht="15">
      <c r="C576" s="434"/>
      <c r="D576" s="434"/>
      <c r="E576" s="442"/>
      <c r="F576" s="434"/>
      <c r="G576" s="434"/>
    </row>
    <row r="577" spans="3:7" ht="15">
      <c r="C577" s="434"/>
      <c r="D577" s="434"/>
      <c r="E577" s="442"/>
      <c r="F577" s="434"/>
      <c r="G577" s="434"/>
    </row>
    <row r="578" spans="3:7" ht="15">
      <c r="C578" s="434"/>
      <c r="D578" s="434"/>
      <c r="E578" s="442"/>
      <c r="F578" s="434"/>
      <c r="G578" s="434"/>
    </row>
    <row r="579" spans="3:7" ht="15">
      <c r="C579" s="434"/>
      <c r="D579" s="434"/>
      <c r="E579" s="442"/>
      <c r="F579" s="434"/>
      <c r="G579" s="434"/>
    </row>
    <row r="580" spans="3:7" ht="15">
      <c r="C580" s="434"/>
      <c r="D580" s="434"/>
      <c r="E580" s="442"/>
      <c r="F580" s="434"/>
      <c r="G580" s="434"/>
    </row>
    <row r="581" spans="3:7" ht="15">
      <c r="C581" s="434"/>
      <c r="D581" s="434"/>
      <c r="E581" s="442"/>
      <c r="F581" s="434"/>
      <c r="G581" s="434"/>
    </row>
    <row r="582" spans="3:7" ht="15">
      <c r="C582" s="434"/>
      <c r="D582" s="434"/>
      <c r="E582" s="442"/>
      <c r="F582" s="434"/>
      <c r="G582" s="434"/>
    </row>
    <row r="583" spans="3:7" ht="15">
      <c r="C583" s="434"/>
      <c r="D583" s="434"/>
      <c r="E583" s="442"/>
      <c r="F583" s="434"/>
      <c r="G583" s="434"/>
    </row>
    <row r="584" spans="3:7" ht="15">
      <c r="C584" s="434"/>
      <c r="D584" s="434"/>
      <c r="E584" s="442"/>
      <c r="F584" s="434"/>
      <c r="G584" s="434"/>
    </row>
    <row r="585" spans="3:7" ht="15">
      <c r="C585" s="434"/>
      <c r="D585" s="434"/>
      <c r="E585" s="442"/>
      <c r="F585" s="434"/>
      <c r="G585" s="434"/>
    </row>
    <row r="586" spans="3:7" ht="15">
      <c r="C586" s="434"/>
      <c r="D586" s="434"/>
      <c r="E586" s="442"/>
      <c r="F586" s="434"/>
      <c r="G586" s="434"/>
    </row>
    <row r="587" spans="3:7" ht="15">
      <c r="C587" s="434"/>
      <c r="D587" s="434"/>
      <c r="E587" s="442"/>
      <c r="F587" s="434"/>
      <c r="G587" s="434"/>
    </row>
    <row r="588" spans="3:7" ht="15">
      <c r="C588" s="434"/>
      <c r="D588" s="434"/>
      <c r="E588" s="442"/>
      <c r="F588" s="434"/>
      <c r="G588" s="434"/>
    </row>
    <row r="589" spans="3:7" ht="15">
      <c r="C589" s="434"/>
      <c r="D589" s="434"/>
      <c r="E589" s="442"/>
      <c r="F589" s="434"/>
      <c r="G589" s="434"/>
    </row>
    <row r="590" spans="3:7" ht="15">
      <c r="C590" s="434"/>
      <c r="D590" s="434"/>
      <c r="E590" s="442"/>
      <c r="F590" s="434"/>
      <c r="G590" s="434"/>
    </row>
    <row r="591" spans="3:7" ht="15">
      <c r="C591" s="434"/>
      <c r="D591" s="434"/>
      <c r="E591" s="442"/>
      <c r="F591" s="434"/>
      <c r="G591" s="434"/>
    </row>
    <row r="592" spans="3:7" ht="15">
      <c r="C592" s="434"/>
      <c r="D592" s="434"/>
      <c r="E592" s="442"/>
      <c r="F592" s="434"/>
      <c r="G592" s="434"/>
    </row>
    <row r="593" spans="3:7" ht="15">
      <c r="C593" s="434"/>
      <c r="D593" s="434"/>
      <c r="E593" s="442"/>
      <c r="F593" s="434"/>
      <c r="G593" s="434"/>
    </row>
    <row r="594" spans="3:7" ht="15">
      <c r="C594" s="434"/>
      <c r="D594" s="434"/>
      <c r="E594" s="442"/>
      <c r="F594" s="434"/>
      <c r="G594" s="434"/>
    </row>
    <row r="595" spans="3:7" ht="15">
      <c r="C595" s="434"/>
      <c r="D595" s="434"/>
      <c r="E595" s="442"/>
      <c r="F595" s="434"/>
      <c r="G595" s="434"/>
    </row>
    <row r="596" spans="3:7" ht="15">
      <c r="C596" s="434"/>
      <c r="D596" s="434"/>
      <c r="E596" s="442"/>
      <c r="F596" s="434"/>
      <c r="G596" s="434"/>
    </row>
    <row r="597" spans="3:7" ht="15">
      <c r="C597" s="434"/>
      <c r="D597" s="434"/>
      <c r="E597" s="442"/>
      <c r="F597" s="434"/>
      <c r="G597" s="434"/>
    </row>
    <row r="598" spans="3:7" ht="15">
      <c r="C598" s="434"/>
      <c r="D598" s="434"/>
      <c r="E598" s="442"/>
      <c r="F598" s="434"/>
      <c r="G598" s="434"/>
    </row>
    <row r="599" spans="3:7" ht="15">
      <c r="C599" s="434"/>
      <c r="D599" s="434"/>
      <c r="E599" s="442"/>
      <c r="F599" s="434"/>
      <c r="G599" s="434"/>
    </row>
    <row r="600" spans="3:7" ht="15">
      <c r="C600" s="434"/>
      <c r="D600" s="434"/>
      <c r="E600" s="442"/>
      <c r="F600" s="434"/>
      <c r="G600" s="434"/>
    </row>
  </sheetData>
  <sheetProtection algorithmName="SHA-512" hashValue="GK24ZdgzKnINi/iuDROJW/vo1Sw+BYzQQNDwCXhL84l8oOihQEjqaQmhozqXoztUEGhdhXI/JWog32nBgKQhuA==" saltValue="/ylgXyt1GT+OSp8OJzT8wQ==" spinCount="100000" sheet="1" objects="1" scenarios="1"/>
  <mergeCells count="10">
    <mergeCell ref="C45:E45"/>
    <mergeCell ref="I45:K45"/>
    <mergeCell ref="I46:K46"/>
    <mergeCell ref="I47:K47"/>
    <mergeCell ref="C35:E43"/>
    <mergeCell ref="F39:H39"/>
    <mergeCell ref="F40:H40"/>
    <mergeCell ref="F41:H41"/>
    <mergeCell ref="C44:E44"/>
    <mergeCell ref="I44:K44"/>
  </mergeCells>
  <conditionalFormatting sqref="L4:L34">
    <cfRule type="cellIs" priority="182" dxfId="178" operator="greaterThan">
      <formula>0</formula>
    </cfRule>
  </conditionalFormatting>
  <conditionalFormatting sqref="L35">
    <cfRule type="cellIs" priority="267" dxfId="85" operator="greaterThan">
      <formula>0</formula>
    </cfRule>
  </conditionalFormatting>
  <conditionalFormatting sqref="N4:N34">
    <cfRule type="cellIs" priority="213" dxfId="89" operator="greaterThan">
      <formula>$N$39</formula>
    </cfRule>
  </conditionalFormatting>
  <conditionalFormatting sqref="N36">
    <cfRule type="cellIs" priority="207" dxfId="87" operator="greaterThan">
      <formula>$N$41</formula>
    </cfRule>
    <cfRule type="cellIs" priority="193" dxfId="86" operator="equal">
      <formula>$N$41+AVERAGE($N$4:$N$34)</formula>
    </cfRule>
  </conditionalFormatting>
  <conditionalFormatting sqref="N37">
    <cfRule type="cellIs" priority="224" dxfId="85" operator="greaterThan">
      <formula>$N$39</formula>
    </cfRule>
    <cfRule type="cellIs" priority="223" dxfId="86" operator="equal">
      <formula>$N$39+MAX($N$4:$N$34)</formula>
    </cfRule>
  </conditionalFormatting>
  <conditionalFormatting sqref="O4:O34">
    <cfRule type="cellIs" priority="178" dxfId="89" operator="between">
      <formula>$O$39</formula>
      <formula>99999</formula>
    </cfRule>
  </conditionalFormatting>
  <conditionalFormatting sqref="O36">
    <cfRule type="cellIs" priority="206" dxfId="86" operator="equal">
      <formula>$O$41+AVERAGE($O$4:$O$34)</formula>
    </cfRule>
    <cfRule type="cellIs" priority="265" dxfId="87" operator="greaterThan">
      <formula>$O$41</formula>
    </cfRule>
  </conditionalFormatting>
  <conditionalFormatting sqref="O37">
    <cfRule type="cellIs" priority="252" dxfId="85" operator="greaterThan">
      <formula>$O$39</formula>
    </cfRule>
    <cfRule type="cellIs" priority="251" dxfId="86" operator="equal">
      <formula>$O$39+MAX($O$4:$O$34)</formula>
    </cfRule>
  </conditionalFormatting>
  <conditionalFormatting sqref="P4:P34">
    <cfRule type="cellIs" priority="277" dxfId="89" operator="lessThan">
      <formula>$P$40</formula>
    </cfRule>
  </conditionalFormatting>
  <conditionalFormatting sqref="P36">
    <cfRule type="cellIs" priority="157" dxfId="87" operator="lessThan">
      <formula>$P$41</formula>
    </cfRule>
    <cfRule type="cellIs" priority="156" dxfId="86" operator="equal">
      <formula>$P$41+AVERAGE($P$4:$P$34)</formula>
    </cfRule>
  </conditionalFormatting>
  <conditionalFormatting sqref="P37">
    <cfRule type="cellIs" priority="245" dxfId="86" operator="equal">
      <formula>$P$39+MAX($P$4:$P$34)</formula>
    </cfRule>
    <cfRule type="cellIs" priority="246" dxfId="85" operator="greaterThan">
      <formula>$P$39</formula>
    </cfRule>
  </conditionalFormatting>
  <conditionalFormatting sqref="P38">
    <cfRule type="cellIs" priority="170" dxfId="86" operator="equal">
      <formula>$P$40+MIN($P$4:$P$34)</formula>
    </cfRule>
    <cfRule type="cellIs" priority="266" dxfId="85" operator="lessThan">
      <formula>$P$40</formula>
    </cfRule>
  </conditionalFormatting>
  <conditionalFormatting sqref="Q4:Q34">
    <cfRule type="cellIs" priority="40" dxfId="107" operator="greaterThan">
      <formula>$Q$41</formula>
    </cfRule>
  </conditionalFormatting>
  <conditionalFormatting sqref="R4:R34">
    <cfRule type="cellIs" priority="39" dxfId="107" operator="greaterThan">
      <formula>$R$41</formula>
    </cfRule>
  </conditionalFormatting>
  <conditionalFormatting sqref="T4:T34">
    <cfRule type="cellIs" priority="211" dxfId="89" operator="greaterThan">
      <formula>$T$39</formula>
    </cfRule>
  </conditionalFormatting>
  <conditionalFormatting sqref="T36">
    <cfRule type="cellIs" priority="190" dxfId="87" operator="greaterThan">
      <formula>$T$41</formula>
    </cfRule>
    <cfRule type="cellIs" priority="189" dxfId="86" operator="equal">
      <formula>$T$41+AVERAGE($T$4:$T$34)</formula>
    </cfRule>
  </conditionalFormatting>
  <conditionalFormatting sqref="T37">
    <cfRule type="cellIs" priority="220" dxfId="85" operator="greaterThan">
      <formula>$T$39</formula>
    </cfRule>
    <cfRule type="cellIs" priority="171" dxfId="86" operator="equal">
      <formula>$T$39+MAX($T$4:$T$34)</formula>
    </cfRule>
  </conditionalFormatting>
  <conditionalFormatting sqref="U4:U34">
    <cfRule type="cellIs" priority="176" dxfId="89" operator="between">
      <formula>$U$39</formula>
      <formula>9999</formula>
    </cfRule>
  </conditionalFormatting>
  <conditionalFormatting sqref="U36">
    <cfRule type="cellIs" priority="202" dxfId="86" operator="equal">
      <formula>$U$41+AVERAGE($U$4:$U$34)</formula>
    </cfRule>
    <cfRule type="cellIs" priority="203" dxfId="87" operator="greaterThan">
      <formula>$U$41</formula>
    </cfRule>
  </conditionalFormatting>
  <conditionalFormatting sqref="U37">
    <cfRule type="cellIs" priority="244" dxfId="85" operator="greaterThan">
      <formula>$U$39</formula>
    </cfRule>
    <cfRule type="cellIs" priority="243" dxfId="86" operator="equal">
      <formula>$U$39+MAX($U$4:$U$34)</formula>
    </cfRule>
  </conditionalFormatting>
  <conditionalFormatting sqref="V4:V34">
    <cfRule type="cellIs" priority="283" dxfId="89" operator="lessThan">
      <formula>$V$40</formula>
    </cfRule>
  </conditionalFormatting>
  <conditionalFormatting sqref="V36">
    <cfRule type="cellIs" priority="152" dxfId="86" operator="equal">
      <formula>$V$41+AVERAGE($V$4:$V$34)</formula>
    </cfRule>
    <cfRule type="cellIs" priority="153" dxfId="87" operator="lessThan">
      <formula>$V$41</formula>
    </cfRule>
  </conditionalFormatting>
  <conditionalFormatting sqref="V37">
    <cfRule type="cellIs" priority="241" dxfId="86" operator="equal">
      <formula>$V$39+MAX($V$4:$V$34)</formula>
    </cfRule>
    <cfRule type="cellIs" priority="242" dxfId="85" operator="greaterThan">
      <formula>$V$39</formula>
    </cfRule>
  </conditionalFormatting>
  <conditionalFormatting sqref="V38">
    <cfRule type="cellIs" priority="166" dxfId="86" operator="equal">
      <formula>$V$40+MIN($V$4:$V$34)</formula>
    </cfRule>
    <cfRule type="cellIs" priority="167" dxfId="85" operator="lessThan">
      <formula>$V$40</formula>
    </cfRule>
  </conditionalFormatting>
  <conditionalFormatting sqref="W4:W34">
    <cfRule type="cellIs" priority="10" dxfId="107" operator="greaterThan">
      <formula>$W$41</formula>
    </cfRule>
  </conditionalFormatting>
  <conditionalFormatting sqref="X4:X34">
    <cfRule type="cellIs" priority="9" dxfId="107" operator="greaterThan">
      <formula>$X$41</formula>
    </cfRule>
  </conditionalFormatting>
  <conditionalFormatting sqref="Z4:Z34">
    <cfRule type="cellIs" priority="210" dxfId="89" operator="greaterThan">
      <formula>$Z$39</formula>
    </cfRule>
  </conditionalFormatting>
  <conditionalFormatting sqref="Z36">
    <cfRule type="cellIs" priority="188" dxfId="87" operator="greaterThan">
      <formula>$Z$41</formula>
    </cfRule>
    <cfRule type="cellIs" priority="187" dxfId="86" operator="equal">
      <formula>$Z$41+AVERAGE($Z$4:$Z$34)</formula>
    </cfRule>
  </conditionalFormatting>
  <conditionalFormatting sqref="Z37">
    <cfRule type="cellIs" priority="218" dxfId="86" operator="equal">
      <formula>$Z$39+MAX($Z$4:$Z$34)</formula>
    </cfRule>
    <cfRule type="cellIs" priority="219" dxfId="85" operator="greaterThan">
      <formula>$Z$39</formula>
    </cfRule>
  </conditionalFormatting>
  <conditionalFormatting sqref="AA4:AA34">
    <cfRule type="cellIs" priority="175" dxfId="89" operator="between">
      <formula>$AA$39</formula>
      <formula>9999</formula>
    </cfRule>
  </conditionalFormatting>
  <conditionalFormatting sqref="AA36">
    <cfRule type="cellIs" priority="201" dxfId="87" operator="greaterThan">
      <formula>$AA$41</formula>
    </cfRule>
    <cfRule type="cellIs" priority="200" dxfId="86" operator="equal">
      <formula>$AA$41+AVERAGE($AA$4:$AA$34)</formula>
    </cfRule>
  </conditionalFormatting>
  <conditionalFormatting sqref="AA37">
    <cfRule type="cellIs" priority="239" dxfId="86" operator="equal">
      <formula>$AA$39+MAX($AA$4:$AA$34)</formula>
    </cfRule>
    <cfRule type="cellIs" priority="240" dxfId="85" operator="greaterThan">
      <formula>$AA$39</formula>
    </cfRule>
  </conditionalFormatting>
  <conditionalFormatting sqref="AB4:AB34">
    <cfRule type="cellIs" priority="284" dxfId="89" operator="lessThan">
      <formula>$AB$40</formula>
    </cfRule>
  </conditionalFormatting>
  <conditionalFormatting sqref="AB36">
    <cfRule type="cellIs" priority="151" dxfId="87" operator="lessThan">
      <formula>$AB$41</formula>
    </cfRule>
    <cfRule type="cellIs" priority="150" dxfId="86" operator="equal">
      <formula>$AB$41+AVERAGE($AB$4:$AB$34)</formula>
    </cfRule>
  </conditionalFormatting>
  <conditionalFormatting sqref="AB37">
    <cfRule type="cellIs" priority="237" dxfId="86" operator="equal">
      <formula>$AB$39+MAX($AB$4:$AB$34)</formula>
    </cfRule>
    <cfRule type="cellIs" priority="238" dxfId="85" operator="greaterThan">
      <formula>$AB$39</formula>
    </cfRule>
  </conditionalFormatting>
  <conditionalFormatting sqref="AB38">
    <cfRule type="cellIs" priority="164" dxfId="86" operator="equal">
      <formula>$AB$40+MIN($AB$4:$AB$34)</formula>
    </cfRule>
    <cfRule type="cellIs" priority="165" dxfId="85" operator="lessThan">
      <formula>$AB$40</formula>
    </cfRule>
  </conditionalFormatting>
  <conditionalFormatting sqref="AC4:AC34">
    <cfRule type="cellIs" priority="27" dxfId="107" operator="greaterThan">
      <formula>$AC$41</formula>
    </cfRule>
  </conditionalFormatting>
  <conditionalFormatting sqref="AD4:AD34">
    <cfRule type="cellIs" priority="26" dxfId="107" operator="greaterThan">
      <formula>$AD$41</formula>
    </cfRule>
  </conditionalFormatting>
  <conditionalFormatting sqref="AE4 AE6 AE8 AE10 AE12 AE14 AE16 AE18 AE20 AE22 AE24 AE26 AE28 AE30 AE32 AE34">
    <cfRule type="containsBlanks" priority="257" dxfId="119">
      <formula>LEN(TRIM(AE4))=0</formula>
    </cfRule>
  </conditionalFormatting>
  <conditionalFormatting sqref="AE4:AE34">
    <cfRule type="cellIs" priority="258" dxfId="89" operator="lessThan">
      <formula>$AE$40</formula>
    </cfRule>
  </conditionalFormatting>
  <conditionalFormatting sqref="AE36">
    <cfRule type="cellIs" priority="259" dxfId="87" operator="lessThan">
      <formula>$AE$41</formula>
    </cfRule>
  </conditionalFormatting>
  <conditionalFormatting sqref="AE38">
    <cfRule type="cellIs" priority="268" dxfId="85" operator="lessThan">
      <formula>$AE$40</formula>
    </cfRule>
  </conditionalFormatting>
  <conditionalFormatting sqref="AE5:AF5 AE7:AF7 AE9:AF9 AE11:AF11 AE13:AF13 AE15:AF15 AE17:AF17 AE19:AF19 AE21:AF21 AE23:AF23 AE25:AF25 AE27:AF27 AE29:AF29 AE31:AF31 AE33:AF33">
    <cfRule type="containsBlanks" priority="256" dxfId="115">
      <formula>LEN(TRIM(AE5))=0</formula>
    </cfRule>
  </conditionalFormatting>
  <conditionalFormatting sqref="AF4 AF6 AF8 AF10 AF12 AF14 AF16 AF18 AF20 AF22 AF24 AF26 AF28 AF30 AF32 AF34">
    <cfRule type="containsBlanks" priority="269" dxfId="114">
      <formula>LEN(TRIM(AF4))=0</formula>
    </cfRule>
  </conditionalFormatting>
  <conditionalFormatting sqref="AF4:AF34">
    <cfRule type="cellIs" priority="275" dxfId="113" operator="greaterThan">
      <formula>$AF$39</formula>
    </cfRule>
    <cfRule type="cellIs" priority="285" dxfId="107" operator="lessThan">
      <formula>$AF$40</formula>
    </cfRule>
  </conditionalFormatting>
  <conditionalFormatting sqref="AF37">
    <cfRule type="cellIs" priority="264" dxfId="111" operator="greaterThan">
      <formula>$AF$39</formula>
    </cfRule>
  </conditionalFormatting>
  <conditionalFormatting sqref="AF38">
    <cfRule type="cellIs" priority="263" dxfId="85" operator="lessThan">
      <formula>$AF$40</formula>
    </cfRule>
  </conditionalFormatting>
  <conditionalFormatting sqref="AH4:AH34">
    <cfRule type="cellIs" priority="270" dxfId="89" operator="greaterThan">
      <formula>$AH$39</formula>
    </cfRule>
  </conditionalFormatting>
  <conditionalFormatting sqref="AH37">
    <cfRule type="cellIs" priority="262" dxfId="85" operator="greaterThan">
      <formula>$AH$39</formula>
    </cfRule>
  </conditionalFormatting>
  <conditionalFormatting sqref="AJ4:AJ34">
    <cfRule type="cellIs" priority="255" dxfId="107" operator="greaterThan">
      <formula>$AJ$39</formula>
    </cfRule>
  </conditionalFormatting>
  <conditionalFormatting sqref="AJ36">
    <cfRule type="cellIs" priority="254" dxfId="87" operator="greaterThan">
      <formula>$AJ$41</formula>
    </cfRule>
  </conditionalFormatting>
  <conditionalFormatting sqref="AJ37">
    <cfRule type="cellIs" priority="253" dxfId="85" operator="greaterThan">
      <formula>$AJ$39</formula>
    </cfRule>
  </conditionalFormatting>
  <conditionalFormatting sqref="AL4:AL34">
    <cfRule type="cellIs" priority="141" dxfId="89" operator="greaterThan">
      <formula>$AL$39</formula>
    </cfRule>
  </conditionalFormatting>
  <conditionalFormatting sqref="AL36">
    <cfRule type="cellIs" priority="140" dxfId="87" operator="greaterThan">
      <formula>$AL$41</formula>
    </cfRule>
    <cfRule type="cellIs" priority="139" dxfId="86" operator="equal">
      <formula>$AL$41+AVERAGE($AL$4:$AL$34)</formula>
    </cfRule>
  </conditionalFormatting>
  <conditionalFormatting sqref="AL37">
    <cfRule type="cellIs" priority="23" dxfId="86" operator="equal">
      <formula>$AL$39+MAX($AL$4:$AL$34)</formula>
    </cfRule>
    <cfRule type="cellIs" priority="24" dxfId="85" operator="greaterThan">
      <formula>$AL$39</formula>
    </cfRule>
  </conditionalFormatting>
  <conditionalFormatting sqref="AM4:AM34">
    <cfRule type="cellIs" priority="138" dxfId="89" operator="between">
      <formula>$AM$39</formula>
      <formula>9999</formula>
    </cfRule>
  </conditionalFormatting>
  <conditionalFormatting sqref="AM36">
    <cfRule type="cellIs" priority="136" dxfId="86" operator="equal">
      <formula>$AM$41+AVERAGE($AM$4:$AM$34)</formula>
    </cfRule>
    <cfRule type="cellIs" priority="137" dxfId="87" operator="greaterThan">
      <formula>$AM$41</formula>
    </cfRule>
  </conditionalFormatting>
  <conditionalFormatting sqref="AM37">
    <cfRule type="cellIs" priority="142" dxfId="86" operator="equal">
      <formula>$AM$39+MAX($AM$4:$AM$34)</formula>
    </cfRule>
    <cfRule type="cellIs" priority="143" dxfId="85" operator="greaterThan">
      <formula>$AM$39</formula>
    </cfRule>
  </conditionalFormatting>
  <conditionalFormatting sqref="AN4:AN34">
    <cfRule type="cellIs" priority="208" dxfId="89" operator="greaterThan">
      <formula>$AN$39</formula>
    </cfRule>
  </conditionalFormatting>
  <conditionalFormatting sqref="AN36">
    <cfRule type="cellIs" priority="184" dxfId="87" operator="greaterThan">
      <formula>$AN$41</formula>
    </cfRule>
    <cfRule type="cellIs" priority="183" dxfId="86" operator="equal">
      <formula>$AN$41+AVERAGE($AN$4:$AN$34)</formula>
    </cfRule>
  </conditionalFormatting>
  <conditionalFormatting sqref="AN37">
    <cfRule type="cellIs" priority="214" dxfId="86" operator="equal">
      <formula>$AN$39+MAX($AN$4:$AN$34)</formula>
    </cfRule>
    <cfRule type="cellIs" priority="215" dxfId="85" operator="greaterThan">
      <formula>$AN$39</formula>
    </cfRule>
  </conditionalFormatting>
  <conditionalFormatting sqref="AO4:AO34">
    <cfRule type="cellIs" priority="172" dxfId="89" operator="between">
      <formula>$AO$39</formula>
      <formula>9999</formula>
    </cfRule>
  </conditionalFormatting>
  <conditionalFormatting sqref="AO36">
    <cfRule type="cellIs" priority="194" dxfId="86" operator="equal">
      <formula>$AO$41+AVERAGE($AO$4:$AO$34)</formula>
    </cfRule>
    <cfRule type="cellIs" priority="195" dxfId="87" operator="greaterThan">
      <formula>$AO$41</formula>
    </cfRule>
  </conditionalFormatting>
  <conditionalFormatting sqref="AO37">
    <cfRule type="cellIs" priority="227" dxfId="86" operator="equal">
      <formula>$AO$39+MAX($AO$4:$AO$34)</formula>
    </cfRule>
    <cfRule type="cellIs" priority="228" dxfId="85" operator="greaterThan">
      <formula>$AO$39</formula>
    </cfRule>
  </conditionalFormatting>
  <dataValidations count="5">
    <dataValidation type="decimal" allowBlank="1" showInputMessage="1" showErrorMessage="1" errorTitle="Numbers Only" error="Enter Numbers Only" sqref="AH4:AH39 AJ4:AJ39 AI39:AI41 AJ41 AK39:AO41 I4:L41 M4:AF38 M39:AG41 AL4:AN38">
      <formula1>0</formula1>
      <formula2>99999999</formula2>
    </dataValidation>
    <dataValidation type="decimal" allowBlank="1" showInputMessage="1" showErrorMessage="1" errorTitle="Numbers Only" error="Enter Nubers Only" sqref="AH40:AH41 AJ40">
      <formula1>0</formula1>
      <formula2>99999999</formula2>
    </dataValidation>
    <dataValidation type="custom" allowBlank="1" showInputMessage="1" showErrorMessage="1" error="Only the less than symbol &quot;&lt;&quot; may be entered in this column." sqref="AK4:AK34 AI4:AI34">
      <formula1>AI4:AI12318="&lt;"</formula1>
    </dataValidation>
    <dataValidation type="decimal" allowBlank="1" showInputMessage="1" showErrorMessage="1" error="Enter Numbers Only" sqref="W2:X2">
      <formula1>0</formula1>
      <formula2>99999999</formula2>
    </dataValidation>
    <dataValidation allowBlank="1" showInputMessage="1" showErrorMessage="1" error="Only the less than symbol &quot;&lt;&quot; may be entered in this column." sqref="AG4:AG34"/>
  </dataValidations>
  <printOptions horizontalCentered="1" verticalCentered="1"/>
  <pageMargins left="0" right="0" top="0.65" bottom="0.25" header="0.3" footer="0.3"/>
  <pageSetup fitToWidth="0" fitToHeight="1" horizontalDpi="600" verticalDpi="600" orientation="landscape" paperSize="5" scale="48"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DL758"/>
  <sheetViews>
    <sheetView zoomScale="90" zoomScaleNormal="90" workbookViewId="0" topLeftCell="A1">
      <pane xSplit="2" ySplit="2" topLeftCell="J3" activePane="bottomRight" state="frozen"/>
      <selection pane="topRight" activeCell="C1" sqref="C1"/>
      <selection pane="bottomLeft" activeCell="A3" sqref="A3"/>
      <selection pane="bottomRight" activeCell="A1" sqref="A1"/>
    </sheetView>
  </sheetViews>
  <sheetFormatPr defaultColWidth="17.7109375" defaultRowHeight="15"/>
  <cols>
    <col min="1" max="1" width="13.7109375" style="684" customWidth="1"/>
    <col min="2" max="2" width="13.57421875" style="329" customWidth="1"/>
    <col min="3" max="3" width="12.28125" style="329" customWidth="1"/>
    <col min="4" max="4" width="12.7109375" style="329" customWidth="1"/>
    <col min="5" max="5" width="13.7109375" style="329" customWidth="1"/>
    <col min="6" max="6" width="10.7109375" style="329" customWidth="1"/>
    <col min="7" max="7" width="20.140625" style="329" bestFit="1" customWidth="1"/>
    <col min="8" max="8" width="14.00390625" style="329" customWidth="1"/>
    <col min="9" max="9" width="7.8515625" style="329" customWidth="1"/>
    <col min="10" max="10" width="12.00390625" style="329" customWidth="1"/>
    <col min="11" max="11" width="19.00390625" style="696" customWidth="1"/>
    <col min="12" max="12" width="21.8515625" style="329" bestFit="1" customWidth="1"/>
    <col min="13" max="13" width="21.28125" style="329" customWidth="1"/>
    <col min="14" max="14" width="13.7109375" style="329" customWidth="1"/>
    <col min="15" max="15" width="17.7109375" style="329" customWidth="1"/>
    <col min="16" max="16" width="16.8515625" style="329" customWidth="1"/>
    <col min="17" max="17" width="22.140625" style="329" customWidth="1"/>
    <col min="18" max="18" width="42.57421875" style="329" customWidth="1"/>
    <col min="19" max="19" width="51.8515625" style="363" customWidth="1"/>
    <col min="20" max="23" width="11.00390625" style="363" customWidth="1"/>
    <col min="24" max="25" width="11.421875" style="363" customWidth="1"/>
    <col min="26" max="26" width="11.7109375" style="363" customWidth="1"/>
    <col min="27" max="27" width="18.140625" style="364" hidden="1" customWidth="1"/>
    <col min="28" max="28" width="10.7109375" style="364" hidden="1" customWidth="1"/>
    <col min="29" max="29" width="16.7109375" style="364" hidden="1" customWidth="1"/>
    <col min="30" max="30" width="17.7109375" style="364" hidden="1" customWidth="1"/>
    <col min="31" max="31" width="30.421875" style="364" hidden="1" customWidth="1"/>
    <col min="32" max="32" width="21.7109375" style="364" hidden="1" customWidth="1"/>
    <col min="33" max="116" width="17.7109375" style="364" customWidth="1"/>
    <col min="117" max="16384" width="17.7109375" style="329" customWidth="1"/>
  </cols>
  <sheetData>
    <row r="1" spans="1:116" s="330" customFormat="1" ht="63">
      <c r="A1" s="359" t="s">
        <v>338</v>
      </c>
      <c r="B1" s="359" t="s">
        <v>339</v>
      </c>
      <c r="C1" s="359" t="s">
        <v>340</v>
      </c>
      <c r="D1" s="359" t="s">
        <v>341</v>
      </c>
      <c r="E1" s="359" t="s">
        <v>342</v>
      </c>
      <c r="F1" s="359" t="s">
        <v>343</v>
      </c>
      <c r="G1" s="359" t="s">
        <v>344</v>
      </c>
      <c r="H1" s="359" t="s">
        <v>345</v>
      </c>
      <c r="I1" s="359" t="s">
        <v>346</v>
      </c>
      <c r="J1" s="359" t="s">
        <v>347</v>
      </c>
      <c r="K1" s="694" t="s">
        <v>348</v>
      </c>
      <c r="L1" s="359" t="s">
        <v>349</v>
      </c>
      <c r="M1" s="359" t="s">
        <v>350</v>
      </c>
      <c r="N1" s="359" t="s">
        <v>351</v>
      </c>
      <c r="O1" s="388" t="s">
        <v>352</v>
      </c>
      <c r="P1" s="359" t="s">
        <v>353</v>
      </c>
      <c r="Q1" s="360" t="s">
        <v>354</v>
      </c>
      <c r="R1" s="359" t="s">
        <v>128</v>
      </c>
      <c r="S1" s="390"/>
      <c r="T1" s="391"/>
      <c r="U1" s="361"/>
      <c r="V1" s="361"/>
      <c r="W1" s="361"/>
      <c r="X1" s="361"/>
      <c r="Y1" s="361"/>
      <c r="Z1" s="361"/>
      <c r="AA1" s="386" t="s">
        <v>355</v>
      </c>
      <c r="AB1" s="385" t="s">
        <v>356</v>
      </c>
      <c r="AC1" s="385" t="s">
        <v>357</v>
      </c>
      <c r="AD1" s="385" t="s">
        <v>358</v>
      </c>
      <c r="AE1" s="385" t="s">
        <v>359</v>
      </c>
      <c r="AF1" s="386" t="s">
        <v>360</v>
      </c>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362"/>
      <c r="BI1" s="362"/>
      <c r="BJ1" s="362"/>
      <c r="BK1" s="362"/>
      <c r="BL1" s="362"/>
      <c r="BM1" s="362"/>
      <c r="BN1" s="362"/>
      <c r="BO1" s="362"/>
      <c r="BP1" s="362"/>
      <c r="BQ1" s="362"/>
      <c r="BR1" s="362"/>
      <c r="BS1" s="362"/>
      <c r="BT1" s="362"/>
      <c r="BU1" s="362"/>
      <c r="BV1" s="362"/>
      <c r="BW1" s="362"/>
      <c r="BX1" s="362"/>
      <c r="BY1" s="362"/>
      <c r="BZ1" s="362"/>
      <c r="CA1" s="362"/>
      <c r="CB1" s="362"/>
      <c r="CC1" s="362"/>
      <c r="CD1" s="362"/>
      <c r="CE1" s="362"/>
      <c r="CF1" s="362"/>
      <c r="CG1" s="362"/>
      <c r="CH1" s="362"/>
      <c r="CI1" s="362"/>
      <c r="CJ1" s="362"/>
      <c r="CK1" s="362"/>
      <c r="CL1" s="362"/>
      <c r="CM1" s="362"/>
      <c r="CN1" s="362"/>
      <c r="CO1" s="362"/>
      <c r="CP1" s="362"/>
      <c r="CQ1" s="362"/>
      <c r="CR1" s="362"/>
      <c r="CS1" s="362"/>
      <c r="CT1" s="362"/>
      <c r="CU1" s="362"/>
      <c r="CV1" s="362"/>
      <c r="CW1" s="362"/>
      <c r="CX1" s="362"/>
      <c r="CY1" s="362"/>
      <c r="CZ1" s="362"/>
      <c r="DA1" s="362"/>
      <c r="DB1" s="362"/>
      <c r="DC1" s="362"/>
      <c r="DD1" s="362"/>
      <c r="DE1" s="362"/>
      <c r="DF1" s="362"/>
      <c r="DG1" s="362"/>
      <c r="DH1" s="362"/>
      <c r="DI1" s="362"/>
      <c r="DJ1" s="362"/>
      <c r="DK1" s="362"/>
      <c r="DL1" s="362"/>
    </row>
    <row r="2" spans="1:116" s="330" customFormat="1" ht="63" hidden="1">
      <c r="A2" s="385" t="s">
        <v>236</v>
      </c>
      <c r="B2" s="385" t="s">
        <v>361</v>
      </c>
      <c r="C2" s="385" t="s">
        <v>362</v>
      </c>
      <c r="D2" s="385" t="s">
        <v>363</v>
      </c>
      <c r="E2" s="385" t="s">
        <v>364</v>
      </c>
      <c r="F2" s="385" t="s">
        <v>365</v>
      </c>
      <c r="G2" s="385" t="s">
        <v>366</v>
      </c>
      <c r="H2" s="385" t="s">
        <v>367</v>
      </c>
      <c r="I2" s="385" t="s">
        <v>368</v>
      </c>
      <c r="J2" s="385" t="s">
        <v>369</v>
      </c>
      <c r="K2" s="695" t="s">
        <v>370</v>
      </c>
      <c r="L2" s="385" t="s">
        <v>371</v>
      </c>
      <c r="M2" s="385" t="s">
        <v>372</v>
      </c>
      <c r="N2" s="385" t="s">
        <v>373</v>
      </c>
      <c r="O2" s="385" t="s">
        <v>374</v>
      </c>
      <c r="P2" s="385" t="s">
        <v>375</v>
      </c>
      <c r="Q2" s="386" t="s">
        <v>376</v>
      </c>
      <c r="R2" s="385" t="s">
        <v>377</v>
      </c>
      <c r="S2" s="389"/>
      <c r="T2" s="361"/>
      <c r="U2" s="361"/>
      <c r="V2" s="361"/>
      <c r="W2" s="361"/>
      <c r="X2" s="361"/>
      <c r="Y2" s="361"/>
      <c r="Z2" s="361"/>
      <c r="AA2" s="385" t="s">
        <v>378</v>
      </c>
      <c r="AB2" s="385" t="s">
        <v>378</v>
      </c>
      <c r="AC2" s="385" t="s">
        <v>378</v>
      </c>
      <c r="AD2" s="385" t="s">
        <v>378</v>
      </c>
      <c r="AE2" s="385" t="s">
        <v>378</v>
      </c>
      <c r="AF2" s="385" t="s">
        <v>378</v>
      </c>
      <c r="AG2" s="362"/>
      <c r="AH2" s="362"/>
      <c r="AI2" s="362"/>
      <c r="AJ2" s="362"/>
      <c r="AK2" s="362"/>
      <c r="AL2" s="362"/>
      <c r="AM2" s="362"/>
      <c r="AN2" s="362"/>
      <c r="AO2" s="362"/>
      <c r="AP2" s="362"/>
      <c r="AQ2" s="362"/>
      <c r="AR2" s="362"/>
      <c r="AS2" s="362"/>
      <c r="AT2" s="362"/>
      <c r="AU2" s="362"/>
      <c r="AV2" s="362"/>
      <c r="AW2" s="362"/>
      <c r="AX2" s="362"/>
      <c r="AY2" s="362"/>
      <c r="AZ2" s="362"/>
      <c r="BA2" s="362"/>
      <c r="BB2" s="362"/>
      <c r="BC2" s="362"/>
      <c r="BD2" s="362"/>
      <c r="BE2" s="362"/>
      <c r="BF2" s="362"/>
      <c r="BG2" s="362"/>
      <c r="BH2" s="362"/>
      <c r="BI2" s="362"/>
      <c r="BJ2" s="362"/>
      <c r="BK2" s="362"/>
      <c r="BL2" s="362"/>
      <c r="BM2" s="362"/>
      <c r="BN2" s="362"/>
      <c r="BO2" s="362"/>
      <c r="BP2" s="362"/>
      <c r="BQ2" s="362"/>
      <c r="BR2" s="362"/>
      <c r="BS2" s="362"/>
      <c r="BT2" s="362"/>
      <c r="BU2" s="362"/>
      <c r="BV2" s="362"/>
      <c r="BW2" s="362"/>
      <c r="BX2" s="362"/>
      <c r="BY2" s="362"/>
      <c r="BZ2" s="362"/>
      <c r="CA2" s="362"/>
      <c r="CB2" s="362"/>
      <c r="CC2" s="362"/>
      <c r="CD2" s="362"/>
      <c r="CE2" s="362"/>
      <c r="CF2" s="362"/>
      <c r="CG2" s="362"/>
      <c r="CH2" s="362"/>
      <c r="CI2" s="362"/>
      <c r="CJ2" s="362"/>
      <c r="CK2" s="362"/>
      <c r="CL2" s="362"/>
      <c r="CM2" s="362"/>
      <c r="CN2" s="362"/>
      <c r="CO2" s="362"/>
      <c r="CP2" s="362"/>
      <c r="CQ2" s="362"/>
      <c r="CR2" s="362"/>
      <c r="CS2" s="362"/>
      <c r="CT2" s="362"/>
      <c r="CU2" s="362"/>
      <c r="CV2" s="362"/>
      <c r="CW2" s="362"/>
      <c r="CX2" s="362"/>
      <c r="CY2" s="362"/>
      <c r="CZ2" s="362"/>
      <c r="DA2" s="362"/>
      <c r="DB2" s="362"/>
      <c r="DC2" s="362"/>
      <c r="DD2" s="362"/>
      <c r="DE2" s="362"/>
      <c r="DF2" s="362"/>
      <c r="DG2" s="362"/>
      <c r="DH2" s="362"/>
      <c r="DI2" s="362"/>
      <c r="DJ2" s="362"/>
      <c r="DK2" s="362"/>
      <c r="DL2" s="362"/>
    </row>
    <row r="3" spans="1:32" ht="30.95" customHeight="1">
      <c r="A3" s="682" t="str">
        <f>'Permit Limits'!E5</f>
        <v>TN0060186</v>
      </c>
      <c r="B3" s="370"/>
      <c r="C3" s="371"/>
      <c r="D3" s="372"/>
      <c r="E3" s="372"/>
      <c r="F3" s="373"/>
      <c r="G3" s="373"/>
      <c r="H3" s="374"/>
      <c r="I3" s="374"/>
      <c r="J3" s="374"/>
      <c r="L3" s="374"/>
      <c r="M3" s="374"/>
      <c r="N3" s="373"/>
      <c r="O3" s="373"/>
      <c r="P3" s="374"/>
      <c r="Q3" s="374"/>
      <c r="R3" s="374"/>
      <c r="S3" s="384"/>
      <c r="T3" s="384"/>
      <c r="U3" s="384"/>
      <c r="V3" s="384"/>
      <c r="W3" s="384"/>
      <c r="X3" s="384"/>
      <c r="AA3" s="387" t="str">
        <f>IF(B3&gt;0,TEXT(B3,"mmmm")," ")</f>
        <v xml:space="preserve"> </v>
      </c>
      <c r="AB3" s="330" t="s">
        <v>379</v>
      </c>
      <c r="AC3" s="330" t="s">
        <v>380</v>
      </c>
      <c r="AD3" s="366" t="s">
        <v>381</v>
      </c>
      <c r="AE3" s="369" t="s">
        <v>382</v>
      </c>
      <c r="AF3" s="366" t="s">
        <v>383</v>
      </c>
    </row>
    <row r="4" spans="1:32" ht="30.95" customHeight="1">
      <c r="A4" s="682" t="str">
        <f aca="true" t="shared" si="0" ref="A4:A67">$A$3</f>
        <v>TN0060186</v>
      </c>
      <c r="B4" s="375"/>
      <c r="C4" s="376"/>
      <c r="D4" s="377"/>
      <c r="E4" s="377"/>
      <c r="F4" s="378"/>
      <c r="G4" s="378"/>
      <c r="H4" s="379"/>
      <c r="I4" s="379"/>
      <c r="J4" s="379"/>
      <c r="K4" s="379"/>
      <c r="L4" s="379"/>
      <c r="M4" s="379"/>
      <c r="N4" s="378"/>
      <c r="O4" s="378"/>
      <c r="P4" s="379"/>
      <c r="Q4" s="379"/>
      <c r="R4" s="379"/>
      <c r="S4" s="384"/>
      <c r="T4" s="384"/>
      <c r="U4" s="384"/>
      <c r="V4" s="384"/>
      <c r="W4" s="384"/>
      <c r="X4" s="384"/>
      <c r="AA4" s="387" t="str">
        <f aca="true" t="shared" si="1" ref="AA4:AA67">IF(B4&gt;0,TEXT(B4,"mmmm")," ")</f>
        <v xml:space="preserve"> </v>
      </c>
      <c r="AB4" s="330" t="s">
        <v>384</v>
      </c>
      <c r="AC4" s="330" t="s">
        <v>385</v>
      </c>
      <c r="AD4" s="366" t="s">
        <v>386</v>
      </c>
      <c r="AE4" s="369" t="s">
        <v>387</v>
      </c>
      <c r="AF4" s="366" t="s">
        <v>388</v>
      </c>
    </row>
    <row r="5" spans="1:32" ht="30.95" customHeight="1">
      <c r="A5" s="682" t="str">
        <f t="shared" si="0"/>
        <v>TN0060186</v>
      </c>
      <c r="B5" s="370"/>
      <c r="C5" s="371"/>
      <c r="D5" s="372"/>
      <c r="E5" s="372"/>
      <c r="F5" s="373"/>
      <c r="G5" s="373"/>
      <c r="H5" s="374"/>
      <c r="I5" s="374"/>
      <c r="J5" s="374"/>
      <c r="K5" s="374"/>
      <c r="L5" s="374"/>
      <c r="M5" s="374"/>
      <c r="N5" s="373"/>
      <c r="O5" s="373"/>
      <c r="P5" s="374"/>
      <c r="Q5" s="374"/>
      <c r="R5" s="374"/>
      <c r="S5" s="384"/>
      <c r="T5" s="384"/>
      <c r="U5" s="384"/>
      <c r="V5" s="384"/>
      <c r="W5" s="384"/>
      <c r="X5" s="384"/>
      <c r="AA5" s="387" t="str">
        <f t="shared" si="1"/>
        <v xml:space="preserve"> </v>
      </c>
      <c r="AB5" s="329" t="s">
        <v>389</v>
      </c>
      <c r="AC5" s="330" t="s">
        <v>390</v>
      </c>
      <c r="AD5" s="366" t="s">
        <v>391</v>
      </c>
      <c r="AE5" s="369" t="s">
        <v>392</v>
      </c>
      <c r="AF5" s="366" t="s">
        <v>393</v>
      </c>
    </row>
    <row r="6" spans="1:32" ht="30.95" customHeight="1">
      <c r="A6" s="682" t="str">
        <f t="shared" si="0"/>
        <v>TN0060186</v>
      </c>
      <c r="B6" s="375"/>
      <c r="C6" s="376"/>
      <c r="D6" s="377"/>
      <c r="E6" s="377"/>
      <c r="F6" s="378"/>
      <c r="G6" s="378"/>
      <c r="H6" s="379"/>
      <c r="I6" s="379"/>
      <c r="J6" s="379"/>
      <c r="K6" s="379"/>
      <c r="L6" s="379"/>
      <c r="M6" s="379"/>
      <c r="N6" s="378"/>
      <c r="O6" s="380"/>
      <c r="P6" s="379"/>
      <c r="Q6" s="379"/>
      <c r="R6" s="379"/>
      <c r="S6" s="384"/>
      <c r="T6" s="384"/>
      <c r="U6" s="384"/>
      <c r="V6" s="384"/>
      <c r="W6" s="384"/>
      <c r="X6" s="384"/>
      <c r="AA6" s="387" t="str">
        <f t="shared" si="1"/>
        <v xml:space="preserve"> </v>
      </c>
      <c r="AB6" s="329" t="s">
        <v>394</v>
      </c>
      <c r="AC6" s="330" t="s">
        <v>395</v>
      </c>
      <c r="AD6" s="366" t="s">
        <v>396</v>
      </c>
      <c r="AE6" s="369" t="s">
        <v>397</v>
      </c>
      <c r="AF6" s="369" t="s">
        <v>398</v>
      </c>
    </row>
    <row r="7" spans="1:31" ht="30.95" customHeight="1">
      <c r="A7" s="682" t="str">
        <f t="shared" si="0"/>
        <v>TN0060186</v>
      </c>
      <c r="B7" s="370"/>
      <c r="C7" s="371"/>
      <c r="D7" s="372"/>
      <c r="E7" s="372"/>
      <c r="F7" s="373"/>
      <c r="G7" s="373"/>
      <c r="H7" s="374"/>
      <c r="I7" s="374"/>
      <c r="J7" s="374"/>
      <c r="K7" s="374"/>
      <c r="L7" s="374"/>
      <c r="M7" s="374"/>
      <c r="N7" s="373"/>
      <c r="O7" s="381"/>
      <c r="P7" s="374"/>
      <c r="Q7" s="374"/>
      <c r="R7" s="374"/>
      <c r="S7" s="384"/>
      <c r="T7" s="384"/>
      <c r="U7" s="384"/>
      <c r="V7" s="384"/>
      <c r="W7" s="384"/>
      <c r="X7" s="384"/>
      <c r="AA7" s="387" t="str">
        <f t="shared" si="1"/>
        <v xml:space="preserve"> </v>
      </c>
      <c r="AB7" s="329" t="s">
        <v>399</v>
      </c>
      <c r="AC7" s="330" t="s">
        <v>400</v>
      </c>
      <c r="AD7" s="366" t="s">
        <v>401</v>
      </c>
      <c r="AE7" s="369" t="s">
        <v>402</v>
      </c>
    </row>
    <row r="8" spans="1:31" ht="30.95" customHeight="1">
      <c r="A8" s="682" t="str">
        <f t="shared" si="0"/>
        <v>TN0060186</v>
      </c>
      <c r="B8" s="375"/>
      <c r="C8" s="376"/>
      <c r="D8" s="377"/>
      <c r="E8" s="377"/>
      <c r="F8" s="378"/>
      <c r="G8" s="378"/>
      <c r="H8" s="379"/>
      <c r="I8" s="379"/>
      <c r="J8" s="379"/>
      <c r="K8" s="379"/>
      <c r="L8" s="379"/>
      <c r="M8" s="379"/>
      <c r="N8" s="378"/>
      <c r="O8" s="380"/>
      <c r="P8" s="379"/>
      <c r="Q8" s="379"/>
      <c r="R8" s="379"/>
      <c r="S8" s="384"/>
      <c r="T8" s="384"/>
      <c r="U8" s="384"/>
      <c r="V8" s="384"/>
      <c r="W8" s="384"/>
      <c r="X8" s="384"/>
      <c r="AA8" s="387" t="str">
        <f t="shared" si="1"/>
        <v xml:space="preserve"> </v>
      </c>
      <c r="AB8" s="329" t="s">
        <v>403</v>
      </c>
      <c r="AC8" s="330" t="s">
        <v>404</v>
      </c>
      <c r="AD8" s="366" t="s">
        <v>405</v>
      </c>
      <c r="AE8" s="369" t="s">
        <v>406</v>
      </c>
    </row>
    <row r="9" spans="1:31" ht="30.95" customHeight="1">
      <c r="A9" s="682" t="str">
        <f t="shared" si="0"/>
        <v>TN0060186</v>
      </c>
      <c r="B9" s="370"/>
      <c r="C9" s="371"/>
      <c r="D9" s="372"/>
      <c r="E9" s="372"/>
      <c r="F9" s="373"/>
      <c r="G9" s="373"/>
      <c r="H9" s="374"/>
      <c r="I9" s="374"/>
      <c r="J9" s="374"/>
      <c r="K9" s="374"/>
      <c r="L9" s="374"/>
      <c r="M9" s="374"/>
      <c r="N9" s="373"/>
      <c r="O9" s="381"/>
      <c r="P9" s="374"/>
      <c r="Q9" s="374"/>
      <c r="R9" s="374"/>
      <c r="S9" s="384"/>
      <c r="T9" s="384"/>
      <c r="U9" s="384"/>
      <c r="V9" s="384"/>
      <c r="W9" s="384"/>
      <c r="X9" s="384"/>
      <c r="AA9" s="387" t="str">
        <f t="shared" si="1"/>
        <v xml:space="preserve"> </v>
      </c>
      <c r="AB9" s="329" t="s">
        <v>407</v>
      </c>
      <c r="AC9" s="330" t="s">
        <v>408</v>
      </c>
      <c r="AD9" s="369" t="s">
        <v>398</v>
      </c>
      <c r="AE9" s="369" t="s">
        <v>409</v>
      </c>
    </row>
    <row r="10" spans="1:31" ht="30.95" customHeight="1">
      <c r="A10" s="682" t="str">
        <f t="shared" si="0"/>
        <v>TN0060186</v>
      </c>
      <c r="B10" s="375"/>
      <c r="C10" s="376"/>
      <c r="D10" s="377"/>
      <c r="E10" s="377"/>
      <c r="F10" s="378"/>
      <c r="G10" s="378"/>
      <c r="H10" s="379"/>
      <c r="I10" s="379"/>
      <c r="J10" s="379"/>
      <c r="K10" s="379"/>
      <c r="L10" s="379"/>
      <c r="M10" s="379"/>
      <c r="N10" s="378"/>
      <c r="O10" s="380"/>
      <c r="P10" s="379"/>
      <c r="Q10" s="379"/>
      <c r="R10" s="379"/>
      <c r="S10" s="384"/>
      <c r="T10" s="384"/>
      <c r="U10" s="384"/>
      <c r="V10" s="384"/>
      <c r="W10" s="384"/>
      <c r="X10" s="384"/>
      <c r="AA10" s="387" t="str">
        <f t="shared" si="1"/>
        <v xml:space="preserve"> </v>
      </c>
      <c r="AC10" s="369" t="s">
        <v>398</v>
      </c>
      <c r="AE10" s="369" t="s">
        <v>410</v>
      </c>
    </row>
    <row r="11" spans="1:31" s="364" customFormat="1" ht="30.95" customHeight="1">
      <c r="A11" s="682" t="str">
        <f t="shared" si="0"/>
        <v>TN0060186</v>
      </c>
      <c r="B11" s="370"/>
      <c r="C11" s="371"/>
      <c r="D11" s="372"/>
      <c r="E11" s="372"/>
      <c r="F11" s="373"/>
      <c r="G11" s="373"/>
      <c r="H11" s="374"/>
      <c r="I11" s="374"/>
      <c r="J11" s="374"/>
      <c r="K11" s="374"/>
      <c r="L11" s="374"/>
      <c r="M11" s="374"/>
      <c r="N11" s="373"/>
      <c r="O11" s="381"/>
      <c r="P11" s="374"/>
      <c r="Q11" s="374"/>
      <c r="R11" s="374"/>
      <c r="S11" s="384"/>
      <c r="T11" s="384"/>
      <c r="U11" s="384"/>
      <c r="V11" s="384"/>
      <c r="W11" s="384"/>
      <c r="X11" s="384"/>
      <c r="Y11" s="363"/>
      <c r="Z11" s="363"/>
      <c r="AA11" s="387" t="str">
        <f t="shared" si="1"/>
        <v xml:space="preserve"> </v>
      </c>
      <c r="AE11" s="369" t="s">
        <v>411</v>
      </c>
    </row>
    <row r="12" spans="1:31" s="364" customFormat="1" ht="30.95" customHeight="1">
      <c r="A12" s="682" t="str">
        <f t="shared" si="0"/>
        <v>TN0060186</v>
      </c>
      <c r="B12" s="375"/>
      <c r="C12" s="376"/>
      <c r="D12" s="377"/>
      <c r="E12" s="377"/>
      <c r="F12" s="378"/>
      <c r="G12" s="378"/>
      <c r="H12" s="379"/>
      <c r="I12" s="379"/>
      <c r="J12" s="379"/>
      <c r="K12" s="379"/>
      <c r="L12" s="379"/>
      <c r="M12" s="379"/>
      <c r="N12" s="378"/>
      <c r="O12" s="380"/>
      <c r="P12" s="379"/>
      <c r="Q12" s="379"/>
      <c r="R12" s="379"/>
      <c r="S12" s="384"/>
      <c r="T12" s="384"/>
      <c r="U12" s="384"/>
      <c r="V12" s="384"/>
      <c r="W12" s="384"/>
      <c r="X12" s="384"/>
      <c r="Y12" s="363"/>
      <c r="Z12" s="363"/>
      <c r="AA12" s="387" t="str">
        <f t="shared" si="1"/>
        <v xml:space="preserve"> </v>
      </c>
      <c r="AE12" s="369" t="s">
        <v>412</v>
      </c>
    </row>
    <row r="13" spans="1:31" s="364" customFormat="1" ht="30.95" customHeight="1">
      <c r="A13" s="682" t="str">
        <f t="shared" si="0"/>
        <v>TN0060186</v>
      </c>
      <c r="B13" s="370"/>
      <c r="C13" s="371"/>
      <c r="D13" s="372"/>
      <c r="E13" s="372"/>
      <c r="F13" s="373"/>
      <c r="G13" s="373"/>
      <c r="H13" s="374"/>
      <c r="I13" s="374"/>
      <c r="J13" s="374"/>
      <c r="K13" s="374"/>
      <c r="L13" s="374"/>
      <c r="M13" s="374"/>
      <c r="N13" s="373"/>
      <c r="O13" s="381"/>
      <c r="P13" s="374"/>
      <c r="Q13" s="374"/>
      <c r="R13" s="374"/>
      <c r="S13" s="384"/>
      <c r="T13" s="384"/>
      <c r="U13" s="384"/>
      <c r="V13" s="384"/>
      <c r="W13" s="384"/>
      <c r="X13" s="384"/>
      <c r="Y13" s="363"/>
      <c r="Z13" s="363"/>
      <c r="AA13" s="387" t="str">
        <f t="shared" si="1"/>
        <v xml:space="preserve"> </v>
      </c>
      <c r="AE13" s="369" t="s">
        <v>413</v>
      </c>
    </row>
    <row r="14" spans="1:31" s="364" customFormat="1" ht="30.95" customHeight="1">
      <c r="A14" s="682" t="str">
        <f t="shared" si="0"/>
        <v>TN0060186</v>
      </c>
      <c r="B14" s="375"/>
      <c r="C14" s="376"/>
      <c r="D14" s="377"/>
      <c r="E14" s="377"/>
      <c r="F14" s="378"/>
      <c r="G14" s="378"/>
      <c r="H14" s="379"/>
      <c r="I14" s="379"/>
      <c r="J14" s="379"/>
      <c r="K14" s="379"/>
      <c r="L14" s="379"/>
      <c r="M14" s="379"/>
      <c r="N14" s="378"/>
      <c r="O14" s="380"/>
      <c r="P14" s="379"/>
      <c r="Q14" s="379"/>
      <c r="R14" s="379"/>
      <c r="S14" s="384"/>
      <c r="T14" s="384"/>
      <c r="U14" s="384"/>
      <c r="V14" s="384"/>
      <c r="W14" s="384"/>
      <c r="X14" s="384"/>
      <c r="Y14" s="363"/>
      <c r="Z14" s="363"/>
      <c r="AA14" s="387" t="str">
        <f t="shared" si="1"/>
        <v xml:space="preserve"> </v>
      </c>
      <c r="AE14" s="369" t="s">
        <v>414</v>
      </c>
    </row>
    <row r="15" spans="1:31" s="364" customFormat="1" ht="30.95" customHeight="1">
      <c r="A15" s="682" t="str">
        <f t="shared" si="0"/>
        <v>TN0060186</v>
      </c>
      <c r="B15" s="370"/>
      <c r="C15" s="371"/>
      <c r="D15" s="372"/>
      <c r="E15" s="372"/>
      <c r="F15" s="373"/>
      <c r="G15" s="373"/>
      <c r="H15" s="374"/>
      <c r="I15" s="374"/>
      <c r="J15" s="374"/>
      <c r="K15" s="374"/>
      <c r="L15" s="374"/>
      <c r="M15" s="374"/>
      <c r="N15" s="373"/>
      <c r="O15" s="381"/>
      <c r="P15" s="374"/>
      <c r="Q15" s="374"/>
      <c r="R15" s="374"/>
      <c r="S15" s="384"/>
      <c r="T15" s="384"/>
      <c r="U15" s="384"/>
      <c r="V15" s="384"/>
      <c r="W15" s="384"/>
      <c r="X15" s="384"/>
      <c r="Y15" s="363"/>
      <c r="Z15" s="363"/>
      <c r="AA15" s="387" t="str">
        <f t="shared" si="1"/>
        <v xml:space="preserve"> </v>
      </c>
      <c r="AE15" s="369" t="s">
        <v>415</v>
      </c>
    </row>
    <row r="16" spans="1:31" s="364" customFormat="1" ht="30.95" customHeight="1">
      <c r="A16" s="682" t="str">
        <f t="shared" si="0"/>
        <v>TN0060186</v>
      </c>
      <c r="B16" s="375"/>
      <c r="C16" s="376"/>
      <c r="D16" s="377"/>
      <c r="E16" s="377"/>
      <c r="F16" s="378"/>
      <c r="G16" s="378"/>
      <c r="H16" s="379"/>
      <c r="I16" s="379"/>
      <c r="J16" s="379"/>
      <c r="K16" s="379"/>
      <c r="L16" s="379"/>
      <c r="M16" s="379"/>
      <c r="N16" s="378"/>
      <c r="O16" s="380"/>
      <c r="P16" s="379"/>
      <c r="Q16" s="379"/>
      <c r="R16" s="379"/>
      <c r="S16" s="384"/>
      <c r="T16" s="384"/>
      <c r="U16" s="384"/>
      <c r="V16" s="384"/>
      <c r="W16" s="384"/>
      <c r="X16" s="384"/>
      <c r="Y16" s="363"/>
      <c r="Z16" s="363"/>
      <c r="AA16" s="387" t="str">
        <f t="shared" si="1"/>
        <v xml:space="preserve"> </v>
      </c>
      <c r="AE16" s="369" t="s">
        <v>416</v>
      </c>
    </row>
    <row r="17" spans="1:31" s="364" customFormat="1" ht="30.95" customHeight="1">
      <c r="A17" s="682" t="str">
        <f t="shared" si="0"/>
        <v>TN0060186</v>
      </c>
      <c r="B17" s="370"/>
      <c r="C17" s="371"/>
      <c r="D17" s="372"/>
      <c r="E17" s="372"/>
      <c r="F17" s="373"/>
      <c r="G17" s="373"/>
      <c r="H17" s="374"/>
      <c r="I17" s="374"/>
      <c r="J17" s="374"/>
      <c r="K17" s="374"/>
      <c r="L17" s="374"/>
      <c r="M17" s="374"/>
      <c r="N17" s="373"/>
      <c r="O17" s="381"/>
      <c r="P17" s="374"/>
      <c r="Q17" s="374"/>
      <c r="R17" s="374"/>
      <c r="S17" s="384"/>
      <c r="T17" s="384"/>
      <c r="U17" s="384"/>
      <c r="V17" s="384"/>
      <c r="W17" s="384"/>
      <c r="X17" s="384"/>
      <c r="Y17" s="363"/>
      <c r="Z17" s="363"/>
      <c r="AA17" s="387" t="str">
        <f t="shared" si="1"/>
        <v xml:space="preserve"> </v>
      </c>
      <c r="AE17" s="369" t="s">
        <v>417</v>
      </c>
    </row>
    <row r="18" spans="1:31" s="364" customFormat="1" ht="30.95" customHeight="1">
      <c r="A18" s="682" t="str">
        <f t="shared" si="0"/>
        <v>TN0060186</v>
      </c>
      <c r="B18" s="375"/>
      <c r="C18" s="376"/>
      <c r="D18" s="377"/>
      <c r="E18" s="377"/>
      <c r="F18" s="378"/>
      <c r="G18" s="378"/>
      <c r="H18" s="379"/>
      <c r="I18" s="379"/>
      <c r="J18" s="420"/>
      <c r="K18" s="379"/>
      <c r="L18" s="379"/>
      <c r="M18" s="379"/>
      <c r="N18" s="378"/>
      <c r="O18" s="380"/>
      <c r="P18" s="379"/>
      <c r="Q18" s="379"/>
      <c r="R18" s="379"/>
      <c r="S18" s="384"/>
      <c r="T18" s="384"/>
      <c r="U18" s="384"/>
      <c r="V18" s="384"/>
      <c r="W18" s="384"/>
      <c r="X18" s="384"/>
      <c r="Y18" s="363"/>
      <c r="Z18" s="363"/>
      <c r="AA18" s="387" t="str">
        <f t="shared" si="1"/>
        <v xml:space="preserve"> </v>
      </c>
      <c r="AE18" s="369" t="s">
        <v>398</v>
      </c>
    </row>
    <row r="19" spans="1:27" s="364" customFormat="1" ht="30.95" customHeight="1">
      <c r="A19" s="682" t="str">
        <f t="shared" si="0"/>
        <v>TN0060186</v>
      </c>
      <c r="B19" s="370"/>
      <c r="C19" s="371"/>
      <c r="D19" s="372"/>
      <c r="E19" s="372"/>
      <c r="F19" s="373"/>
      <c r="G19" s="373"/>
      <c r="H19" s="374"/>
      <c r="I19" s="374"/>
      <c r="J19" s="374"/>
      <c r="K19" s="374"/>
      <c r="L19" s="374"/>
      <c r="M19" s="374"/>
      <c r="N19" s="373"/>
      <c r="O19" s="381"/>
      <c r="P19" s="374"/>
      <c r="Q19" s="374"/>
      <c r="R19" s="374"/>
      <c r="S19" s="384"/>
      <c r="T19" s="384"/>
      <c r="U19" s="384"/>
      <c r="V19" s="384"/>
      <c r="W19" s="384"/>
      <c r="X19" s="384"/>
      <c r="Y19" s="363"/>
      <c r="Z19" s="363"/>
      <c r="AA19" s="387" t="str">
        <f t="shared" si="1"/>
        <v xml:space="preserve"> </v>
      </c>
    </row>
    <row r="20" spans="1:27" s="364" customFormat="1" ht="30.95" customHeight="1">
      <c r="A20" s="682" t="str">
        <f t="shared" si="0"/>
        <v>TN0060186</v>
      </c>
      <c r="B20" s="375"/>
      <c r="C20" s="376"/>
      <c r="D20" s="377"/>
      <c r="E20" s="377"/>
      <c r="F20" s="378"/>
      <c r="G20" s="378"/>
      <c r="H20" s="379"/>
      <c r="I20" s="379"/>
      <c r="J20" s="379"/>
      <c r="K20" s="379"/>
      <c r="L20" s="379"/>
      <c r="M20" s="379"/>
      <c r="N20" s="378"/>
      <c r="O20" s="380"/>
      <c r="P20" s="379"/>
      <c r="Q20" s="379"/>
      <c r="R20" s="379"/>
      <c r="S20" s="384"/>
      <c r="T20" s="384"/>
      <c r="U20" s="384"/>
      <c r="V20" s="384"/>
      <c r="W20" s="384"/>
      <c r="X20" s="384"/>
      <c r="Y20" s="363"/>
      <c r="Z20" s="363"/>
      <c r="AA20" s="387" t="str">
        <f t="shared" si="1"/>
        <v xml:space="preserve"> </v>
      </c>
    </row>
    <row r="21" spans="1:27" s="364" customFormat="1" ht="30.95" customHeight="1">
      <c r="A21" s="682" t="str">
        <f t="shared" si="0"/>
        <v>TN0060186</v>
      </c>
      <c r="B21" s="370"/>
      <c r="C21" s="371"/>
      <c r="D21" s="372"/>
      <c r="E21" s="372"/>
      <c r="F21" s="373"/>
      <c r="G21" s="373"/>
      <c r="H21" s="374"/>
      <c r="I21" s="374"/>
      <c r="J21" s="374"/>
      <c r="K21" s="374"/>
      <c r="L21" s="374"/>
      <c r="M21" s="374"/>
      <c r="N21" s="373"/>
      <c r="O21" s="381"/>
      <c r="P21" s="374"/>
      <c r="Q21" s="374"/>
      <c r="R21" s="374"/>
      <c r="S21" s="384"/>
      <c r="T21" s="384"/>
      <c r="U21" s="384"/>
      <c r="V21" s="384"/>
      <c r="W21" s="384"/>
      <c r="X21" s="384"/>
      <c r="Y21" s="363"/>
      <c r="Z21" s="363"/>
      <c r="AA21" s="387" t="str">
        <f t="shared" si="1"/>
        <v xml:space="preserve"> </v>
      </c>
    </row>
    <row r="22" spans="1:27" s="364" customFormat="1" ht="30.95" customHeight="1">
      <c r="A22" s="682" t="str">
        <f t="shared" si="0"/>
        <v>TN0060186</v>
      </c>
      <c r="B22" s="375"/>
      <c r="C22" s="376"/>
      <c r="D22" s="377"/>
      <c r="E22" s="377"/>
      <c r="F22" s="378"/>
      <c r="G22" s="378"/>
      <c r="H22" s="379"/>
      <c r="I22" s="379"/>
      <c r="J22" s="379"/>
      <c r="K22" s="379"/>
      <c r="L22" s="379"/>
      <c r="M22" s="379"/>
      <c r="N22" s="378"/>
      <c r="O22" s="380"/>
      <c r="P22" s="379"/>
      <c r="Q22" s="379"/>
      <c r="R22" s="379"/>
      <c r="S22" s="384"/>
      <c r="T22" s="384"/>
      <c r="U22" s="384"/>
      <c r="V22" s="384"/>
      <c r="W22" s="384"/>
      <c r="X22" s="384"/>
      <c r="Y22" s="363"/>
      <c r="Z22" s="363"/>
      <c r="AA22" s="387" t="str">
        <f t="shared" si="1"/>
        <v xml:space="preserve"> </v>
      </c>
    </row>
    <row r="23" spans="1:27" s="364" customFormat="1" ht="30.95" customHeight="1">
      <c r="A23" s="682" t="str">
        <f t="shared" si="0"/>
        <v>TN0060186</v>
      </c>
      <c r="B23" s="370"/>
      <c r="C23" s="371"/>
      <c r="D23" s="372"/>
      <c r="E23" s="372"/>
      <c r="F23" s="373"/>
      <c r="G23" s="373"/>
      <c r="H23" s="374"/>
      <c r="I23" s="374"/>
      <c r="J23" s="374"/>
      <c r="K23" s="374"/>
      <c r="L23" s="374"/>
      <c r="M23" s="374"/>
      <c r="N23" s="373"/>
      <c r="O23" s="381"/>
      <c r="P23" s="374"/>
      <c r="Q23" s="374"/>
      <c r="R23" s="374"/>
      <c r="S23" s="384"/>
      <c r="T23" s="384"/>
      <c r="U23" s="384"/>
      <c r="V23" s="384"/>
      <c r="W23" s="384"/>
      <c r="X23" s="384"/>
      <c r="Y23" s="363"/>
      <c r="Z23" s="363"/>
      <c r="AA23" s="387" t="str">
        <f t="shared" si="1"/>
        <v xml:space="preserve"> </v>
      </c>
    </row>
    <row r="24" spans="1:27" s="364" customFormat="1" ht="30.95" customHeight="1">
      <c r="A24" s="682" t="str">
        <f t="shared" si="0"/>
        <v>TN0060186</v>
      </c>
      <c r="B24" s="375"/>
      <c r="C24" s="376"/>
      <c r="D24" s="377"/>
      <c r="E24" s="377"/>
      <c r="F24" s="378"/>
      <c r="G24" s="378"/>
      <c r="H24" s="379"/>
      <c r="I24" s="379"/>
      <c r="J24" s="379"/>
      <c r="K24" s="379"/>
      <c r="L24" s="379"/>
      <c r="M24" s="379"/>
      <c r="N24" s="378"/>
      <c r="O24" s="380"/>
      <c r="P24" s="379"/>
      <c r="Q24" s="379"/>
      <c r="R24" s="379"/>
      <c r="S24" s="384"/>
      <c r="T24" s="384"/>
      <c r="U24" s="384"/>
      <c r="V24" s="384"/>
      <c r="W24" s="384"/>
      <c r="X24" s="384"/>
      <c r="Y24" s="363"/>
      <c r="Z24" s="363"/>
      <c r="AA24" s="387" t="str">
        <f t="shared" si="1"/>
        <v xml:space="preserve"> </v>
      </c>
    </row>
    <row r="25" spans="1:27" s="364" customFormat="1" ht="30.95" customHeight="1">
      <c r="A25" s="682" t="str">
        <f t="shared" si="0"/>
        <v>TN0060186</v>
      </c>
      <c r="B25" s="370"/>
      <c r="C25" s="371"/>
      <c r="D25" s="372"/>
      <c r="E25" s="372"/>
      <c r="F25" s="373"/>
      <c r="G25" s="373"/>
      <c r="H25" s="374"/>
      <c r="I25" s="374"/>
      <c r="J25" s="374"/>
      <c r="K25" s="374"/>
      <c r="L25" s="374"/>
      <c r="M25" s="374"/>
      <c r="N25" s="373"/>
      <c r="O25" s="381"/>
      <c r="P25" s="374"/>
      <c r="Q25" s="374"/>
      <c r="R25" s="374"/>
      <c r="S25" s="384"/>
      <c r="T25" s="384"/>
      <c r="U25" s="384"/>
      <c r="V25" s="384"/>
      <c r="W25" s="384"/>
      <c r="X25" s="384"/>
      <c r="Y25" s="363"/>
      <c r="Z25" s="363"/>
      <c r="AA25" s="387" t="str">
        <f t="shared" si="1"/>
        <v xml:space="preserve"> </v>
      </c>
    </row>
    <row r="26" spans="1:27" s="364" customFormat="1" ht="30.95" customHeight="1">
      <c r="A26" s="682" t="str">
        <f t="shared" si="0"/>
        <v>TN0060186</v>
      </c>
      <c r="B26" s="375"/>
      <c r="C26" s="376"/>
      <c r="D26" s="377"/>
      <c r="E26" s="377"/>
      <c r="F26" s="378"/>
      <c r="G26" s="378"/>
      <c r="H26" s="379"/>
      <c r="I26" s="379"/>
      <c r="J26" s="379"/>
      <c r="K26" s="379"/>
      <c r="L26" s="379"/>
      <c r="M26" s="379"/>
      <c r="N26" s="378"/>
      <c r="O26" s="380"/>
      <c r="P26" s="379"/>
      <c r="Q26" s="379"/>
      <c r="R26" s="379"/>
      <c r="S26" s="384"/>
      <c r="T26" s="384"/>
      <c r="U26" s="384"/>
      <c r="V26" s="384"/>
      <c r="W26" s="384"/>
      <c r="X26" s="384"/>
      <c r="Y26" s="363"/>
      <c r="Z26" s="363"/>
      <c r="AA26" s="387" t="str">
        <f t="shared" si="1"/>
        <v xml:space="preserve"> </v>
      </c>
    </row>
    <row r="27" spans="1:27" s="364" customFormat="1" ht="30.95" customHeight="1">
      <c r="A27" s="682" t="str">
        <f t="shared" si="0"/>
        <v>TN0060186</v>
      </c>
      <c r="B27" s="370"/>
      <c r="C27" s="371"/>
      <c r="D27" s="372"/>
      <c r="E27" s="372"/>
      <c r="F27" s="373"/>
      <c r="G27" s="373"/>
      <c r="H27" s="374"/>
      <c r="I27" s="374"/>
      <c r="J27" s="374"/>
      <c r="K27" s="374"/>
      <c r="L27" s="374"/>
      <c r="M27" s="374"/>
      <c r="N27" s="373"/>
      <c r="O27" s="381"/>
      <c r="P27" s="374"/>
      <c r="Q27" s="374"/>
      <c r="R27" s="374"/>
      <c r="S27" s="384"/>
      <c r="T27" s="384"/>
      <c r="U27" s="384"/>
      <c r="V27" s="384"/>
      <c r="W27" s="384"/>
      <c r="X27" s="384"/>
      <c r="Y27" s="363"/>
      <c r="Z27" s="363"/>
      <c r="AA27" s="387" t="str">
        <f t="shared" si="1"/>
        <v xml:space="preserve"> </v>
      </c>
    </row>
    <row r="28" spans="1:27" s="364" customFormat="1" ht="30.95" customHeight="1">
      <c r="A28" s="682" t="str">
        <f t="shared" si="0"/>
        <v>TN0060186</v>
      </c>
      <c r="B28" s="375"/>
      <c r="C28" s="376"/>
      <c r="D28" s="377"/>
      <c r="E28" s="377"/>
      <c r="F28" s="378"/>
      <c r="G28" s="378"/>
      <c r="H28" s="379"/>
      <c r="I28" s="379"/>
      <c r="J28" s="379"/>
      <c r="K28" s="379"/>
      <c r="L28" s="379"/>
      <c r="M28" s="379"/>
      <c r="N28" s="378"/>
      <c r="O28" s="380"/>
      <c r="P28" s="379"/>
      <c r="Q28" s="379"/>
      <c r="R28" s="379"/>
      <c r="S28" s="384"/>
      <c r="T28" s="384"/>
      <c r="U28" s="384"/>
      <c r="V28" s="384"/>
      <c r="W28" s="384"/>
      <c r="X28" s="384"/>
      <c r="Y28" s="363"/>
      <c r="Z28" s="363"/>
      <c r="AA28" s="387" t="str">
        <f t="shared" si="1"/>
        <v xml:space="preserve"> </v>
      </c>
    </row>
    <row r="29" spans="1:27" s="364" customFormat="1" ht="30.95" customHeight="1">
      <c r="A29" s="682" t="str">
        <f t="shared" si="0"/>
        <v>TN0060186</v>
      </c>
      <c r="B29" s="370"/>
      <c r="C29" s="371"/>
      <c r="D29" s="372"/>
      <c r="E29" s="372"/>
      <c r="F29" s="373"/>
      <c r="G29" s="373"/>
      <c r="H29" s="374"/>
      <c r="I29" s="374"/>
      <c r="J29" s="374"/>
      <c r="K29" s="374"/>
      <c r="L29" s="374"/>
      <c r="M29" s="374"/>
      <c r="N29" s="373"/>
      <c r="O29" s="381"/>
      <c r="P29" s="374"/>
      <c r="Q29" s="374"/>
      <c r="R29" s="374"/>
      <c r="S29" s="384"/>
      <c r="T29" s="384"/>
      <c r="U29" s="384"/>
      <c r="V29" s="384"/>
      <c r="W29" s="384"/>
      <c r="X29" s="384"/>
      <c r="Y29" s="363"/>
      <c r="Z29" s="363"/>
      <c r="AA29" s="387" t="str">
        <f t="shared" si="1"/>
        <v xml:space="preserve"> </v>
      </c>
    </row>
    <row r="30" spans="1:27" s="364" customFormat="1" ht="30.95" customHeight="1">
      <c r="A30" s="682" t="str">
        <f t="shared" si="0"/>
        <v>TN0060186</v>
      </c>
      <c r="B30" s="375"/>
      <c r="C30" s="376"/>
      <c r="D30" s="377"/>
      <c r="E30" s="377"/>
      <c r="F30" s="378"/>
      <c r="G30" s="378"/>
      <c r="H30" s="379"/>
      <c r="I30" s="379"/>
      <c r="J30" s="379"/>
      <c r="K30" s="379"/>
      <c r="L30" s="379"/>
      <c r="M30" s="379"/>
      <c r="N30" s="378"/>
      <c r="O30" s="380"/>
      <c r="P30" s="379"/>
      <c r="Q30" s="379"/>
      <c r="R30" s="379"/>
      <c r="S30" s="384"/>
      <c r="T30" s="384"/>
      <c r="U30" s="384"/>
      <c r="V30" s="384"/>
      <c r="W30" s="384"/>
      <c r="X30" s="384"/>
      <c r="Y30" s="363"/>
      <c r="Z30" s="363"/>
      <c r="AA30" s="387" t="str">
        <f t="shared" si="1"/>
        <v xml:space="preserve"> </v>
      </c>
    </row>
    <row r="31" spans="1:27" s="364" customFormat="1" ht="30.95" customHeight="1">
      <c r="A31" s="682" t="str">
        <f t="shared" si="0"/>
        <v>TN0060186</v>
      </c>
      <c r="B31" s="370"/>
      <c r="C31" s="371"/>
      <c r="D31" s="372"/>
      <c r="E31" s="372"/>
      <c r="F31" s="373"/>
      <c r="G31" s="373"/>
      <c r="H31" s="374"/>
      <c r="I31" s="374"/>
      <c r="J31" s="374"/>
      <c r="K31" s="374"/>
      <c r="L31" s="374"/>
      <c r="M31" s="374"/>
      <c r="N31" s="373"/>
      <c r="O31" s="381"/>
      <c r="P31" s="374"/>
      <c r="Q31" s="374"/>
      <c r="R31" s="374"/>
      <c r="S31" s="384"/>
      <c r="T31" s="384"/>
      <c r="U31" s="384"/>
      <c r="V31" s="384"/>
      <c r="W31" s="384"/>
      <c r="X31" s="384"/>
      <c r="Y31" s="363"/>
      <c r="Z31" s="363"/>
      <c r="AA31" s="387" t="str">
        <f t="shared" si="1"/>
        <v xml:space="preserve"> </v>
      </c>
    </row>
    <row r="32" spans="1:27" s="364" customFormat="1" ht="30.95" customHeight="1">
      <c r="A32" s="682" t="str">
        <f t="shared" si="0"/>
        <v>TN0060186</v>
      </c>
      <c r="B32" s="375"/>
      <c r="C32" s="376"/>
      <c r="D32" s="377"/>
      <c r="E32" s="377"/>
      <c r="F32" s="378"/>
      <c r="G32" s="378"/>
      <c r="H32" s="379"/>
      <c r="I32" s="379"/>
      <c r="J32" s="379"/>
      <c r="K32" s="379"/>
      <c r="L32" s="379"/>
      <c r="M32" s="379"/>
      <c r="N32" s="378"/>
      <c r="O32" s="380"/>
      <c r="P32" s="379"/>
      <c r="Q32" s="379"/>
      <c r="R32" s="379"/>
      <c r="S32" s="384"/>
      <c r="T32" s="384"/>
      <c r="U32" s="384"/>
      <c r="V32" s="384"/>
      <c r="W32" s="384"/>
      <c r="X32" s="384"/>
      <c r="Y32" s="363"/>
      <c r="Z32" s="363"/>
      <c r="AA32" s="387" t="str">
        <f t="shared" si="1"/>
        <v xml:space="preserve"> </v>
      </c>
    </row>
    <row r="33" spans="1:27" s="364" customFormat="1" ht="30.95" customHeight="1">
      <c r="A33" s="682" t="str">
        <f t="shared" si="0"/>
        <v>TN0060186</v>
      </c>
      <c r="B33" s="370"/>
      <c r="C33" s="371"/>
      <c r="D33" s="372"/>
      <c r="E33" s="372"/>
      <c r="F33" s="373"/>
      <c r="G33" s="373"/>
      <c r="H33" s="374"/>
      <c r="I33" s="374"/>
      <c r="J33" s="374"/>
      <c r="K33" s="374"/>
      <c r="L33" s="374"/>
      <c r="M33" s="374"/>
      <c r="N33" s="373"/>
      <c r="O33" s="381"/>
      <c r="P33" s="374"/>
      <c r="Q33" s="374"/>
      <c r="R33" s="374"/>
      <c r="S33" s="384"/>
      <c r="T33" s="384"/>
      <c r="U33" s="384"/>
      <c r="V33" s="384"/>
      <c r="W33" s="384"/>
      <c r="X33" s="384"/>
      <c r="Y33" s="363"/>
      <c r="Z33" s="363"/>
      <c r="AA33" s="387" t="str">
        <f t="shared" si="1"/>
        <v xml:space="preserve"> </v>
      </c>
    </row>
    <row r="34" spans="1:27" s="364" customFormat="1" ht="30.95" customHeight="1">
      <c r="A34" s="682" t="str">
        <f t="shared" si="0"/>
        <v>TN0060186</v>
      </c>
      <c r="B34" s="375"/>
      <c r="C34" s="376"/>
      <c r="D34" s="377"/>
      <c r="E34" s="377"/>
      <c r="F34" s="378"/>
      <c r="G34" s="378"/>
      <c r="H34" s="379"/>
      <c r="I34" s="379"/>
      <c r="J34" s="379"/>
      <c r="K34" s="379"/>
      <c r="L34" s="379"/>
      <c r="M34" s="379"/>
      <c r="N34" s="378"/>
      <c r="O34" s="380"/>
      <c r="P34" s="379"/>
      <c r="Q34" s="379"/>
      <c r="R34" s="379"/>
      <c r="S34" s="384"/>
      <c r="T34" s="384"/>
      <c r="U34" s="384"/>
      <c r="V34" s="384"/>
      <c r="W34" s="384"/>
      <c r="X34" s="384"/>
      <c r="Y34" s="363"/>
      <c r="Z34" s="363"/>
      <c r="AA34" s="387" t="str">
        <f t="shared" si="1"/>
        <v xml:space="preserve"> </v>
      </c>
    </row>
    <row r="35" spans="1:27" s="364" customFormat="1" ht="30.95" customHeight="1">
      <c r="A35" s="682" t="str">
        <f t="shared" si="0"/>
        <v>TN0060186</v>
      </c>
      <c r="B35" s="370"/>
      <c r="C35" s="371"/>
      <c r="D35" s="372"/>
      <c r="E35" s="372"/>
      <c r="F35" s="373"/>
      <c r="G35" s="373"/>
      <c r="H35" s="374"/>
      <c r="I35" s="374"/>
      <c r="J35" s="374"/>
      <c r="K35" s="374"/>
      <c r="L35" s="374"/>
      <c r="M35" s="374"/>
      <c r="N35" s="373"/>
      <c r="O35" s="381"/>
      <c r="P35" s="374"/>
      <c r="Q35" s="374"/>
      <c r="R35" s="374"/>
      <c r="S35" s="384"/>
      <c r="T35" s="384"/>
      <c r="U35" s="384"/>
      <c r="V35" s="384"/>
      <c r="W35" s="384"/>
      <c r="X35" s="384"/>
      <c r="Y35" s="363"/>
      <c r="Z35" s="363"/>
      <c r="AA35" s="387" t="str">
        <f t="shared" si="1"/>
        <v xml:space="preserve"> </v>
      </c>
    </row>
    <row r="36" spans="1:27" s="364" customFormat="1" ht="30.95" customHeight="1">
      <c r="A36" s="682" t="str">
        <f t="shared" si="0"/>
        <v>TN0060186</v>
      </c>
      <c r="B36" s="375"/>
      <c r="C36" s="376"/>
      <c r="D36" s="377"/>
      <c r="E36" s="377"/>
      <c r="F36" s="378"/>
      <c r="G36" s="378"/>
      <c r="H36" s="379"/>
      <c r="I36" s="379"/>
      <c r="J36" s="379"/>
      <c r="K36" s="379"/>
      <c r="L36" s="379"/>
      <c r="M36" s="379"/>
      <c r="N36" s="378"/>
      <c r="O36" s="380"/>
      <c r="P36" s="379"/>
      <c r="Q36" s="379"/>
      <c r="R36" s="379"/>
      <c r="S36" s="384"/>
      <c r="T36" s="384"/>
      <c r="U36" s="384"/>
      <c r="V36" s="384"/>
      <c r="W36" s="384"/>
      <c r="X36" s="384"/>
      <c r="Y36" s="363"/>
      <c r="Z36" s="363"/>
      <c r="AA36" s="387" t="str">
        <f t="shared" si="1"/>
        <v xml:space="preserve"> </v>
      </c>
    </row>
    <row r="37" spans="1:27" s="364" customFormat="1" ht="30.95" customHeight="1">
      <c r="A37" s="682" t="str">
        <f t="shared" si="0"/>
        <v>TN0060186</v>
      </c>
      <c r="B37" s="370"/>
      <c r="C37" s="371"/>
      <c r="D37" s="372"/>
      <c r="E37" s="372"/>
      <c r="F37" s="373"/>
      <c r="G37" s="373"/>
      <c r="H37" s="374"/>
      <c r="I37" s="374"/>
      <c r="J37" s="374"/>
      <c r="K37" s="374"/>
      <c r="L37" s="374"/>
      <c r="M37" s="374"/>
      <c r="N37" s="373"/>
      <c r="O37" s="381"/>
      <c r="P37" s="374"/>
      <c r="Q37" s="374"/>
      <c r="R37" s="374"/>
      <c r="S37" s="384"/>
      <c r="T37" s="384"/>
      <c r="U37" s="384"/>
      <c r="V37" s="384"/>
      <c r="W37" s="384"/>
      <c r="X37" s="384"/>
      <c r="Y37" s="363"/>
      <c r="Z37" s="363"/>
      <c r="AA37" s="387" t="str">
        <f t="shared" si="1"/>
        <v xml:space="preserve"> </v>
      </c>
    </row>
    <row r="38" spans="1:27" s="364" customFormat="1" ht="30.95" customHeight="1">
      <c r="A38" s="682" t="str">
        <f t="shared" si="0"/>
        <v>TN0060186</v>
      </c>
      <c r="B38" s="375"/>
      <c r="C38" s="376"/>
      <c r="D38" s="377"/>
      <c r="E38" s="377"/>
      <c r="F38" s="378"/>
      <c r="G38" s="378"/>
      <c r="H38" s="379"/>
      <c r="I38" s="379"/>
      <c r="J38" s="379"/>
      <c r="K38" s="379"/>
      <c r="L38" s="379"/>
      <c r="M38" s="379"/>
      <c r="N38" s="378"/>
      <c r="O38" s="380"/>
      <c r="P38" s="379"/>
      <c r="Q38" s="379"/>
      <c r="R38" s="379"/>
      <c r="S38" s="384"/>
      <c r="T38" s="384"/>
      <c r="U38" s="384"/>
      <c r="V38" s="384"/>
      <c r="W38" s="384"/>
      <c r="X38" s="384"/>
      <c r="Y38" s="363"/>
      <c r="Z38" s="363"/>
      <c r="AA38" s="387" t="str">
        <f t="shared" si="1"/>
        <v xml:space="preserve"> </v>
      </c>
    </row>
    <row r="39" spans="1:27" s="364" customFormat="1" ht="30.95" customHeight="1">
      <c r="A39" s="682" t="str">
        <f t="shared" si="0"/>
        <v>TN0060186</v>
      </c>
      <c r="B39" s="370"/>
      <c r="C39" s="371"/>
      <c r="D39" s="372"/>
      <c r="E39" s="372"/>
      <c r="F39" s="373"/>
      <c r="G39" s="373"/>
      <c r="H39" s="374"/>
      <c r="I39" s="374"/>
      <c r="J39" s="374"/>
      <c r="K39" s="374"/>
      <c r="L39" s="374"/>
      <c r="M39" s="374"/>
      <c r="N39" s="373"/>
      <c r="O39" s="381"/>
      <c r="P39" s="374"/>
      <c r="Q39" s="374"/>
      <c r="R39" s="374"/>
      <c r="S39" s="384"/>
      <c r="T39" s="384"/>
      <c r="U39" s="384"/>
      <c r="V39" s="384"/>
      <c r="W39" s="384"/>
      <c r="X39" s="384"/>
      <c r="Y39" s="363"/>
      <c r="Z39" s="363"/>
      <c r="AA39" s="387" t="str">
        <f t="shared" si="1"/>
        <v xml:space="preserve"> </v>
      </c>
    </row>
    <row r="40" spans="1:27" s="364" customFormat="1" ht="30.95" customHeight="1">
      <c r="A40" s="682" t="str">
        <f t="shared" si="0"/>
        <v>TN0060186</v>
      </c>
      <c r="B40" s="375"/>
      <c r="C40" s="376"/>
      <c r="D40" s="377"/>
      <c r="E40" s="377"/>
      <c r="F40" s="378"/>
      <c r="G40" s="378"/>
      <c r="H40" s="379"/>
      <c r="I40" s="379"/>
      <c r="J40" s="379"/>
      <c r="K40" s="379"/>
      <c r="L40" s="379"/>
      <c r="M40" s="379"/>
      <c r="N40" s="378"/>
      <c r="O40" s="380"/>
      <c r="P40" s="379"/>
      <c r="Q40" s="379"/>
      <c r="R40" s="379"/>
      <c r="S40" s="384"/>
      <c r="T40" s="384"/>
      <c r="U40" s="384"/>
      <c r="V40" s="384"/>
      <c r="W40" s="384"/>
      <c r="X40" s="384"/>
      <c r="Y40" s="363"/>
      <c r="Z40" s="363"/>
      <c r="AA40" s="387" t="str">
        <f t="shared" si="1"/>
        <v xml:space="preserve"> </v>
      </c>
    </row>
    <row r="41" spans="1:27" s="364" customFormat="1" ht="30.95" customHeight="1">
      <c r="A41" s="682" t="str">
        <f t="shared" si="0"/>
        <v>TN0060186</v>
      </c>
      <c r="B41" s="370"/>
      <c r="C41" s="371"/>
      <c r="D41" s="372"/>
      <c r="E41" s="372"/>
      <c r="F41" s="373"/>
      <c r="G41" s="373"/>
      <c r="H41" s="374"/>
      <c r="I41" s="374"/>
      <c r="J41" s="374"/>
      <c r="K41" s="374"/>
      <c r="L41" s="374"/>
      <c r="M41" s="374"/>
      <c r="N41" s="373"/>
      <c r="O41" s="381"/>
      <c r="P41" s="374"/>
      <c r="Q41" s="374"/>
      <c r="R41" s="374"/>
      <c r="S41" s="384"/>
      <c r="T41" s="384"/>
      <c r="U41" s="384"/>
      <c r="V41" s="384"/>
      <c r="W41" s="384"/>
      <c r="X41" s="384"/>
      <c r="Y41" s="363"/>
      <c r="Z41" s="363"/>
      <c r="AA41" s="387" t="str">
        <f t="shared" si="1"/>
        <v xml:space="preserve"> </v>
      </c>
    </row>
    <row r="42" spans="1:27" s="364" customFormat="1" ht="30.95" customHeight="1">
      <c r="A42" s="682" t="str">
        <f t="shared" si="0"/>
        <v>TN0060186</v>
      </c>
      <c r="B42" s="375"/>
      <c r="C42" s="376"/>
      <c r="D42" s="377"/>
      <c r="E42" s="377"/>
      <c r="F42" s="378"/>
      <c r="G42" s="378"/>
      <c r="H42" s="379"/>
      <c r="I42" s="379"/>
      <c r="J42" s="379"/>
      <c r="K42" s="379"/>
      <c r="L42" s="379"/>
      <c r="M42" s="379"/>
      <c r="N42" s="378"/>
      <c r="O42" s="380"/>
      <c r="P42" s="379"/>
      <c r="Q42" s="379"/>
      <c r="R42" s="379"/>
      <c r="S42" s="384"/>
      <c r="T42" s="384"/>
      <c r="U42" s="384"/>
      <c r="V42" s="384"/>
      <c r="W42" s="384"/>
      <c r="X42" s="384"/>
      <c r="Y42" s="363"/>
      <c r="Z42" s="363"/>
      <c r="AA42" s="387" t="str">
        <f t="shared" si="1"/>
        <v xml:space="preserve"> </v>
      </c>
    </row>
    <row r="43" spans="1:27" s="364" customFormat="1" ht="30.95" customHeight="1">
      <c r="A43" s="682" t="str">
        <f t="shared" si="0"/>
        <v>TN0060186</v>
      </c>
      <c r="B43" s="370"/>
      <c r="C43" s="371"/>
      <c r="D43" s="372"/>
      <c r="E43" s="372"/>
      <c r="F43" s="373"/>
      <c r="G43" s="373"/>
      <c r="H43" s="374"/>
      <c r="I43" s="374"/>
      <c r="J43" s="374"/>
      <c r="K43" s="374"/>
      <c r="L43" s="374"/>
      <c r="M43" s="374"/>
      <c r="N43" s="373"/>
      <c r="O43" s="381"/>
      <c r="P43" s="374"/>
      <c r="Q43" s="374"/>
      <c r="R43" s="374"/>
      <c r="S43" s="384"/>
      <c r="T43" s="384"/>
      <c r="U43" s="384"/>
      <c r="V43" s="384"/>
      <c r="W43" s="384"/>
      <c r="X43" s="384"/>
      <c r="Y43" s="363"/>
      <c r="Z43" s="363"/>
      <c r="AA43" s="387" t="str">
        <f t="shared" si="1"/>
        <v xml:space="preserve"> </v>
      </c>
    </row>
    <row r="44" spans="1:27" s="364" customFormat="1" ht="30.95" customHeight="1">
      <c r="A44" s="682" t="str">
        <f t="shared" si="0"/>
        <v>TN0060186</v>
      </c>
      <c r="B44" s="375"/>
      <c r="C44" s="376"/>
      <c r="D44" s="377"/>
      <c r="E44" s="377"/>
      <c r="F44" s="378"/>
      <c r="G44" s="378"/>
      <c r="H44" s="379"/>
      <c r="I44" s="379"/>
      <c r="J44" s="379"/>
      <c r="K44" s="379"/>
      <c r="L44" s="379"/>
      <c r="M44" s="379"/>
      <c r="N44" s="378"/>
      <c r="O44" s="380"/>
      <c r="P44" s="379"/>
      <c r="Q44" s="379"/>
      <c r="R44" s="379"/>
      <c r="S44" s="384"/>
      <c r="T44" s="384"/>
      <c r="U44" s="384"/>
      <c r="V44" s="384"/>
      <c r="W44" s="384"/>
      <c r="X44" s="384"/>
      <c r="Y44" s="363"/>
      <c r="Z44" s="363"/>
      <c r="AA44" s="387" t="str">
        <f t="shared" si="1"/>
        <v xml:space="preserve"> </v>
      </c>
    </row>
    <row r="45" spans="1:27" s="364" customFormat="1" ht="30.95" customHeight="1">
      <c r="A45" s="682" t="str">
        <f t="shared" si="0"/>
        <v>TN0060186</v>
      </c>
      <c r="B45" s="370"/>
      <c r="C45" s="371"/>
      <c r="D45" s="372"/>
      <c r="E45" s="372"/>
      <c r="F45" s="373"/>
      <c r="G45" s="373"/>
      <c r="H45" s="374"/>
      <c r="I45" s="374"/>
      <c r="J45" s="374"/>
      <c r="K45" s="374"/>
      <c r="L45" s="374"/>
      <c r="M45" s="374"/>
      <c r="N45" s="373"/>
      <c r="O45" s="381"/>
      <c r="P45" s="374"/>
      <c r="Q45" s="374"/>
      <c r="R45" s="374"/>
      <c r="S45" s="384"/>
      <c r="T45" s="384"/>
      <c r="U45" s="384"/>
      <c r="V45" s="384"/>
      <c r="W45" s="384"/>
      <c r="X45" s="384"/>
      <c r="Y45" s="363"/>
      <c r="Z45" s="363"/>
      <c r="AA45" s="387" t="str">
        <f t="shared" si="1"/>
        <v xml:space="preserve"> </v>
      </c>
    </row>
    <row r="46" spans="1:27" s="364" customFormat="1" ht="30.95" customHeight="1">
      <c r="A46" s="682" t="str">
        <f t="shared" si="0"/>
        <v>TN0060186</v>
      </c>
      <c r="B46" s="375"/>
      <c r="C46" s="376"/>
      <c r="D46" s="377"/>
      <c r="E46" s="377"/>
      <c r="F46" s="378"/>
      <c r="G46" s="378"/>
      <c r="H46" s="379"/>
      <c r="I46" s="379"/>
      <c r="J46" s="379"/>
      <c r="K46" s="379"/>
      <c r="L46" s="379"/>
      <c r="M46" s="379"/>
      <c r="N46" s="378"/>
      <c r="O46" s="380"/>
      <c r="P46" s="379"/>
      <c r="Q46" s="379"/>
      <c r="R46" s="379"/>
      <c r="S46" s="384"/>
      <c r="T46" s="384"/>
      <c r="U46" s="384"/>
      <c r="V46" s="384"/>
      <c r="W46" s="384"/>
      <c r="X46" s="384"/>
      <c r="Y46" s="363"/>
      <c r="Z46" s="363"/>
      <c r="AA46" s="387" t="str">
        <f t="shared" si="1"/>
        <v xml:space="preserve"> </v>
      </c>
    </row>
    <row r="47" spans="1:27" s="364" customFormat="1" ht="30.95" customHeight="1">
      <c r="A47" s="682" t="str">
        <f t="shared" si="0"/>
        <v>TN0060186</v>
      </c>
      <c r="B47" s="370"/>
      <c r="C47" s="371"/>
      <c r="D47" s="372"/>
      <c r="E47" s="372"/>
      <c r="F47" s="373"/>
      <c r="G47" s="373"/>
      <c r="H47" s="374"/>
      <c r="I47" s="374"/>
      <c r="J47" s="374"/>
      <c r="K47" s="374"/>
      <c r="L47" s="374"/>
      <c r="M47" s="374"/>
      <c r="N47" s="373"/>
      <c r="O47" s="381"/>
      <c r="P47" s="374"/>
      <c r="Q47" s="374"/>
      <c r="R47" s="374"/>
      <c r="S47" s="384"/>
      <c r="T47" s="384"/>
      <c r="U47" s="384"/>
      <c r="V47" s="384"/>
      <c r="W47" s="384"/>
      <c r="X47" s="384"/>
      <c r="Y47" s="363"/>
      <c r="Z47" s="363"/>
      <c r="AA47" s="387" t="str">
        <f t="shared" si="1"/>
        <v xml:space="preserve"> </v>
      </c>
    </row>
    <row r="48" spans="1:27" s="364" customFormat="1" ht="30.95" customHeight="1">
      <c r="A48" s="682" t="str">
        <f t="shared" si="0"/>
        <v>TN0060186</v>
      </c>
      <c r="B48" s="375"/>
      <c r="C48" s="376"/>
      <c r="D48" s="377"/>
      <c r="E48" s="377"/>
      <c r="F48" s="378"/>
      <c r="G48" s="378"/>
      <c r="H48" s="379"/>
      <c r="I48" s="379"/>
      <c r="J48" s="379"/>
      <c r="K48" s="379"/>
      <c r="L48" s="379"/>
      <c r="M48" s="379"/>
      <c r="N48" s="378"/>
      <c r="O48" s="380"/>
      <c r="P48" s="379"/>
      <c r="Q48" s="379"/>
      <c r="R48" s="379"/>
      <c r="S48" s="384"/>
      <c r="T48" s="384"/>
      <c r="U48" s="384"/>
      <c r="V48" s="384"/>
      <c r="W48" s="384"/>
      <c r="X48" s="384"/>
      <c r="Y48" s="363"/>
      <c r="Z48" s="363"/>
      <c r="AA48" s="387" t="str">
        <f t="shared" si="1"/>
        <v xml:space="preserve"> </v>
      </c>
    </row>
    <row r="49" spans="1:27" s="364" customFormat="1" ht="30.95" customHeight="1">
      <c r="A49" s="682" t="str">
        <f t="shared" si="0"/>
        <v>TN0060186</v>
      </c>
      <c r="B49" s="370"/>
      <c r="C49" s="371"/>
      <c r="D49" s="372"/>
      <c r="E49" s="372"/>
      <c r="F49" s="373"/>
      <c r="G49" s="373"/>
      <c r="H49" s="374"/>
      <c r="I49" s="374"/>
      <c r="J49" s="374"/>
      <c r="K49" s="374"/>
      <c r="L49" s="374"/>
      <c r="M49" s="374"/>
      <c r="N49" s="373"/>
      <c r="O49" s="381"/>
      <c r="P49" s="374"/>
      <c r="Q49" s="374"/>
      <c r="R49" s="374"/>
      <c r="S49" s="384"/>
      <c r="T49" s="384"/>
      <c r="U49" s="384"/>
      <c r="V49" s="384"/>
      <c r="W49" s="384"/>
      <c r="X49" s="384"/>
      <c r="Y49" s="363"/>
      <c r="Z49" s="363"/>
      <c r="AA49" s="387" t="str">
        <f t="shared" si="1"/>
        <v xml:space="preserve"> </v>
      </c>
    </row>
    <row r="50" spans="1:27" s="364" customFormat="1" ht="30.95" customHeight="1">
      <c r="A50" s="682" t="str">
        <f t="shared" si="0"/>
        <v>TN0060186</v>
      </c>
      <c r="B50" s="375"/>
      <c r="C50" s="376"/>
      <c r="D50" s="377"/>
      <c r="E50" s="377"/>
      <c r="F50" s="378"/>
      <c r="G50" s="378"/>
      <c r="H50" s="379"/>
      <c r="I50" s="379"/>
      <c r="J50" s="379"/>
      <c r="K50" s="379"/>
      <c r="L50" s="379"/>
      <c r="M50" s="379"/>
      <c r="N50" s="378"/>
      <c r="O50" s="380"/>
      <c r="P50" s="379"/>
      <c r="Q50" s="379"/>
      <c r="R50" s="379"/>
      <c r="S50" s="384"/>
      <c r="T50" s="384"/>
      <c r="U50" s="384"/>
      <c r="V50" s="384"/>
      <c r="W50" s="384"/>
      <c r="X50" s="384"/>
      <c r="Y50" s="363"/>
      <c r="Z50" s="363"/>
      <c r="AA50" s="387" t="str">
        <f t="shared" si="1"/>
        <v xml:space="preserve"> </v>
      </c>
    </row>
    <row r="51" spans="1:27" s="364" customFormat="1" ht="30.95" customHeight="1">
      <c r="A51" s="682" t="str">
        <f t="shared" si="0"/>
        <v>TN0060186</v>
      </c>
      <c r="B51" s="370"/>
      <c r="C51" s="371"/>
      <c r="D51" s="372"/>
      <c r="E51" s="372"/>
      <c r="F51" s="373"/>
      <c r="G51" s="373"/>
      <c r="H51" s="374"/>
      <c r="I51" s="374"/>
      <c r="J51" s="374"/>
      <c r="K51" s="374"/>
      <c r="L51" s="374"/>
      <c r="M51" s="374"/>
      <c r="N51" s="373"/>
      <c r="O51" s="381"/>
      <c r="P51" s="374"/>
      <c r="Q51" s="374"/>
      <c r="R51" s="374"/>
      <c r="S51" s="384"/>
      <c r="T51" s="384"/>
      <c r="U51" s="384"/>
      <c r="V51" s="384"/>
      <c r="W51" s="384"/>
      <c r="X51" s="384"/>
      <c r="Y51" s="363"/>
      <c r="Z51" s="363"/>
      <c r="AA51" s="387" t="str">
        <f t="shared" si="1"/>
        <v xml:space="preserve"> </v>
      </c>
    </row>
    <row r="52" spans="1:27" s="364" customFormat="1" ht="30.95" customHeight="1">
      <c r="A52" s="682" t="str">
        <f t="shared" si="0"/>
        <v>TN0060186</v>
      </c>
      <c r="B52" s="375"/>
      <c r="C52" s="376"/>
      <c r="D52" s="377"/>
      <c r="E52" s="377"/>
      <c r="F52" s="378"/>
      <c r="G52" s="378"/>
      <c r="H52" s="379"/>
      <c r="I52" s="379"/>
      <c r="J52" s="379"/>
      <c r="K52" s="379"/>
      <c r="L52" s="379"/>
      <c r="M52" s="379"/>
      <c r="N52" s="378"/>
      <c r="O52" s="380"/>
      <c r="P52" s="379"/>
      <c r="Q52" s="379"/>
      <c r="R52" s="379"/>
      <c r="S52" s="384"/>
      <c r="T52" s="384"/>
      <c r="U52" s="384"/>
      <c r="V52" s="384"/>
      <c r="W52" s="384"/>
      <c r="X52" s="384"/>
      <c r="Y52" s="363"/>
      <c r="Z52" s="363"/>
      <c r="AA52" s="387" t="str">
        <f t="shared" si="1"/>
        <v xml:space="preserve"> </v>
      </c>
    </row>
    <row r="53" spans="1:27" s="364" customFormat="1" ht="30.95" customHeight="1">
      <c r="A53" s="682" t="str">
        <f t="shared" si="0"/>
        <v>TN0060186</v>
      </c>
      <c r="B53" s="370"/>
      <c r="C53" s="371"/>
      <c r="D53" s="372"/>
      <c r="E53" s="372"/>
      <c r="F53" s="373"/>
      <c r="G53" s="373"/>
      <c r="H53" s="374"/>
      <c r="I53" s="374"/>
      <c r="J53" s="374"/>
      <c r="K53" s="374"/>
      <c r="L53" s="374"/>
      <c r="M53" s="374"/>
      <c r="N53" s="373"/>
      <c r="O53" s="381"/>
      <c r="P53" s="374"/>
      <c r="Q53" s="374"/>
      <c r="R53" s="374"/>
      <c r="S53" s="384"/>
      <c r="T53" s="384"/>
      <c r="U53" s="384"/>
      <c r="V53" s="384"/>
      <c r="W53" s="384"/>
      <c r="X53" s="384"/>
      <c r="Y53" s="363"/>
      <c r="Z53" s="363"/>
      <c r="AA53" s="387" t="str">
        <f t="shared" si="1"/>
        <v xml:space="preserve"> </v>
      </c>
    </row>
    <row r="54" spans="1:27" s="364" customFormat="1" ht="30.95" customHeight="1">
      <c r="A54" s="682" t="str">
        <f t="shared" si="0"/>
        <v>TN0060186</v>
      </c>
      <c r="B54" s="375"/>
      <c r="C54" s="376"/>
      <c r="D54" s="377"/>
      <c r="E54" s="377"/>
      <c r="F54" s="378"/>
      <c r="G54" s="378"/>
      <c r="H54" s="379"/>
      <c r="I54" s="379"/>
      <c r="J54" s="379"/>
      <c r="K54" s="379"/>
      <c r="L54" s="379"/>
      <c r="M54" s="379"/>
      <c r="N54" s="378"/>
      <c r="O54" s="380"/>
      <c r="P54" s="379"/>
      <c r="Q54" s="379"/>
      <c r="R54" s="379"/>
      <c r="S54" s="384"/>
      <c r="T54" s="384"/>
      <c r="U54" s="384"/>
      <c r="V54" s="384"/>
      <c r="W54" s="384"/>
      <c r="X54" s="384"/>
      <c r="Y54" s="363"/>
      <c r="Z54" s="363"/>
      <c r="AA54" s="387" t="str">
        <f t="shared" si="1"/>
        <v xml:space="preserve"> </v>
      </c>
    </row>
    <row r="55" spans="1:27" s="364" customFormat="1" ht="30.95" customHeight="1">
      <c r="A55" s="682" t="str">
        <f t="shared" si="0"/>
        <v>TN0060186</v>
      </c>
      <c r="B55" s="370"/>
      <c r="C55" s="371"/>
      <c r="D55" s="372"/>
      <c r="E55" s="372"/>
      <c r="F55" s="373"/>
      <c r="G55" s="373"/>
      <c r="H55" s="374"/>
      <c r="I55" s="374"/>
      <c r="J55" s="374"/>
      <c r="K55" s="374"/>
      <c r="L55" s="374"/>
      <c r="M55" s="374"/>
      <c r="N55" s="373"/>
      <c r="O55" s="381"/>
      <c r="P55" s="374"/>
      <c r="Q55" s="374"/>
      <c r="R55" s="374"/>
      <c r="S55" s="384"/>
      <c r="T55" s="384"/>
      <c r="U55" s="384"/>
      <c r="V55" s="384"/>
      <c r="W55" s="384"/>
      <c r="X55" s="384"/>
      <c r="Y55" s="363"/>
      <c r="Z55" s="363"/>
      <c r="AA55" s="387" t="str">
        <f t="shared" si="1"/>
        <v xml:space="preserve"> </v>
      </c>
    </row>
    <row r="56" spans="1:27" s="364" customFormat="1" ht="30.95" customHeight="1">
      <c r="A56" s="682" t="str">
        <f t="shared" si="0"/>
        <v>TN0060186</v>
      </c>
      <c r="B56" s="375"/>
      <c r="C56" s="376"/>
      <c r="D56" s="377"/>
      <c r="E56" s="377"/>
      <c r="F56" s="378"/>
      <c r="G56" s="378"/>
      <c r="H56" s="379"/>
      <c r="I56" s="379"/>
      <c r="J56" s="379"/>
      <c r="K56" s="379"/>
      <c r="L56" s="379"/>
      <c r="M56" s="379"/>
      <c r="N56" s="378"/>
      <c r="O56" s="380"/>
      <c r="P56" s="379"/>
      <c r="Q56" s="379"/>
      <c r="R56" s="379"/>
      <c r="S56" s="384"/>
      <c r="T56" s="384"/>
      <c r="U56" s="384"/>
      <c r="V56" s="384"/>
      <c r="W56" s="384"/>
      <c r="X56" s="384"/>
      <c r="Y56" s="363"/>
      <c r="Z56" s="363"/>
      <c r="AA56" s="387" t="str">
        <f t="shared" si="1"/>
        <v xml:space="preserve"> </v>
      </c>
    </row>
    <row r="57" spans="1:27" s="364" customFormat="1" ht="30.95" customHeight="1">
      <c r="A57" s="682" t="str">
        <f t="shared" si="0"/>
        <v>TN0060186</v>
      </c>
      <c r="B57" s="370"/>
      <c r="C57" s="371"/>
      <c r="D57" s="372"/>
      <c r="E57" s="372"/>
      <c r="F57" s="373"/>
      <c r="G57" s="373"/>
      <c r="H57" s="374"/>
      <c r="I57" s="374"/>
      <c r="J57" s="374"/>
      <c r="K57" s="374"/>
      <c r="L57" s="374"/>
      <c r="M57" s="374"/>
      <c r="N57" s="373"/>
      <c r="O57" s="381"/>
      <c r="P57" s="374"/>
      <c r="Q57" s="374"/>
      <c r="R57" s="374"/>
      <c r="S57" s="384"/>
      <c r="T57" s="384"/>
      <c r="U57" s="384"/>
      <c r="V57" s="384"/>
      <c r="W57" s="384"/>
      <c r="X57" s="384"/>
      <c r="Y57" s="363"/>
      <c r="Z57" s="363"/>
      <c r="AA57" s="387" t="str">
        <f t="shared" si="1"/>
        <v xml:space="preserve"> </v>
      </c>
    </row>
    <row r="58" spans="1:27" s="364" customFormat="1" ht="30.95" customHeight="1">
      <c r="A58" s="682" t="str">
        <f t="shared" si="0"/>
        <v>TN0060186</v>
      </c>
      <c r="B58" s="375"/>
      <c r="C58" s="376"/>
      <c r="D58" s="377"/>
      <c r="E58" s="377"/>
      <c r="F58" s="378"/>
      <c r="G58" s="378"/>
      <c r="H58" s="379"/>
      <c r="I58" s="379"/>
      <c r="J58" s="379"/>
      <c r="K58" s="379"/>
      <c r="L58" s="379"/>
      <c r="M58" s="379"/>
      <c r="N58" s="378"/>
      <c r="O58" s="380"/>
      <c r="P58" s="379"/>
      <c r="Q58" s="379"/>
      <c r="R58" s="379"/>
      <c r="S58" s="384"/>
      <c r="T58" s="384"/>
      <c r="U58" s="384"/>
      <c r="V58" s="384"/>
      <c r="W58" s="384"/>
      <c r="X58" s="384"/>
      <c r="Y58" s="363"/>
      <c r="Z58" s="363"/>
      <c r="AA58" s="387" t="str">
        <f t="shared" si="1"/>
        <v xml:space="preserve"> </v>
      </c>
    </row>
    <row r="59" spans="1:27" s="364" customFormat="1" ht="30.95" customHeight="1">
      <c r="A59" s="682" t="str">
        <f t="shared" si="0"/>
        <v>TN0060186</v>
      </c>
      <c r="B59" s="370"/>
      <c r="C59" s="371"/>
      <c r="D59" s="372"/>
      <c r="E59" s="372"/>
      <c r="F59" s="373"/>
      <c r="G59" s="373"/>
      <c r="H59" s="374"/>
      <c r="I59" s="374"/>
      <c r="J59" s="374"/>
      <c r="K59" s="374"/>
      <c r="L59" s="374"/>
      <c r="M59" s="374"/>
      <c r="N59" s="373"/>
      <c r="O59" s="381"/>
      <c r="P59" s="374"/>
      <c r="Q59" s="374"/>
      <c r="R59" s="374"/>
      <c r="S59" s="384"/>
      <c r="T59" s="384"/>
      <c r="U59" s="384"/>
      <c r="V59" s="384"/>
      <c r="W59" s="384"/>
      <c r="X59" s="384"/>
      <c r="Y59" s="363"/>
      <c r="Z59" s="363"/>
      <c r="AA59" s="387" t="str">
        <f t="shared" si="1"/>
        <v xml:space="preserve"> </v>
      </c>
    </row>
    <row r="60" spans="1:27" s="364" customFormat="1" ht="30.95" customHeight="1">
      <c r="A60" s="682" t="str">
        <f t="shared" si="0"/>
        <v>TN0060186</v>
      </c>
      <c r="B60" s="375"/>
      <c r="C60" s="376"/>
      <c r="D60" s="377"/>
      <c r="E60" s="377"/>
      <c r="F60" s="378"/>
      <c r="G60" s="378"/>
      <c r="H60" s="379"/>
      <c r="I60" s="379"/>
      <c r="J60" s="379"/>
      <c r="K60" s="379"/>
      <c r="L60" s="379"/>
      <c r="M60" s="379"/>
      <c r="N60" s="378"/>
      <c r="O60" s="380"/>
      <c r="P60" s="379"/>
      <c r="Q60" s="379"/>
      <c r="R60" s="379"/>
      <c r="S60" s="384"/>
      <c r="T60" s="384"/>
      <c r="U60" s="384"/>
      <c r="V60" s="384"/>
      <c r="W60" s="384"/>
      <c r="X60" s="384"/>
      <c r="Y60" s="363"/>
      <c r="Z60" s="363"/>
      <c r="AA60" s="387" t="str">
        <f t="shared" si="1"/>
        <v xml:space="preserve"> </v>
      </c>
    </row>
    <row r="61" spans="1:27" s="364" customFormat="1" ht="30.95" customHeight="1">
      <c r="A61" s="682" t="str">
        <f t="shared" si="0"/>
        <v>TN0060186</v>
      </c>
      <c r="B61" s="370"/>
      <c r="C61" s="371"/>
      <c r="D61" s="372"/>
      <c r="E61" s="372"/>
      <c r="F61" s="373"/>
      <c r="G61" s="373"/>
      <c r="H61" s="374"/>
      <c r="I61" s="374"/>
      <c r="J61" s="374"/>
      <c r="K61" s="374"/>
      <c r="L61" s="374"/>
      <c r="M61" s="374"/>
      <c r="N61" s="373"/>
      <c r="O61" s="381"/>
      <c r="P61" s="374"/>
      <c r="Q61" s="374"/>
      <c r="R61" s="374"/>
      <c r="S61" s="384"/>
      <c r="T61" s="384"/>
      <c r="U61" s="384"/>
      <c r="V61" s="384"/>
      <c r="W61" s="384"/>
      <c r="X61" s="384"/>
      <c r="Y61" s="363"/>
      <c r="Z61" s="363"/>
      <c r="AA61" s="387" t="str">
        <f t="shared" si="1"/>
        <v xml:space="preserve"> </v>
      </c>
    </row>
    <row r="62" spans="1:27" s="364" customFormat="1" ht="30.95" customHeight="1">
      <c r="A62" s="682" t="str">
        <f t="shared" si="0"/>
        <v>TN0060186</v>
      </c>
      <c r="B62" s="375"/>
      <c r="C62" s="376"/>
      <c r="D62" s="377"/>
      <c r="E62" s="377"/>
      <c r="F62" s="378"/>
      <c r="G62" s="378"/>
      <c r="H62" s="379"/>
      <c r="I62" s="379"/>
      <c r="J62" s="379"/>
      <c r="K62" s="379"/>
      <c r="L62" s="379"/>
      <c r="M62" s="379"/>
      <c r="N62" s="378"/>
      <c r="O62" s="380"/>
      <c r="P62" s="379"/>
      <c r="Q62" s="379"/>
      <c r="R62" s="379"/>
      <c r="S62" s="384"/>
      <c r="T62" s="384"/>
      <c r="U62" s="384"/>
      <c r="V62" s="384"/>
      <c r="W62" s="384"/>
      <c r="X62" s="384"/>
      <c r="Y62" s="363"/>
      <c r="Z62" s="363"/>
      <c r="AA62" s="387" t="str">
        <f t="shared" si="1"/>
        <v xml:space="preserve"> </v>
      </c>
    </row>
    <row r="63" spans="1:27" s="364" customFormat="1" ht="30.95" customHeight="1">
      <c r="A63" s="682" t="str">
        <f t="shared" si="0"/>
        <v>TN0060186</v>
      </c>
      <c r="B63" s="370"/>
      <c r="C63" s="371"/>
      <c r="D63" s="372"/>
      <c r="E63" s="372"/>
      <c r="F63" s="373"/>
      <c r="G63" s="373"/>
      <c r="H63" s="374"/>
      <c r="I63" s="374"/>
      <c r="J63" s="374"/>
      <c r="K63" s="374"/>
      <c r="L63" s="374"/>
      <c r="M63" s="374"/>
      <c r="N63" s="373"/>
      <c r="O63" s="381"/>
      <c r="P63" s="374"/>
      <c r="Q63" s="374"/>
      <c r="R63" s="374"/>
      <c r="S63" s="384"/>
      <c r="T63" s="384"/>
      <c r="U63" s="384"/>
      <c r="V63" s="384"/>
      <c r="W63" s="384"/>
      <c r="X63" s="384"/>
      <c r="Y63" s="363"/>
      <c r="Z63" s="363"/>
      <c r="AA63" s="387" t="str">
        <f t="shared" si="1"/>
        <v xml:space="preserve"> </v>
      </c>
    </row>
    <row r="64" spans="1:27" s="364" customFormat="1" ht="30.95" customHeight="1">
      <c r="A64" s="682" t="str">
        <f t="shared" si="0"/>
        <v>TN0060186</v>
      </c>
      <c r="B64" s="375"/>
      <c r="C64" s="376"/>
      <c r="D64" s="377"/>
      <c r="E64" s="377"/>
      <c r="F64" s="378"/>
      <c r="G64" s="378"/>
      <c r="H64" s="379"/>
      <c r="I64" s="379"/>
      <c r="J64" s="379"/>
      <c r="K64" s="379"/>
      <c r="L64" s="379"/>
      <c r="M64" s="379"/>
      <c r="N64" s="378"/>
      <c r="O64" s="380"/>
      <c r="P64" s="379"/>
      <c r="Q64" s="379"/>
      <c r="R64" s="379"/>
      <c r="S64" s="384"/>
      <c r="T64" s="384"/>
      <c r="U64" s="384"/>
      <c r="V64" s="384"/>
      <c r="W64" s="384"/>
      <c r="X64" s="384"/>
      <c r="Y64" s="363"/>
      <c r="Z64" s="363"/>
      <c r="AA64" s="387" t="str">
        <f t="shared" si="1"/>
        <v xml:space="preserve"> </v>
      </c>
    </row>
    <row r="65" spans="1:27" s="364" customFormat="1" ht="30.95" customHeight="1">
      <c r="A65" s="682" t="str">
        <f t="shared" si="0"/>
        <v>TN0060186</v>
      </c>
      <c r="B65" s="370"/>
      <c r="C65" s="371"/>
      <c r="D65" s="372"/>
      <c r="E65" s="372"/>
      <c r="F65" s="373"/>
      <c r="G65" s="373"/>
      <c r="H65" s="374"/>
      <c r="I65" s="374"/>
      <c r="J65" s="374"/>
      <c r="K65" s="374"/>
      <c r="L65" s="374"/>
      <c r="M65" s="374"/>
      <c r="N65" s="373"/>
      <c r="O65" s="381"/>
      <c r="P65" s="374"/>
      <c r="Q65" s="374"/>
      <c r="R65" s="374"/>
      <c r="S65" s="384"/>
      <c r="T65" s="384"/>
      <c r="U65" s="384"/>
      <c r="V65" s="384"/>
      <c r="W65" s="384"/>
      <c r="X65" s="384"/>
      <c r="Y65" s="363"/>
      <c r="Z65" s="363"/>
      <c r="AA65" s="387" t="str">
        <f t="shared" si="1"/>
        <v xml:space="preserve"> </v>
      </c>
    </row>
    <row r="66" spans="1:27" s="364" customFormat="1" ht="30.95" customHeight="1">
      <c r="A66" s="682" t="str">
        <f t="shared" si="0"/>
        <v>TN0060186</v>
      </c>
      <c r="B66" s="375"/>
      <c r="C66" s="376"/>
      <c r="D66" s="377"/>
      <c r="E66" s="377"/>
      <c r="F66" s="378"/>
      <c r="G66" s="378"/>
      <c r="H66" s="379"/>
      <c r="I66" s="379"/>
      <c r="J66" s="379"/>
      <c r="K66" s="379"/>
      <c r="L66" s="379"/>
      <c r="M66" s="379"/>
      <c r="N66" s="378"/>
      <c r="O66" s="380"/>
      <c r="P66" s="379"/>
      <c r="Q66" s="379"/>
      <c r="R66" s="379"/>
      <c r="S66" s="384"/>
      <c r="T66" s="384"/>
      <c r="U66" s="384"/>
      <c r="V66" s="384"/>
      <c r="W66" s="384"/>
      <c r="X66" s="384"/>
      <c r="Y66" s="363"/>
      <c r="Z66" s="363"/>
      <c r="AA66" s="387" t="str">
        <f t="shared" si="1"/>
        <v xml:space="preserve"> </v>
      </c>
    </row>
    <row r="67" spans="1:27" s="364" customFormat="1" ht="30.95" customHeight="1">
      <c r="A67" s="682" t="str">
        <f t="shared" si="0"/>
        <v>TN0060186</v>
      </c>
      <c r="B67" s="370"/>
      <c r="C67" s="371"/>
      <c r="D67" s="372"/>
      <c r="E67" s="372"/>
      <c r="F67" s="373"/>
      <c r="G67" s="373"/>
      <c r="H67" s="374"/>
      <c r="I67" s="374"/>
      <c r="J67" s="374"/>
      <c r="K67" s="374"/>
      <c r="L67" s="374"/>
      <c r="M67" s="374"/>
      <c r="N67" s="373"/>
      <c r="O67" s="381"/>
      <c r="P67" s="374"/>
      <c r="Q67" s="374"/>
      <c r="R67" s="374"/>
      <c r="S67" s="384"/>
      <c r="T67" s="384"/>
      <c r="U67" s="384"/>
      <c r="V67" s="384"/>
      <c r="W67" s="384"/>
      <c r="X67" s="384"/>
      <c r="Y67" s="363"/>
      <c r="Z67" s="363"/>
      <c r="AA67" s="387" t="str">
        <f t="shared" si="1"/>
        <v xml:space="preserve"> </v>
      </c>
    </row>
    <row r="68" spans="1:27" s="364" customFormat="1" ht="30.95" customHeight="1">
      <c r="A68" s="682" t="str">
        <f aca="true" t="shared" si="2" ref="A68:A131">$A$3</f>
        <v>TN0060186</v>
      </c>
      <c r="B68" s="375"/>
      <c r="C68" s="376"/>
      <c r="D68" s="377"/>
      <c r="E68" s="377"/>
      <c r="F68" s="378"/>
      <c r="G68" s="378"/>
      <c r="H68" s="379"/>
      <c r="I68" s="379"/>
      <c r="J68" s="379"/>
      <c r="K68" s="379"/>
      <c r="L68" s="379"/>
      <c r="M68" s="379"/>
      <c r="N68" s="378"/>
      <c r="O68" s="380"/>
      <c r="P68" s="379"/>
      <c r="Q68" s="379"/>
      <c r="R68" s="379"/>
      <c r="S68" s="384"/>
      <c r="T68" s="384"/>
      <c r="U68" s="384"/>
      <c r="V68" s="384"/>
      <c r="W68" s="384"/>
      <c r="X68" s="384"/>
      <c r="Y68" s="363"/>
      <c r="Z68" s="363"/>
      <c r="AA68" s="387" t="str">
        <f aca="true" t="shared" si="3" ref="AA68:AA131">IF(B68&gt;0,TEXT(B68,"mmmm")," ")</f>
        <v xml:space="preserve"> </v>
      </c>
    </row>
    <row r="69" spans="1:27" s="364" customFormat="1" ht="30.95" customHeight="1">
      <c r="A69" s="682" t="str">
        <f t="shared" si="2"/>
        <v>TN0060186</v>
      </c>
      <c r="B69" s="370"/>
      <c r="C69" s="371"/>
      <c r="D69" s="372"/>
      <c r="E69" s="372"/>
      <c r="F69" s="373"/>
      <c r="G69" s="373"/>
      <c r="H69" s="374"/>
      <c r="I69" s="374"/>
      <c r="J69" s="374"/>
      <c r="K69" s="374"/>
      <c r="L69" s="374"/>
      <c r="M69" s="374"/>
      <c r="N69" s="373"/>
      <c r="O69" s="381"/>
      <c r="P69" s="374"/>
      <c r="Q69" s="374"/>
      <c r="R69" s="374"/>
      <c r="S69" s="384"/>
      <c r="T69" s="384"/>
      <c r="U69" s="384"/>
      <c r="V69" s="384"/>
      <c r="W69" s="384"/>
      <c r="X69" s="384"/>
      <c r="Y69" s="363"/>
      <c r="Z69" s="363"/>
      <c r="AA69" s="387" t="str">
        <f t="shared" si="3"/>
        <v xml:space="preserve"> </v>
      </c>
    </row>
    <row r="70" spans="1:27" s="364" customFormat="1" ht="30.95" customHeight="1">
      <c r="A70" s="682" t="str">
        <f t="shared" si="2"/>
        <v>TN0060186</v>
      </c>
      <c r="B70" s="375"/>
      <c r="C70" s="376"/>
      <c r="D70" s="377"/>
      <c r="E70" s="377"/>
      <c r="F70" s="378"/>
      <c r="G70" s="378"/>
      <c r="H70" s="379"/>
      <c r="I70" s="379"/>
      <c r="J70" s="379"/>
      <c r="K70" s="379"/>
      <c r="L70" s="379"/>
      <c r="M70" s="379"/>
      <c r="N70" s="378"/>
      <c r="O70" s="380"/>
      <c r="P70" s="379"/>
      <c r="Q70" s="379"/>
      <c r="R70" s="379"/>
      <c r="S70" s="384"/>
      <c r="T70" s="384"/>
      <c r="U70" s="384"/>
      <c r="V70" s="384"/>
      <c r="W70" s="384"/>
      <c r="X70" s="384"/>
      <c r="Y70" s="363"/>
      <c r="Z70" s="363"/>
      <c r="AA70" s="387" t="str">
        <f t="shared" si="3"/>
        <v xml:space="preserve"> </v>
      </c>
    </row>
    <row r="71" spans="1:27" s="364" customFormat="1" ht="30.95" customHeight="1">
      <c r="A71" s="682" t="str">
        <f t="shared" si="2"/>
        <v>TN0060186</v>
      </c>
      <c r="B71" s="370"/>
      <c r="C71" s="371"/>
      <c r="D71" s="372"/>
      <c r="E71" s="372"/>
      <c r="F71" s="373"/>
      <c r="G71" s="373"/>
      <c r="H71" s="374"/>
      <c r="I71" s="374"/>
      <c r="J71" s="374"/>
      <c r="K71" s="374"/>
      <c r="L71" s="374"/>
      <c r="M71" s="374"/>
      <c r="N71" s="373"/>
      <c r="O71" s="381"/>
      <c r="P71" s="374"/>
      <c r="Q71" s="374"/>
      <c r="R71" s="374"/>
      <c r="S71" s="384"/>
      <c r="T71" s="384"/>
      <c r="U71" s="384"/>
      <c r="V71" s="384"/>
      <c r="W71" s="384"/>
      <c r="X71" s="384"/>
      <c r="Y71" s="363"/>
      <c r="Z71" s="363"/>
      <c r="AA71" s="387" t="str">
        <f t="shared" si="3"/>
        <v xml:space="preserve"> </v>
      </c>
    </row>
    <row r="72" spans="1:27" s="364" customFormat="1" ht="30.95" customHeight="1">
      <c r="A72" s="682" t="str">
        <f t="shared" si="2"/>
        <v>TN0060186</v>
      </c>
      <c r="B72" s="375"/>
      <c r="C72" s="376"/>
      <c r="D72" s="377"/>
      <c r="E72" s="377"/>
      <c r="F72" s="378"/>
      <c r="G72" s="378"/>
      <c r="H72" s="379"/>
      <c r="I72" s="379"/>
      <c r="J72" s="379"/>
      <c r="K72" s="379"/>
      <c r="L72" s="379"/>
      <c r="M72" s="379"/>
      <c r="N72" s="378"/>
      <c r="O72" s="380"/>
      <c r="P72" s="379"/>
      <c r="Q72" s="379"/>
      <c r="R72" s="379"/>
      <c r="S72" s="384"/>
      <c r="T72" s="384"/>
      <c r="U72" s="384"/>
      <c r="V72" s="384"/>
      <c r="W72" s="384"/>
      <c r="X72" s="384"/>
      <c r="Y72" s="363"/>
      <c r="Z72" s="363"/>
      <c r="AA72" s="387" t="str">
        <f t="shared" si="3"/>
        <v xml:space="preserve"> </v>
      </c>
    </row>
    <row r="73" spans="1:27" s="364" customFormat="1" ht="30.95" customHeight="1">
      <c r="A73" s="682" t="str">
        <f t="shared" si="2"/>
        <v>TN0060186</v>
      </c>
      <c r="B73" s="370"/>
      <c r="C73" s="371"/>
      <c r="D73" s="372"/>
      <c r="E73" s="372"/>
      <c r="F73" s="373"/>
      <c r="G73" s="373"/>
      <c r="H73" s="374"/>
      <c r="I73" s="374"/>
      <c r="J73" s="374"/>
      <c r="K73" s="374"/>
      <c r="L73" s="374"/>
      <c r="M73" s="374"/>
      <c r="N73" s="373"/>
      <c r="O73" s="381"/>
      <c r="P73" s="374"/>
      <c r="Q73" s="374"/>
      <c r="R73" s="374"/>
      <c r="S73" s="384"/>
      <c r="T73" s="384"/>
      <c r="U73" s="384"/>
      <c r="V73" s="384"/>
      <c r="W73" s="384"/>
      <c r="X73" s="384"/>
      <c r="Y73" s="363"/>
      <c r="Z73" s="363"/>
      <c r="AA73" s="387" t="str">
        <f t="shared" si="3"/>
        <v xml:space="preserve"> </v>
      </c>
    </row>
    <row r="74" spans="1:27" s="364" customFormat="1" ht="30.95" customHeight="1">
      <c r="A74" s="682" t="str">
        <f t="shared" si="2"/>
        <v>TN0060186</v>
      </c>
      <c r="B74" s="375"/>
      <c r="C74" s="376"/>
      <c r="D74" s="377"/>
      <c r="E74" s="377"/>
      <c r="F74" s="378"/>
      <c r="G74" s="378"/>
      <c r="H74" s="379"/>
      <c r="I74" s="379"/>
      <c r="J74" s="379"/>
      <c r="K74" s="379"/>
      <c r="L74" s="379"/>
      <c r="M74" s="379"/>
      <c r="N74" s="378"/>
      <c r="O74" s="380"/>
      <c r="P74" s="379"/>
      <c r="Q74" s="379"/>
      <c r="R74" s="379"/>
      <c r="S74" s="384"/>
      <c r="T74" s="384"/>
      <c r="U74" s="384"/>
      <c r="V74" s="384"/>
      <c r="W74" s="384"/>
      <c r="X74" s="384"/>
      <c r="Y74" s="363"/>
      <c r="Z74" s="363"/>
      <c r="AA74" s="387" t="str">
        <f t="shared" si="3"/>
        <v xml:space="preserve"> </v>
      </c>
    </row>
    <row r="75" spans="1:27" s="364" customFormat="1" ht="30.95" customHeight="1">
      <c r="A75" s="682" t="str">
        <f t="shared" si="2"/>
        <v>TN0060186</v>
      </c>
      <c r="B75" s="370"/>
      <c r="C75" s="371"/>
      <c r="D75" s="372"/>
      <c r="E75" s="372"/>
      <c r="F75" s="373"/>
      <c r="G75" s="373"/>
      <c r="H75" s="374"/>
      <c r="I75" s="374"/>
      <c r="J75" s="374"/>
      <c r="K75" s="374"/>
      <c r="L75" s="374"/>
      <c r="M75" s="374"/>
      <c r="N75" s="373"/>
      <c r="O75" s="381"/>
      <c r="P75" s="374"/>
      <c r="Q75" s="374"/>
      <c r="R75" s="374"/>
      <c r="S75" s="384"/>
      <c r="T75" s="384"/>
      <c r="U75" s="384"/>
      <c r="V75" s="384"/>
      <c r="W75" s="384"/>
      <c r="X75" s="384"/>
      <c r="Y75" s="363"/>
      <c r="Z75" s="363"/>
      <c r="AA75" s="387" t="str">
        <f t="shared" si="3"/>
        <v xml:space="preserve"> </v>
      </c>
    </row>
    <row r="76" spans="1:27" s="364" customFormat="1" ht="30.95" customHeight="1">
      <c r="A76" s="682" t="str">
        <f t="shared" si="2"/>
        <v>TN0060186</v>
      </c>
      <c r="B76" s="375"/>
      <c r="C76" s="376"/>
      <c r="D76" s="377"/>
      <c r="E76" s="377"/>
      <c r="F76" s="378"/>
      <c r="G76" s="378"/>
      <c r="H76" s="379"/>
      <c r="I76" s="379"/>
      <c r="J76" s="379"/>
      <c r="K76" s="379"/>
      <c r="L76" s="379"/>
      <c r="M76" s="379"/>
      <c r="N76" s="378"/>
      <c r="O76" s="380"/>
      <c r="P76" s="379"/>
      <c r="Q76" s="379"/>
      <c r="R76" s="379"/>
      <c r="S76" s="384"/>
      <c r="T76" s="384"/>
      <c r="U76" s="384"/>
      <c r="V76" s="384"/>
      <c r="W76" s="384"/>
      <c r="X76" s="384"/>
      <c r="Y76" s="363"/>
      <c r="Z76" s="363"/>
      <c r="AA76" s="387" t="str">
        <f t="shared" si="3"/>
        <v xml:space="preserve"> </v>
      </c>
    </row>
    <row r="77" spans="1:27" s="364" customFormat="1" ht="30.95" customHeight="1">
      <c r="A77" s="682" t="str">
        <f t="shared" si="2"/>
        <v>TN0060186</v>
      </c>
      <c r="B77" s="370"/>
      <c r="C77" s="371"/>
      <c r="D77" s="372"/>
      <c r="E77" s="372"/>
      <c r="F77" s="373"/>
      <c r="G77" s="373"/>
      <c r="H77" s="374"/>
      <c r="I77" s="374"/>
      <c r="J77" s="374"/>
      <c r="K77" s="374"/>
      <c r="L77" s="374"/>
      <c r="M77" s="374"/>
      <c r="N77" s="373"/>
      <c r="O77" s="381"/>
      <c r="P77" s="374"/>
      <c r="Q77" s="374"/>
      <c r="R77" s="374"/>
      <c r="S77" s="384"/>
      <c r="T77" s="384"/>
      <c r="U77" s="384"/>
      <c r="V77" s="384"/>
      <c r="W77" s="384"/>
      <c r="X77" s="384"/>
      <c r="Y77" s="363"/>
      <c r="Z77" s="363"/>
      <c r="AA77" s="387" t="str">
        <f t="shared" si="3"/>
        <v xml:space="preserve"> </v>
      </c>
    </row>
    <row r="78" spans="1:27" s="364" customFormat="1" ht="30.95" customHeight="1">
      <c r="A78" s="682" t="str">
        <f t="shared" si="2"/>
        <v>TN0060186</v>
      </c>
      <c r="B78" s="375"/>
      <c r="C78" s="376"/>
      <c r="D78" s="377"/>
      <c r="E78" s="377"/>
      <c r="F78" s="378"/>
      <c r="G78" s="378"/>
      <c r="H78" s="379"/>
      <c r="I78" s="379"/>
      <c r="J78" s="379"/>
      <c r="K78" s="379"/>
      <c r="L78" s="379"/>
      <c r="M78" s="379"/>
      <c r="N78" s="378"/>
      <c r="O78" s="380"/>
      <c r="P78" s="379"/>
      <c r="Q78" s="379"/>
      <c r="R78" s="379"/>
      <c r="S78" s="384"/>
      <c r="T78" s="384"/>
      <c r="U78" s="384"/>
      <c r="V78" s="384"/>
      <c r="W78" s="384"/>
      <c r="X78" s="384"/>
      <c r="Y78" s="363"/>
      <c r="Z78" s="363"/>
      <c r="AA78" s="387" t="str">
        <f t="shared" si="3"/>
        <v xml:space="preserve"> </v>
      </c>
    </row>
    <row r="79" spans="1:27" s="364" customFormat="1" ht="30.95" customHeight="1">
      <c r="A79" s="682" t="str">
        <f t="shared" si="2"/>
        <v>TN0060186</v>
      </c>
      <c r="B79" s="370"/>
      <c r="C79" s="371"/>
      <c r="D79" s="372"/>
      <c r="E79" s="372"/>
      <c r="F79" s="373"/>
      <c r="G79" s="373"/>
      <c r="H79" s="374"/>
      <c r="I79" s="374"/>
      <c r="J79" s="374"/>
      <c r="K79" s="374"/>
      <c r="L79" s="374"/>
      <c r="M79" s="374"/>
      <c r="N79" s="373"/>
      <c r="O79" s="381"/>
      <c r="P79" s="374"/>
      <c r="Q79" s="374"/>
      <c r="R79" s="374"/>
      <c r="S79" s="384"/>
      <c r="T79" s="384"/>
      <c r="U79" s="384"/>
      <c r="V79" s="384"/>
      <c r="W79" s="384"/>
      <c r="X79" s="384"/>
      <c r="Y79" s="363"/>
      <c r="Z79" s="363"/>
      <c r="AA79" s="387" t="str">
        <f t="shared" si="3"/>
        <v xml:space="preserve"> </v>
      </c>
    </row>
    <row r="80" spans="1:27" s="364" customFormat="1" ht="30.95" customHeight="1">
      <c r="A80" s="682" t="str">
        <f t="shared" si="2"/>
        <v>TN0060186</v>
      </c>
      <c r="B80" s="375"/>
      <c r="C80" s="376"/>
      <c r="D80" s="377"/>
      <c r="E80" s="377"/>
      <c r="F80" s="378"/>
      <c r="G80" s="378"/>
      <c r="H80" s="379"/>
      <c r="I80" s="379"/>
      <c r="J80" s="379"/>
      <c r="K80" s="379"/>
      <c r="L80" s="379"/>
      <c r="M80" s="379"/>
      <c r="N80" s="378"/>
      <c r="O80" s="380"/>
      <c r="P80" s="379"/>
      <c r="Q80" s="379"/>
      <c r="R80" s="379"/>
      <c r="S80" s="384"/>
      <c r="T80" s="384"/>
      <c r="U80" s="384"/>
      <c r="V80" s="384"/>
      <c r="W80" s="384"/>
      <c r="X80" s="384"/>
      <c r="Y80" s="363"/>
      <c r="Z80" s="363"/>
      <c r="AA80" s="387" t="str">
        <f t="shared" si="3"/>
        <v xml:space="preserve"> </v>
      </c>
    </row>
    <row r="81" spans="1:27" s="364" customFormat="1" ht="30.95" customHeight="1">
      <c r="A81" s="682" t="str">
        <f t="shared" si="2"/>
        <v>TN0060186</v>
      </c>
      <c r="B81" s="370"/>
      <c r="C81" s="371"/>
      <c r="D81" s="372"/>
      <c r="E81" s="372"/>
      <c r="F81" s="373"/>
      <c r="G81" s="373"/>
      <c r="H81" s="374"/>
      <c r="I81" s="374"/>
      <c r="J81" s="374"/>
      <c r="K81" s="374"/>
      <c r="L81" s="374"/>
      <c r="M81" s="374"/>
      <c r="N81" s="373"/>
      <c r="O81" s="381"/>
      <c r="P81" s="374"/>
      <c r="Q81" s="374"/>
      <c r="R81" s="374"/>
      <c r="S81" s="384"/>
      <c r="T81" s="384"/>
      <c r="U81" s="384"/>
      <c r="V81" s="384"/>
      <c r="W81" s="384"/>
      <c r="X81" s="384"/>
      <c r="Y81" s="363"/>
      <c r="Z81" s="363"/>
      <c r="AA81" s="387" t="str">
        <f t="shared" si="3"/>
        <v xml:space="preserve"> </v>
      </c>
    </row>
    <row r="82" spans="1:27" s="364" customFormat="1" ht="30.95" customHeight="1">
      <c r="A82" s="682" t="str">
        <f t="shared" si="2"/>
        <v>TN0060186</v>
      </c>
      <c r="B82" s="375"/>
      <c r="C82" s="376"/>
      <c r="D82" s="377"/>
      <c r="E82" s="377"/>
      <c r="F82" s="378"/>
      <c r="G82" s="378"/>
      <c r="H82" s="379"/>
      <c r="I82" s="379"/>
      <c r="J82" s="379"/>
      <c r="K82" s="379"/>
      <c r="L82" s="379"/>
      <c r="M82" s="379"/>
      <c r="N82" s="378"/>
      <c r="O82" s="380"/>
      <c r="P82" s="379"/>
      <c r="Q82" s="379"/>
      <c r="R82" s="379"/>
      <c r="S82" s="384"/>
      <c r="T82" s="384"/>
      <c r="U82" s="384"/>
      <c r="V82" s="384"/>
      <c r="W82" s="384"/>
      <c r="X82" s="384"/>
      <c r="Y82" s="363"/>
      <c r="Z82" s="363"/>
      <c r="AA82" s="387" t="str">
        <f t="shared" si="3"/>
        <v xml:space="preserve"> </v>
      </c>
    </row>
    <row r="83" spans="1:27" s="364" customFormat="1" ht="30.95" customHeight="1">
      <c r="A83" s="682" t="str">
        <f t="shared" si="2"/>
        <v>TN0060186</v>
      </c>
      <c r="B83" s="370"/>
      <c r="C83" s="371"/>
      <c r="D83" s="372"/>
      <c r="E83" s="372"/>
      <c r="F83" s="373"/>
      <c r="G83" s="373"/>
      <c r="H83" s="374"/>
      <c r="I83" s="374"/>
      <c r="J83" s="374"/>
      <c r="K83" s="374"/>
      <c r="L83" s="374"/>
      <c r="M83" s="374"/>
      <c r="N83" s="373"/>
      <c r="O83" s="381"/>
      <c r="P83" s="374"/>
      <c r="Q83" s="374"/>
      <c r="R83" s="374"/>
      <c r="S83" s="384"/>
      <c r="T83" s="384"/>
      <c r="U83" s="384"/>
      <c r="V83" s="384"/>
      <c r="W83" s="384"/>
      <c r="X83" s="384"/>
      <c r="Y83" s="363"/>
      <c r="Z83" s="363"/>
      <c r="AA83" s="387" t="str">
        <f t="shared" si="3"/>
        <v xml:space="preserve"> </v>
      </c>
    </row>
    <row r="84" spans="1:27" s="364" customFormat="1" ht="30.95" customHeight="1">
      <c r="A84" s="682" t="str">
        <f t="shared" si="2"/>
        <v>TN0060186</v>
      </c>
      <c r="B84" s="375"/>
      <c r="C84" s="376"/>
      <c r="D84" s="377"/>
      <c r="E84" s="377"/>
      <c r="F84" s="378"/>
      <c r="G84" s="378"/>
      <c r="H84" s="379"/>
      <c r="I84" s="379"/>
      <c r="J84" s="379"/>
      <c r="K84" s="379"/>
      <c r="L84" s="379"/>
      <c r="M84" s="379"/>
      <c r="N84" s="378"/>
      <c r="O84" s="380"/>
      <c r="P84" s="379"/>
      <c r="Q84" s="379"/>
      <c r="R84" s="379"/>
      <c r="S84" s="384"/>
      <c r="T84" s="384"/>
      <c r="U84" s="384"/>
      <c r="V84" s="384"/>
      <c r="W84" s="384"/>
      <c r="X84" s="384"/>
      <c r="Y84" s="363"/>
      <c r="Z84" s="363"/>
      <c r="AA84" s="387" t="str">
        <f t="shared" si="3"/>
        <v xml:space="preserve"> </v>
      </c>
    </row>
    <row r="85" spans="1:27" s="364" customFormat="1" ht="30.95" customHeight="1">
      <c r="A85" s="682" t="str">
        <f t="shared" si="2"/>
        <v>TN0060186</v>
      </c>
      <c r="B85" s="370"/>
      <c r="C85" s="371"/>
      <c r="D85" s="372"/>
      <c r="E85" s="372"/>
      <c r="F85" s="373"/>
      <c r="G85" s="373"/>
      <c r="H85" s="374"/>
      <c r="I85" s="374"/>
      <c r="J85" s="374"/>
      <c r="K85" s="374"/>
      <c r="L85" s="374"/>
      <c r="M85" s="374"/>
      <c r="N85" s="373"/>
      <c r="O85" s="381"/>
      <c r="P85" s="374"/>
      <c r="Q85" s="374"/>
      <c r="R85" s="374"/>
      <c r="S85" s="384"/>
      <c r="T85" s="384"/>
      <c r="U85" s="384"/>
      <c r="V85" s="384"/>
      <c r="W85" s="384"/>
      <c r="X85" s="384"/>
      <c r="Y85" s="363"/>
      <c r="Z85" s="363"/>
      <c r="AA85" s="387" t="str">
        <f t="shared" si="3"/>
        <v xml:space="preserve"> </v>
      </c>
    </row>
    <row r="86" spans="1:27" s="364" customFormat="1" ht="30.95" customHeight="1">
      <c r="A86" s="682" t="str">
        <f t="shared" si="2"/>
        <v>TN0060186</v>
      </c>
      <c r="B86" s="375"/>
      <c r="C86" s="376"/>
      <c r="D86" s="377"/>
      <c r="E86" s="377"/>
      <c r="F86" s="378"/>
      <c r="G86" s="378"/>
      <c r="H86" s="379"/>
      <c r="I86" s="379"/>
      <c r="J86" s="379"/>
      <c r="K86" s="379"/>
      <c r="L86" s="379"/>
      <c r="M86" s="379"/>
      <c r="N86" s="378"/>
      <c r="O86" s="380"/>
      <c r="P86" s="379"/>
      <c r="Q86" s="379"/>
      <c r="R86" s="379"/>
      <c r="S86" s="384"/>
      <c r="T86" s="384"/>
      <c r="U86" s="384"/>
      <c r="V86" s="384"/>
      <c r="W86" s="384"/>
      <c r="X86" s="384"/>
      <c r="Y86" s="363"/>
      <c r="Z86" s="363"/>
      <c r="AA86" s="387" t="str">
        <f t="shared" si="3"/>
        <v xml:space="preserve"> </v>
      </c>
    </row>
    <row r="87" spans="1:27" s="364" customFormat="1" ht="30.95" customHeight="1">
      <c r="A87" s="682" t="str">
        <f t="shared" si="2"/>
        <v>TN0060186</v>
      </c>
      <c r="B87" s="370"/>
      <c r="C87" s="371"/>
      <c r="D87" s="372"/>
      <c r="E87" s="372"/>
      <c r="F87" s="373"/>
      <c r="G87" s="373"/>
      <c r="H87" s="374"/>
      <c r="I87" s="374"/>
      <c r="J87" s="374"/>
      <c r="K87" s="374"/>
      <c r="L87" s="374"/>
      <c r="M87" s="374"/>
      <c r="N87" s="373"/>
      <c r="O87" s="381"/>
      <c r="P87" s="374"/>
      <c r="Q87" s="374"/>
      <c r="R87" s="374"/>
      <c r="S87" s="384"/>
      <c r="T87" s="384"/>
      <c r="U87" s="384"/>
      <c r="V87" s="384"/>
      <c r="W87" s="384"/>
      <c r="X87" s="384"/>
      <c r="Y87" s="363"/>
      <c r="Z87" s="363"/>
      <c r="AA87" s="387" t="str">
        <f t="shared" si="3"/>
        <v xml:space="preserve"> </v>
      </c>
    </row>
    <row r="88" spans="1:27" s="364" customFormat="1" ht="30.95" customHeight="1">
      <c r="A88" s="682" t="str">
        <f t="shared" si="2"/>
        <v>TN0060186</v>
      </c>
      <c r="B88" s="375"/>
      <c r="C88" s="376"/>
      <c r="D88" s="377"/>
      <c r="E88" s="377"/>
      <c r="F88" s="378"/>
      <c r="G88" s="378"/>
      <c r="H88" s="379"/>
      <c r="I88" s="379"/>
      <c r="J88" s="379"/>
      <c r="K88" s="379"/>
      <c r="L88" s="379"/>
      <c r="M88" s="379"/>
      <c r="N88" s="378"/>
      <c r="O88" s="380"/>
      <c r="P88" s="379"/>
      <c r="Q88" s="379"/>
      <c r="R88" s="379"/>
      <c r="S88" s="384"/>
      <c r="T88" s="384"/>
      <c r="U88" s="384"/>
      <c r="V88" s="384"/>
      <c r="W88" s="384"/>
      <c r="X88" s="384"/>
      <c r="Y88" s="363"/>
      <c r="Z88" s="363"/>
      <c r="AA88" s="387" t="str">
        <f t="shared" si="3"/>
        <v xml:space="preserve"> </v>
      </c>
    </row>
    <row r="89" spans="1:27" s="364" customFormat="1" ht="30.95" customHeight="1">
      <c r="A89" s="682" t="str">
        <f t="shared" si="2"/>
        <v>TN0060186</v>
      </c>
      <c r="B89" s="370"/>
      <c r="C89" s="371"/>
      <c r="D89" s="372"/>
      <c r="E89" s="372"/>
      <c r="F89" s="373"/>
      <c r="G89" s="373"/>
      <c r="H89" s="374"/>
      <c r="I89" s="374"/>
      <c r="J89" s="374"/>
      <c r="K89" s="374"/>
      <c r="L89" s="374"/>
      <c r="M89" s="374"/>
      <c r="N89" s="373"/>
      <c r="O89" s="381"/>
      <c r="P89" s="374"/>
      <c r="Q89" s="374"/>
      <c r="R89" s="374"/>
      <c r="S89" s="384"/>
      <c r="T89" s="384"/>
      <c r="U89" s="384"/>
      <c r="V89" s="384"/>
      <c r="W89" s="384"/>
      <c r="X89" s="384"/>
      <c r="Y89" s="363"/>
      <c r="Z89" s="363"/>
      <c r="AA89" s="387" t="str">
        <f t="shared" si="3"/>
        <v xml:space="preserve"> </v>
      </c>
    </row>
    <row r="90" spans="1:27" s="364" customFormat="1" ht="30.95" customHeight="1">
      <c r="A90" s="682" t="str">
        <f t="shared" si="2"/>
        <v>TN0060186</v>
      </c>
      <c r="B90" s="375"/>
      <c r="C90" s="376"/>
      <c r="D90" s="377"/>
      <c r="E90" s="377"/>
      <c r="F90" s="378"/>
      <c r="G90" s="378"/>
      <c r="H90" s="379"/>
      <c r="I90" s="379"/>
      <c r="J90" s="379"/>
      <c r="K90" s="379"/>
      <c r="L90" s="379"/>
      <c r="M90" s="379"/>
      <c r="N90" s="378"/>
      <c r="O90" s="380"/>
      <c r="P90" s="379"/>
      <c r="Q90" s="379"/>
      <c r="R90" s="379"/>
      <c r="S90" s="384"/>
      <c r="T90" s="384"/>
      <c r="U90" s="384"/>
      <c r="V90" s="384"/>
      <c r="W90" s="384"/>
      <c r="X90" s="384"/>
      <c r="Y90" s="363"/>
      <c r="Z90" s="363"/>
      <c r="AA90" s="387" t="str">
        <f t="shared" si="3"/>
        <v xml:space="preserve"> </v>
      </c>
    </row>
    <row r="91" spans="1:27" s="364" customFormat="1" ht="30.95" customHeight="1">
      <c r="A91" s="682" t="str">
        <f t="shared" si="2"/>
        <v>TN0060186</v>
      </c>
      <c r="B91" s="370"/>
      <c r="C91" s="371"/>
      <c r="D91" s="372"/>
      <c r="E91" s="372"/>
      <c r="F91" s="373"/>
      <c r="G91" s="373"/>
      <c r="H91" s="374"/>
      <c r="I91" s="374"/>
      <c r="J91" s="374"/>
      <c r="K91" s="374"/>
      <c r="L91" s="374"/>
      <c r="M91" s="374"/>
      <c r="N91" s="373"/>
      <c r="O91" s="381"/>
      <c r="P91" s="374"/>
      <c r="Q91" s="374"/>
      <c r="R91" s="374"/>
      <c r="S91" s="384"/>
      <c r="T91" s="384"/>
      <c r="U91" s="384"/>
      <c r="V91" s="384"/>
      <c r="W91" s="384"/>
      <c r="X91" s="384"/>
      <c r="Y91" s="363"/>
      <c r="Z91" s="363"/>
      <c r="AA91" s="387" t="str">
        <f t="shared" si="3"/>
        <v xml:space="preserve"> </v>
      </c>
    </row>
    <row r="92" spans="1:27" s="364" customFormat="1" ht="30.95" customHeight="1">
      <c r="A92" s="682" t="str">
        <f t="shared" si="2"/>
        <v>TN0060186</v>
      </c>
      <c r="B92" s="375"/>
      <c r="C92" s="376"/>
      <c r="D92" s="377"/>
      <c r="E92" s="377"/>
      <c r="F92" s="378"/>
      <c r="G92" s="378"/>
      <c r="H92" s="379"/>
      <c r="I92" s="379"/>
      <c r="J92" s="379"/>
      <c r="K92" s="379"/>
      <c r="L92" s="379"/>
      <c r="M92" s="379"/>
      <c r="N92" s="378"/>
      <c r="O92" s="380"/>
      <c r="P92" s="379"/>
      <c r="Q92" s="379"/>
      <c r="R92" s="379"/>
      <c r="S92" s="384"/>
      <c r="T92" s="384"/>
      <c r="U92" s="384"/>
      <c r="V92" s="384"/>
      <c r="W92" s="384"/>
      <c r="X92" s="384"/>
      <c r="Y92" s="363"/>
      <c r="Z92" s="363"/>
      <c r="AA92" s="387" t="str">
        <f t="shared" si="3"/>
        <v xml:space="preserve"> </v>
      </c>
    </row>
    <row r="93" spans="1:27" s="364" customFormat="1" ht="30.95" customHeight="1">
      <c r="A93" s="682" t="str">
        <f t="shared" si="2"/>
        <v>TN0060186</v>
      </c>
      <c r="B93" s="370"/>
      <c r="C93" s="371"/>
      <c r="D93" s="372"/>
      <c r="E93" s="372"/>
      <c r="F93" s="373"/>
      <c r="G93" s="373"/>
      <c r="H93" s="374"/>
      <c r="I93" s="374"/>
      <c r="J93" s="374"/>
      <c r="K93" s="374"/>
      <c r="L93" s="374"/>
      <c r="M93" s="374"/>
      <c r="N93" s="373"/>
      <c r="O93" s="381"/>
      <c r="P93" s="374"/>
      <c r="Q93" s="374"/>
      <c r="R93" s="374"/>
      <c r="S93" s="384"/>
      <c r="T93" s="384"/>
      <c r="U93" s="384"/>
      <c r="V93" s="384"/>
      <c r="W93" s="384"/>
      <c r="X93" s="384"/>
      <c r="Y93" s="363"/>
      <c r="Z93" s="363"/>
      <c r="AA93" s="387" t="str">
        <f t="shared" si="3"/>
        <v xml:space="preserve"> </v>
      </c>
    </row>
    <row r="94" spans="1:27" s="364" customFormat="1" ht="30.95" customHeight="1">
      <c r="A94" s="682" t="str">
        <f t="shared" si="2"/>
        <v>TN0060186</v>
      </c>
      <c r="B94" s="375"/>
      <c r="C94" s="376"/>
      <c r="D94" s="377"/>
      <c r="E94" s="377"/>
      <c r="F94" s="378"/>
      <c r="G94" s="378"/>
      <c r="H94" s="379"/>
      <c r="I94" s="379"/>
      <c r="J94" s="379"/>
      <c r="K94" s="379"/>
      <c r="L94" s="379"/>
      <c r="M94" s="379"/>
      <c r="N94" s="378"/>
      <c r="O94" s="380"/>
      <c r="P94" s="379"/>
      <c r="Q94" s="379"/>
      <c r="R94" s="379"/>
      <c r="S94" s="384"/>
      <c r="T94" s="384"/>
      <c r="U94" s="384"/>
      <c r="V94" s="384"/>
      <c r="W94" s="384"/>
      <c r="X94" s="384"/>
      <c r="Y94" s="363"/>
      <c r="Z94" s="363"/>
      <c r="AA94" s="387" t="str">
        <f t="shared" si="3"/>
        <v xml:space="preserve"> </v>
      </c>
    </row>
    <row r="95" spans="1:27" s="364" customFormat="1" ht="30.95" customHeight="1">
      <c r="A95" s="682" t="str">
        <f t="shared" si="2"/>
        <v>TN0060186</v>
      </c>
      <c r="B95" s="370"/>
      <c r="C95" s="371"/>
      <c r="D95" s="372"/>
      <c r="E95" s="372"/>
      <c r="F95" s="373"/>
      <c r="G95" s="373"/>
      <c r="H95" s="374"/>
      <c r="I95" s="374"/>
      <c r="J95" s="374"/>
      <c r="K95" s="374"/>
      <c r="L95" s="374"/>
      <c r="M95" s="374"/>
      <c r="N95" s="373"/>
      <c r="O95" s="381"/>
      <c r="P95" s="374"/>
      <c r="Q95" s="374"/>
      <c r="R95" s="374"/>
      <c r="S95" s="384"/>
      <c r="T95" s="384"/>
      <c r="U95" s="384"/>
      <c r="V95" s="384"/>
      <c r="W95" s="384"/>
      <c r="X95" s="384"/>
      <c r="Y95" s="363"/>
      <c r="Z95" s="363"/>
      <c r="AA95" s="387" t="str">
        <f t="shared" si="3"/>
        <v xml:space="preserve"> </v>
      </c>
    </row>
    <row r="96" spans="1:27" s="364" customFormat="1" ht="30.95" customHeight="1">
      <c r="A96" s="682" t="str">
        <f t="shared" si="2"/>
        <v>TN0060186</v>
      </c>
      <c r="B96" s="375"/>
      <c r="C96" s="376"/>
      <c r="D96" s="377"/>
      <c r="E96" s="377"/>
      <c r="F96" s="378"/>
      <c r="G96" s="378"/>
      <c r="H96" s="379"/>
      <c r="I96" s="379"/>
      <c r="J96" s="379"/>
      <c r="K96" s="379"/>
      <c r="L96" s="379"/>
      <c r="M96" s="379"/>
      <c r="N96" s="378"/>
      <c r="O96" s="380"/>
      <c r="P96" s="379"/>
      <c r="Q96" s="379"/>
      <c r="R96" s="379"/>
      <c r="S96" s="384"/>
      <c r="T96" s="384"/>
      <c r="U96" s="384"/>
      <c r="V96" s="384"/>
      <c r="W96" s="384"/>
      <c r="X96" s="384"/>
      <c r="Y96" s="363"/>
      <c r="Z96" s="363"/>
      <c r="AA96" s="387" t="str">
        <f t="shared" si="3"/>
        <v xml:space="preserve"> </v>
      </c>
    </row>
    <row r="97" spans="1:27" s="364" customFormat="1" ht="30.95" customHeight="1">
      <c r="A97" s="682" t="str">
        <f t="shared" si="2"/>
        <v>TN0060186</v>
      </c>
      <c r="B97" s="370"/>
      <c r="C97" s="371"/>
      <c r="D97" s="372"/>
      <c r="E97" s="372"/>
      <c r="F97" s="373"/>
      <c r="G97" s="373"/>
      <c r="H97" s="374"/>
      <c r="I97" s="374"/>
      <c r="J97" s="374"/>
      <c r="K97" s="374"/>
      <c r="L97" s="374"/>
      <c r="M97" s="374"/>
      <c r="N97" s="373"/>
      <c r="O97" s="381"/>
      <c r="P97" s="374"/>
      <c r="Q97" s="374"/>
      <c r="R97" s="374"/>
      <c r="S97" s="384"/>
      <c r="T97" s="384"/>
      <c r="U97" s="384"/>
      <c r="V97" s="384"/>
      <c r="W97" s="384"/>
      <c r="X97" s="384"/>
      <c r="Y97" s="363"/>
      <c r="Z97" s="363"/>
      <c r="AA97" s="387" t="str">
        <f t="shared" si="3"/>
        <v xml:space="preserve"> </v>
      </c>
    </row>
    <row r="98" spans="1:27" s="364" customFormat="1" ht="30.95" customHeight="1">
      <c r="A98" s="682" t="str">
        <f t="shared" si="2"/>
        <v>TN0060186</v>
      </c>
      <c r="B98" s="375"/>
      <c r="C98" s="376"/>
      <c r="D98" s="377"/>
      <c r="E98" s="377"/>
      <c r="F98" s="378"/>
      <c r="G98" s="378"/>
      <c r="H98" s="379"/>
      <c r="I98" s="379"/>
      <c r="J98" s="379"/>
      <c r="K98" s="379"/>
      <c r="L98" s="379"/>
      <c r="M98" s="379"/>
      <c r="N98" s="378"/>
      <c r="O98" s="380"/>
      <c r="P98" s="379"/>
      <c r="Q98" s="379"/>
      <c r="R98" s="379"/>
      <c r="S98" s="384"/>
      <c r="T98" s="384"/>
      <c r="U98" s="384"/>
      <c r="V98" s="384"/>
      <c r="W98" s="384"/>
      <c r="X98" s="384"/>
      <c r="Y98" s="363"/>
      <c r="Z98" s="363"/>
      <c r="AA98" s="387" t="str">
        <f t="shared" si="3"/>
        <v xml:space="preserve"> </v>
      </c>
    </row>
    <row r="99" spans="1:27" s="364" customFormat="1" ht="30.95" customHeight="1">
      <c r="A99" s="682" t="str">
        <f t="shared" si="2"/>
        <v>TN0060186</v>
      </c>
      <c r="B99" s="370"/>
      <c r="C99" s="371"/>
      <c r="D99" s="372"/>
      <c r="E99" s="372"/>
      <c r="F99" s="373"/>
      <c r="G99" s="373"/>
      <c r="H99" s="374"/>
      <c r="I99" s="374"/>
      <c r="J99" s="374"/>
      <c r="K99" s="374"/>
      <c r="L99" s="374"/>
      <c r="M99" s="374"/>
      <c r="N99" s="373"/>
      <c r="O99" s="381"/>
      <c r="P99" s="374"/>
      <c r="Q99" s="374"/>
      <c r="R99" s="374"/>
      <c r="S99" s="384"/>
      <c r="T99" s="384"/>
      <c r="U99" s="384"/>
      <c r="V99" s="384"/>
      <c r="W99" s="384"/>
      <c r="X99" s="384"/>
      <c r="Y99" s="363"/>
      <c r="Z99" s="363"/>
      <c r="AA99" s="387" t="str">
        <f t="shared" si="3"/>
        <v xml:space="preserve"> </v>
      </c>
    </row>
    <row r="100" spans="1:27" s="364" customFormat="1" ht="30.95" customHeight="1">
      <c r="A100" s="682" t="str">
        <f t="shared" si="2"/>
        <v>TN0060186</v>
      </c>
      <c r="B100" s="375"/>
      <c r="C100" s="376"/>
      <c r="D100" s="377"/>
      <c r="E100" s="377"/>
      <c r="F100" s="378"/>
      <c r="G100" s="378"/>
      <c r="H100" s="379"/>
      <c r="I100" s="379"/>
      <c r="J100" s="379"/>
      <c r="K100" s="379"/>
      <c r="L100" s="379"/>
      <c r="M100" s="379"/>
      <c r="N100" s="378"/>
      <c r="O100" s="380"/>
      <c r="P100" s="379"/>
      <c r="Q100" s="379"/>
      <c r="R100" s="379"/>
      <c r="S100" s="384"/>
      <c r="T100" s="384"/>
      <c r="U100" s="384"/>
      <c r="V100" s="384"/>
      <c r="W100" s="384"/>
      <c r="X100" s="384"/>
      <c r="Y100" s="363"/>
      <c r="Z100" s="363"/>
      <c r="AA100" s="387" t="str">
        <f t="shared" si="3"/>
        <v xml:space="preserve"> </v>
      </c>
    </row>
    <row r="101" spans="1:27" s="364" customFormat="1" ht="30.95" customHeight="1">
      <c r="A101" s="682" t="str">
        <f t="shared" si="2"/>
        <v>TN0060186</v>
      </c>
      <c r="B101" s="370"/>
      <c r="C101" s="371"/>
      <c r="D101" s="372"/>
      <c r="E101" s="372"/>
      <c r="F101" s="373"/>
      <c r="G101" s="373"/>
      <c r="H101" s="374"/>
      <c r="I101" s="374"/>
      <c r="J101" s="374"/>
      <c r="K101" s="374"/>
      <c r="L101" s="374"/>
      <c r="M101" s="374"/>
      <c r="N101" s="373"/>
      <c r="O101" s="381"/>
      <c r="P101" s="374"/>
      <c r="Q101" s="374"/>
      <c r="R101" s="374"/>
      <c r="S101" s="384"/>
      <c r="T101" s="384"/>
      <c r="U101" s="384"/>
      <c r="V101" s="384"/>
      <c r="W101" s="384"/>
      <c r="X101" s="384"/>
      <c r="Y101" s="363"/>
      <c r="Z101" s="363"/>
      <c r="AA101" s="387" t="str">
        <f t="shared" si="3"/>
        <v xml:space="preserve"> </v>
      </c>
    </row>
    <row r="102" spans="1:27" s="364" customFormat="1" ht="30.95" customHeight="1">
      <c r="A102" s="682" t="str">
        <f t="shared" si="2"/>
        <v>TN0060186</v>
      </c>
      <c r="B102" s="375"/>
      <c r="C102" s="376"/>
      <c r="D102" s="377"/>
      <c r="E102" s="377"/>
      <c r="F102" s="378"/>
      <c r="G102" s="378"/>
      <c r="H102" s="379"/>
      <c r="I102" s="379"/>
      <c r="J102" s="379"/>
      <c r="K102" s="379"/>
      <c r="L102" s="379"/>
      <c r="M102" s="379"/>
      <c r="N102" s="378"/>
      <c r="O102" s="380"/>
      <c r="P102" s="379"/>
      <c r="Q102" s="379"/>
      <c r="R102" s="379"/>
      <c r="S102" s="384"/>
      <c r="T102" s="384"/>
      <c r="U102" s="384"/>
      <c r="V102" s="384"/>
      <c r="W102" s="384"/>
      <c r="X102" s="384"/>
      <c r="Y102" s="363"/>
      <c r="Z102" s="363"/>
      <c r="AA102" s="387" t="str">
        <f t="shared" si="3"/>
        <v xml:space="preserve"> </v>
      </c>
    </row>
    <row r="103" spans="1:27" s="364" customFormat="1" ht="30.95" customHeight="1">
      <c r="A103" s="682" t="str">
        <f t="shared" si="2"/>
        <v>TN0060186</v>
      </c>
      <c r="B103" s="370"/>
      <c r="C103" s="371"/>
      <c r="D103" s="372"/>
      <c r="E103" s="372"/>
      <c r="F103" s="373"/>
      <c r="G103" s="373"/>
      <c r="H103" s="374"/>
      <c r="I103" s="374"/>
      <c r="J103" s="374"/>
      <c r="K103" s="374"/>
      <c r="L103" s="374"/>
      <c r="M103" s="374"/>
      <c r="N103" s="373"/>
      <c r="O103" s="381"/>
      <c r="P103" s="374"/>
      <c r="Q103" s="374"/>
      <c r="R103" s="374"/>
      <c r="S103" s="384"/>
      <c r="T103" s="384"/>
      <c r="U103" s="384"/>
      <c r="V103" s="384"/>
      <c r="W103" s="384"/>
      <c r="X103" s="384"/>
      <c r="Y103" s="363"/>
      <c r="Z103" s="363"/>
      <c r="AA103" s="387" t="str">
        <f t="shared" si="3"/>
        <v xml:space="preserve"> </v>
      </c>
    </row>
    <row r="104" spans="1:27" s="364" customFormat="1" ht="30.95" customHeight="1">
      <c r="A104" s="682" t="str">
        <f t="shared" si="2"/>
        <v>TN0060186</v>
      </c>
      <c r="B104" s="375"/>
      <c r="C104" s="376"/>
      <c r="D104" s="377"/>
      <c r="E104" s="377"/>
      <c r="F104" s="378"/>
      <c r="G104" s="378"/>
      <c r="H104" s="379"/>
      <c r="I104" s="379"/>
      <c r="J104" s="379"/>
      <c r="K104" s="379"/>
      <c r="L104" s="379"/>
      <c r="M104" s="379"/>
      <c r="N104" s="378"/>
      <c r="O104" s="380"/>
      <c r="P104" s="379"/>
      <c r="Q104" s="379"/>
      <c r="R104" s="379"/>
      <c r="S104" s="384"/>
      <c r="T104" s="384"/>
      <c r="U104" s="384"/>
      <c r="V104" s="384"/>
      <c r="W104" s="384"/>
      <c r="X104" s="384"/>
      <c r="Y104" s="363"/>
      <c r="Z104" s="363"/>
      <c r="AA104" s="387" t="str">
        <f t="shared" si="3"/>
        <v xml:space="preserve"> </v>
      </c>
    </row>
    <row r="105" spans="1:27" s="364" customFormat="1" ht="30.95" customHeight="1">
      <c r="A105" s="682" t="str">
        <f t="shared" si="2"/>
        <v>TN0060186</v>
      </c>
      <c r="B105" s="370"/>
      <c r="C105" s="371"/>
      <c r="D105" s="372"/>
      <c r="E105" s="372"/>
      <c r="F105" s="373"/>
      <c r="G105" s="373"/>
      <c r="H105" s="374"/>
      <c r="I105" s="374"/>
      <c r="J105" s="374"/>
      <c r="K105" s="374"/>
      <c r="L105" s="374"/>
      <c r="M105" s="374"/>
      <c r="N105" s="373"/>
      <c r="O105" s="381"/>
      <c r="P105" s="374"/>
      <c r="Q105" s="374"/>
      <c r="R105" s="374"/>
      <c r="S105" s="384"/>
      <c r="T105" s="384"/>
      <c r="U105" s="384"/>
      <c r="V105" s="384"/>
      <c r="W105" s="384"/>
      <c r="X105" s="384"/>
      <c r="Y105" s="363"/>
      <c r="Z105" s="363"/>
      <c r="AA105" s="387" t="str">
        <f t="shared" si="3"/>
        <v xml:space="preserve"> </v>
      </c>
    </row>
    <row r="106" spans="1:27" s="364" customFormat="1" ht="30.95" customHeight="1">
      <c r="A106" s="682" t="str">
        <f t="shared" si="2"/>
        <v>TN0060186</v>
      </c>
      <c r="B106" s="375"/>
      <c r="C106" s="376"/>
      <c r="D106" s="377"/>
      <c r="E106" s="377"/>
      <c r="F106" s="378"/>
      <c r="G106" s="378"/>
      <c r="H106" s="379"/>
      <c r="I106" s="379"/>
      <c r="J106" s="379"/>
      <c r="K106" s="379"/>
      <c r="L106" s="379"/>
      <c r="M106" s="379"/>
      <c r="N106" s="378"/>
      <c r="O106" s="380"/>
      <c r="P106" s="379"/>
      <c r="Q106" s="379"/>
      <c r="R106" s="379"/>
      <c r="S106" s="384"/>
      <c r="T106" s="384"/>
      <c r="U106" s="384"/>
      <c r="V106" s="384"/>
      <c r="W106" s="384"/>
      <c r="X106" s="384"/>
      <c r="Y106" s="363"/>
      <c r="Z106" s="363"/>
      <c r="AA106" s="387" t="str">
        <f t="shared" si="3"/>
        <v xml:space="preserve"> </v>
      </c>
    </row>
    <row r="107" spans="1:27" s="364" customFormat="1" ht="30.95" customHeight="1">
      <c r="A107" s="682" t="str">
        <f t="shared" si="2"/>
        <v>TN0060186</v>
      </c>
      <c r="B107" s="370"/>
      <c r="C107" s="371"/>
      <c r="D107" s="372"/>
      <c r="E107" s="372"/>
      <c r="F107" s="373"/>
      <c r="G107" s="373"/>
      <c r="H107" s="374"/>
      <c r="I107" s="374"/>
      <c r="J107" s="374"/>
      <c r="K107" s="374"/>
      <c r="L107" s="374"/>
      <c r="M107" s="374"/>
      <c r="N107" s="373"/>
      <c r="O107" s="381"/>
      <c r="P107" s="374"/>
      <c r="Q107" s="374"/>
      <c r="R107" s="374"/>
      <c r="S107" s="384"/>
      <c r="T107" s="384"/>
      <c r="U107" s="384"/>
      <c r="V107" s="384"/>
      <c r="W107" s="384"/>
      <c r="X107" s="384"/>
      <c r="Y107" s="363"/>
      <c r="Z107" s="363"/>
      <c r="AA107" s="387" t="str">
        <f t="shared" si="3"/>
        <v xml:space="preserve"> </v>
      </c>
    </row>
    <row r="108" spans="1:27" s="364" customFormat="1" ht="30.95" customHeight="1">
      <c r="A108" s="682" t="str">
        <f t="shared" si="2"/>
        <v>TN0060186</v>
      </c>
      <c r="B108" s="375"/>
      <c r="C108" s="376"/>
      <c r="D108" s="377"/>
      <c r="E108" s="377"/>
      <c r="F108" s="378"/>
      <c r="G108" s="378"/>
      <c r="H108" s="379"/>
      <c r="I108" s="379"/>
      <c r="J108" s="379"/>
      <c r="K108" s="379"/>
      <c r="L108" s="379"/>
      <c r="M108" s="379"/>
      <c r="N108" s="378"/>
      <c r="O108" s="380"/>
      <c r="P108" s="379"/>
      <c r="Q108" s="379"/>
      <c r="R108" s="379"/>
      <c r="S108" s="384"/>
      <c r="T108" s="384"/>
      <c r="U108" s="384"/>
      <c r="V108" s="384"/>
      <c r="W108" s="384"/>
      <c r="X108" s="384"/>
      <c r="Y108" s="363"/>
      <c r="Z108" s="363"/>
      <c r="AA108" s="387" t="str">
        <f t="shared" si="3"/>
        <v xml:space="preserve"> </v>
      </c>
    </row>
    <row r="109" spans="1:27" s="364" customFormat="1" ht="30.95" customHeight="1">
      <c r="A109" s="682" t="str">
        <f t="shared" si="2"/>
        <v>TN0060186</v>
      </c>
      <c r="B109" s="370"/>
      <c r="C109" s="371"/>
      <c r="D109" s="372"/>
      <c r="E109" s="372"/>
      <c r="F109" s="373"/>
      <c r="G109" s="373"/>
      <c r="H109" s="374"/>
      <c r="I109" s="374"/>
      <c r="J109" s="374"/>
      <c r="K109" s="374"/>
      <c r="L109" s="374"/>
      <c r="M109" s="374"/>
      <c r="N109" s="373"/>
      <c r="O109" s="381"/>
      <c r="P109" s="374"/>
      <c r="Q109" s="374"/>
      <c r="R109" s="374"/>
      <c r="S109" s="384"/>
      <c r="T109" s="384"/>
      <c r="U109" s="384"/>
      <c r="V109" s="384"/>
      <c r="W109" s="384"/>
      <c r="X109" s="384"/>
      <c r="Y109" s="363"/>
      <c r="Z109" s="363"/>
      <c r="AA109" s="387" t="str">
        <f t="shared" si="3"/>
        <v xml:space="preserve"> </v>
      </c>
    </row>
    <row r="110" spans="1:27" s="364" customFormat="1" ht="30.95" customHeight="1">
      <c r="A110" s="682" t="str">
        <f t="shared" si="2"/>
        <v>TN0060186</v>
      </c>
      <c r="B110" s="375"/>
      <c r="C110" s="376"/>
      <c r="D110" s="377"/>
      <c r="E110" s="377"/>
      <c r="F110" s="378"/>
      <c r="G110" s="378"/>
      <c r="H110" s="379"/>
      <c r="I110" s="379"/>
      <c r="J110" s="379"/>
      <c r="K110" s="379"/>
      <c r="L110" s="379"/>
      <c r="M110" s="379"/>
      <c r="N110" s="378"/>
      <c r="O110" s="380"/>
      <c r="P110" s="379"/>
      <c r="Q110" s="379"/>
      <c r="R110" s="379"/>
      <c r="S110" s="384"/>
      <c r="T110" s="384"/>
      <c r="U110" s="384"/>
      <c r="V110" s="384"/>
      <c r="W110" s="384"/>
      <c r="X110" s="384"/>
      <c r="Y110" s="363"/>
      <c r="Z110" s="363"/>
      <c r="AA110" s="387" t="str">
        <f t="shared" si="3"/>
        <v xml:space="preserve"> </v>
      </c>
    </row>
    <row r="111" spans="1:27" s="364" customFormat="1" ht="30.95" customHeight="1">
      <c r="A111" s="682" t="str">
        <f t="shared" si="2"/>
        <v>TN0060186</v>
      </c>
      <c r="B111" s="370"/>
      <c r="C111" s="371"/>
      <c r="D111" s="372"/>
      <c r="E111" s="372"/>
      <c r="F111" s="373"/>
      <c r="G111" s="373"/>
      <c r="H111" s="374"/>
      <c r="I111" s="374"/>
      <c r="J111" s="374"/>
      <c r="K111" s="374"/>
      <c r="L111" s="374"/>
      <c r="M111" s="374"/>
      <c r="N111" s="373"/>
      <c r="O111" s="381"/>
      <c r="P111" s="374"/>
      <c r="Q111" s="374"/>
      <c r="R111" s="374"/>
      <c r="S111" s="384"/>
      <c r="T111" s="384"/>
      <c r="U111" s="384"/>
      <c r="V111" s="384"/>
      <c r="W111" s="384"/>
      <c r="X111" s="384"/>
      <c r="Y111" s="363"/>
      <c r="Z111" s="363"/>
      <c r="AA111" s="387" t="str">
        <f t="shared" si="3"/>
        <v xml:space="preserve"> </v>
      </c>
    </row>
    <row r="112" spans="1:27" s="364" customFormat="1" ht="30.95" customHeight="1">
      <c r="A112" s="682" t="str">
        <f t="shared" si="2"/>
        <v>TN0060186</v>
      </c>
      <c r="B112" s="375"/>
      <c r="C112" s="376"/>
      <c r="D112" s="377"/>
      <c r="E112" s="377"/>
      <c r="F112" s="378"/>
      <c r="G112" s="378"/>
      <c r="H112" s="379"/>
      <c r="I112" s="379"/>
      <c r="J112" s="379"/>
      <c r="K112" s="379"/>
      <c r="L112" s="379"/>
      <c r="M112" s="379"/>
      <c r="N112" s="378"/>
      <c r="O112" s="380"/>
      <c r="P112" s="379"/>
      <c r="Q112" s="379"/>
      <c r="R112" s="379"/>
      <c r="S112" s="384"/>
      <c r="T112" s="384"/>
      <c r="U112" s="384"/>
      <c r="V112" s="384"/>
      <c r="W112" s="384"/>
      <c r="X112" s="384"/>
      <c r="Y112" s="363"/>
      <c r="Z112" s="363"/>
      <c r="AA112" s="387" t="str">
        <f t="shared" si="3"/>
        <v xml:space="preserve"> </v>
      </c>
    </row>
    <row r="113" spans="1:27" s="364" customFormat="1" ht="30.95" customHeight="1">
      <c r="A113" s="682" t="str">
        <f t="shared" si="2"/>
        <v>TN0060186</v>
      </c>
      <c r="B113" s="370"/>
      <c r="C113" s="371"/>
      <c r="D113" s="372"/>
      <c r="E113" s="372"/>
      <c r="F113" s="373"/>
      <c r="G113" s="373"/>
      <c r="H113" s="374"/>
      <c r="I113" s="374"/>
      <c r="J113" s="374"/>
      <c r="K113" s="374"/>
      <c r="L113" s="374"/>
      <c r="M113" s="374"/>
      <c r="N113" s="373"/>
      <c r="O113" s="381"/>
      <c r="P113" s="374"/>
      <c r="Q113" s="374"/>
      <c r="R113" s="374"/>
      <c r="S113" s="384"/>
      <c r="T113" s="384"/>
      <c r="U113" s="384"/>
      <c r="V113" s="384"/>
      <c r="W113" s="384"/>
      <c r="X113" s="384"/>
      <c r="Y113" s="363"/>
      <c r="Z113" s="363"/>
      <c r="AA113" s="387" t="str">
        <f t="shared" si="3"/>
        <v xml:space="preserve"> </v>
      </c>
    </row>
    <row r="114" spans="1:27" s="364" customFormat="1" ht="30.95" customHeight="1">
      <c r="A114" s="682" t="str">
        <f t="shared" si="2"/>
        <v>TN0060186</v>
      </c>
      <c r="B114" s="375"/>
      <c r="C114" s="376"/>
      <c r="D114" s="377"/>
      <c r="E114" s="377"/>
      <c r="F114" s="378"/>
      <c r="G114" s="378"/>
      <c r="H114" s="379"/>
      <c r="I114" s="379"/>
      <c r="J114" s="379"/>
      <c r="K114" s="379"/>
      <c r="L114" s="379"/>
      <c r="M114" s="379"/>
      <c r="N114" s="378"/>
      <c r="O114" s="380"/>
      <c r="P114" s="379"/>
      <c r="Q114" s="379"/>
      <c r="R114" s="379"/>
      <c r="S114" s="384"/>
      <c r="T114" s="384"/>
      <c r="U114" s="384"/>
      <c r="V114" s="384"/>
      <c r="W114" s="384"/>
      <c r="X114" s="384"/>
      <c r="Y114" s="363"/>
      <c r="Z114" s="363"/>
      <c r="AA114" s="387" t="str">
        <f t="shared" si="3"/>
        <v xml:space="preserve"> </v>
      </c>
    </row>
    <row r="115" spans="1:27" s="364" customFormat="1" ht="30.95" customHeight="1">
      <c r="A115" s="682" t="str">
        <f t="shared" si="2"/>
        <v>TN0060186</v>
      </c>
      <c r="B115" s="370"/>
      <c r="C115" s="371"/>
      <c r="D115" s="372"/>
      <c r="E115" s="372"/>
      <c r="F115" s="373"/>
      <c r="G115" s="373"/>
      <c r="H115" s="374"/>
      <c r="I115" s="374"/>
      <c r="J115" s="374"/>
      <c r="K115" s="374"/>
      <c r="L115" s="374"/>
      <c r="M115" s="374"/>
      <c r="N115" s="373"/>
      <c r="O115" s="381"/>
      <c r="P115" s="374"/>
      <c r="Q115" s="374"/>
      <c r="R115" s="374"/>
      <c r="S115" s="384"/>
      <c r="T115" s="384"/>
      <c r="U115" s="384"/>
      <c r="V115" s="384"/>
      <c r="W115" s="384"/>
      <c r="X115" s="384"/>
      <c r="Y115" s="363"/>
      <c r="Z115" s="363"/>
      <c r="AA115" s="387" t="str">
        <f t="shared" si="3"/>
        <v xml:space="preserve"> </v>
      </c>
    </row>
    <row r="116" spans="1:27" s="364" customFormat="1" ht="30.95" customHeight="1">
      <c r="A116" s="682" t="str">
        <f t="shared" si="2"/>
        <v>TN0060186</v>
      </c>
      <c r="B116" s="375"/>
      <c r="C116" s="376"/>
      <c r="D116" s="377"/>
      <c r="E116" s="377"/>
      <c r="F116" s="378"/>
      <c r="G116" s="378"/>
      <c r="H116" s="379"/>
      <c r="I116" s="379"/>
      <c r="J116" s="379"/>
      <c r="K116" s="379"/>
      <c r="L116" s="379"/>
      <c r="M116" s="379"/>
      <c r="N116" s="378"/>
      <c r="O116" s="380"/>
      <c r="P116" s="379"/>
      <c r="Q116" s="379"/>
      <c r="R116" s="379"/>
      <c r="S116" s="384"/>
      <c r="T116" s="384"/>
      <c r="U116" s="384"/>
      <c r="V116" s="384"/>
      <c r="W116" s="384"/>
      <c r="X116" s="384"/>
      <c r="Y116" s="363"/>
      <c r="Z116" s="363"/>
      <c r="AA116" s="387" t="str">
        <f t="shared" si="3"/>
        <v xml:space="preserve"> </v>
      </c>
    </row>
    <row r="117" spans="1:27" s="364" customFormat="1" ht="30.95" customHeight="1">
      <c r="A117" s="682" t="str">
        <f t="shared" si="2"/>
        <v>TN0060186</v>
      </c>
      <c r="B117" s="370"/>
      <c r="C117" s="371"/>
      <c r="D117" s="372"/>
      <c r="E117" s="372"/>
      <c r="F117" s="373"/>
      <c r="G117" s="373"/>
      <c r="H117" s="374"/>
      <c r="I117" s="374"/>
      <c r="J117" s="374"/>
      <c r="K117" s="374"/>
      <c r="L117" s="374"/>
      <c r="M117" s="374"/>
      <c r="N117" s="373"/>
      <c r="O117" s="381"/>
      <c r="P117" s="374"/>
      <c r="Q117" s="374"/>
      <c r="R117" s="374"/>
      <c r="S117" s="384"/>
      <c r="T117" s="384"/>
      <c r="U117" s="384"/>
      <c r="V117" s="384"/>
      <c r="W117" s="384"/>
      <c r="X117" s="384"/>
      <c r="Y117" s="363"/>
      <c r="Z117" s="363"/>
      <c r="AA117" s="387" t="str">
        <f t="shared" si="3"/>
        <v xml:space="preserve"> </v>
      </c>
    </row>
    <row r="118" spans="1:27" s="364" customFormat="1" ht="30.95" customHeight="1">
      <c r="A118" s="682" t="str">
        <f t="shared" si="2"/>
        <v>TN0060186</v>
      </c>
      <c r="B118" s="375"/>
      <c r="C118" s="376"/>
      <c r="D118" s="377"/>
      <c r="E118" s="377"/>
      <c r="F118" s="378"/>
      <c r="G118" s="378"/>
      <c r="H118" s="379"/>
      <c r="I118" s="379"/>
      <c r="J118" s="379"/>
      <c r="K118" s="379"/>
      <c r="L118" s="379"/>
      <c r="M118" s="379"/>
      <c r="N118" s="378"/>
      <c r="O118" s="380"/>
      <c r="P118" s="379"/>
      <c r="Q118" s="379"/>
      <c r="R118" s="379"/>
      <c r="S118" s="384"/>
      <c r="T118" s="384"/>
      <c r="U118" s="384"/>
      <c r="V118" s="384"/>
      <c r="W118" s="384"/>
      <c r="X118" s="384"/>
      <c r="Y118" s="363"/>
      <c r="Z118" s="363"/>
      <c r="AA118" s="387" t="str">
        <f t="shared" si="3"/>
        <v xml:space="preserve"> </v>
      </c>
    </row>
    <row r="119" spans="1:27" s="364" customFormat="1" ht="30.95" customHeight="1">
      <c r="A119" s="682" t="str">
        <f t="shared" si="2"/>
        <v>TN0060186</v>
      </c>
      <c r="B119" s="370"/>
      <c r="C119" s="371"/>
      <c r="D119" s="372"/>
      <c r="E119" s="372"/>
      <c r="F119" s="373"/>
      <c r="G119" s="373"/>
      <c r="H119" s="374"/>
      <c r="I119" s="374"/>
      <c r="J119" s="374"/>
      <c r="K119" s="374"/>
      <c r="L119" s="374"/>
      <c r="M119" s="374"/>
      <c r="N119" s="373"/>
      <c r="O119" s="381"/>
      <c r="P119" s="374"/>
      <c r="Q119" s="374"/>
      <c r="R119" s="374"/>
      <c r="S119" s="384"/>
      <c r="T119" s="384"/>
      <c r="U119" s="384"/>
      <c r="V119" s="384"/>
      <c r="W119" s="384"/>
      <c r="X119" s="384"/>
      <c r="Y119" s="363"/>
      <c r="Z119" s="363"/>
      <c r="AA119" s="387" t="str">
        <f t="shared" si="3"/>
        <v xml:space="preserve"> </v>
      </c>
    </row>
    <row r="120" spans="1:27" s="364" customFormat="1" ht="30.95" customHeight="1">
      <c r="A120" s="682" t="str">
        <f t="shared" si="2"/>
        <v>TN0060186</v>
      </c>
      <c r="B120" s="375"/>
      <c r="C120" s="376"/>
      <c r="D120" s="377"/>
      <c r="E120" s="377"/>
      <c r="F120" s="378"/>
      <c r="G120" s="378"/>
      <c r="H120" s="379"/>
      <c r="I120" s="379"/>
      <c r="J120" s="379"/>
      <c r="K120" s="379"/>
      <c r="L120" s="379"/>
      <c r="M120" s="379"/>
      <c r="N120" s="378"/>
      <c r="O120" s="380"/>
      <c r="P120" s="379"/>
      <c r="Q120" s="379"/>
      <c r="R120" s="379"/>
      <c r="S120" s="384"/>
      <c r="T120" s="384"/>
      <c r="U120" s="384"/>
      <c r="V120" s="384"/>
      <c r="W120" s="384"/>
      <c r="X120" s="384"/>
      <c r="Y120" s="363"/>
      <c r="Z120" s="363"/>
      <c r="AA120" s="387" t="str">
        <f t="shared" si="3"/>
        <v xml:space="preserve"> </v>
      </c>
    </row>
    <row r="121" spans="1:27" s="364" customFormat="1" ht="30.95" customHeight="1">
      <c r="A121" s="682" t="str">
        <f t="shared" si="2"/>
        <v>TN0060186</v>
      </c>
      <c r="B121" s="370"/>
      <c r="C121" s="371"/>
      <c r="D121" s="372"/>
      <c r="E121" s="372"/>
      <c r="F121" s="373"/>
      <c r="G121" s="373"/>
      <c r="H121" s="374"/>
      <c r="I121" s="374"/>
      <c r="J121" s="374"/>
      <c r="K121" s="374"/>
      <c r="L121" s="374"/>
      <c r="M121" s="374"/>
      <c r="N121" s="373"/>
      <c r="O121" s="381"/>
      <c r="P121" s="374"/>
      <c r="Q121" s="374"/>
      <c r="R121" s="374"/>
      <c r="S121" s="384"/>
      <c r="T121" s="384"/>
      <c r="U121" s="384"/>
      <c r="V121" s="384"/>
      <c r="W121" s="384"/>
      <c r="X121" s="384"/>
      <c r="Y121" s="363"/>
      <c r="Z121" s="363"/>
      <c r="AA121" s="387" t="str">
        <f t="shared" si="3"/>
        <v xml:space="preserve"> </v>
      </c>
    </row>
    <row r="122" spans="1:27" s="364" customFormat="1" ht="30.95" customHeight="1">
      <c r="A122" s="682" t="str">
        <f t="shared" si="2"/>
        <v>TN0060186</v>
      </c>
      <c r="B122" s="375"/>
      <c r="C122" s="376"/>
      <c r="D122" s="377"/>
      <c r="E122" s="377"/>
      <c r="F122" s="378"/>
      <c r="G122" s="378"/>
      <c r="H122" s="379"/>
      <c r="I122" s="379"/>
      <c r="J122" s="379"/>
      <c r="K122" s="379"/>
      <c r="L122" s="379"/>
      <c r="M122" s="379"/>
      <c r="N122" s="378"/>
      <c r="O122" s="380"/>
      <c r="P122" s="379"/>
      <c r="Q122" s="379"/>
      <c r="R122" s="379"/>
      <c r="S122" s="384"/>
      <c r="T122" s="384"/>
      <c r="U122" s="384"/>
      <c r="V122" s="384"/>
      <c r="W122" s="384"/>
      <c r="X122" s="384"/>
      <c r="Y122" s="363"/>
      <c r="Z122" s="363"/>
      <c r="AA122" s="387" t="str">
        <f t="shared" si="3"/>
        <v xml:space="preserve"> </v>
      </c>
    </row>
    <row r="123" spans="1:27" s="364" customFormat="1" ht="30.95" customHeight="1">
      <c r="A123" s="682" t="str">
        <f t="shared" si="2"/>
        <v>TN0060186</v>
      </c>
      <c r="B123" s="370"/>
      <c r="C123" s="371"/>
      <c r="D123" s="372"/>
      <c r="E123" s="372"/>
      <c r="F123" s="373"/>
      <c r="G123" s="373"/>
      <c r="H123" s="374"/>
      <c r="I123" s="374"/>
      <c r="J123" s="374"/>
      <c r="K123" s="374"/>
      <c r="L123" s="374"/>
      <c r="M123" s="374"/>
      <c r="N123" s="373"/>
      <c r="O123" s="381"/>
      <c r="P123" s="374"/>
      <c r="Q123" s="374"/>
      <c r="R123" s="374"/>
      <c r="S123" s="384"/>
      <c r="T123" s="384"/>
      <c r="U123" s="384"/>
      <c r="V123" s="384"/>
      <c r="W123" s="384"/>
      <c r="X123" s="384"/>
      <c r="Y123" s="363"/>
      <c r="Z123" s="363"/>
      <c r="AA123" s="387" t="str">
        <f t="shared" si="3"/>
        <v xml:space="preserve"> </v>
      </c>
    </row>
    <row r="124" spans="1:27" s="364" customFormat="1" ht="30.95" customHeight="1">
      <c r="A124" s="682" t="str">
        <f t="shared" si="2"/>
        <v>TN0060186</v>
      </c>
      <c r="B124" s="375"/>
      <c r="C124" s="376"/>
      <c r="D124" s="377"/>
      <c r="E124" s="377"/>
      <c r="F124" s="378"/>
      <c r="G124" s="378"/>
      <c r="H124" s="379"/>
      <c r="I124" s="379"/>
      <c r="J124" s="379"/>
      <c r="K124" s="379"/>
      <c r="L124" s="379"/>
      <c r="M124" s="379"/>
      <c r="N124" s="378"/>
      <c r="O124" s="380"/>
      <c r="P124" s="379"/>
      <c r="Q124" s="379"/>
      <c r="R124" s="379"/>
      <c r="S124" s="384"/>
      <c r="T124" s="384"/>
      <c r="U124" s="384"/>
      <c r="V124" s="384"/>
      <c r="W124" s="384"/>
      <c r="X124" s="384"/>
      <c r="Y124" s="363"/>
      <c r="Z124" s="363"/>
      <c r="AA124" s="387" t="str">
        <f t="shared" si="3"/>
        <v xml:space="preserve"> </v>
      </c>
    </row>
    <row r="125" spans="1:27" s="364" customFormat="1" ht="30.95" customHeight="1">
      <c r="A125" s="682" t="str">
        <f t="shared" si="2"/>
        <v>TN0060186</v>
      </c>
      <c r="B125" s="370"/>
      <c r="C125" s="371"/>
      <c r="D125" s="372"/>
      <c r="E125" s="372"/>
      <c r="F125" s="373"/>
      <c r="G125" s="373"/>
      <c r="H125" s="374"/>
      <c r="I125" s="374"/>
      <c r="J125" s="374"/>
      <c r="K125" s="374"/>
      <c r="L125" s="374"/>
      <c r="M125" s="374"/>
      <c r="N125" s="373"/>
      <c r="O125" s="381"/>
      <c r="P125" s="374"/>
      <c r="Q125" s="374"/>
      <c r="R125" s="374"/>
      <c r="S125" s="384"/>
      <c r="T125" s="384"/>
      <c r="U125" s="384"/>
      <c r="V125" s="384"/>
      <c r="W125" s="384"/>
      <c r="X125" s="384"/>
      <c r="Y125" s="363"/>
      <c r="Z125" s="363"/>
      <c r="AA125" s="387" t="str">
        <f t="shared" si="3"/>
        <v xml:space="preserve"> </v>
      </c>
    </row>
    <row r="126" spans="1:27" s="364" customFormat="1" ht="30.95" customHeight="1">
      <c r="A126" s="682" t="str">
        <f t="shared" si="2"/>
        <v>TN0060186</v>
      </c>
      <c r="B126" s="375"/>
      <c r="C126" s="376"/>
      <c r="D126" s="377"/>
      <c r="E126" s="377"/>
      <c r="F126" s="378"/>
      <c r="G126" s="378"/>
      <c r="H126" s="379"/>
      <c r="I126" s="379"/>
      <c r="J126" s="379"/>
      <c r="K126" s="379"/>
      <c r="L126" s="379"/>
      <c r="M126" s="379"/>
      <c r="N126" s="378"/>
      <c r="O126" s="380"/>
      <c r="P126" s="379"/>
      <c r="Q126" s="379"/>
      <c r="R126" s="379"/>
      <c r="S126" s="384"/>
      <c r="T126" s="384"/>
      <c r="U126" s="384"/>
      <c r="V126" s="384"/>
      <c r="W126" s="384"/>
      <c r="X126" s="384"/>
      <c r="Y126" s="363"/>
      <c r="Z126" s="363"/>
      <c r="AA126" s="387" t="str">
        <f t="shared" si="3"/>
        <v xml:space="preserve"> </v>
      </c>
    </row>
    <row r="127" spans="1:27" s="364" customFormat="1" ht="30.95" customHeight="1">
      <c r="A127" s="682" t="str">
        <f t="shared" si="2"/>
        <v>TN0060186</v>
      </c>
      <c r="B127" s="370"/>
      <c r="C127" s="371"/>
      <c r="D127" s="372"/>
      <c r="E127" s="372"/>
      <c r="F127" s="373"/>
      <c r="G127" s="373"/>
      <c r="H127" s="374"/>
      <c r="I127" s="374"/>
      <c r="J127" s="374"/>
      <c r="K127" s="374"/>
      <c r="L127" s="374"/>
      <c r="M127" s="374"/>
      <c r="N127" s="373"/>
      <c r="O127" s="381"/>
      <c r="P127" s="374"/>
      <c r="Q127" s="374"/>
      <c r="R127" s="374"/>
      <c r="S127" s="384"/>
      <c r="T127" s="384"/>
      <c r="U127" s="384"/>
      <c r="V127" s="384"/>
      <c r="W127" s="384"/>
      <c r="X127" s="384"/>
      <c r="Y127" s="363"/>
      <c r="Z127" s="363"/>
      <c r="AA127" s="387" t="str">
        <f t="shared" si="3"/>
        <v xml:space="preserve"> </v>
      </c>
    </row>
    <row r="128" spans="1:27" s="364" customFormat="1" ht="30.95" customHeight="1">
      <c r="A128" s="682" t="str">
        <f t="shared" si="2"/>
        <v>TN0060186</v>
      </c>
      <c r="B128" s="375"/>
      <c r="C128" s="376"/>
      <c r="D128" s="377"/>
      <c r="E128" s="377"/>
      <c r="F128" s="378"/>
      <c r="G128" s="378"/>
      <c r="H128" s="379"/>
      <c r="I128" s="379"/>
      <c r="J128" s="379"/>
      <c r="K128" s="379"/>
      <c r="L128" s="379"/>
      <c r="M128" s="379"/>
      <c r="N128" s="378"/>
      <c r="O128" s="380"/>
      <c r="P128" s="379"/>
      <c r="Q128" s="379"/>
      <c r="R128" s="379"/>
      <c r="S128" s="384"/>
      <c r="T128" s="384"/>
      <c r="U128" s="384"/>
      <c r="V128" s="384"/>
      <c r="W128" s="384"/>
      <c r="X128" s="384"/>
      <c r="Y128" s="363"/>
      <c r="Z128" s="363"/>
      <c r="AA128" s="387" t="str">
        <f t="shared" si="3"/>
        <v xml:space="preserve"> </v>
      </c>
    </row>
    <row r="129" spans="1:27" s="364" customFormat="1" ht="30.95" customHeight="1">
      <c r="A129" s="682" t="str">
        <f t="shared" si="2"/>
        <v>TN0060186</v>
      </c>
      <c r="B129" s="370"/>
      <c r="C129" s="371"/>
      <c r="D129" s="372"/>
      <c r="E129" s="372"/>
      <c r="F129" s="373"/>
      <c r="G129" s="373"/>
      <c r="H129" s="374"/>
      <c r="I129" s="374"/>
      <c r="J129" s="374"/>
      <c r="K129" s="374"/>
      <c r="L129" s="374"/>
      <c r="M129" s="374"/>
      <c r="N129" s="373"/>
      <c r="O129" s="381"/>
      <c r="P129" s="374"/>
      <c r="Q129" s="374"/>
      <c r="R129" s="374"/>
      <c r="S129" s="384"/>
      <c r="T129" s="384"/>
      <c r="U129" s="384"/>
      <c r="V129" s="384"/>
      <c r="W129" s="384"/>
      <c r="X129" s="384"/>
      <c r="Y129" s="363"/>
      <c r="Z129" s="363"/>
      <c r="AA129" s="387" t="str">
        <f t="shared" si="3"/>
        <v xml:space="preserve"> </v>
      </c>
    </row>
    <row r="130" spans="1:27" s="364" customFormat="1" ht="30.95" customHeight="1">
      <c r="A130" s="682" t="str">
        <f t="shared" si="2"/>
        <v>TN0060186</v>
      </c>
      <c r="B130" s="375"/>
      <c r="C130" s="376"/>
      <c r="D130" s="377"/>
      <c r="E130" s="377"/>
      <c r="F130" s="378"/>
      <c r="G130" s="378"/>
      <c r="H130" s="379"/>
      <c r="I130" s="379"/>
      <c r="J130" s="379"/>
      <c r="K130" s="379"/>
      <c r="L130" s="379"/>
      <c r="M130" s="379"/>
      <c r="N130" s="378"/>
      <c r="O130" s="380"/>
      <c r="P130" s="379"/>
      <c r="Q130" s="379"/>
      <c r="R130" s="379"/>
      <c r="S130" s="384"/>
      <c r="T130" s="384"/>
      <c r="U130" s="384"/>
      <c r="V130" s="384"/>
      <c r="W130" s="384"/>
      <c r="X130" s="384"/>
      <c r="Y130" s="363"/>
      <c r="Z130" s="363"/>
      <c r="AA130" s="387" t="str">
        <f t="shared" si="3"/>
        <v xml:space="preserve"> </v>
      </c>
    </row>
    <row r="131" spans="1:27" s="364" customFormat="1" ht="30.95" customHeight="1">
      <c r="A131" s="682" t="str">
        <f t="shared" si="2"/>
        <v>TN0060186</v>
      </c>
      <c r="B131" s="370"/>
      <c r="C131" s="371"/>
      <c r="D131" s="372"/>
      <c r="E131" s="372"/>
      <c r="F131" s="373"/>
      <c r="G131" s="373"/>
      <c r="H131" s="374"/>
      <c r="I131" s="374"/>
      <c r="J131" s="374"/>
      <c r="K131" s="374"/>
      <c r="L131" s="374"/>
      <c r="M131" s="374"/>
      <c r="N131" s="373"/>
      <c r="O131" s="381"/>
      <c r="P131" s="374"/>
      <c r="Q131" s="374"/>
      <c r="R131" s="374"/>
      <c r="S131" s="384"/>
      <c r="T131" s="384"/>
      <c r="U131" s="384"/>
      <c r="V131" s="384"/>
      <c r="W131" s="384"/>
      <c r="X131" s="384"/>
      <c r="Y131" s="363"/>
      <c r="Z131" s="363"/>
      <c r="AA131" s="387" t="str">
        <f t="shared" si="3"/>
        <v xml:space="preserve"> </v>
      </c>
    </row>
    <row r="132" spans="1:27" s="364" customFormat="1" ht="30.95" customHeight="1">
      <c r="A132" s="682" t="str">
        <f aca="true" t="shared" si="4" ref="A132:A195">$A$3</f>
        <v>TN0060186</v>
      </c>
      <c r="B132" s="375"/>
      <c r="C132" s="376"/>
      <c r="D132" s="377"/>
      <c r="E132" s="377"/>
      <c r="F132" s="378"/>
      <c r="G132" s="378"/>
      <c r="H132" s="379"/>
      <c r="I132" s="379"/>
      <c r="J132" s="379"/>
      <c r="K132" s="379"/>
      <c r="L132" s="379"/>
      <c r="M132" s="379"/>
      <c r="N132" s="378"/>
      <c r="O132" s="380"/>
      <c r="P132" s="379"/>
      <c r="Q132" s="379"/>
      <c r="R132" s="379"/>
      <c r="S132" s="384"/>
      <c r="T132" s="384"/>
      <c r="U132" s="384"/>
      <c r="V132" s="384"/>
      <c r="W132" s="384"/>
      <c r="X132" s="384"/>
      <c r="Y132" s="363"/>
      <c r="Z132" s="363"/>
      <c r="AA132" s="387" t="str">
        <f aca="true" t="shared" si="5" ref="AA132:AA195">IF(B132&gt;0,TEXT(B132,"mmmm")," ")</f>
        <v xml:space="preserve"> </v>
      </c>
    </row>
    <row r="133" spans="1:27" s="364" customFormat="1" ht="30.95" customHeight="1">
      <c r="A133" s="682" t="str">
        <f t="shared" si="4"/>
        <v>TN0060186</v>
      </c>
      <c r="B133" s="370"/>
      <c r="C133" s="371"/>
      <c r="D133" s="372"/>
      <c r="E133" s="372"/>
      <c r="F133" s="373"/>
      <c r="G133" s="373"/>
      <c r="H133" s="374"/>
      <c r="I133" s="374"/>
      <c r="J133" s="374"/>
      <c r="K133" s="374"/>
      <c r="L133" s="374"/>
      <c r="M133" s="374"/>
      <c r="N133" s="373"/>
      <c r="O133" s="381"/>
      <c r="P133" s="374"/>
      <c r="Q133" s="374"/>
      <c r="R133" s="374"/>
      <c r="S133" s="384"/>
      <c r="T133" s="384"/>
      <c r="U133" s="384"/>
      <c r="V133" s="384"/>
      <c r="W133" s="384"/>
      <c r="X133" s="384"/>
      <c r="Y133" s="363"/>
      <c r="Z133" s="363"/>
      <c r="AA133" s="387" t="str">
        <f t="shared" si="5"/>
        <v xml:space="preserve"> </v>
      </c>
    </row>
    <row r="134" spans="1:27" s="364" customFormat="1" ht="30.95" customHeight="1">
      <c r="A134" s="682" t="str">
        <f t="shared" si="4"/>
        <v>TN0060186</v>
      </c>
      <c r="B134" s="375"/>
      <c r="C134" s="376"/>
      <c r="D134" s="377"/>
      <c r="E134" s="377"/>
      <c r="F134" s="378"/>
      <c r="G134" s="378"/>
      <c r="H134" s="379"/>
      <c r="I134" s="379"/>
      <c r="J134" s="379"/>
      <c r="K134" s="379"/>
      <c r="L134" s="379"/>
      <c r="M134" s="379"/>
      <c r="N134" s="378"/>
      <c r="O134" s="380"/>
      <c r="P134" s="379"/>
      <c r="Q134" s="379"/>
      <c r="R134" s="379"/>
      <c r="S134" s="384"/>
      <c r="T134" s="384"/>
      <c r="U134" s="384"/>
      <c r="V134" s="384"/>
      <c r="W134" s="384"/>
      <c r="X134" s="384"/>
      <c r="Y134" s="363"/>
      <c r="Z134" s="363"/>
      <c r="AA134" s="387" t="str">
        <f t="shared" si="5"/>
        <v xml:space="preserve"> </v>
      </c>
    </row>
    <row r="135" spans="1:27" s="364" customFormat="1" ht="30.95" customHeight="1">
      <c r="A135" s="682" t="str">
        <f t="shared" si="4"/>
        <v>TN0060186</v>
      </c>
      <c r="B135" s="370"/>
      <c r="C135" s="371"/>
      <c r="D135" s="372"/>
      <c r="E135" s="372"/>
      <c r="F135" s="373"/>
      <c r="G135" s="373"/>
      <c r="H135" s="374"/>
      <c r="I135" s="374"/>
      <c r="J135" s="374"/>
      <c r="K135" s="374"/>
      <c r="L135" s="374"/>
      <c r="M135" s="374"/>
      <c r="N135" s="373"/>
      <c r="O135" s="381"/>
      <c r="P135" s="374"/>
      <c r="Q135" s="374"/>
      <c r="R135" s="374"/>
      <c r="S135" s="384"/>
      <c r="T135" s="384"/>
      <c r="U135" s="384"/>
      <c r="V135" s="384"/>
      <c r="W135" s="384"/>
      <c r="X135" s="384"/>
      <c r="Y135" s="363"/>
      <c r="Z135" s="363"/>
      <c r="AA135" s="387" t="str">
        <f t="shared" si="5"/>
        <v xml:space="preserve"> </v>
      </c>
    </row>
    <row r="136" spans="1:27" s="364" customFormat="1" ht="30.95" customHeight="1">
      <c r="A136" s="682" t="str">
        <f t="shared" si="4"/>
        <v>TN0060186</v>
      </c>
      <c r="B136" s="375"/>
      <c r="C136" s="376"/>
      <c r="D136" s="377"/>
      <c r="E136" s="377"/>
      <c r="F136" s="378"/>
      <c r="G136" s="378"/>
      <c r="H136" s="379"/>
      <c r="I136" s="379"/>
      <c r="J136" s="379"/>
      <c r="K136" s="379"/>
      <c r="L136" s="379"/>
      <c r="M136" s="379"/>
      <c r="N136" s="378"/>
      <c r="O136" s="380"/>
      <c r="P136" s="379"/>
      <c r="Q136" s="379"/>
      <c r="R136" s="379"/>
      <c r="S136" s="384"/>
      <c r="T136" s="384"/>
      <c r="U136" s="384"/>
      <c r="V136" s="384"/>
      <c r="W136" s="384"/>
      <c r="X136" s="384"/>
      <c r="Y136" s="363"/>
      <c r="Z136" s="363"/>
      <c r="AA136" s="387" t="str">
        <f t="shared" si="5"/>
        <v xml:space="preserve"> </v>
      </c>
    </row>
    <row r="137" spans="1:27" s="364" customFormat="1" ht="30.95" customHeight="1">
      <c r="A137" s="682" t="str">
        <f t="shared" si="4"/>
        <v>TN0060186</v>
      </c>
      <c r="B137" s="370"/>
      <c r="C137" s="371"/>
      <c r="D137" s="372"/>
      <c r="E137" s="372"/>
      <c r="F137" s="373"/>
      <c r="G137" s="373"/>
      <c r="H137" s="374"/>
      <c r="I137" s="374"/>
      <c r="J137" s="374"/>
      <c r="K137" s="374"/>
      <c r="L137" s="374"/>
      <c r="M137" s="374"/>
      <c r="N137" s="373"/>
      <c r="O137" s="381"/>
      <c r="P137" s="374"/>
      <c r="Q137" s="374"/>
      <c r="R137" s="374"/>
      <c r="S137" s="384"/>
      <c r="T137" s="384"/>
      <c r="U137" s="384"/>
      <c r="V137" s="384"/>
      <c r="W137" s="384"/>
      <c r="X137" s="384"/>
      <c r="Y137" s="363"/>
      <c r="Z137" s="363"/>
      <c r="AA137" s="387" t="str">
        <f t="shared" si="5"/>
        <v xml:space="preserve"> </v>
      </c>
    </row>
    <row r="138" spans="1:27" s="364" customFormat="1" ht="30.95" customHeight="1">
      <c r="A138" s="682" t="str">
        <f t="shared" si="4"/>
        <v>TN0060186</v>
      </c>
      <c r="B138" s="375"/>
      <c r="C138" s="376"/>
      <c r="D138" s="377"/>
      <c r="E138" s="377"/>
      <c r="F138" s="378"/>
      <c r="G138" s="378"/>
      <c r="H138" s="379"/>
      <c r="I138" s="379"/>
      <c r="J138" s="379"/>
      <c r="K138" s="379"/>
      <c r="L138" s="379"/>
      <c r="M138" s="379"/>
      <c r="N138" s="378"/>
      <c r="O138" s="380"/>
      <c r="P138" s="379"/>
      <c r="Q138" s="379"/>
      <c r="R138" s="379"/>
      <c r="S138" s="384"/>
      <c r="T138" s="384"/>
      <c r="U138" s="384"/>
      <c r="V138" s="384"/>
      <c r="W138" s="384"/>
      <c r="X138" s="384"/>
      <c r="Y138" s="363"/>
      <c r="Z138" s="363"/>
      <c r="AA138" s="387" t="str">
        <f t="shared" si="5"/>
        <v xml:space="preserve"> </v>
      </c>
    </row>
    <row r="139" spans="1:27" s="364" customFormat="1" ht="30.95" customHeight="1">
      <c r="A139" s="682" t="str">
        <f t="shared" si="4"/>
        <v>TN0060186</v>
      </c>
      <c r="B139" s="370"/>
      <c r="C139" s="371"/>
      <c r="D139" s="372"/>
      <c r="E139" s="372"/>
      <c r="F139" s="373"/>
      <c r="G139" s="373"/>
      <c r="H139" s="374"/>
      <c r="I139" s="374"/>
      <c r="J139" s="374"/>
      <c r="K139" s="374"/>
      <c r="L139" s="374"/>
      <c r="M139" s="374"/>
      <c r="N139" s="373"/>
      <c r="O139" s="381"/>
      <c r="P139" s="374"/>
      <c r="Q139" s="374"/>
      <c r="R139" s="374"/>
      <c r="S139" s="384"/>
      <c r="T139" s="384"/>
      <c r="U139" s="384"/>
      <c r="V139" s="384"/>
      <c r="W139" s="384"/>
      <c r="X139" s="384"/>
      <c r="Y139" s="363"/>
      <c r="Z139" s="363"/>
      <c r="AA139" s="387" t="str">
        <f t="shared" si="5"/>
        <v xml:space="preserve"> </v>
      </c>
    </row>
    <row r="140" spans="1:27" s="364" customFormat="1" ht="30.95" customHeight="1">
      <c r="A140" s="682" t="str">
        <f t="shared" si="4"/>
        <v>TN0060186</v>
      </c>
      <c r="B140" s="375"/>
      <c r="C140" s="376"/>
      <c r="D140" s="377"/>
      <c r="E140" s="377"/>
      <c r="F140" s="378"/>
      <c r="G140" s="378"/>
      <c r="H140" s="379"/>
      <c r="I140" s="379"/>
      <c r="J140" s="379"/>
      <c r="K140" s="379"/>
      <c r="L140" s="379"/>
      <c r="M140" s="379"/>
      <c r="N140" s="378"/>
      <c r="O140" s="380"/>
      <c r="P140" s="379"/>
      <c r="Q140" s="379"/>
      <c r="R140" s="379"/>
      <c r="S140" s="384"/>
      <c r="T140" s="384"/>
      <c r="U140" s="384"/>
      <c r="V140" s="384"/>
      <c r="W140" s="384"/>
      <c r="X140" s="384"/>
      <c r="Y140" s="363"/>
      <c r="Z140" s="363"/>
      <c r="AA140" s="387" t="str">
        <f t="shared" si="5"/>
        <v xml:space="preserve"> </v>
      </c>
    </row>
    <row r="141" spans="1:27" s="364" customFormat="1" ht="30.95" customHeight="1">
      <c r="A141" s="682" t="str">
        <f t="shared" si="4"/>
        <v>TN0060186</v>
      </c>
      <c r="B141" s="370"/>
      <c r="C141" s="371"/>
      <c r="D141" s="372"/>
      <c r="E141" s="372"/>
      <c r="F141" s="373"/>
      <c r="G141" s="373"/>
      <c r="H141" s="374"/>
      <c r="I141" s="374"/>
      <c r="J141" s="374"/>
      <c r="K141" s="374"/>
      <c r="L141" s="374"/>
      <c r="M141" s="374"/>
      <c r="N141" s="373"/>
      <c r="O141" s="381"/>
      <c r="P141" s="374"/>
      <c r="Q141" s="374"/>
      <c r="R141" s="374"/>
      <c r="S141" s="384"/>
      <c r="T141" s="384"/>
      <c r="U141" s="384"/>
      <c r="V141" s="384"/>
      <c r="W141" s="384"/>
      <c r="X141" s="384"/>
      <c r="Y141" s="363"/>
      <c r="Z141" s="363"/>
      <c r="AA141" s="387" t="str">
        <f t="shared" si="5"/>
        <v xml:space="preserve"> </v>
      </c>
    </row>
    <row r="142" spans="1:27" s="364" customFormat="1" ht="30.95" customHeight="1">
      <c r="A142" s="682" t="str">
        <f t="shared" si="4"/>
        <v>TN0060186</v>
      </c>
      <c r="B142" s="375"/>
      <c r="C142" s="376"/>
      <c r="D142" s="377"/>
      <c r="E142" s="377"/>
      <c r="F142" s="378"/>
      <c r="G142" s="378"/>
      <c r="H142" s="379"/>
      <c r="I142" s="379"/>
      <c r="J142" s="379"/>
      <c r="K142" s="379"/>
      <c r="L142" s="379"/>
      <c r="M142" s="379"/>
      <c r="N142" s="378"/>
      <c r="O142" s="380"/>
      <c r="P142" s="379"/>
      <c r="Q142" s="379"/>
      <c r="R142" s="379"/>
      <c r="S142" s="384"/>
      <c r="T142" s="384"/>
      <c r="U142" s="384"/>
      <c r="V142" s="384"/>
      <c r="W142" s="384"/>
      <c r="X142" s="384"/>
      <c r="Y142" s="363"/>
      <c r="Z142" s="363"/>
      <c r="AA142" s="387" t="str">
        <f t="shared" si="5"/>
        <v xml:space="preserve"> </v>
      </c>
    </row>
    <row r="143" spans="1:27" s="364" customFormat="1" ht="30.95" customHeight="1">
      <c r="A143" s="682" t="str">
        <f t="shared" si="4"/>
        <v>TN0060186</v>
      </c>
      <c r="B143" s="370"/>
      <c r="C143" s="371"/>
      <c r="D143" s="372"/>
      <c r="E143" s="372"/>
      <c r="F143" s="373"/>
      <c r="G143" s="373"/>
      <c r="H143" s="374"/>
      <c r="I143" s="374"/>
      <c r="J143" s="374"/>
      <c r="K143" s="374"/>
      <c r="L143" s="374"/>
      <c r="M143" s="374"/>
      <c r="N143" s="373"/>
      <c r="O143" s="381"/>
      <c r="P143" s="374"/>
      <c r="Q143" s="374"/>
      <c r="R143" s="374"/>
      <c r="S143" s="384"/>
      <c r="T143" s="384"/>
      <c r="U143" s="384"/>
      <c r="V143" s="384"/>
      <c r="W143" s="384"/>
      <c r="X143" s="384"/>
      <c r="Y143" s="363"/>
      <c r="Z143" s="363"/>
      <c r="AA143" s="387" t="str">
        <f t="shared" si="5"/>
        <v xml:space="preserve"> </v>
      </c>
    </row>
    <row r="144" spans="1:27" s="364" customFormat="1" ht="30.95" customHeight="1">
      <c r="A144" s="682" t="str">
        <f t="shared" si="4"/>
        <v>TN0060186</v>
      </c>
      <c r="B144" s="375"/>
      <c r="C144" s="376"/>
      <c r="D144" s="377"/>
      <c r="E144" s="377"/>
      <c r="F144" s="378"/>
      <c r="G144" s="378"/>
      <c r="H144" s="379"/>
      <c r="I144" s="379"/>
      <c r="J144" s="379"/>
      <c r="K144" s="379"/>
      <c r="L144" s="379"/>
      <c r="M144" s="379"/>
      <c r="N144" s="378"/>
      <c r="O144" s="380"/>
      <c r="P144" s="379"/>
      <c r="Q144" s="379"/>
      <c r="R144" s="379"/>
      <c r="S144" s="384"/>
      <c r="T144" s="384"/>
      <c r="U144" s="384"/>
      <c r="V144" s="384"/>
      <c r="W144" s="384"/>
      <c r="X144" s="384"/>
      <c r="Y144" s="363"/>
      <c r="Z144" s="363"/>
      <c r="AA144" s="387" t="str">
        <f t="shared" si="5"/>
        <v xml:space="preserve"> </v>
      </c>
    </row>
    <row r="145" spans="1:27" s="364" customFormat="1" ht="30.95" customHeight="1">
      <c r="A145" s="682" t="str">
        <f t="shared" si="4"/>
        <v>TN0060186</v>
      </c>
      <c r="B145" s="370"/>
      <c r="C145" s="371"/>
      <c r="D145" s="372"/>
      <c r="E145" s="372"/>
      <c r="F145" s="373"/>
      <c r="G145" s="373"/>
      <c r="H145" s="374"/>
      <c r="I145" s="374"/>
      <c r="J145" s="374"/>
      <c r="K145" s="374"/>
      <c r="L145" s="374"/>
      <c r="M145" s="374"/>
      <c r="N145" s="373"/>
      <c r="O145" s="381"/>
      <c r="P145" s="374"/>
      <c r="Q145" s="374"/>
      <c r="R145" s="374"/>
      <c r="S145" s="384"/>
      <c r="T145" s="384"/>
      <c r="U145" s="384"/>
      <c r="V145" s="384"/>
      <c r="W145" s="384"/>
      <c r="X145" s="384"/>
      <c r="Y145" s="363"/>
      <c r="Z145" s="363"/>
      <c r="AA145" s="387" t="str">
        <f t="shared" si="5"/>
        <v xml:space="preserve"> </v>
      </c>
    </row>
    <row r="146" spans="1:27" s="364" customFormat="1" ht="30.95" customHeight="1">
      <c r="A146" s="682" t="str">
        <f t="shared" si="4"/>
        <v>TN0060186</v>
      </c>
      <c r="B146" s="375"/>
      <c r="C146" s="376"/>
      <c r="D146" s="377"/>
      <c r="E146" s="377"/>
      <c r="F146" s="378"/>
      <c r="G146" s="378"/>
      <c r="H146" s="379"/>
      <c r="I146" s="379"/>
      <c r="J146" s="379"/>
      <c r="K146" s="379"/>
      <c r="L146" s="379"/>
      <c r="M146" s="379"/>
      <c r="N146" s="378"/>
      <c r="O146" s="380"/>
      <c r="P146" s="379"/>
      <c r="Q146" s="379"/>
      <c r="R146" s="379"/>
      <c r="S146" s="384"/>
      <c r="T146" s="384"/>
      <c r="U146" s="384"/>
      <c r="V146" s="384"/>
      <c r="W146" s="384"/>
      <c r="X146" s="384"/>
      <c r="Y146" s="363"/>
      <c r="Z146" s="363"/>
      <c r="AA146" s="387" t="str">
        <f t="shared" si="5"/>
        <v xml:space="preserve"> </v>
      </c>
    </row>
    <row r="147" spans="1:27" s="364" customFormat="1" ht="30.95" customHeight="1">
      <c r="A147" s="682" t="str">
        <f t="shared" si="4"/>
        <v>TN0060186</v>
      </c>
      <c r="B147" s="370"/>
      <c r="C147" s="371"/>
      <c r="D147" s="372"/>
      <c r="E147" s="372"/>
      <c r="F147" s="373"/>
      <c r="G147" s="373"/>
      <c r="H147" s="374"/>
      <c r="I147" s="374"/>
      <c r="J147" s="374"/>
      <c r="K147" s="374"/>
      <c r="L147" s="374"/>
      <c r="M147" s="374"/>
      <c r="N147" s="373"/>
      <c r="O147" s="381"/>
      <c r="P147" s="374"/>
      <c r="Q147" s="374"/>
      <c r="R147" s="374"/>
      <c r="S147" s="384"/>
      <c r="T147" s="384"/>
      <c r="U147" s="384"/>
      <c r="V147" s="384"/>
      <c r="W147" s="384"/>
      <c r="X147" s="384"/>
      <c r="Y147" s="363"/>
      <c r="Z147" s="363"/>
      <c r="AA147" s="387" t="str">
        <f t="shared" si="5"/>
        <v xml:space="preserve"> </v>
      </c>
    </row>
    <row r="148" spans="1:27" s="364" customFormat="1" ht="30.95" customHeight="1">
      <c r="A148" s="682" t="str">
        <f t="shared" si="4"/>
        <v>TN0060186</v>
      </c>
      <c r="B148" s="375"/>
      <c r="C148" s="376"/>
      <c r="D148" s="377"/>
      <c r="E148" s="377"/>
      <c r="F148" s="378"/>
      <c r="G148" s="378"/>
      <c r="H148" s="379"/>
      <c r="I148" s="379"/>
      <c r="J148" s="379"/>
      <c r="K148" s="379"/>
      <c r="L148" s="379"/>
      <c r="M148" s="379"/>
      <c r="N148" s="378"/>
      <c r="O148" s="380"/>
      <c r="P148" s="379"/>
      <c r="Q148" s="379"/>
      <c r="R148" s="379"/>
      <c r="S148" s="384"/>
      <c r="T148" s="384"/>
      <c r="U148" s="384"/>
      <c r="V148" s="384"/>
      <c r="W148" s="384"/>
      <c r="X148" s="384"/>
      <c r="Y148" s="363"/>
      <c r="Z148" s="363"/>
      <c r="AA148" s="387" t="str">
        <f t="shared" si="5"/>
        <v xml:space="preserve"> </v>
      </c>
    </row>
    <row r="149" spans="1:27" s="364" customFormat="1" ht="30.95" customHeight="1">
      <c r="A149" s="682" t="str">
        <f t="shared" si="4"/>
        <v>TN0060186</v>
      </c>
      <c r="B149" s="370"/>
      <c r="C149" s="371"/>
      <c r="D149" s="372"/>
      <c r="E149" s="372"/>
      <c r="F149" s="373"/>
      <c r="G149" s="373"/>
      <c r="H149" s="374"/>
      <c r="I149" s="374"/>
      <c r="J149" s="374"/>
      <c r="K149" s="374"/>
      <c r="L149" s="374"/>
      <c r="M149" s="374"/>
      <c r="N149" s="373"/>
      <c r="O149" s="381"/>
      <c r="P149" s="374"/>
      <c r="Q149" s="374"/>
      <c r="R149" s="374"/>
      <c r="S149" s="384"/>
      <c r="T149" s="384"/>
      <c r="U149" s="384"/>
      <c r="V149" s="384"/>
      <c r="W149" s="384"/>
      <c r="X149" s="384"/>
      <c r="Y149" s="363"/>
      <c r="Z149" s="363"/>
      <c r="AA149" s="387" t="str">
        <f t="shared" si="5"/>
        <v xml:space="preserve"> </v>
      </c>
    </row>
    <row r="150" spans="1:27" s="364" customFormat="1" ht="30.95" customHeight="1">
      <c r="A150" s="682" t="str">
        <f t="shared" si="4"/>
        <v>TN0060186</v>
      </c>
      <c r="B150" s="375"/>
      <c r="C150" s="376"/>
      <c r="D150" s="377"/>
      <c r="E150" s="377"/>
      <c r="F150" s="378"/>
      <c r="G150" s="378"/>
      <c r="H150" s="379"/>
      <c r="I150" s="379"/>
      <c r="J150" s="379"/>
      <c r="K150" s="379"/>
      <c r="L150" s="379"/>
      <c r="M150" s="379"/>
      <c r="N150" s="378"/>
      <c r="O150" s="380"/>
      <c r="P150" s="379"/>
      <c r="Q150" s="379"/>
      <c r="R150" s="379"/>
      <c r="S150" s="384"/>
      <c r="T150" s="384"/>
      <c r="U150" s="384"/>
      <c r="V150" s="384"/>
      <c r="W150" s="384"/>
      <c r="X150" s="384"/>
      <c r="Y150" s="363"/>
      <c r="Z150" s="363"/>
      <c r="AA150" s="387" t="str">
        <f t="shared" si="5"/>
        <v xml:space="preserve"> </v>
      </c>
    </row>
    <row r="151" spans="1:27" s="364" customFormat="1" ht="30.95" customHeight="1">
      <c r="A151" s="682" t="str">
        <f t="shared" si="4"/>
        <v>TN0060186</v>
      </c>
      <c r="B151" s="370"/>
      <c r="C151" s="371"/>
      <c r="D151" s="372"/>
      <c r="E151" s="372"/>
      <c r="F151" s="373"/>
      <c r="G151" s="373"/>
      <c r="H151" s="374"/>
      <c r="I151" s="374"/>
      <c r="J151" s="374"/>
      <c r="K151" s="374"/>
      <c r="L151" s="374"/>
      <c r="M151" s="374"/>
      <c r="N151" s="373"/>
      <c r="O151" s="381"/>
      <c r="P151" s="374"/>
      <c r="Q151" s="374"/>
      <c r="R151" s="374"/>
      <c r="S151" s="384"/>
      <c r="T151" s="384"/>
      <c r="U151" s="384"/>
      <c r="V151" s="384"/>
      <c r="W151" s="384"/>
      <c r="X151" s="384"/>
      <c r="Y151" s="363"/>
      <c r="Z151" s="363"/>
      <c r="AA151" s="387" t="str">
        <f t="shared" si="5"/>
        <v xml:space="preserve"> </v>
      </c>
    </row>
    <row r="152" spans="1:27" s="364" customFormat="1" ht="30.95" customHeight="1">
      <c r="A152" s="682" t="str">
        <f t="shared" si="4"/>
        <v>TN0060186</v>
      </c>
      <c r="B152" s="375"/>
      <c r="C152" s="376"/>
      <c r="D152" s="377"/>
      <c r="E152" s="377"/>
      <c r="F152" s="378"/>
      <c r="G152" s="378"/>
      <c r="H152" s="379"/>
      <c r="I152" s="379"/>
      <c r="J152" s="379"/>
      <c r="K152" s="379"/>
      <c r="L152" s="379"/>
      <c r="M152" s="379"/>
      <c r="N152" s="378"/>
      <c r="O152" s="380"/>
      <c r="P152" s="379"/>
      <c r="Q152" s="379"/>
      <c r="R152" s="379"/>
      <c r="S152" s="384"/>
      <c r="T152" s="384"/>
      <c r="U152" s="384"/>
      <c r="V152" s="384"/>
      <c r="W152" s="384"/>
      <c r="X152" s="384"/>
      <c r="Y152" s="363"/>
      <c r="Z152" s="363"/>
      <c r="AA152" s="387" t="str">
        <f t="shared" si="5"/>
        <v xml:space="preserve"> </v>
      </c>
    </row>
    <row r="153" spans="1:27" s="364" customFormat="1" ht="30.95" customHeight="1">
      <c r="A153" s="682" t="str">
        <f t="shared" si="4"/>
        <v>TN0060186</v>
      </c>
      <c r="B153" s="370"/>
      <c r="C153" s="371"/>
      <c r="D153" s="372"/>
      <c r="E153" s="372"/>
      <c r="F153" s="373"/>
      <c r="G153" s="373"/>
      <c r="H153" s="374"/>
      <c r="I153" s="374"/>
      <c r="J153" s="374"/>
      <c r="K153" s="374"/>
      <c r="L153" s="374"/>
      <c r="M153" s="374"/>
      <c r="N153" s="373"/>
      <c r="O153" s="381"/>
      <c r="P153" s="374"/>
      <c r="Q153" s="374"/>
      <c r="R153" s="374"/>
      <c r="S153" s="384"/>
      <c r="T153" s="384"/>
      <c r="U153" s="384"/>
      <c r="V153" s="384"/>
      <c r="W153" s="384"/>
      <c r="X153" s="384"/>
      <c r="Y153" s="363"/>
      <c r="Z153" s="363"/>
      <c r="AA153" s="387" t="str">
        <f t="shared" si="5"/>
        <v xml:space="preserve"> </v>
      </c>
    </row>
    <row r="154" spans="1:27" s="364" customFormat="1" ht="30.95" customHeight="1">
      <c r="A154" s="682" t="str">
        <f t="shared" si="4"/>
        <v>TN0060186</v>
      </c>
      <c r="B154" s="375"/>
      <c r="C154" s="376"/>
      <c r="D154" s="377"/>
      <c r="E154" s="377"/>
      <c r="F154" s="378"/>
      <c r="G154" s="378"/>
      <c r="H154" s="379"/>
      <c r="I154" s="379"/>
      <c r="J154" s="379"/>
      <c r="K154" s="379"/>
      <c r="L154" s="379"/>
      <c r="M154" s="379"/>
      <c r="N154" s="378"/>
      <c r="O154" s="380"/>
      <c r="P154" s="379"/>
      <c r="Q154" s="379"/>
      <c r="R154" s="379"/>
      <c r="S154" s="384"/>
      <c r="T154" s="384"/>
      <c r="U154" s="384"/>
      <c r="V154" s="384"/>
      <c r="W154" s="384"/>
      <c r="X154" s="384"/>
      <c r="Y154" s="363"/>
      <c r="Z154" s="363"/>
      <c r="AA154" s="387" t="str">
        <f t="shared" si="5"/>
        <v xml:space="preserve"> </v>
      </c>
    </row>
    <row r="155" spans="1:27" s="364" customFormat="1" ht="30.95" customHeight="1">
      <c r="A155" s="682" t="str">
        <f t="shared" si="4"/>
        <v>TN0060186</v>
      </c>
      <c r="B155" s="370"/>
      <c r="C155" s="371"/>
      <c r="D155" s="372"/>
      <c r="E155" s="372"/>
      <c r="F155" s="373"/>
      <c r="G155" s="373"/>
      <c r="H155" s="374"/>
      <c r="I155" s="374"/>
      <c r="J155" s="374"/>
      <c r="K155" s="374"/>
      <c r="L155" s="374"/>
      <c r="M155" s="374"/>
      <c r="N155" s="373"/>
      <c r="O155" s="381"/>
      <c r="P155" s="374"/>
      <c r="Q155" s="374"/>
      <c r="R155" s="374"/>
      <c r="S155" s="384"/>
      <c r="T155" s="384"/>
      <c r="U155" s="384"/>
      <c r="V155" s="384"/>
      <c r="W155" s="384"/>
      <c r="X155" s="384"/>
      <c r="Y155" s="363"/>
      <c r="Z155" s="363"/>
      <c r="AA155" s="387" t="str">
        <f t="shared" si="5"/>
        <v xml:space="preserve"> </v>
      </c>
    </row>
    <row r="156" spans="1:27" s="364" customFormat="1" ht="30.95" customHeight="1">
      <c r="A156" s="682" t="str">
        <f t="shared" si="4"/>
        <v>TN0060186</v>
      </c>
      <c r="B156" s="375"/>
      <c r="C156" s="376"/>
      <c r="D156" s="377"/>
      <c r="E156" s="377"/>
      <c r="F156" s="378"/>
      <c r="G156" s="378"/>
      <c r="H156" s="379"/>
      <c r="I156" s="379"/>
      <c r="J156" s="379"/>
      <c r="K156" s="379"/>
      <c r="L156" s="379"/>
      <c r="M156" s="379"/>
      <c r="N156" s="378"/>
      <c r="O156" s="380"/>
      <c r="P156" s="379"/>
      <c r="Q156" s="379"/>
      <c r="R156" s="379"/>
      <c r="S156" s="384"/>
      <c r="T156" s="384"/>
      <c r="U156" s="384"/>
      <c r="V156" s="384"/>
      <c r="W156" s="384"/>
      <c r="X156" s="384"/>
      <c r="Y156" s="363"/>
      <c r="Z156" s="363"/>
      <c r="AA156" s="387" t="str">
        <f t="shared" si="5"/>
        <v xml:space="preserve"> </v>
      </c>
    </row>
    <row r="157" spans="1:27" s="364" customFormat="1" ht="30.95" customHeight="1">
      <c r="A157" s="682" t="str">
        <f t="shared" si="4"/>
        <v>TN0060186</v>
      </c>
      <c r="B157" s="370"/>
      <c r="C157" s="371"/>
      <c r="D157" s="372"/>
      <c r="E157" s="372"/>
      <c r="F157" s="373"/>
      <c r="G157" s="373"/>
      <c r="H157" s="374"/>
      <c r="I157" s="374"/>
      <c r="J157" s="374"/>
      <c r="K157" s="374"/>
      <c r="L157" s="374"/>
      <c r="M157" s="374"/>
      <c r="N157" s="373"/>
      <c r="O157" s="381"/>
      <c r="P157" s="374"/>
      <c r="Q157" s="374"/>
      <c r="R157" s="374"/>
      <c r="S157" s="384"/>
      <c r="T157" s="384"/>
      <c r="U157" s="384"/>
      <c r="V157" s="384"/>
      <c r="W157" s="384"/>
      <c r="X157" s="384"/>
      <c r="Y157" s="363"/>
      <c r="Z157" s="363"/>
      <c r="AA157" s="387" t="str">
        <f t="shared" si="5"/>
        <v xml:space="preserve"> </v>
      </c>
    </row>
    <row r="158" spans="1:27" s="364" customFormat="1" ht="30.95" customHeight="1">
      <c r="A158" s="682" t="str">
        <f t="shared" si="4"/>
        <v>TN0060186</v>
      </c>
      <c r="B158" s="375"/>
      <c r="C158" s="376"/>
      <c r="D158" s="377"/>
      <c r="E158" s="377"/>
      <c r="F158" s="378"/>
      <c r="G158" s="378"/>
      <c r="H158" s="379"/>
      <c r="I158" s="379"/>
      <c r="J158" s="379"/>
      <c r="K158" s="379"/>
      <c r="L158" s="379"/>
      <c r="M158" s="379"/>
      <c r="N158" s="378"/>
      <c r="O158" s="380"/>
      <c r="P158" s="379"/>
      <c r="Q158" s="379"/>
      <c r="R158" s="379"/>
      <c r="S158" s="384"/>
      <c r="T158" s="384"/>
      <c r="U158" s="384"/>
      <c r="V158" s="384"/>
      <c r="W158" s="384"/>
      <c r="X158" s="384"/>
      <c r="Y158" s="363"/>
      <c r="Z158" s="363"/>
      <c r="AA158" s="387" t="str">
        <f t="shared" si="5"/>
        <v xml:space="preserve"> </v>
      </c>
    </row>
    <row r="159" spans="1:27" s="364" customFormat="1" ht="30.95" customHeight="1">
      <c r="A159" s="682" t="str">
        <f t="shared" si="4"/>
        <v>TN0060186</v>
      </c>
      <c r="B159" s="370"/>
      <c r="C159" s="371"/>
      <c r="D159" s="372"/>
      <c r="E159" s="372"/>
      <c r="F159" s="373"/>
      <c r="G159" s="373"/>
      <c r="H159" s="374"/>
      <c r="I159" s="374"/>
      <c r="J159" s="374"/>
      <c r="K159" s="374"/>
      <c r="L159" s="374"/>
      <c r="M159" s="374"/>
      <c r="N159" s="373"/>
      <c r="O159" s="381"/>
      <c r="P159" s="374"/>
      <c r="Q159" s="374"/>
      <c r="R159" s="374"/>
      <c r="S159" s="384"/>
      <c r="T159" s="384"/>
      <c r="U159" s="384"/>
      <c r="V159" s="384"/>
      <c r="W159" s="384"/>
      <c r="X159" s="384"/>
      <c r="Y159" s="363"/>
      <c r="Z159" s="363"/>
      <c r="AA159" s="387" t="str">
        <f t="shared" si="5"/>
        <v xml:space="preserve"> </v>
      </c>
    </row>
    <row r="160" spans="1:27" s="364" customFormat="1" ht="30.95" customHeight="1">
      <c r="A160" s="682" t="str">
        <f t="shared" si="4"/>
        <v>TN0060186</v>
      </c>
      <c r="B160" s="375"/>
      <c r="C160" s="376"/>
      <c r="D160" s="377"/>
      <c r="E160" s="377"/>
      <c r="F160" s="378"/>
      <c r="G160" s="378"/>
      <c r="H160" s="379"/>
      <c r="I160" s="379"/>
      <c r="J160" s="379"/>
      <c r="K160" s="379"/>
      <c r="L160" s="379"/>
      <c r="M160" s="379"/>
      <c r="N160" s="378"/>
      <c r="O160" s="380"/>
      <c r="P160" s="379"/>
      <c r="Q160" s="379"/>
      <c r="R160" s="379"/>
      <c r="S160" s="384"/>
      <c r="T160" s="384"/>
      <c r="U160" s="384"/>
      <c r="V160" s="384"/>
      <c r="W160" s="384"/>
      <c r="X160" s="384"/>
      <c r="Y160" s="363"/>
      <c r="Z160" s="363"/>
      <c r="AA160" s="387" t="str">
        <f t="shared" si="5"/>
        <v xml:space="preserve"> </v>
      </c>
    </row>
    <row r="161" spans="1:27" s="364" customFormat="1" ht="30.95" customHeight="1">
      <c r="A161" s="682" t="str">
        <f t="shared" si="4"/>
        <v>TN0060186</v>
      </c>
      <c r="B161" s="370"/>
      <c r="C161" s="371"/>
      <c r="D161" s="372"/>
      <c r="E161" s="372"/>
      <c r="F161" s="373"/>
      <c r="G161" s="373"/>
      <c r="H161" s="374"/>
      <c r="I161" s="374"/>
      <c r="J161" s="374"/>
      <c r="K161" s="374"/>
      <c r="L161" s="374"/>
      <c r="M161" s="374"/>
      <c r="N161" s="373"/>
      <c r="O161" s="381"/>
      <c r="P161" s="374"/>
      <c r="Q161" s="374"/>
      <c r="R161" s="374"/>
      <c r="S161" s="384"/>
      <c r="T161" s="384"/>
      <c r="U161" s="384"/>
      <c r="V161" s="384"/>
      <c r="W161" s="384"/>
      <c r="X161" s="384"/>
      <c r="Y161" s="363"/>
      <c r="Z161" s="363"/>
      <c r="AA161" s="387" t="str">
        <f t="shared" si="5"/>
        <v xml:space="preserve"> </v>
      </c>
    </row>
    <row r="162" spans="1:27" s="364" customFormat="1" ht="30.95" customHeight="1">
      <c r="A162" s="682" t="str">
        <f t="shared" si="4"/>
        <v>TN0060186</v>
      </c>
      <c r="B162" s="375"/>
      <c r="C162" s="376"/>
      <c r="D162" s="377"/>
      <c r="E162" s="377"/>
      <c r="F162" s="378"/>
      <c r="G162" s="378"/>
      <c r="H162" s="379"/>
      <c r="I162" s="379"/>
      <c r="J162" s="379"/>
      <c r="K162" s="379"/>
      <c r="L162" s="379"/>
      <c r="M162" s="379"/>
      <c r="N162" s="378"/>
      <c r="O162" s="380"/>
      <c r="P162" s="379"/>
      <c r="Q162" s="379"/>
      <c r="R162" s="379"/>
      <c r="S162" s="384"/>
      <c r="T162" s="384"/>
      <c r="U162" s="384"/>
      <c r="V162" s="384"/>
      <c r="W162" s="384"/>
      <c r="X162" s="384"/>
      <c r="Y162" s="363"/>
      <c r="Z162" s="363"/>
      <c r="AA162" s="387" t="str">
        <f t="shared" si="5"/>
        <v xml:space="preserve"> </v>
      </c>
    </row>
    <row r="163" spans="1:27" s="364" customFormat="1" ht="30.95" customHeight="1">
      <c r="A163" s="682" t="str">
        <f t="shared" si="4"/>
        <v>TN0060186</v>
      </c>
      <c r="B163" s="370"/>
      <c r="C163" s="371"/>
      <c r="D163" s="372"/>
      <c r="E163" s="372"/>
      <c r="F163" s="373"/>
      <c r="G163" s="373"/>
      <c r="H163" s="374"/>
      <c r="I163" s="374"/>
      <c r="J163" s="374"/>
      <c r="K163" s="374"/>
      <c r="L163" s="374"/>
      <c r="M163" s="374"/>
      <c r="N163" s="373"/>
      <c r="O163" s="381"/>
      <c r="P163" s="374"/>
      <c r="Q163" s="374"/>
      <c r="R163" s="374"/>
      <c r="S163" s="384"/>
      <c r="T163" s="384"/>
      <c r="U163" s="384"/>
      <c r="V163" s="384"/>
      <c r="W163" s="384"/>
      <c r="X163" s="384"/>
      <c r="Y163" s="363"/>
      <c r="Z163" s="363"/>
      <c r="AA163" s="387" t="str">
        <f t="shared" si="5"/>
        <v xml:space="preserve"> </v>
      </c>
    </row>
    <row r="164" spans="1:27" s="364" customFormat="1" ht="30.95" customHeight="1">
      <c r="A164" s="682" t="str">
        <f t="shared" si="4"/>
        <v>TN0060186</v>
      </c>
      <c r="B164" s="375"/>
      <c r="C164" s="376"/>
      <c r="D164" s="377"/>
      <c r="E164" s="377"/>
      <c r="F164" s="378"/>
      <c r="G164" s="378"/>
      <c r="H164" s="379"/>
      <c r="I164" s="379"/>
      <c r="J164" s="379"/>
      <c r="K164" s="379"/>
      <c r="L164" s="379"/>
      <c r="M164" s="379"/>
      <c r="N164" s="378"/>
      <c r="O164" s="380"/>
      <c r="P164" s="379"/>
      <c r="Q164" s="379"/>
      <c r="R164" s="379"/>
      <c r="S164" s="384"/>
      <c r="T164" s="384"/>
      <c r="U164" s="384"/>
      <c r="V164" s="384"/>
      <c r="W164" s="384"/>
      <c r="X164" s="384"/>
      <c r="Y164" s="363"/>
      <c r="Z164" s="363"/>
      <c r="AA164" s="387" t="str">
        <f t="shared" si="5"/>
        <v xml:space="preserve"> </v>
      </c>
    </row>
    <row r="165" spans="1:27" s="364" customFormat="1" ht="30.95" customHeight="1">
      <c r="A165" s="682" t="str">
        <f t="shared" si="4"/>
        <v>TN0060186</v>
      </c>
      <c r="B165" s="370"/>
      <c r="C165" s="371"/>
      <c r="D165" s="372"/>
      <c r="E165" s="372"/>
      <c r="F165" s="373"/>
      <c r="G165" s="373"/>
      <c r="H165" s="374"/>
      <c r="I165" s="374"/>
      <c r="J165" s="374"/>
      <c r="K165" s="374"/>
      <c r="L165" s="374"/>
      <c r="M165" s="374"/>
      <c r="N165" s="373"/>
      <c r="O165" s="381"/>
      <c r="P165" s="374"/>
      <c r="Q165" s="374"/>
      <c r="R165" s="374"/>
      <c r="S165" s="384"/>
      <c r="T165" s="384"/>
      <c r="U165" s="384"/>
      <c r="V165" s="384"/>
      <c r="W165" s="384"/>
      <c r="X165" s="384"/>
      <c r="Y165" s="363"/>
      <c r="Z165" s="363"/>
      <c r="AA165" s="387" t="str">
        <f t="shared" si="5"/>
        <v xml:space="preserve"> </v>
      </c>
    </row>
    <row r="166" spans="1:27" s="364" customFormat="1" ht="30.95" customHeight="1">
      <c r="A166" s="682" t="str">
        <f t="shared" si="4"/>
        <v>TN0060186</v>
      </c>
      <c r="B166" s="375"/>
      <c r="C166" s="376"/>
      <c r="D166" s="377"/>
      <c r="E166" s="377"/>
      <c r="F166" s="378"/>
      <c r="G166" s="378"/>
      <c r="H166" s="379"/>
      <c r="I166" s="379"/>
      <c r="J166" s="379"/>
      <c r="K166" s="379"/>
      <c r="L166" s="379"/>
      <c r="M166" s="379"/>
      <c r="N166" s="378"/>
      <c r="O166" s="380"/>
      <c r="P166" s="379"/>
      <c r="Q166" s="379"/>
      <c r="R166" s="379"/>
      <c r="S166" s="384"/>
      <c r="T166" s="384"/>
      <c r="U166" s="384"/>
      <c r="V166" s="384"/>
      <c r="W166" s="384"/>
      <c r="X166" s="384"/>
      <c r="Y166" s="363"/>
      <c r="Z166" s="363"/>
      <c r="AA166" s="387" t="str">
        <f t="shared" si="5"/>
        <v xml:space="preserve"> </v>
      </c>
    </row>
    <row r="167" spans="1:27" s="364" customFormat="1" ht="30.95" customHeight="1">
      <c r="A167" s="682" t="str">
        <f t="shared" si="4"/>
        <v>TN0060186</v>
      </c>
      <c r="B167" s="370"/>
      <c r="C167" s="371"/>
      <c r="D167" s="372"/>
      <c r="E167" s="372"/>
      <c r="F167" s="373"/>
      <c r="G167" s="373"/>
      <c r="H167" s="374"/>
      <c r="I167" s="374"/>
      <c r="J167" s="374"/>
      <c r="K167" s="374"/>
      <c r="L167" s="374"/>
      <c r="M167" s="374"/>
      <c r="N167" s="373"/>
      <c r="O167" s="381"/>
      <c r="P167" s="374"/>
      <c r="Q167" s="374"/>
      <c r="R167" s="374"/>
      <c r="S167" s="384"/>
      <c r="T167" s="384"/>
      <c r="U167" s="384"/>
      <c r="V167" s="384"/>
      <c r="W167" s="384"/>
      <c r="X167" s="384"/>
      <c r="Y167" s="363"/>
      <c r="Z167" s="363"/>
      <c r="AA167" s="387" t="str">
        <f t="shared" si="5"/>
        <v xml:space="preserve"> </v>
      </c>
    </row>
    <row r="168" spans="1:27" s="364" customFormat="1" ht="30.95" customHeight="1">
      <c r="A168" s="682" t="str">
        <f t="shared" si="4"/>
        <v>TN0060186</v>
      </c>
      <c r="B168" s="375"/>
      <c r="C168" s="376"/>
      <c r="D168" s="377"/>
      <c r="E168" s="377"/>
      <c r="F168" s="378"/>
      <c r="G168" s="378"/>
      <c r="H168" s="379"/>
      <c r="I168" s="379"/>
      <c r="J168" s="379"/>
      <c r="K168" s="379"/>
      <c r="L168" s="379"/>
      <c r="M168" s="379"/>
      <c r="N168" s="378"/>
      <c r="O168" s="380"/>
      <c r="P168" s="379"/>
      <c r="Q168" s="379"/>
      <c r="R168" s="379"/>
      <c r="S168" s="384"/>
      <c r="T168" s="384"/>
      <c r="U168" s="384"/>
      <c r="V168" s="384"/>
      <c r="W168" s="384"/>
      <c r="X168" s="384"/>
      <c r="Y168" s="363"/>
      <c r="Z168" s="363"/>
      <c r="AA168" s="387" t="str">
        <f t="shared" si="5"/>
        <v xml:space="preserve"> </v>
      </c>
    </row>
    <row r="169" spans="1:27" s="364" customFormat="1" ht="30.95" customHeight="1">
      <c r="A169" s="682" t="str">
        <f t="shared" si="4"/>
        <v>TN0060186</v>
      </c>
      <c r="B169" s="370"/>
      <c r="C169" s="371"/>
      <c r="D169" s="372"/>
      <c r="E169" s="372"/>
      <c r="F169" s="373"/>
      <c r="G169" s="373"/>
      <c r="H169" s="374"/>
      <c r="I169" s="374"/>
      <c r="J169" s="374"/>
      <c r="K169" s="374"/>
      <c r="L169" s="374"/>
      <c r="M169" s="374"/>
      <c r="N169" s="373"/>
      <c r="O169" s="381"/>
      <c r="P169" s="374"/>
      <c r="Q169" s="374"/>
      <c r="R169" s="374"/>
      <c r="S169" s="384"/>
      <c r="T169" s="384"/>
      <c r="U169" s="384"/>
      <c r="V169" s="384"/>
      <c r="W169" s="384"/>
      <c r="X169" s="384"/>
      <c r="Y169" s="363"/>
      <c r="Z169" s="363"/>
      <c r="AA169" s="387" t="str">
        <f t="shared" si="5"/>
        <v xml:space="preserve"> </v>
      </c>
    </row>
    <row r="170" spans="1:27" s="364" customFormat="1" ht="30.95" customHeight="1">
      <c r="A170" s="682" t="str">
        <f t="shared" si="4"/>
        <v>TN0060186</v>
      </c>
      <c r="B170" s="375"/>
      <c r="C170" s="376"/>
      <c r="D170" s="377"/>
      <c r="E170" s="377"/>
      <c r="F170" s="378"/>
      <c r="G170" s="378"/>
      <c r="H170" s="379"/>
      <c r="I170" s="379"/>
      <c r="J170" s="379"/>
      <c r="K170" s="379"/>
      <c r="L170" s="379"/>
      <c r="M170" s="379"/>
      <c r="N170" s="378"/>
      <c r="O170" s="380"/>
      <c r="P170" s="379"/>
      <c r="Q170" s="379"/>
      <c r="R170" s="379"/>
      <c r="S170" s="384"/>
      <c r="T170" s="384"/>
      <c r="U170" s="384"/>
      <c r="V170" s="384"/>
      <c r="W170" s="384"/>
      <c r="X170" s="384"/>
      <c r="Y170" s="363"/>
      <c r="Z170" s="363"/>
      <c r="AA170" s="387" t="str">
        <f t="shared" si="5"/>
        <v xml:space="preserve"> </v>
      </c>
    </row>
    <row r="171" spans="1:27" s="364" customFormat="1" ht="30.95" customHeight="1">
      <c r="A171" s="682" t="str">
        <f t="shared" si="4"/>
        <v>TN0060186</v>
      </c>
      <c r="B171" s="370"/>
      <c r="C171" s="371"/>
      <c r="D171" s="372"/>
      <c r="E171" s="372"/>
      <c r="F171" s="373"/>
      <c r="G171" s="373"/>
      <c r="H171" s="374"/>
      <c r="I171" s="374"/>
      <c r="J171" s="374"/>
      <c r="K171" s="374"/>
      <c r="L171" s="374"/>
      <c r="M171" s="374"/>
      <c r="N171" s="373"/>
      <c r="O171" s="381"/>
      <c r="P171" s="374"/>
      <c r="Q171" s="374"/>
      <c r="R171" s="374"/>
      <c r="S171" s="384"/>
      <c r="T171" s="384"/>
      <c r="U171" s="384"/>
      <c r="V171" s="384"/>
      <c r="W171" s="384"/>
      <c r="X171" s="384"/>
      <c r="Y171" s="363"/>
      <c r="Z171" s="363"/>
      <c r="AA171" s="387" t="str">
        <f t="shared" si="5"/>
        <v xml:space="preserve"> </v>
      </c>
    </row>
    <row r="172" spans="1:27" s="364" customFormat="1" ht="30.95" customHeight="1">
      <c r="A172" s="682" t="str">
        <f t="shared" si="4"/>
        <v>TN0060186</v>
      </c>
      <c r="B172" s="375"/>
      <c r="C172" s="376"/>
      <c r="D172" s="377"/>
      <c r="E172" s="377"/>
      <c r="F172" s="378"/>
      <c r="G172" s="378"/>
      <c r="H172" s="379"/>
      <c r="I172" s="379"/>
      <c r="J172" s="379"/>
      <c r="K172" s="379"/>
      <c r="L172" s="379"/>
      <c r="M172" s="379"/>
      <c r="N172" s="378"/>
      <c r="O172" s="380"/>
      <c r="P172" s="379"/>
      <c r="Q172" s="379"/>
      <c r="R172" s="379"/>
      <c r="S172" s="384"/>
      <c r="T172" s="384"/>
      <c r="U172" s="384"/>
      <c r="V172" s="384"/>
      <c r="W172" s="384"/>
      <c r="X172" s="384"/>
      <c r="Y172" s="363"/>
      <c r="Z172" s="363"/>
      <c r="AA172" s="387" t="str">
        <f t="shared" si="5"/>
        <v xml:space="preserve"> </v>
      </c>
    </row>
    <row r="173" spans="1:27" s="364" customFormat="1" ht="30.95" customHeight="1">
      <c r="A173" s="682" t="str">
        <f t="shared" si="4"/>
        <v>TN0060186</v>
      </c>
      <c r="B173" s="370"/>
      <c r="C173" s="371"/>
      <c r="D173" s="372"/>
      <c r="E173" s="372"/>
      <c r="F173" s="373"/>
      <c r="G173" s="373"/>
      <c r="H173" s="374"/>
      <c r="I173" s="374"/>
      <c r="J173" s="374"/>
      <c r="K173" s="374"/>
      <c r="L173" s="374"/>
      <c r="M173" s="374"/>
      <c r="N173" s="373"/>
      <c r="O173" s="381"/>
      <c r="P173" s="374"/>
      <c r="Q173" s="374"/>
      <c r="R173" s="374"/>
      <c r="S173" s="384"/>
      <c r="T173" s="384"/>
      <c r="U173" s="384"/>
      <c r="V173" s="384"/>
      <c r="W173" s="384"/>
      <c r="X173" s="384"/>
      <c r="Y173" s="363"/>
      <c r="Z173" s="363"/>
      <c r="AA173" s="387" t="str">
        <f t="shared" si="5"/>
        <v xml:space="preserve"> </v>
      </c>
    </row>
    <row r="174" spans="1:27" s="364" customFormat="1" ht="30.95" customHeight="1">
      <c r="A174" s="682" t="str">
        <f t="shared" si="4"/>
        <v>TN0060186</v>
      </c>
      <c r="B174" s="375"/>
      <c r="C174" s="376"/>
      <c r="D174" s="377"/>
      <c r="E174" s="377"/>
      <c r="F174" s="378"/>
      <c r="G174" s="378"/>
      <c r="H174" s="379"/>
      <c r="I174" s="379"/>
      <c r="J174" s="379"/>
      <c r="K174" s="379"/>
      <c r="L174" s="379"/>
      <c r="M174" s="379"/>
      <c r="N174" s="378"/>
      <c r="O174" s="380"/>
      <c r="P174" s="379"/>
      <c r="Q174" s="379"/>
      <c r="R174" s="379"/>
      <c r="S174" s="384"/>
      <c r="T174" s="384"/>
      <c r="U174" s="384"/>
      <c r="V174" s="384"/>
      <c r="W174" s="384"/>
      <c r="X174" s="384"/>
      <c r="Y174" s="363"/>
      <c r="Z174" s="363"/>
      <c r="AA174" s="387" t="str">
        <f t="shared" si="5"/>
        <v xml:space="preserve"> </v>
      </c>
    </row>
    <row r="175" spans="1:27" s="364" customFormat="1" ht="30.95" customHeight="1">
      <c r="A175" s="682" t="str">
        <f t="shared" si="4"/>
        <v>TN0060186</v>
      </c>
      <c r="B175" s="370"/>
      <c r="C175" s="371"/>
      <c r="D175" s="372"/>
      <c r="E175" s="372"/>
      <c r="F175" s="373"/>
      <c r="G175" s="373"/>
      <c r="H175" s="374"/>
      <c r="I175" s="374"/>
      <c r="J175" s="374"/>
      <c r="K175" s="374"/>
      <c r="L175" s="374"/>
      <c r="M175" s="374"/>
      <c r="N175" s="373"/>
      <c r="O175" s="381"/>
      <c r="P175" s="374"/>
      <c r="Q175" s="374"/>
      <c r="R175" s="374"/>
      <c r="S175" s="384"/>
      <c r="T175" s="384"/>
      <c r="U175" s="384"/>
      <c r="V175" s="384"/>
      <c r="W175" s="384"/>
      <c r="X175" s="384"/>
      <c r="Y175" s="363"/>
      <c r="Z175" s="363"/>
      <c r="AA175" s="387" t="str">
        <f t="shared" si="5"/>
        <v xml:space="preserve"> </v>
      </c>
    </row>
    <row r="176" spans="1:27" s="364" customFormat="1" ht="30.95" customHeight="1">
      <c r="A176" s="682" t="str">
        <f t="shared" si="4"/>
        <v>TN0060186</v>
      </c>
      <c r="B176" s="375"/>
      <c r="C176" s="376"/>
      <c r="D176" s="377"/>
      <c r="E176" s="377"/>
      <c r="F176" s="378"/>
      <c r="G176" s="378"/>
      <c r="H176" s="379"/>
      <c r="I176" s="379"/>
      <c r="J176" s="379"/>
      <c r="K176" s="379"/>
      <c r="L176" s="379"/>
      <c r="M176" s="379"/>
      <c r="N176" s="378"/>
      <c r="O176" s="380"/>
      <c r="P176" s="379"/>
      <c r="Q176" s="379"/>
      <c r="R176" s="379"/>
      <c r="S176" s="384"/>
      <c r="T176" s="384"/>
      <c r="U176" s="384"/>
      <c r="V176" s="384"/>
      <c r="W176" s="384"/>
      <c r="X176" s="384"/>
      <c r="Y176" s="363"/>
      <c r="Z176" s="363"/>
      <c r="AA176" s="387" t="str">
        <f t="shared" si="5"/>
        <v xml:space="preserve"> </v>
      </c>
    </row>
    <row r="177" spans="1:27" s="364" customFormat="1" ht="30.95" customHeight="1">
      <c r="A177" s="682" t="str">
        <f t="shared" si="4"/>
        <v>TN0060186</v>
      </c>
      <c r="B177" s="370"/>
      <c r="C177" s="371"/>
      <c r="D177" s="372"/>
      <c r="E177" s="372"/>
      <c r="F177" s="373"/>
      <c r="G177" s="373"/>
      <c r="H177" s="374"/>
      <c r="I177" s="374"/>
      <c r="J177" s="374"/>
      <c r="K177" s="374"/>
      <c r="L177" s="374"/>
      <c r="M177" s="374"/>
      <c r="N177" s="373"/>
      <c r="O177" s="381"/>
      <c r="P177" s="374"/>
      <c r="Q177" s="374"/>
      <c r="R177" s="374"/>
      <c r="S177" s="384"/>
      <c r="T177" s="384"/>
      <c r="U177" s="384"/>
      <c r="V177" s="384"/>
      <c r="W177" s="384"/>
      <c r="X177" s="384"/>
      <c r="Y177" s="363"/>
      <c r="Z177" s="363"/>
      <c r="AA177" s="387" t="str">
        <f t="shared" si="5"/>
        <v xml:space="preserve"> </v>
      </c>
    </row>
    <row r="178" spans="1:27" s="364" customFormat="1" ht="30.95" customHeight="1">
      <c r="A178" s="682" t="str">
        <f t="shared" si="4"/>
        <v>TN0060186</v>
      </c>
      <c r="B178" s="375"/>
      <c r="C178" s="376"/>
      <c r="D178" s="377"/>
      <c r="E178" s="377"/>
      <c r="F178" s="378"/>
      <c r="G178" s="378"/>
      <c r="H178" s="379"/>
      <c r="I178" s="379"/>
      <c r="J178" s="379"/>
      <c r="K178" s="379"/>
      <c r="L178" s="379"/>
      <c r="M178" s="379"/>
      <c r="N178" s="378"/>
      <c r="O178" s="380"/>
      <c r="P178" s="379"/>
      <c r="Q178" s="379"/>
      <c r="R178" s="379"/>
      <c r="S178" s="384"/>
      <c r="T178" s="384"/>
      <c r="U178" s="384"/>
      <c r="V178" s="384"/>
      <c r="W178" s="384"/>
      <c r="X178" s="384"/>
      <c r="Y178" s="363"/>
      <c r="Z178" s="363"/>
      <c r="AA178" s="387" t="str">
        <f t="shared" si="5"/>
        <v xml:space="preserve"> </v>
      </c>
    </row>
    <row r="179" spans="1:27" s="364" customFormat="1" ht="30.95" customHeight="1">
      <c r="A179" s="682" t="str">
        <f t="shared" si="4"/>
        <v>TN0060186</v>
      </c>
      <c r="B179" s="370"/>
      <c r="C179" s="371"/>
      <c r="D179" s="372"/>
      <c r="E179" s="372"/>
      <c r="F179" s="373"/>
      <c r="G179" s="373"/>
      <c r="H179" s="374"/>
      <c r="I179" s="374"/>
      <c r="J179" s="374"/>
      <c r="K179" s="374"/>
      <c r="L179" s="374"/>
      <c r="M179" s="374"/>
      <c r="N179" s="373"/>
      <c r="O179" s="381"/>
      <c r="P179" s="374"/>
      <c r="Q179" s="374"/>
      <c r="R179" s="374"/>
      <c r="S179" s="384"/>
      <c r="T179" s="384"/>
      <c r="U179" s="384"/>
      <c r="V179" s="384"/>
      <c r="W179" s="384"/>
      <c r="X179" s="384"/>
      <c r="Y179" s="363"/>
      <c r="Z179" s="363"/>
      <c r="AA179" s="387" t="str">
        <f t="shared" si="5"/>
        <v xml:space="preserve"> </v>
      </c>
    </row>
    <row r="180" spans="1:27" s="364" customFormat="1" ht="30.95" customHeight="1">
      <c r="A180" s="682" t="str">
        <f t="shared" si="4"/>
        <v>TN0060186</v>
      </c>
      <c r="B180" s="375"/>
      <c r="C180" s="376"/>
      <c r="D180" s="377"/>
      <c r="E180" s="377"/>
      <c r="F180" s="378"/>
      <c r="G180" s="378"/>
      <c r="H180" s="379"/>
      <c r="I180" s="379"/>
      <c r="J180" s="379"/>
      <c r="K180" s="379"/>
      <c r="L180" s="379"/>
      <c r="M180" s="379"/>
      <c r="N180" s="378"/>
      <c r="O180" s="380"/>
      <c r="P180" s="379"/>
      <c r="Q180" s="379"/>
      <c r="R180" s="379"/>
      <c r="S180" s="384"/>
      <c r="T180" s="384"/>
      <c r="U180" s="384"/>
      <c r="V180" s="384"/>
      <c r="W180" s="384"/>
      <c r="X180" s="384"/>
      <c r="Y180" s="363"/>
      <c r="Z180" s="363"/>
      <c r="AA180" s="387" t="str">
        <f t="shared" si="5"/>
        <v xml:space="preserve"> </v>
      </c>
    </row>
    <row r="181" spans="1:27" s="364" customFormat="1" ht="30.95" customHeight="1">
      <c r="A181" s="682" t="str">
        <f t="shared" si="4"/>
        <v>TN0060186</v>
      </c>
      <c r="B181" s="370"/>
      <c r="C181" s="371"/>
      <c r="D181" s="372"/>
      <c r="E181" s="372"/>
      <c r="F181" s="373"/>
      <c r="G181" s="373"/>
      <c r="H181" s="374"/>
      <c r="I181" s="374"/>
      <c r="J181" s="374"/>
      <c r="K181" s="374"/>
      <c r="L181" s="374"/>
      <c r="M181" s="374"/>
      <c r="N181" s="373"/>
      <c r="O181" s="381"/>
      <c r="P181" s="374"/>
      <c r="Q181" s="374"/>
      <c r="R181" s="374"/>
      <c r="S181" s="384"/>
      <c r="T181" s="384"/>
      <c r="U181" s="384"/>
      <c r="V181" s="384"/>
      <c r="W181" s="384"/>
      <c r="X181" s="384"/>
      <c r="Y181" s="363"/>
      <c r="Z181" s="363"/>
      <c r="AA181" s="387" t="str">
        <f t="shared" si="5"/>
        <v xml:space="preserve"> </v>
      </c>
    </row>
    <row r="182" spans="1:27" s="364" customFormat="1" ht="30.95" customHeight="1">
      <c r="A182" s="682" t="str">
        <f t="shared" si="4"/>
        <v>TN0060186</v>
      </c>
      <c r="B182" s="375"/>
      <c r="C182" s="376"/>
      <c r="D182" s="377"/>
      <c r="E182" s="377"/>
      <c r="F182" s="378"/>
      <c r="G182" s="378"/>
      <c r="H182" s="379"/>
      <c r="I182" s="379"/>
      <c r="J182" s="379"/>
      <c r="K182" s="379"/>
      <c r="L182" s="379"/>
      <c r="M182" s="379"/>
      <c r="N182" s="378"/>
      <c r="O182" s="380"/>
      <c r="P182" s="379"/>
      <c r="Q182" s="379"/>
      <c r="R182" s="379"/>
      <c r="S182" s="384"/>
      <c r="T182" s="384"/>
      <c r="U182" s="384"/>
      <c r="V182" s="384"/>
      <c r="W182" s="384"/>
      <c r="X182" s="384"/>
      <c r="Y182" s="363"/>
      <c r="Z182" s="363"/>
      <c r="AA182" s="387" t="str">
        <f t="shared" si="5"/>
        <v xml:space="preserve"> </v>
      </c>
    </row>
    <row r="183" spans="1:27" s="364" customFormat="1" ht="30.95" customHeight="1">
      <c r="A183" s="682" t="str">
        <f t="shared" si="4"/>
        <v>TN0060186</v>
      </c>
      <c r="B183" s="370"/>
      <c r="C183" s="371"/>
      <c r="D183" s="372"/>
      <c r="E183" s="372"/>
      <c r="F183" s="373"/>
      <c r="G183" s="373"/>
      <c r="H183" s="374"/>
      <c r="I183" s="374"/>
      <c r="J183" s="374"/>
      <c r="K183" s="374"/>
      <c r="L183" s="374"/>
      <c r="M183" s="374"/>
      <c r="N183" s="373"/>
      <c r="O183" s="381"/>
      <c r="P183" s="374"/>
      <c r="Q183" s="374"/>
      <c r="R183" s="374"/>
      <c r="S183" s="384"/>
      <c r="T183" s="384"/>
      <c r="U183" s="384"/>
      <c r="V183" s="384"/>
      <c r="W183" s="384"/>
      <c r="X183" s="384"/>
      <c r="Y183" s="363"/>
      <c r="Z183" s="363"/>
      <c r="AA183" s="387" t="str">
        <f t="shared" si="5"/>
        <v xml:space="preserve"> </v>
      </c>
    </row>
    <row r="184" spans="1:27" s="364" customFormat="1" ht="30.95" customHeight="1">
      <c r="A184" s="682" t="str">
        <f t="shared" si="4"/>
        <v>TN0060186</v>
      </c>
      <c r="B184" s="375"/>
      <c r="C184" s="376"/>
      <c r="D184" s="377"/>
      <c r="E184" s="377"/>
      <c r="F184" s="378"/>
      <c r="G184" s="378"/>
      <c r="H184" s="379"/>
      <c r="I184" s="379"/>
      <c r="J184" s="379"/>
      <c r="K184" s="379"/>
      <c r="L184" s="379"/>
      <c r="M184" s="379"/>
      <c r="N184" s="378"/>
      <c r="O184" s="380"/>
      <c r="P184" s="379"/>
      <c r="Q184" s="379"/>
      <c r="R184" s="379"/>
      <c r="S184" s="384"/>
      <c r="T184" s="384"/>
      <c r="U184" s="384"/>
      <c r="V184" s="384"/>
      <c r="W184" s="384"/>
      <c r="X184" s="384"/>
      <c r="Y184" s="363"/>
      <c r="Z184" s="363"/>
      <c r="AA184" s="387" t="str">
        <f t="shared" si="5"/>
        <v xml:space="preserve"> </v>
      </c>
    </row>
    <row r="185" spans="1:27" s="364" customFormat="1" ht="30.95" customHeight="1">
      <c r="A185" s="682" t="str">
        <f t="shared" si="4"/>
        <v>TN0060186</v>
      </c>
      <c r="B185" s="370"/>
      <c r="C185" s="371"/>
      <c r="D185" s="372"/>
      <c r="E185" s="372"/>
      <c r="F185" s="373"/>
      <c r="G185" s="373"/>
      <c r="H185" s="374"/>
      <c r="I185" s="374"/>
      <c r="J185" s="374"/>
      <c r="K185" s="374"/>
      <c r="L185" s="374"/>
      <c r="M185" s="374"/>
      <c r="N185" s="373"/>
      <c r="O185" s="381"/>
      <c r="P185" s="374"/>
      <c r="Q185" s="374"/>
      <c r="R185" s="374"/>
      <c r="S185" s="384"/>
      <c r="T185" s="384"/>
      <c r="U185" s="384"/>
      <c r="V185" s="384"/>
      <c r="W185" s="384"/>
      <c r="X185" s="384"/>
      <c r="Y185" s="363"/>
      <c r="Z185" s="363"/>
      <c r="AA185" s="387" t="str">
        <f t="shared" si="5"/>
        <v xml:space="preserve"> </v>
      </c>
    </row>
    <row r="186" spans="1:27" s="364" customFormat="1" ht="30.95" customHeight="1">
      <c r="A186" s="682" t="str">
        <f t="shared" si="4"/>
        <v>TN0060186</v>
      </c>
      <c r="B186" s="375"/>
      <c r="C186" s="376"/>
      <c r="D186" s="377"/>
      <c r="E186" s="377"/>
      <c r="F186" s="378"/>
      <c r="G186" s="378"/>
      <c r="H186" s="379"/>
      <c r="I186" s="379"/>
      <c r="J186" s="379"/>
      <c r="K186" s="379"/>
      <c r="L186" s="379"/>
      <c r="M186" s="379"/>
      <c r="N186" s="378"/>
      <c r="O186" s="380"/>
      <c r="P186" s="379"/>
      <c r="Q186" s="379"/>
      <c r="R186" s="379"/>
      <c r="S186" s="384"/>
      <c r="T186" s="384"/>
      <c r="U186" s="384"/>
      <c r="V186" s="384"/>
      <c r="W186" s="384"/>
      <c r="X186" s="384"/>
      <c r="Y186" s="363"/>
      <c r="Z186" s="363"/>
      <c r="AA186" s="387" t="str">
        <f t="shared" si="5"/>
        <v xml:space="preserve"> </v>
      </c>
    </row>
    <row r="187" spans="1:27" s="364" customFormat="1" ht="30.95" customHeight="1">
      <c r="A187" s="682" t="str">
        <f t="shared" si="4"/>
        <v>TN0060186</v>
      </c>
      <c r="B187" s="370"/>
      <c r="C187" s="371"/>
      <c r="D187" s="372"/>
      <c r="E187" s="372"/>
      <c r="F187" s="373"/>
      <c r="G187" s="373"/>
      <c r="H187" s="374"/>
      <c r="I187" s="374"/>
      <c r="J187" s="374"/>
      <c r="K187" s="374"/>
      <c r="L187" s="374"/>
      <c r="M187" s="374"/>
      <c r="N187" s="373"/>
      <c r="O187" s="381"/>
      <c r="P187" s="374"/>
      <c r="Q187" s="374"/>
      <c r="R187" s="374"/>
      <c r="S187" s="384"/>
      <c r="T187" s="384"/>
      <c r="U187" s="384"/>
      <c r="V187" s="384"/>
      <c r="W187" s="384"/>
      <c r="X187" s="384"/>
      <c r="Y187" s="363"/>
      <c r="Z187" s="363"/>
      <c r="AA187" s="387" t="str">
        <f t="shared" si="5"/>
        <v xml:space="preserve"> </v>
      </c>
    </row>
    <row r="188" spans="1:27" s="364" customFormat="1" ht="30.95" customHeight="1">
      <c r="A188" s="682" t="str">
        <f t="shared" si="4"/>
        <v>TN0060186</v>
      </c>
      <c r="B188" s="375"/>
      <c r="C188" s="376"/>
      <c r="D188" s="377"/>
      <c r="E188" s="377"/>
      <c r="F188" s="378"/>
      <c r="G188" s="378"/>
      <c r="H188" s="379"/>
      <c r="I188" s="379"/>
      <c r="J188" s="379"/>
      <c r="K188" s="379"/>
      <c r="L188" s="379"/>
      <c r="M188" s="379"/>
      <c r="N188" s="378"/>
      <c r="O188" s="380"/>
      <c r="P188" s="379"/>
      <c r="Q188" s="379"/>
      <c r="R188" s="379"/>
      <c r="S188" s="384"/>
      <c r="T188" s="384"/>
      <c r="U188" s="384"/>
      <c r="V188" s="384"/>
      <c r="W188" s="384"/>
      <c r="X188" s="384"/>
      <c r="Y188" s="363"/>
      <c r="Z188" s="363"/>
      <c r="AA188" s="387" t="str">
        <f t="shared" si="5"/>
        <v xml:space="preserve"> </v>
      </c>
    </row>
    <row r="189" spans="1:27" s="364" customFormat="1" ht="30.95" customHeight="1">
      <c r="A189" s="682" t="str">
        <f t="shared" si="4"/>
        <v>TN0060186</v>
      </c>
      <c r="B189" s="370"/>
      <c r="C189" s="371"/>
      <c r="D189" s="372"/>
      <c r="E189" s="372"/>
      <c r="F189" s="373"/>
      <c r="G189" s="373"/>
      <c r="H189" s="374"/>
      <c r="I189" s="374"/>
      <c r="J189" s="374"/>
      <c r="K189" s="374"/>
      <c r="L189" s="374"/>
      <c r="M189" s="374"/>
      <c r="N189" s="373"/>
      <c r="O189" s="381"/>
      <c r="P189" s="374"/>
      <c r="Q189" s="374"/>
      <c r="R189" s="374"/>
      <c r="S189" s="384"/>
      <c r="T189" s="384"/>
      <c r="U189" s="384"/>
      <c r="V189" s="384"/>
      <c r="W189" s="384"/>
      <c r="X189" s="384"/>
      <c r="Y189" s="363"/>
      <c r="Z189" s="363"/>
      <c r="AA189" s="387" t="str">
        <f t="shared" si="5"/>
        <v xml:space="preserve"> </v>
      </c>
    </row>
    <row r="190" spans="1:27" s="364" customFormat="1" ht="30.95" customHeight="1">
      <c r="A190" s="682" t="str">
        <f t="shared" si="4"/>
        <v>TN0060186</v>
      </c>
      <c r="B190" s="375"/>
      <c r="C190" s="376"/>
      <c r="D190" s="377"/>
      <c r="E190" s="377"/>
      <c r="F190" s="378"/>
      <c r="G190" s="378"/>
      <c r="H190" s="379"/>
      <c r="I190" s="379"/>
      <c r="J190" s="379"/>
      <c r="K190" s="379"/>
      <c r="L190" s="379"/>
      <c r="M190" s="379"/>
      <c r="N190" s="378"/>
      <c r="O190" s="380"/>
      <c r="P190" s="379"/>
      <c r="Q190" s="379"/>
      <c r="R190" s="379"/>
      <c r="S190" s="384"/>
      <c r="T190" s="384"/>
      <c r="U190" s="384"/>
      <c r="V190" s="384"/>
      <c r="W190" s="384"/>
      <c r="X190" s="384"/>
      <c r="Y190" s="363"/>
      <c r="Z190" s="363"/>
      <c r="AA190" s="387" t="str">
        <f t="shared" si="5"/>
        <v xml:space="preserve"> </v>
      </c>
    </row>
    <row r="191" spans="1:27" s="364" customFormat="1" ht="30.95" customHeight="1">
      <c r="A191" s="682" t="str">
        <f t="shared" si="4"/>
        <v>TN0060186</v>
      </c>
      <c r="B191" s="370"/>
      <c r="C191" s="371"/>
      <c r="D191" s="372"/>
      <c r="E191" s="372"/>
      <c r="F191" s="373"/>
      <c r="G191" s="373"/>
      <c r="H191" s="374"/>
      <c r="I191" s="374"/>
      <c r="J191" s="374"/>
      <c r="K191" s="374"/>
      <c r="L191" s="374"/>
      <c r="M191" s="374"/>
      <c r="N191" s="373"/>
      <c r="O191" s="381"/>
      <c r="P191" s="374"/>
      <c r="Q191" s="374"/>
      <c r="R191" s="374"/>
      <c r="S191" s="384"/>
      <c r="T191" s="384"/>
      <c r="U191" s="384"/>
      <c r="V191" s="384"/>
      <c r="W191" s="384"/>
      <c r="X191" s="384"/>
      <c r="Y191" s="363"/>
      <c r="Z191" s="363"/>
      <c r="AA191" s="387" t="str">
        <f t="shared" si="5"/>
        <v xml:space="preserve"> </v>
      </c>
    </row>
    <row r="192" spans="1:27" s="364" customFormat="1" ht="30.95" customHeight="1">
      <c r="A192" s="682" t="str">
        <f t="shared" si="4"/>
        <v>TN0060186</v>
      </c>
      <c r="B192" s="375"/>
      <c r="C192" s="376"/>
      <c r="D192" s="377"/>
      <c r="E192" s="377"/>
      <c r="F192" s="378"/>
      <c r="G192" s="378"/>
      <c r="H192" s="379"/>
      <c r="I192" s="379"/>
      <c r="J192" s="379"/>
      <c r="K192" s="379"/>
      <c r="L192" s="379"/>
      <c r="M192" s="379"/>
      <c r="N192" s="378"/>
      <c r="O192" s="380"/>
      <c r="P192" s="379"/>
      <c r="Q192" s="379"/>
      <c r="R192" s="379"/>
      <c r="S192" s="384"/>
      <c r="T192" s="384"/>
      <c r="U192" s="384"/>
      <c r="V192" s="384"/>
      <c r="W192" s="384"/>
      <c r="X192" s="384"/>
      <c r="Y192" s="363"/>
      <c r="Z192" s="363"/>
      <c r="AA192" s="387" t="str">
        <f t="shared" si="5"/>
        <v xml:space="preserve"> </v>
      </c>
    </row>
    <row r="193" spans="1:27" s="364" customFormat="1" ht="30.95" customHeight="1">
      <c r="A193" s="682" t="str">
        <f t="shared" si="4"/>
        <v>TN0060186</v>
      </c>
      <c r="B193" s="370"/>
      <c r="C193" s="371"/>
      <c r="D193" s="372"/>
      <c r="E193" s="372"/>
      <c r="F193" s="373"/>
      <c r="G193" s="373"/>
      <c r="H193" s="374"/>
      <c r="I193" s="374"/>
      <c r="J193" s="374"/>
      <c r="K193" s="374"/>
      <c r="L193" s="374"/>
      <c r="M193" s="374"/>
      <c r="N193" s="373"/>
      <c r="O193" s="381"/>
      <c r="P193" s="374"/>
      <c r="Q193" s="374"/>
      <c r="R193" s="374"/>
      <c r="S193" s="384"/>
      <c r="T193" s="384"/>
      <c r="U193" s="384"/>
      <c r="V193" s="384"/>
      <c r="W193" s="384"/>
      <c r="X193" s="384"/>
      <c r="Y193" s="363"/>
      <c r="Z193" s="363"/>
      <c r="AA193" s="387" t="str">
        <f t="shared" si="5"/>
        <v xml:space="preserve"> </v>
      </c>
    </row>
    <row r="194" spans="1:27" s="364" customFormat="1" ht="30.95" customHeight="1">
      <c r="A194" s="682" t="str">
        <f t="shared" si="4"/>
        <v>TN0060186</v>
      </c>
      <c r="B194" s="375"/>
      <c r="C194" s="376"/>
      <c r="D194" s="377"/>
      <c r="E194" s="377"/>
      <c r="F194" s="378"/>
      <c r="G194" s="378"/>
      <c r="H194" s="379"/>
      <c r="I194" s="379"/>
      <c r="J194" s="379"/>
      <c r="K194" s="379"/>
      <c r="L194" s="379"/>
      <c r="M194" s="379"/>
      <c r="N194" s="378"/>
      <c r="O194" s="380"/>
      <c r="P194" s="379"/>
      <c r="Q194" s="379"/>
      <c r="R194" s="379"/>
      <c r="S194" s="384"/>
      <c r="T194" s="384"/>
      <c r="U194" s="384"/>
      <c r="V194" s="384"/>
      <c r="W194" s="384"/>
      <c r="X194" s="384"/>
      <c r="Y194" s="363"/>
      <c r="Z194" s="363"/>
      <c r="AA194" s="387" t="str">
        <f t="shared" si="5"/>
        <v xml:space="preserve"> </v>
      </c>
    </row>
    <row r="195" spans="1:27" s="364" customFormat="1" ht="30.95" customHeight="1">
      <c r="A195" s="682" t="str">
        <f t="shared" si="4"/>
        <v>TN0060186</v>
      </c>
      <c r="B195" s="370"/>
      <c r="C195" s="371"/>
      <c r="D195" s="372"/>
      <c r="E195" s="372"/>
      <c r="F195" s="373"/>
      <c r="G195" s="373"/>
      <c r="H195" s="374"/>
      <c r="I195" s="374"/>
      <c r="J195" s="374"/>
      <c r="K195" s="374"/>
      <c r="L195" s="374"/>
      <c r="M195" s="374"/>
      <c r="N195" s="373"/>
      <c r="O195" s="381"/>
      <c r="P195" s="374"/>
      <c r="Q195" s="374"/>
      <c r="R195" s="374"/>
      <c r="S195" s="384"/>
      <c r="T195" s="384"/>
      <c r="U195" s="384"/>
      <c r="V195" s="384"/>
      <c r="W195" s="384"/>
      <c r="X195" s="384"/>
      <c r="Y195" s="363"/>
      <c r="Z195" s="363"/>
      <c r="AA195" s="387" t="str">
        <f t="shared" si="5"/>
        <v xml:space="preserve"> </v>
      </c>
    </row>
    <row r="196" spans="1:27" s="364" customFormat="1" ht="30.95" customHeight="1">
      <c r="A196" s="682" t="str">
        <f aca="true" t="shared" si="6" ref="A196:A259">$A$3</f>
        <v>TN0060186</v>
      </c>
      <c r="B196" s="375"/>
      <c r="C196" s="376"/>
      <c r="D196" s="377"/>
      <c r="E196" s="377"/>
      <c r="F196" s="378"/>
      <c r="G196" s="378"/>
      <c r="H196" s="379"/>
      <c r="I196" s="379"/>
      <c r="J196" s="379"/>
      <c r="K196" s="379"/>
      <c r="L196" s="379"/>
      <c r="M196" s="379"/>
      <c r="N196" s="378"/>
      <c r="O196" s="380"/>
      <c r="P196" s="379"/>
      <c r="Q196" s="379"/>
      <c r="R196" s="379"/>
      <c r="S196" s="384"/>
      <c r="T196" s="384"/>
      <c r="U196" s="384"/>
      <c r="V196" s="384"/>
      <c r="W196" s="384"/>
      <c r="X196" s="384"/>
      <c r="Y196" s="363"/>
      <c r="Z196" s="363"/>
      <c r="AA196" s="387" t="str">
        <f aca="true" t="shared" si="7" ref="AA196:AA259">IF(B196&gt;0,TEXT(B196,"mmmm")," ")</f>
        <v xml:space="preserve"> </v>
      </c>
    </row>
    <row r="197" spans="1:27" s="364" customFormat="1" ht="30.95" customHeight="1">
      <c r="A197" s="682" t="str">
        <f t="shared" si="6"/>
        <v>TN0060186</v>
      </c>
      <c r="B197" s="370"/>
      <c r="C197" s="371"/>
      <c r="D197" s="372"/>
      <c r="E197" s="372"/>
      <c r="F197" s="373"/>
      <c r="G197" s="373"/>
      <c r="H197" s="374"/>
      <c r="I197" s="374"/>
      <c r="J197" s="374"/>
      <c r="K197" s="374"/>
      <c r="L197" s="374"/>
      <c r="M197" s="374"/>
      <c r="N197" s="373"/>
      <c r="O197" s="381"/>
      <c r="P197" s="374"/>
      <c r="Q197" s="374"/>
      <c r="R197" s="374"/>
      <c r="S197" s="384"/>
      <c r="T197" s="384"/>
      <c r="U197" s="384"/>
      <c r="V197" s="384"/>
      <c r="W197" s="384"/>
      <c r="X197" s="384"/>
      <c r="Y197" s="363"/>
      <c r="Z197" s="363"/>
      <c r="AA197" s="387" t="str">
        <f t="shared" si="7"/>
        <v xml:space="preserve"> </v>
      </c>
    </row>
    <row r="198" spans="1:27" s="364" customFormat="1" ht="30.95" customHeight="1">
      <c r="A198" s="682" t="str">
        <f t="shared" si="6"/>
        <v>TN0060186</v>
      </c>
      <c r="B198" s="375"/>
      <c r="C198" s="376"/>
      <c r="D198" s="377"/>
      <c r="E198" s="377"/>
      <c r="F198" s="378"/>
      <c r="G198" s="378"/>
      <c r="H198" s="379"/>
      <c r="I198" s="379"/>
      <c r="J198" s="379"/>
      <c r="K198" s="379"/>
      <c r="L198" s="379"/>
      <c r="M198" s="379"/>
      <c r="N198" s="378"/>
      <c r="O198" s="380"/>
      <c r="P198" s="379"/>
      <c r="Q198" s="379"/>
      <c r="R198" s="379"/>
      <c r="S198" s="384"/>
      <c r="T198" s="384"/>
      <c r="U198" s="384"/>
      <c r="V198" s="384"/>
      <c r="W198" s="384"/>
      <c r="X198" s="384"/>
      <c r="Y198" s="363"/>
      <c r="Z198" s="363"/>
      <c r="AA198" s="387" t="str">
        <f t="shared" si="7"/>
        <v xml:space="preserve"> </v>
      </c>
    </row>
    <row r="199" spans="1:27" s="364" customFormat="1" ht="30.95" customHeight="1">
      <c r="A199" s="682" t="str">
        <f t="shared" si="6"/>
        <v>TN0060186</v>
      </c>
      <c r="B199" s="370"/>
      <c r="C199" s="371"/>
      <c r="D199" s="372"/>
      <c r="E199" s="372"/>
      <c r="F199" s="373"/>
      <c r="G199" s="373"/>
      <c r="H199" s="374"/>
      <c r="I199" s="374"/>
      <c r="J199" s="374"/>
      <c r="K199" s="374"/>
      <c r="L199" s="374"/>
      <c r="M199" s="374"/>
      <c r="N199" s="373"/>
      <c r="O199" s="381"/>
      <c r="P199" s="374"/>
      <c r="Q199" s="374"/>
      <c r="R199" s="374"/>
      <c r="S199" s="384"/>
      <c r="T199" s="384"/>
      <c r="U199" s="384"/>
      <c r="V199" s="384"/>
      <c r="W199" s="384"/>
      <c r="X199" s="384"/>
      <c r="Y199" s="363"/>
      <c r="Z199" s="363"/>
      <c r="AA199" s="387" t="str">
        <f t="shared" si="7"/>
        <v xml:space="preserve"> </v>
      </c>
    </row>
    <row r="200" spans="1:27" s="364" customFormat="1" ht="30.95" customHeight="1">
      <c r="A200" s="682" t="str">
        <f t="shared" si="6"/>
        <v>TN0060186</v>
      </c>
      <c r="B200" s="375"/>
      <c r="C200" s="376"/>
      <c r="D200" s="377"/>
      <c r="E200" s="377"/>
      <c r="F200" s="378"/>
      <c r="G200" s="378"/>
      <c r="H200" s="379"/>
      <c r="I200" s="379"/>
      <c r="J200" s="379"/>
      <c r="K200" s="379"/>
      <c r="L200" s="379"/>
      <c r="M200" s="379"/>
      <c r="N200" s="378"/>
      <c r="O200" s="380"/>
      <c r="P200" s="379"/>
      <c r="Q200" s="379"/>
      <c r="R200" s="379"/>
      <c r="S200" s="384"/>
      <c r="T200" s="384"/>
      <c r="U200" s="384"/>
      <c r="V200" s="384"/>
      <c r="W200" s="384"/>
      <c r="X200" s="384"/>
      <c r="Y200" s="363"/>
      <c r="Z200" s="363"/>
      <c r="AA200" s="387" t="str">
        <f t="shared" si="7"/>
        <v xml:space="preserve"> </v>
      </c>
    </row>
    <row r="201" spans="1:27" s="364" customFormat="1" ht="30.95" customHeight="1">
      <c r="A201" s="682" t="str">
        <f t="shared" si="6"/>
        <v>TN0060186</v>
      </c>
      <c r="B201" s="370"/>
      <c r="C201" s="371"/>
      <c r="D201" s="372"/>
      <c r="E201" s="372"/>
      <c r="F201" s="373"/>
      <c r="G201" s="373"/>
      <c r="H201" s="374"/>
      <c r="I201" s="374"/>
      <c r="J201" s="374"/>
      <c r="K201" s="374"/>
      <c r="L201" s="374"/>
      <c r="M201" s="374"/>
      <c r="N201" s="373"/>
      <c r="O201" s="381"/>
      <c r="P201" s="374"/>
      <c r="Q201" s="374"/>
      <c r="R201" s="374"/>
      <c r="S201" s="384"/>
      <c r="T201" s="384"/>
      <c r="U201" s="384"/>
      <c r="V201" s="384"/>
      <c r="W201" s="384"/>
      <c r="X201" s="384"/>
      <c r="Y201" s="363"/>
      <c r="Z201" s="363"/>
      <c r="AA201" s="387" t="str">
        <f t="shared" si="7"/>
        <v xml:space="preserve"> </v>
      </c>
    </row>
    <row r="202" spans="1:27" s="364" customFormat="1" ht="30.95" customHeight="1">
      <c r="A202" s="682" t="str">
        <f t="shared" si="6"/>
        <v>TN0060186</v>
      </c>
      <c r="B202" s="375"/>
      <c r="C202" s="376"/>
      <c r="D202" s="377"/>
      <c r="E202" s="377"/>
      <c r="F202" s="378"/>
      <c r="G202" s="378"/>
      <c r="H202" s="379"/>
      <c r="I202" s="379"/>
      <c r="J202" s="379"/>
      <c r="K202" s="379"/>
      <c r="L202" s="379"/>
      <c r="M202" s="379"/>
      <c r="N202" s="378"/>
      <c r="O202" s="380"/>
      <c r="P202" s="379"/>
      <c r="Q202" s="379"/>
      <c r="R202" s="379"/>
      <c r="S202" s="384"/>
      <c r="T202" s="384"/>
      <c r="U202" s="384"/>
      <c r="V202" s="384"/>
      <c r="W202" s="384"/>
      <c r="X202" s="384"/>
      <c r="Y202" s="363"/>
      <c r="Z202" s="363"/>
      <c r="AA202" s="387" t="str">
        <f t="shared" si="7"/>
        <v xml:space="preserve"> </v>
      </c>
    </row>
    <row r="203" spans="1:27" s="364" customFormat="1" ht="30.95" customHeight="1">
      <c r="A203" s="682" t="str">
        <f t="shared" si="6"/>
        <v>TN0060186</v>
      </c>
      <c r="B203" s="370"/>
      <c r="C203" s="371"/>
      <c r="D203" s="372"/>
      <c r="E203" s="372"/>
      <c r="F203" s="373"/>
      <c r="G203" s="373"/>
      <c r="H203" s="374"/>
      <c r="I203" s="374"/>
      <c r="J203" s="374"/>
      <c r="K203" s="374"/>
      <c r="L203" s="374"/>
      <c r="M203" s="374"/>
      <c r="N203" s="373"/>
      <c r="O203" s="381"/>
      <c r="P203" s="374"/>
      <c r="Q203" s="374"/>
      <c r="R203" s="374"/>
      <c r="S203" s="384"/>
      <c r="T203" s="384"/>
      <c r="U203" s="384"/>
      <c r="V203" s="384"/>
      <c r="W203" s="384"/>
      <c r="X203" s="384"/>
      <c r="Y203" s="363"/>
      <c r="Z203" s="363"/>
      <c r="AA203" s="387" t="str">
        <f t="shared" si="7"/>
        <v xml:space="preserve"> </v>
      </c>
    </row>
    <row r="204" spans="1:27" s="364" customFormat="1" ht="30.95" customHeight="1">
      <c r="A204" s="682" t="str">
        <f t="shared" si="6"/>
        <v>TN0060186</v>
      </c>
      <c r="B204" s="375"/>
      <c r="C204" s="376"/>
      <c r="D204" s="377"/>
      <c r="E204" s="377"/>
      <c r="F204" s="378"/>
      <c r="G204" s="378"/>
      <c r="H204" s="379"/>
      <c r="I204" s="379"/>
      <c r="J204" s="379"/>
      <c r="K204" s="379"/>
      <c r="L204" s="379"/>
      <c r="M204" s="379"/>
      <c r="N204" s="378"/>
      <c r="O204" s="380"/>
      <c r="P204" s="379"/>
      <c r="Q204" s="379"/>
      <c r="R204" s="379"/>
      <c r="S204" s="384"/>
      <c r="T204" s="384"/>
      <c r="U204" s="384"/>
      <c r="V204" s="384"/>
      <c r="W204" s="384"/>
      <c r="X204" s="384"/>
      <c r="Y204" s="363"/>
      <c r="Z204" s="363"/>
      <c r="AA204" s="387" t="str">
        <f t="shared" si="7"/>
        <v xml:space="preserve"> </v>
      </c>
    </row>
    <row r="205" spans="1:27" s="364" customFormat="1" ht="30.95" customHeight="1">
      <c r="A205" s="682" t="str">
        <f t="shared" si="6"/>
        <v>TN0060186</v>
      </c>
      <c r="B205" s="370"/>
      <c r="C205" s="371"/>
      <c r="D205" s="372"/>
      <c r="E205" s="372"/>
      <c r="F205" s="373"/>
      <c r="G205" s="373"/>
      <c r="H205" s="374"/>
      <c r="I205" s="374"/>
      <c r="J205" s="374"/>
      <c r="K205" s="374"/>
      <c r="L205" s="374"/>
      <c r="M205" s="374"/>
      <c r="N205" s="373"/>
      <c r="O205" s="381"/>
      <c r="P205" s="374"/>
      <c r="Q205" s="374"/>
      <c r="R205" s="374"/>
      <c r="S205" s="384"/>
      <c r="T205" s="384"/>
      <c r="U205" s="384"/>
      <c r="V205" s="384"/>
      <c r="W205" s="384"/>
      <c r="X205" s="384"/>
      <c r="Y205" s="363"/>
      <c r="Z205" s="363"/>
      <c r="AA205" s="387" t="str">
        <f t="shared" si="7"/>
        <v xml:space="preserve"> </v>
      </c>
    </row>
    <row r="206" spans="1:27" s="364" customFormat="1" ht="30.95" customHeight="1">
      <c r="A206" s="682" t="str">
        <f t="shared" si="6"/>
        <v>TN0060186</v>
      </c>
      <c r="B206" s="375"/>
      <c r="C206" s="376"/>
      <c r="D206" s="377"/>
      <c r="E206" s="377"/>
      <c r="F206" s="378"/>
      <c r="G206" s="378"/>
      <c r="H206" s="379"/>
      <c r="I206" s="379"/>
      <c r="J206" s="379"/>
      <c r="K206" s="379"/>
      <c r="L206" s="379"/>
      <c r="M206" s="379"/>
      <c r="N206" s="378"/>
      <c r="O206" s="380"/>
      <c r="P206" s="379"/>
      <c r="Q206" s="379"/>
      <c r="R206" s="379"/>
      <c r="S206" s="384"/>
      <c r="T206" s="384"/>
      <c r="U206" s="384"/>
      <c r="V206" s="384"/>
      <c r="W206" s="384"/>
      <c r="X206" s="384"/>
      <c r="Y206" s="363"/>
      <c r="Z206" s="363"/>
      <c r="AA206" s="387" t="str">
        <f t="shared" si="7"/>
        <v xml:space="preserve"> </v>
      </c>
    </row>
    <row r="207" spans="1:27" s="364" customFormat="1" ht="30.95" customHeight="1">
      <c r="A207" s="682" t="str">
        <f t="shared" si="6"/>
        <v>TN0060186</v>
      </c>
      <c r="B207" s="370"/>
      <c r="C207" s="371"/>
      <c r="D207" s="372"/>
      <c r="E207" s="372"/>
      <c r="F207" s="373"/>
      <c r="G207" s="373"/>
      <c r="H207" s="374"/>
      <c r="I207" s="374"/>
      <c r="J207" s="374"/>
      <c r="K207" s="374"/>
      <c r="L207" s="374"/>
      <c r="M207" s="374"/>
      <c r="N207" s="373"/>
      <c r="O207" s="381"/>
      <c r="P207" s="374"/>
      <c r="Q207" s="374"/>
      <c r="R207" s="374"/>
      <c r="S207" s="384"/>
      <c r="T207" s="384"/>
      <c r="U207" s="384"/>
      <c r="V207" s="384"/>
      <c r="W207" s="384"/>
      <c r="X207" s="384"/>
      <c r="Y207" s="363"/>
      <c r="Z207" s="363"/>
      <c r="AA207" s="387" t="str">
        <f t="shared" si="7"/>
        <v xml:space="preserve"> </v>
      </c>
    </row>
    <row r="208" spans="1:27" s="364" customFormat="1" ht="30.95" customHeight="1">
      <c r="A208" s="682" t="str">
        <f t="shared" si="6"/>
        <v>TN0060186</v>
      </c>
      <c r="B208" s="375"/>
      <c r="C208" s="376"/>
      <c r="D208" s="377"/>
      <c r="E208" s="377"/>
      <c r="F208" s="378"/>
      <c r="G208" s="378"/>
      <c r="H208" s="379"/>
      <c r="I208" s="379"/>
      <c r="J208" s="379"/>
      <c r="K208" s="379"/>
      <c r="L208" s="379"/>
      <c r="M208" s="379"/>
      <c r="N208" s="378"/>
      <c r="O208" s="380"/>
      <c r="P208" s="379"/>
      <c r="Q208" s="379"/>
      <c r="R208" s="379"/>
      <c r="S208" s="384"/>
      <c r="T208" s="384"/>
      <c r="U208" s="384"/>
      <c r="V208" s="384"/>
      <c r="W208" s="384"/>
      <c r="X208" s="384"/>
      <c r="Y208" s="363"/>
      <c r="Z208" s="363"/>
      <c r="AA208" s="387" t="str">
        <f t="shared" si="7"/>
        <v xml:space="preserve"> </v>
      </c>
    </row>
    <row r="209" spans="1:27" s="364" customFormat="1" ht="30.95" customHeight="1">
      <c r="A209" s="682" t="str">
        <f t="shared" si="6"/>
        <v>TN0060186</v>
      </c>
      <c r="B209" s="370"/>
      <c r="C209" s="371"/>
      <c r="D209" s="372"/>
      <c r="E209" s="372"/>
      <c r="F209" s="373"/>
      <c r="G209" s="373"/>
      <c r="H209" s="374"/>
      <c r="I209" s="374"/>
      <c r="J209" s="374"/>
      <c r="K209" s="374"/>
      <c r="L209" s="374"/>
      <c r="M209" s="374"/>
      <c r="N209" s="373"/>
      <c r="O209" s="381"/>
      <c r="P209" s="374"/>
      <c r="Q209" s="374"/>
      <c r="R209" s="374"/>
      <c r="S209" s="384"/>
      <c r="T209" s="384"/>
      <c r="U209" s="384"/>
      <c r="V209" s="384"/>
      <c r="W209" s="384"/>
      <c r="X209" s="384"/>
      <c r="Y209" s="363"/>
      <c r="Z209" s="363"/>
      <c r="AA209" s="387" t="str">
        <f t="shared" si="7"/>
        <v xml:space="preserve"> </v>
      </c>
    </row>
    <row r="210" spans="1:27" s="364" customFormat="1" ht="30.95" customHeight="1">
      <c r="A210" s="682" t="str">
        <f t="shared" si="6"/>
        <v>TN0060186</v>
      </c>
      <c r="B210" s="375"/>
      <c r="C210" s="376"/>
      <c r="D210" s="377"/>
      <c r="E210" s="377"/>
      <c r="F210" s="378"/>
      <c r="G210" s="378"/>
      <c r="H210" s="379"/>
      <c r="I210" s="379"/>
      <c r="J210" s="379"/>
      <c r="K210" s="379"/>
      <c r="L210" s="379"/>
      <c r="M210" s="379"/>
      <c r="N210" s="378"/>
      <c r="O210" s="380"/>
      <c r="P210" s="379"/>
      <c r="Q210" s="379"/>
      <c r="R210" s="379"/>
      <c r="S210" s="384"/>
      <c r="T210" s="384"/>
      <c r="U210" s="384"/>
      <c r="V210" s="384"/>
      <c r="W210" s="384"/>
      <c r="X210" s="384"/>
      <c r="Y210" s="363"/>
      <c r="Z210" s="363"/>
      <c r="AA210" s="387" t="str">
        <f t="shared" si="7"/>
        <v xml:space="preserve"> </v>
      </c>
    </row>
    <row r="211" spans="1:27" s="364" customFormat="1" ht="30.95" customHeight="1">
      <c r="A211" s="682" t="str">
        <f t="shared" si="6"/>
        <v>TN0060186</v>
      </c>
      <c r="B211" s="370"/>
      <c r="C211" s="371"/>
      <c r="D211" s="372"/>
      <c r="E211" s="372"/>
      <c r="F211" s="373"/>
      <c r="G211" s="373"/>
      <c r="H211" s="374"/>
      <c r="I211" s="374"/>
      <c r="J211" s="374"/>
      <c r="K211" s="374"/>
      <c r="L211" s="374"/>
      <c r="M211" s="374"/>
      <c r="N211" s="373"/>
      <c r="O211" s="381"/>
      <c r="P211" s="374"/>
      <c r="Q211" s="374"/>
      <c r="R211" s="374"/>
      <c r="S211" s="384"/>
      <c r="T211" s="384"/>
      <c r="U211" s="384"/>
      <c r="V211" s="384"/>
      <c r="W211" s="384"/>
      <c r="X211" s="384"/>
      <c r="Y211" s="363"/>
      <c r="Z211" s="363"/>
      <c r="AA211" s="387" t="str">
        <f t="shared" si="7"/>
        <v xml:space="preserve"> </v>
      </c>
    </row>
    <row r="212" spans="1:27" s="364" customFormat="1" ht="30.95" customHeight="1">
      <c r="A212" s="682" t="str">
        <f t="shared" si="6"/>
        <v>TN0060186</v>
      </c>
      <c r="B212" s="375"/>
      <c r="C212" s="376"/>
      <c r="D212" s="377"/>
      <c r="E212" s="377"/>
      <c r="F212" s="378"/>
      <c r="G212" s="378"/>
      <c r="H212" s="379"/>
      <c r="I212" s="379"/>
      <c r="J212" s="379"/>
      <c r="K212" s="379"/>
      <c r="L212" s="379"/>
      <c r="M212" s="379"/>
      <c r="N212" s="378"/>
      <c r="O212" s="380"/>
      <c r="P212" s="379"/>
      <c r="Q212" s="379"/>
      <c r="R212" s="379"/>
      <c r="S212" s="384"/>
      <c r="T212" s="384"/>
      <c r="U212" s="384"/>
      <c r="V212" s="384"/>
      <c r="W212" s="384"/>
      <c r="X212" s="384"/>
      <c r="Y212" s="363"/>
      <c r="Z212" s="363"/>
      <c r="AA212" s="387" t="str">
        <f t="shared" si="7"/>
        <v xml:space="preserve"> </v>
      </c>
    </row>
    <row r="213" spans="1:27" s="364" customFormat="1" ht="30.95" customHeight="1">
      <c r="A213" s="682" t="str">
        <f t="shared" si="6"/>
        <v>TN0060186</v>
      </c>
      <c r="B213" s="370"/>
      <c r="C213" s="371"/>
      <c r="D213" s="372"/>
      <c r="E213" s="372"/>
      <c r="F213" s="373"/>
      <c r="G213" s="373"/>
      <c r="H213" s="374"/>
      <c r="I213" s="374"/>
      <c r="J213" s="374"/>
      <c r="K213" s="374"/>
      <c r="L213" s="374"/>
      <c r="M213" s="374"/>
      <c r="N213" s="373"/>
      <c r="O213" s="381"/>
      <c r="P213" s="374"/>
      <c r="Q213" s="374"/>
      <c r="R213" s="374"/>
      <c r="S213" s="384"/>
      <c r="T213" s="384"/>
      <c r="U213" s="384"/>
      <c r="V213" s="384"/>
      <c r="W213" s="384"/>
      <c r="X213" s="384"/>
      <c r="Y213" s="363"/>
      <c r="Z213" s="363"/>
      <c r="AA213" s="387" t="str">
        <f t="shared" si="7"/>
        <v xml:space="preserve"> </v>
      </c>
    </row>
    <row r="214" spans="1:27" s="364" customFormat="1" ht="30.95" customHeight="1">
      <c r="A214" s="682" t="str">
        <f t="shared" si="6"/>
        <v>TN0060186</v>
      </c>
      <c r="B214" s="375"/>
      <c r="C214" s="376"/>
      <c r="D214" s="377"/>
      <c r="E214" s="377"/>
      <c r="F214" s="378"/>
      <c r="G214" s="378"/>
      <c r="H214" s="379"/>
      <c r="I214" s="379"/>
      <c r="J214" s="379"/>
      <c r="K214" s="379"/>
      <c r="L214" s="379"/>
      <c r="M214" s="379"/>
      <c r="N214" s="378"/>
      <c r="O214" s="380"/>
      <c r="P214" s="379"/>
      <c r="Q214" s="379"/>
      <c r="R214" s="379"/>
      <c r="S214" s="384"/>
      <c r="T214" s="384"/>
      <c r="U214" s="384"/>
      <c r="V214" s="384"/>
      <c r="W214" s="384"/>
      <c r="X214" s="384"/>
      <c r="Y214" s="363"/>
      <c r="Z214" s="363"/>
      <c r="AA214" s="387" t="str">
        <f t="shared" si="7"/>
        <v xml:space="preserve"> </v>
      </c>
    </row>
    <row r="215" spans="1:27" s="364" customFormat="1" ht="30.95" customHeight="1">
      <c r="A215" s="682" t="str">
        <f t="shared" si="6"/>
        <v>TN0060186</v>
      </c>
      <c r="B215" s="370"/>
      <c r="C215" s="371"/>
      <c r="D215" s="372"/>
      <c r="E215" s="372"/>
      <c r="F215" s="373"/>
      <c r="G215" s="373"/>
      <c r="H215" s="374"/>
      <c r="I215" s="374"/>
      <c r="J215" s="374"/>
      <c r="K215" s="374"/>
      <c r="L215" s="374"/>
      <c r="M215" s="374"/>
      <c r="N215" s="373"/>
      <c r="O215" s="381"/>
      <c r="P215" s="374"/>
      <c r="Q215" s="374"/>
      <c r="R215" s="374"/>
      <c r="S215" s="384"/>
      <c r="T215" s="384"/>
      <c r="U215" s="384"/>
      <c r="V215" s="384"/>
      <c r="W215" s="384"/>
      <c r="X215" s="384"/>
      <c r="Y215" s="363"/>
      <c r="Z215" s="363"/>
      <c r="AA215" s="387" t="str">
        <f t="shared" si="7"/>
        <v xml:space="preserve"> </v>
      </c>
    </row>
    <row r="216" spans="1:27" s="364" customFormat="1" ht="30.95" customHeight="1">
      <c r="A216" s="682" t="str">
        <f t="shared" si="6"/>
        <v>TN0060186</v>
      </c>
      <c r="B216" s="375"/>
      <c r="C216" s="376"/>
      <c r="D216" s="377"/>
      <c r="E216" s="377"/>
      <c r="F216" s="378"/>
      <c r="G216" s="378"/>
      <c r="H216" s="379"/>
      <c r="I216" s="379"/>
      <c r="J216" s="379"/>
      <c r="K216" s="379"/>
      <c r="L216" s="379"/>
      <c r="M216" s="379"/>
      <c r="N216" s="378"/>
      <c r="O216" s="380"/>
      <c r="P216" s="379"/>
      <c r="Q216" s="379"/>
      <c r="R216" s="379"/>
      <c r="S216" s="384"/>
      <c r="T216" s="384"/>
      <c r="U216" s="384"/>
      <c r="V216" s="384"/>
      <c r="W216" s="384"/>
      <c r="X216" s="384"/>
      <c r="Y216" s="363"/>
      <c r="Z216" s="363"/>
      <c r="AA216" s="387" t="str">
        <f t="shared" si="7"/>
        <v xml:space="preserve"> </v>
      </c>
    </row>
    <row r="217" spans="1:27" s="364" customFormat="1" ht="30.95" customHeight="1">
      <c r="A217" s="682" t="str">
        <f t="shared" si="6"/>
        <v>TN0060186</v>
      </c>
      <c r="B217" s="370"/>
      <c r="C217" s="371"/>
      <c r="D217" s="372"/>
      <c r="E217" s="372"/>
      <c r="F217" s="373"/>
      <c r="G217" s="373"/>
      <c r="H217" s="374"/>
      <c r="I217" s="374"/>
      <c r="J217" s="374"/>
      <c r="K217" s="374"/>
      <c r="L217" s="374"/>
      <c r="M217" s="374"/>
      <c r="N217" s="373"/>
      <c r="O217" s="381"/>
      <c r="P217" s="374"/>
      <c r="Q217" s="374"/>
      <c r="R217" s="374"/>
      <c r="S217" s="384"/>
      <c r="T217" s="384"/>
      <c r="U217" s="384"/>
      <c r="V217" s="384"/>
      <c r="W217" s="384"/>
      <c r="X217" s="384"/>
      <c r="Y217" s="363"/>
      <c r="Z217" s="363"/>
      <c r="AA217" s="387" t="str">
        <f t="shared" si="7"/>
        <v xml:space="preserve"> </v>
      </c>
    </row>
    <row r="218" spans="1:27" s="364" customFormat="1" ht="30.95" customHeight="1">
      <c r="A218" s="682" t="str">
        <f t="shared" si="6"/>
        <v>TN0060186</v>
      </c>
      <c r="B218" s="375"/>
      <c r="C218" s="376"/>
      <c r="D218" s="377"/>
      <c r="E218" s="377"/>
      <c r="F218" s="378"/>
      <c r="G218" s="378"/>
      <c r="H218" s="379"/>
      <c r="I218" s="379"/>
      <c r="J218" s="379"/>
      <c r="K218" s="379"/>
      <c r="L218" s="379"/>
      <c r="M218" s="379"/>
      <c r="N218" s="378"/>
      <c r="O218" s="380"/>
      <c r="P218" s="379"/>
      <c r="Q218" s="379"/>
      <c r="R218" s="379"/>
      <c r="S218" s="384"/>
      <c r="T218" s="384"/>
      <c r="U218" s="384"/>
      <c r="V218" s="384"/>
      <c r="W218" s="384"/>
      <c r="X218" s="384"/>
      <c r="Y218" s="363"/>
      <c r="Z218" s="363"/>
      <c r="AA218" s="387" t="str">
        <f t="shared" si="7"/>
        <v xml:space="preserve"> </v>
      </c>
    </row>
    <row r="219" spans="1:27" s="364" customFormat="1" ht="30.95" customHeight="1">
      <c r="A219" s="682" t="str">
        <f t="shared" si="6"/>
        <v>TN0060186</v>
      </c>
      <c r="B219" s="370"/>
      <c r="C219" s="371"/>
      <c r="D219" s="372"/>
      <c r="E219" s="372"/>
      <c r="F219" s="373"/>
      <c r="G219" s="373"/>
      <c r="H219" s="374"/>
      <c r="I219" s="374"/>
      <c r="J219" s="374"/>
      <c r="K219" s="374"/>
      <c r="L219" s="374"/>
      <c r="M219" s="374"/>
      <c r="N219" s="373"/>
      <c r="O219" s="381"/>
      <c r="P219" s="374"/>
      <c r="Q219" s="374"/>
      <c r="R219" s="374"/>
      <c r="S219" s="384"/>
      <c r="T219" s="384"/>
      <c r="U219" s="384"/>
      <c r="V219" s="384"/>
      <c r="W219" s="384"/>
      <c r="X219" s="384"/>
      <c r="Y219" s="363"/>
      <c r="Z219" s="363"/>
      <c r="AA219" s="387" t="str">
        <f t="shared" si="7"/>
        <v xml:space="preserve"> </v>
      </c>
    </row>
    <row r="220" spans="1:27" s="364" customFormat="1" ht="30.95" customHeight="1">
      <c r="A220" s="682" t="str">
        <f t="shared" si="6"/>
        <v>TN0060186</v>
      </c>
      <c r="B220" s="375"/>
      <c r="C220" s="376"/>
      <c r="D220" s="377"/>
      <c r="E220" s="377"/>
      <c r="F220" s="378"/>
      <c r="G220" s="378"/>
      <c r="H220" s="379"/>
      <c r="I220" s="379"/>
      <c r="J220" s="379"/>
      <c r="K220" s="379"/>
      <c r="L220" s="379"/>
      <c r="M220" s="379"/>
      <c r="N220" s="378"/>
      <c r="O220" s="380"/>
      <c r="P220" s="379"/>
      <c r="Q220" s="379"/>
      <c r="R220" s="379"/>
      <c r="S220" s="384"/>
      <c r="T220" s="384"/>
      <c r="U220" s="384"/>
      <c r="V220" s="384"/>
      <c r="W220" s="384"/>
      <c r="X220" s="384"/>
      <c r="Y220" s="363"/>
      <c r="Z220" s="363"/>
      <c r="AA220" s="387" t="str">
        <f t="shared" si="7"/>
        <v xml:space="preserve"> </v>
      </c>
    </row>
    <row r="221" spans="1:27" s="364" customFormat="1" ht="30.95" customHeight="1">
      <c r="A221" s="682" t="str">
        <f t="shared" si="6"/>
        <v>TN0060186</v>
      </c>
      <c r="B221" s="370"/>
      <c r="C221" s="371"/>
      <c r="D221" s="372"/>
      <c r="E221" s="372"/>
      <c r="F221" s="373"/>
      <c r="G221" s="373"/>
      <c r="H221" s="374"/>
      <c r="I221" s="374"/>
      <c r="J221" s="374"/>
      <c r="K221" s="374"/>
      <c r="L221" s="374"/>
      <c r="M221" s="374"/>
      <c r="N221" s="373"/>
      <c r="O221" s="381"/>
      <c r="P221" s="374"/>
      <c r="Q221" s="374"/>
      <c r="R221" s="374"/>
      <c r="S221" s="384"/>
      <c r="T221" s="384"/>
      <c r="U221" s="384"/>
      <c r="V221" s="384"/>
      <c r="W221" s="384"/>
      <c r="X221" s="384"/>
      <c r="Y221" s="363"/>
      <c r="Z221" s="363"/>
      <c r="AA221" s="387" t="str">
        <f t="shared" si="7"/>
        <v xml:space="preserve"> </v>
      </c>
    </row>
    <row r="222" spans="1:27" s="364" customFormat="1" ht="30.95" customHeight="1">
      <c r="A222" s="682" t="str">
        <f t="shared" si="6"/>
        <v>TN0060186</v>
      </c>
      <c r="B222" s="375"/>
      <c r="C222" s="376"/>
      <c r="D222" s="377"/>
      <c r="E222" s="377"/>
      <c r="F222" s="378"/>
      <c r="G222" s="378"/>
      <c r="H222" s="379"/>
      <c r="I222" s="379"/>
      <c r="J222" s="379"/>
      <c r="K222" s="379"/>
      <c r="L222" s="379"/>
      <c r="M222" s="379"/>
      <c r="N222" s="378"/>
      <c r="O222" s="380"/>
      <c r="P222" s="379"/>
      <c r="Q222" s="379"/>
      <c r="R222" s="379"/>
      <c r="S222" s="384"/>
      <c r="T222" s="384"/>
      <c r="U222" s="384"/>
      <c r="V222" s="384"/>
      <c r="W222" s="384"/>
      <c r="X222" s="384"/>
      <c r="Y222" s="363"/>
      <c r="Z222" s="363"/>
      <c r="AA222" s="387" t="str">
        <f t="shared" si="7"/>
        <v xml:space="preserve"> </v>
      </c>
    </row>
    <row r="223" spans="1:27" s="364" customFormat="1" ht="30.95" customHeight="1">
      <c r="A223" s="682" t="str">
        <f t="shared" si="6"/>
        <v>TN0060186</v>
      </c>
      <c r="B223" s="370"/>
      <c r="C223" s="371"/>
      <c r="D223" s="372"/>
      <c r="E223" s="372"/>
      <c r="F223" s="373"/>
      <c r="G223" s="373"/>
      <c r="H223" s="374"/>
      <c r="I223" s="374"/>
      <c r="J223" s="374"/>
      <c r="K223" s="374"/>
      <c r="L223" s="374"/>
      <c r="M223" s="374"/>
      <c r="N223" s="373"/>
      <c r="O223" s="381"/>
      <c r="P223" s="374"/>
      <c r="Q223" s="374"/>
      <c r="R223" s="374"/>
      <c r="S223" s="384"/>
      <c r="T223" s="384"/>
      <c r="U223" s="384"/>
      <c r="V223" s="384"/>
      <c r="W223" s="384"/>
      <c r="X223" s="384"/>
      <c r="Y223" s="363"/>
      <c r="Z223" s="363"/>
      <c r="AA223" s="387" t="str">
        <f t="shared" si="7"/>
        <v xml:space="preserve"> </v>
      </c>
    </row>
    <row r="224" spans="1:27" s="364" customFormat="1" ht="30.95" customHeight="1">
      <c r="A224" s="682" t="str">
        <f t="shared" si="6"/>
        <v>TN0060186</v>
      </c>
      <c r="B224" s="375"/>
      <c r="C224" s="376"/>
      <c r="D224" s="377"/>
      <c r="E224" s="377"/>
      <c r="F224" s="378"/>
      <c r="G224" s="378"/>
      <c r="H224" s="379"/>
      <c r="I224" s="379"/>
      <c r="J224" s="379"/>
      <c r="K224" s="379"/>
      <c r="L224" s="379"/>
      <c r="M224" s="379"/>
      <c r="N224" s="378"/>
      <c r="O224" s="380"/>
      <c r="P224" s="379"/>
      <c r="Q224" s="379"/>
      <c r="R224" s="379"/>
      <c r="S224" s="384"/>
      <c r="T224" s="384"/>
      <c r="U224" s="384"/>
      <c r="V224" s="384"/>
      <c r="W224" s="384"/>
      <c r="X224" s="384"/>
      <c r="Y224" s="363"/>
      <c r="Z224" s="363"/>
      <c r="AA224" s="387" t="str">
        <f t="shared" si="7"/>
        <v xml:space="preserve"> </v>
      </c>
    </row>
    <row r="225" spans="1:27" s="364" customFormat="1" ht="30.95" customHeight="1">
      <c r="A225" s="682" t="str">
        <f t="shared" si="6"/>
        <v>TN0060186</v>
      </c>
      <c r="B225" s="370"/>
      <c r="C225" s="371"/>
      <c r="D225" s="372"/>
      <c r="E225" s="372"/>
      <c r="F225" s="373"/>
      <c r="G225" s="373"/>
      <c r="H225" s="374"/>
      <c r="I225" s="374"/>
      <c r="J225" s="374"/>
      <c r="K225" s="374"/>
      <c r="L225" s="374"/>
      <c r="M225" s="374"/>
      <c r="N225" s="373"/>
      <c r="O225" s="381"/>
      <c r="P225" s="374"/>
      <c r="Q225" s="374"/>
      <c r="R225" s="374"/>
      <c r="S225" s="384"/>
      <c r="T225" s="384"/>
      <c r="U225" s="384"/>
      <c r="V225" s="384"/>
      <c r="W225" s="384"/>
      <c r="X225" s="384"/>
      <c r="Y225" s="363"/>
      <c r="Z225" s="363"/>
      <c r="AA225" s="387" t="str">
        <f t="shared" si="7"/>
        <v xml:space="preserve"> </v>
      </c>
    </row>
    <row r="226" spans="1:27" s="364" customFormat="1" ht="30.95" customHeight="1">
      <c r="A226" s="682" t="str">
        <f t="shared" si="6"/>
        <v>TN0060186</v>
      </c>
      <c r="B226" s="375"/>
      <c r="C226" s="376"/>
      <c r="D226" s="377"/>
      <c r="E226" s="377"/>
      <c r="F226" s="378"/>
      <c r="G226" s="378"/>
      <c r="H226" s="379"/>
      <c r="I226" s="379"/>
      <c r="J226" s="379"/>
      <c r="K226" s="379"/>
      <c r="L226" s="379"/>
      <c r="M226" s="379"/>
      <c r="N226" s="378"/>
      <c r="O226" s="380"/>
      <c r="P226" s="379"/>
      <c r="Q226" s="379"/>
      <c r="R226" s="379"/>
      <c r="S226" s="384"/>
      <c r="T226" s="384"/>
      <c r="U226" s="384"/>
      <c r="V226" s="384"/>
      <c r="W226" s="384"/>
      <c r="X226" s="384"/>
      <c r="Y226" s="363"/>
      <c r="Z226" s="363"/>
      <c r="AA226" s="387" t="str">
        <f t="shared" si="7"/>
        <v xml:space="preserve"> </v>
      </c>
    </row>
    <row r="227" spans="1:27" s="364" customFormat="1" ht="30.95" customHeight="1">
      <c r="A227" s="682" t="str">
        <f t="shared" si="6"/>
        <v>TN0060186</v>
      </c>
      <c r="B227" s="370"/>
      <c r="C227" s="371"/>
      <c r="D227" s="372"/>
      <c r="E227" s="372"/>
      <c r="F227" s="373"/>
      <c r="G227" s="373"/>
      <c r="H227" s="374"/>
      <c r="I227" s="374"/>
      <c r="J227" s="374"/>
      <c r="K227" s="374"/>
      <c r="L227" s="374"/>
      <c r="M227" s="374"/>
      <c r="N227" s="373"/>
      <c r="O227" s="381"/>
      <c r="P227" s="374"/>
      <c r="Q227" s="374"/>
      <c r="R227" s="374"/>
      <c r="S227" s="384"/>
      <c r="T227" s="384"/>
      <c r="U227" s="384"/>
      <c r="V227" s="384"/>
      <c r="W227" s="384"/>
      <c r="X227" s="384"/>
      <c r="Y227" s="363"/>
      <c r="Z227" s="363"/>
      <c r="AA227" s="387" t="str">
        <f t="shared" si="7"/>
        <v xml:space="preserve"> </v>
      </c>
    </row>
    <row r="228" spans="1:27" s="364" customFormat="1" ht="30.95" customHeight="1">
      <c r="A228" s="682" t="str">
        <f t="shared" si="6"/>
        <v>TN0060186</v>
      </c>
      <c r="B228" s="375"/>
      <c r="C228" s="376"/>
      <c r="D228" s="377"/>
      <c r="E228" s="377"/>
      <c r="F228" s="378"/>
      <c r="G228" s="378"/>
      <c r="H228" s="379"/>
      <c r="I228" s="379"/>
      <c r="J228" s="379"/>
      <c r="K228" s="379"/>
      <c r="L228" s="379"/>
      <c r="M228" s="379"/>
      <c r="N228" s="378"/>
      <c r="O228" s="380"/>
      <c r="P228" s="379"/>
      <c r="Q228" s="379"/>
      <c r="R228" s="379"/>
      <c r="S228" s="384"/>
      <c r="T228" s="384"/>
      <c r="U228" s="384"/>
      <c r="V228" s="384"/>
      <c r="W228" s="384"/>
      <c r="X228" s="384"/>
      <c r="Y228" s="363"/>
      <c r="Z228" s="363"/>
      <c r="AA228" s="387" t="str">
        <f t="shared" si="7"/>
        <v xml:space="preserve"> </v>
      </c>
    </row>
    <row r="229" spans="1:27" s="364" customFormat="1" ht="30.95" customHeight="1">
      <c r="A229" s="682" t="str">
        <f t="shared" si="6"/>
        <v>TN0060186</v>
      </c>
      <c r="B229" s="370"/>
      <c r="C229" s="371"/>
      <c r="D229" s="372"/>
      <c r="E229" s="372"/>
      <c r="F229" s="373"/>
      <c r="G229" s="373"/>
      <c r="H229" s="374"/>
      <c r="I229" s="374"/>
      <c r="J229" s="374"/>
      <c r="K229" s="374"/>
      <c r="L229" s="374"/>
      <c r="M229" s="374"/>
      <c r="N229" s="373"/>
      <c r="O229" s="381"/>
      <c r="P229" s="374"/>
      <c r="Q229" s="374"/>
      <c r="R229" s="374"/>
      <c r="S229" s="384"/>
      <c r="T229" s="384"/>
      <c r="U229" s="384"/>
      <c r="V229" s="384"/>
      <c r="W229" s="384"/>
      <c r="X229" s="384"/>
      <c r="Y229" s="363"/>
      <c r="Z229" s="363"/>
      <c r="AA229" s="387" t="str">
        <f t="shared" si="7"/>
        <v xml:space="preserve"> </v>
      </c>
    </row>
    <row r="230" spans="1:27" s="364" customFormat="1" ht="30.95" customHeight="1">
      <c r="A230" s="682" t="str">
        <f t="shared" si="6"/>
        <v>TN0060186</v>
      </c>
      <c r="B230" s="375"/>
      <c r="C230" s="376"/>
      <c r="D230" s="377"/>
      <c r="E230" s="377"/>
      <c r="F230" s="378"/>
      <c r="G230" s="378"/>
      <c r="H230" s="379"/>
      <c r="I230" s="379"/>
      <c r="J230" s="379"/>
      <c r="K230" s="379"/>
      <c r="L230" s="379"/>
      <c r="M230" s="379"/>
      <c r="N230" s="378"/>
      <c r="O230" s="380"/>
      <c r="P230" s="379"/>
      <c r="Q230" s="379"/>
      <c r="R230" s="379"/>
      <c r="S230" s="384"/>
      <c r="T230" s="384"/>
      <c r="U230" s="384"/>
      <c r="V230" s="384"/>
      <c r="W230" s="384"/>
      <c r="X230" s="384"/>
      <c r="Y230" s="363"/>
      <c r="Z230" s="363"/>
      <c r="AA230" s="387" t="str">
        <f t="shared" si="7"/>
        <v xml:space="preserve"> </v>
      </c>
    </row>
    <row r="231" spans="1:27" s="364" customFormat="1" ht="30.95" customHeight="1">
      <c r="A231" s="682" t="str">
        <f t="shared" si="6"/>
        <v>TN0060186</v>
      </c>
      <c r="B231" s="370"/>
      <c r="C231" s="371"/>
      <c r="D231" s="372"/>
      <c r="E231" s="372"/>
      <c r="F231" s="373"/>
      <c r="G231" s="373"/>
      <c r="H231" s="374"/>
      <c r="I231" s="374"/>
      <c r="J231" s="374"/>
      <c r="K231" s="374"/>
      <c r="L231" s="374"/>
      <c r="M231" s="374"/>
      <c r="N231" s="373"/>
      <c r="O231" s="381"/>
      <c r="P231" s="374"/>
      <c r="Q231" s="374"/>
      <c r="R231" s="374"/>
      <c r="S231" s="384"/>
      <c r="T231" s="384"/>
      <c r="U231" s="384"/>
      <c r="V231" s="384"/>
      <c r="W231" s="384"/>
      <c r="X231" s="384"/>
      <c r="Y231" s="363"/>
      <c r="Z231" s="363"/>
      <c r="AA231" s="387" t="str">
        <f t="shared" si="7"/>
        <v xml:space="preserve"> </v>
      </c>
    </row>
    <row r="232" spans="1:27" s="364" customFormat="1" ht="30.95" customHeight="1">
      <c r="A232" s="682" t="str">
        <f t="shared" si="6"/>
        <v>TN0060186</v>
      </c>
      <c r="B232" s="375"/>
      <c r="C232" s="376"/>
      <c r="D232" s="377"/>
      <c r="E232" s="377"/>
      <c r="F232" s="378"/>
      <c r="G232" s="378"/>
      <c r="H232" s="379"/>
      <c r="I232" s="379"/>
      <c r="J232" s="379"/>
      <c r="K232" s="379"/>
      <c r="L232" s="379"/>
      <c r="M232" s="379"/>
      <c r="N232" s="378"/>
      <c r="O232" s="380"/>
      <c r="P232" s="379"/>
      <c r="Q232" s="379"/>
      <c r="R232" s="379"/>
      <c r="S232" s="384"/>
      <c r="T232" s="384"/>
      <c r="U232" s="384"/>
      <c r="V232" s="384"/>
      <c r="W232" s="384"/>
      <c r="X232" s="384"/>
      <c r="Y232" s="363"/>
      <c r="Z232" s="363"/>
      <c r="AA232" s="387" t="str">
        <f t="shared" si="7"/>
        <v xml:space="preserve"> </v>
      </c>
    </row>
    <row r="233" spans="1:27" s="364" customFormat="1" ht="30.95" customHeight="1">
      <c r="A233" s="682" t="str">
        <f t="shared" si="6"/>
        <v>TN0060186</v>
      </c>
      <c r="B233" s="370"/>
      <c r="C233" s="371"/>
      <c r="D233" s="372"/>
      <c r="E233" s="372"/>
      <c r="F233" s="373"/>
      <c r="G233" s="373"/>
      <c r="H233" s="374"/>
      <c r="I233" s="374"/>
      <c r="J233" s="374"/>
      <c r="K233" s="374"/>
      <c r="L233" s="374"/>
      <c r="M233" s="374"/>
      <c r="N233" s="373"/>
      <c r="O233" s="381"/>
      <c r="P233" s="374"/>
      <c r="Q233" s="374"/>
      <c r="R233" s="374"/>
      <c r="S233" s="384"/>
      <c r="T233" s="384"/>
      <c r="U233" s="384"/>
      <c r="V233" s="384"/>
      <c r="W233" s="384"/>
      <c r="X233" s="384"/>
      <c r="Y233" s="363"/>
      <c r="Z233" s="363"/>
      <c r="AA233" s="387" t="str">
        <f t="shared" si="7"/>
        <v xml:space="preserve"> </v>
      </c>
    </row>
    <row r="234" spans="1:27" s="364" customFormat="1" ht="30.95" customHeight="1">
      <c r="A234" s="682" t="str">
        <f t="shared" si="6"/>
        <v>TN0060186</v>
      </c>
      <c r="B234" s="375"/>
      <c r="C234" s="376"/>
      <c r="D234" s="377"/>
      <c r="E234" s="377"/>
      <c r="F234" s="378"/>
      <c r="G234" s="378"/>
      <c r="H234" s="379"/>
      <c r="I234" s="379"/>
      <c r="J234" s="379"/>
      <c r="K234" s="379"/>
      <c r="L234" s="379"/>
      <c r="M234" s="379"/>
      <c r="N234" s="378"/>
      <c r="O234" s="380"/>
      <c r="P234" s="379"/>
      <c r="Q234" s="379"/>
      <c r="R234" s="379"/>
      <c r="S234" s="384"/>
      <c r="T234" s="384"/>
      <c r="U234" s="384"/>
      <c r="V234" s="384"/>
      <c r="W234" s="384"/>
      <c r="X234" s="384"/>
      <c r="Y234" s="363"/>
      <c r="Z234" s="363"/>
      <c r="AA234" s="387" t="str">
        <f t="shared" si="7"/>
        <v xml:space="preserve"> </v>
      </c>
    </row>
    <row r="235" spans="1:27" s="364" customFormat="1" ht="30.95" customHeight="1">
      <c r="A235" s="682" t="str">
        <f t="shared" si="6"/>
        <v>TN0060186</v>
      </c>
      <c r="B235" s="370"/>
      <c r="C235" s="371"/>
      <c r="D235" s="372"/>
      <c r="E235" s="372"/>
      <c r="F235" s="373"/>
      <c r="G235" s="373"/>
      <c r="H235" s="374"/>
      <c r="I235" s="374"/>
      <c r="J235" s="374"/>
      <c r="K235" s="374"/>
      <c r="L235" s="374"/>
      <c r="M235" s="374"/>
      <c r="N235" s="373"/>
      <c r="O235" s="381"/>
      <c r="P235" s="374"/>
      <c r="Q235" s="374"/>
      <c r="R235" s="374"/>
      <c r="S235" s="384"/>
      <c r="T235" s="384"/>
      <c r="U235" s="384"/>
      <c r="V235" s="384"/>
      <c r="W235" s="384"/>
      <c r="X235" s="384"/>
      <c r="Y235" s="363"/>
      <c r="Z235" s="363"/>
      <c r="AA235" s="387" t="str">
        <f t="shared" si="7"/>
        <v xml:space="preserve"> </v>
      </c>
    </row>
    <row r="236" spans="1:27" s="364" customFormat="1" ht="30.95" customHeight="1">
      <c r="A236" s="682" t="str">
        <f t="shared" si="6"/>
        <v>TN0060186</v>
      </c>
      <c r="B236" s="375"/>
      <c r="C236" s="376"/>
      <c r="D236" s="377"/>
      <c r="E236" s="377"/>
      <c r="F236" s="378"/>
      <c r="G236" s="378"/>
      <c r="H236" s="379"/>
      <c r="I236" s="379"/>
      <c r="J236" s="379"/>
      <c r="K236" s="379"/>
      <c r="L236" s="379"/>
      <c r="M236" s="379"/>
      <c r="N236" s="378"/>
      <c r="O236" s="380"/>
      <c r="P236" s="379"/>
      <c r="Q236" s="379"/>
      <c r="R236" s="379"/>
      <c r="S236" s="384"/>
      <c r="T236" s="384"/>
      <c r="U236" s="384"/>
      <c r="V236" s="384"/>
      <c r="W236" s="384"/>
      <c r="X236" s="384"/>
      <c r="Y236" s="363"/>
      <c r="Z236" s="363"/>
      <c r="AA236" s="387" t="str">
        <f t="shared" si="7"/>
        <v xml:space="preserve"> </v>
      </c>
    </row>
    <row r="237" spans="1:27" s="364" customFormat="1" ht="30.95" customHeight="1">
      <c r="A237" s="682" t="str">
        <f t="shared" si="6"/>
        <v>TN0060186</v>
      </c>
      <c r="B237" s="370"/>
      <c r="C237" s="371"/>
      <c r="D237" s="372"/>
      <c r="E237" s="372"/>
      <c r="F237" s="373"/>
      <c r="G237" s="373"/>
      <c r="H237" s="374"/>
      <c r="I237" s="374"/>
      <c r="J237" s="374"/>
      <c r="K237" s="374"/>
      <c r="L237" s="374"/>
      <c r="M237" s="374"/>
      <c r="N237" s="373"/>
      <c r="O237" s="381"/>
      <c r="P237" s="374"/>
      <c r="Q237" s="374"/>
      <c r="R237" s="374"/>
      <c r="S237" s="384"/>
      <c r="T237" s="384"/>
      <c r="U237" s="384"/>
      <c r="V237" s="384"/>
      <c r="W237" s="384"/>
      <c r="X237" s="384"/>
      <c r="Y237" s="363"/>
      <c r="Z237" s="363"/>
      <c r="AA237" s="387" t="str">
        <f t="shared" si="7"/>
        <v xml:space="preserve"> </v>
      </c>
    </row>
    <row r="238" spans="1:27" s="364" customFormat="1" ht="30.95" customHeight="1">
      <c r="A238" s="682" t="str">
        <f t="shared" si="6"/>
        <v>TN0060186</v>
      </c>
      <c r="B238" s="375"/>
      <c r="C238" s="376"/>
      <c r="D238" s="377"/>
      <c r="E238" s="377"/>
      <c r="F238" s="378"/>
      <c r="G238" s="378"/>
      <c r="H238" s="379"/>
      <c r="I238" s="379"/>
      <c r="J238" s="379"/>
      <c r="K238" s="379"/>
      <c r="L238" s="379"/>
      <c r="M238" s="379"/>
      <c r="N238" s="378"/>
      <c r="O238" s="380"/>
      <c r="P238" s="379"/>
      <c r="Q238" s="379"/>
      <c r="R238" s="379"/>
      <c r="S238" s="384"/>
      <c r="T238" s="384"/>
      <c r="U238" s="384"/>
      <c r="V238" s="384"/>
      <c r="W238" s="384"/>
      <c r="X238" s="384"/>
      <c r="Y238" s="363"/>
      <c r="Z238" s="363"/>
      <c r="AA238" s="387" t="str">
        <f t="shared" si="7"/>
        <v xml:space="preserve"> </v>
      </c>
    </row>
    <row r="239" spans="1:27" s="364" customFormat="1" ht="30.95" customHeight="1">
      <c r="A239" s="682" t="str">
        <f t="shared" si="6"/>
        <v>TN0060186</v>
      </c>
      <c r="B239" s="370"/>
      <c r="C239" s="371"/>
      <c r="D239" s="372"/>
      <c r="E239" s="372"/>
      <c r="F239" s="373"/>
      <c r="G239" s="373"/>
      <c r="H239" s="374"/>
      <c r="I239" s="374"/>
      <c r="J239" s="374"/>
      <c r="K239" s="374"/>
      <c r="L239" s="374"/>
      <c r="M239" s="374"/>
      <c r="N239" s="373"/>
      <c r="O239" s="381"/>
      <c r="P239" s="374"/>
      <c r="Q239" s="374"/>
      <c r="R239" s="374"/>
      <c r="S239" s="384"/>
      <c r="T239" s="384"/>
      <c r="U239" s="384"/>
      <c r="V239" s="384"/>
      <c r="W239" s="384"/>
      <c r="X239" s="384"/>
      <c r="Y239" s="363"/>
      <c r="Z239" s="363"/>
      <c r="AA239" s="387" t="str">
        <f t="shared" si="7"/>
        <v xml:space="preserve"> </v>
      </c>
    </row>
    <row r="240" spans="1:27" s="364" customFormat="1" ht="30.95" customHeight="1">
      <c r="A240" s="682" t="str">
        <f t="shared" si="6"/>
        <v>TN0060186</v>
      </c>
      <c r="B240" s="375"/>
      <c r="C240" s="376"/>
      <c r="D240" s="377"/>
      <c r="E240" s="377"/>
      <c r="F240" s="378"/>
      <c r="G240" s="378"/>
      <c r="H240" s="379"/>
      <c r="I240" s="379"/>
      <c r="J240" s="379"/>
      <c r="K240" s="379"/>
      <c r="L240" s="379"/>
      <c r="M240" s="379"/>
      <c r="N240" s="378"/>
      <c r="O240" s="380"/>
      <c r="P240" s="379"/>
      <c r="Q240" s="379"/>
      <c r="R240" s="379"/>
      <c r="S240" s="384"/>
      <c r="T240" s="384"/>
      <c r="U240" s="384"/>
      <c r="V240" s="384"/>
      <c r="W240" s="384"/>
      <c r="X240" s="384"/>
      <c r="Y240" s="363"/>
      <c r="Z240" s="363"/>
      <c r="AA240" s="387" t="str">
        <f t="shared" si="7"/>
        <v xml:space="preserve"> </v>
      </c>
    </row>
    <row r="241" spans="1:27" s="364" customFormat="1" ht="30.95" customHeight="1">
      <c r="A241" s="682" t="str">
        <f t="shared" si="6"/>
        <v>TN0060186</v>
      </c>
      <c r="B241" s="370"/>
      <c r="C241" s="371"/>
      <c r="D241" s="372"/>
      <c r="E241" s="372"/>
      <c r="F241" s="373"/>
      <c r="G241" s="373"/>
      <c r="H241" s="374"/>
      <c r="I241" s="374"/>
      <c r="J241" s="374"/>
      <c r="K241" s="374"/>
      <c r="L241" s="374"/>
      <c r="M241" s="374"/>
      <c r="N241" s="373"/>
      <c r="O241" s="381"/>
      <c r="P241" s="374"/>
      <c r="Q241" s="374"/>
      <c r="R241" s="374"/>
      <c r="S241" s="384"/>
      <c r="T241" s="384"/>
      <c r="U241" s="384"/>
      <c r="V241" s="384"/>
      <c r="W241" s="384"/>
      <c r="X241" s="384"/>
      <c r="Y241" s="363"/>
      <c r="Z241" s="363"/>
      <c r="AA241" s="387" t="str">
        <f t="shared" si="7"/>
        <v xml:space="preserve"> </v>
      </c>
    </row>
    <row r="242" spans="1:27" s="364" customFormat="1" ht="30.95" customHeight="1">
      <c r="A242" s="682" t="str">
        <f t="shared" si="6"/>
        <v>TN0060186</v>
      </c>
      <c r="B242" s="375"/>
      <c r="C242" s="376"/>
      <c r="D242" s="377"/>
      <c r="E242" s="377"/>
      <c r="F242" s="378"/>
      <c r="G242" s="378"/>
      <c r="H242" s="379"/>
      <c r="I242" s="379"/>
      <c r="J242" s="379"/>
      <c r="K242" s="379"/>
      <c r="L242" s="379"/>
      <c r="M242" s="379"/>
      <c r="N242" s="378"/>
      <c r="O242" s="380"/>
      <c r="P242" s="379"/>
      <c r="Q242" s="379"/>
      <c r="R242" s="379"/>
      <c r="S242" s="384"/>
      <c r="T242" s="384"/>
      <c r="U242" s="384"/>
      <c r="V242" s="384"/>
      <c r="W242" s="384"/>
      <c r="X242" s="384"/>
      <c r="Y242" s="363"/>
      <c r="Z242" s="363"/>
      <c r="AA242" s="387" t="str">
        <f t="shared" si="7"/>
        <v xml:space="preserve"> </v>
      </c>
    </row>
    <row r="243" spans="1:27" s="364" customFormat="1" ht="30.95" customHeight="1">
      <c r="A243" s="682" t="str">
        <f t="shared" si="6"/>
        <v>TN0060186</v>
      </c>
      <c r="B243" s="370"/>
      <c r="C243" s="371"/>
      <c r="D243" s="372"/>
      <c r="E243" s="372"/>
      <c r="F243" s="373"/>
      <c r="G243" s="373"/>
      <c r="H243" s="374"/>
      <c r="I243" s="374"/>
      <c r="J243" s="374"/>
      <c r="K243" s="374"/>
      <c r="L243" s="374"/>
      <c r="M243" s="374"/>
      <c r="N243" s="373"/>
      <c r="O243" s="381"/>
      <c r="P243" s="374"/>
      <c r="Q243" s="374"/>
      <c r="R243" s="374"/>
      <c r="S243" s="384"/>
      <c r="T243" s="384"/>
      <c r="U243" s="384"/>
      <c r="V243" s="384"/>
      <c r="W243" s="384"/>
      <c r="X243" s="384"/>
      <c r="Y243" s="363"/>
      <c r="Z243" s="363"/>
      <c r="AA243" s="387" t="str">
        <f t="shared" si="7"/>
        <v xml:space="preserve"> </v>
      </c>
    </row>
    <row r="244" spans="1:27" s="364" customFormat="1" ht="30.95" customHeight="1">
      <c r="A244" s="682" t="str">
        <f t="shared" si="6"/>
        <v>TN0060186</v>
      </c>
      <c r="B244" s="375"/>
      <c r="C244" s="376"/>
      <c r="D244" s="377"/>
      <c r="E244" s="377"/>
      <c r="F244" s="378"/>
      <c r="G244" s="378"/>
      <c r="H244" s="379"/>
      <c r="I244" s="379"/>
      <c r="J244" s="379"/>
      <c r="K244" s="379"/>
      <c r="L244" s="379"/>
      <c r="M244" s="379"/>
      <c r="N244" s="378"/>
      <c r="O244" s="380"/>
      <c r="P244" s="379"/>
      <c r="Q244" s="379"/>
      <c r="R244" s="379"/>
      <c r="S244" s="384"/>
      <c r="T244" s="384"/>
      <c r="U244" s="384"/>
      <c r="V244" s="384"/>
      <c r="W244" s="384"/>
      <c r="X244" s="384"/>
      <c r="Y244" s="363"/>
      <c r="Z244" s="363"/>
      <c r="AA244" s="387" t="str">
        <f t="shared" si="7"/>
        <v xml:space="preserve"> </v>
      </c>
    </row>
    <row r="245" spans="1:27" s="364" customFormat="1" ht="30.95" customHeight="1">
      <c r="A245" s="682" t="str">
        <f t="shared" si="6"/>
        <v>TN0060186</v>
      </c>
      <c r="B245" s="370"/>
      <c r="C245" s="371"/>
      <c r="D245" s="372"/>
      <c r="E245" s="372"/>
      <c r="F245" s="373"/>
      <c r="G245" s="373"/>
      <c r="H245" s="374"/>
      <c r="I245" s="374"/>
      <c r="J245" s="374"/>
      <c r="K245" s="374"/>
      <c r="L245" s="374"/>
      <c r="M245" s="374"/>
      <c r="N245" s="373"/>
      <c r="O245" s="381"/>
      <c r="P245" s="374"/>
      <c r="Q245" s="374"/>
      <c r="R245" s="374"/>
      <c r="S245" s="384"/>
      <c r="T245" s="384"/>
      <c r="U245" s="384"/>
      <c r="V245" s="384"/>
      <c r="W245" s="384"/>
      <c r="X245" s="384"/>
      <c r="Y245" s="363"/>
      <c r="Z245" s="363"/>
      <c r="AA245" s="387" t="str">
        <f t="shared" si="7"/>
        <v xml:space="preserve"> </v>
      </c>
    </row>
    <row r="246" spans="1:27" s="364" customFormat="1" ht="30.95" customHeight="1">
      <c r="A246" s="682" t="str">
        <f t="shared" si="6"/>
        <v>TN0060186</v>
      </c>
      <c r="B246" s="375"/>
      <c r="C246" s="376"/>
      <c r="D246" s="377"/>
      <c r="E246" s="377"/>
      <c r="F246" s="378"/>
      <c r="G246" s="378"/>
      <c r="H246" s="379"/>
      <c r="I246" s="379"/>
      <c r="J246" s="379"/>
      <c r="K246" s="379"/>
      <c r="L246" s="379"/>
      <c r="M246" s="379"/>
      <c r="N246" s="378"/>
      <c r="O246" s="380"/>
      <c r="P246" s="379"/>
      <c r="Q246" s="379"/>
      <c r="R246" s="379"/>
      <c r="S246" s="384"/>
      <c r="T246" s="384"/>
      <c r="U246" s="384"/>
      <c r="V246" s="384"/>
      <c r="W246" s="384"/>
      <c r="X246" s="384"/>
      <c r="Y246" s="363"/>
      <c r="Z246" s="363"/>
      <c r="AA246" s="387" t="str">
        <f t="shared" si="7"/>
        <v xml:space="preserve"> </v>
      </c>
    </row>
    <row r="247" spans="1:27" s="364" customFormat="1" ht="30.95" customHeight="1">
      <c r="A247" s="682" t="str">
        <f t="shared" si="6"/>
        <v>TN0060186</v>
      </c>
      <c r="B247" s="370"/>
      <c r="C247" s="371"/>
      <c r="D247" s="372"/>
      <c r="E247" s="372"/>
      <c r="F247" s="373"/>
      <c r="G247" s="373"/>
      <c r="H247" s="374"/>
      <c r="I247" s="374"/>
      <c r="J247" s="374"/>
      <c r="K247" s="374"/>
      <c r="L247" s="374"/>
      <c r="M247" s="374"/>
      <c r="N247" s="373"/>
      <c r="O247" s="381"/>
      <c r="P247" s="374"/>
      <c r="Q247" s="374"/>
      <c r="R247" s="374"/>
      <c r="S247" s="384"/>
      <c r="T247" s="384"/>
      <c r="U247" s="384"/>
      <c r="V247" s="384"/>
      <c r="W247" s="384"/>
      <c r="X247" s="384"/>
      <c r="Y247" s="363"/>
      <c r="Z247" s="363"/>
      <c r="AA247" s="387" t="str">
        <f t="shared" si="7"/>
        <v xml:space="preserve"> </v>
      </c>
    </row>
    <row r="248" spans="1:27" s="364" customFormat="1" ht="30.95" customHeight="1">
      <c r="A248" s="682" t="str">
        <f t="shared" si="6"/>
        <v>TN0060186</v>
      </c>
      <c r="B248" s="375"/>
      <c r="C248" s="376"/>
      <c r="D248" s="377"/>
      <c r="E248" s="377"/>
      <c r="F248" s="378"/>
      <c r="G248" s="378"/>
      <c r="H248" s="379"/>
      <c r="I248" s="379"/>
      <c r="J248" s="379"/>
      <c r="K248" s="379"/>
      <c r="L248" s="379"/>
      <c r="M248" s="379"/>
      <c r="N248" s="378"/>
      <c r="O248" s="380"/>
      <c r="P248" s="379"/>
      <c r="Q248" s="379"/>
      <c r="R248" s="379"/>
      <c r="S248" s="384"/>
      <c r="T248" s="384"/>
      <c r="U248" s="384"/>
      <c r="V248" s="384"/>
      <c r="W248" s="384"/>
      <c r="X248" s="384"/>
      <c r="Y248" s="363"/>
      <c r="Z248" s="363"/>
      <c r="AA248" s="387" t="str">
        <f t="shared" si="7"/>
        <v xml:space="preserve"> </v>
      </c>
    </row>
    <row r="249" spans="1:27" s="364" customFormat="1" ht="30.95" customHeight="1">
      <c r="A249" s="682" t="str">
        <f t="shared" si="6"/>
        <v>TN0060186</v>
      </c>
      <c r="B249" s="370"/>
      <c r="C249" s="371"/>
      <c r="D249" s="372"/>
      <c r="E249" s="372"/>
      <c r="F249" s="373"/>
      <c r="G249" s="373"/>
      <c r="H249" s="374"/>
      <c r="I249" s="374"/>
      <c r="J249" s="374"/>
      <c r="K249" s="374"/>
      <c r="L249" s="374"/>
      <c r="M249" s="374"/>
      <c r="N249" s="373"/>
      <c r="O249" s="381"/>
      <c r="P249" s="374"/>
      <c r="Q249" s="374"/>
      <c r="R249" s="374"/>
      <c r="S249" s="384"/>
      <c r="T249" s="384"/>
      <c r="U249" s="384"/>
      <c r="V249" s="384"/>
      <c r="W249" s="384"/>
      <c r="X249" s="384"/>
      <c r="Y249" s="363"/>
      <c r="Z249" s="363"/>
      <c r="AA249" s="387" t="str">
        <f t="shared" si="7"/>
        <v xml:space="preserve"> </v>
      </c>
    </row>
    <row r="250" spans="1:27" s="364" customFormat="1" ht="30.95" customHeight="1">
      <c r="A250" s="682" t="str">
        <f t="shared" si="6"/>
        <v>TN0060186</v>
      </c>
      <c r="B250" s="375"/>
      <c r="C250" s="376"/>
      <c r="D250" s="377"/>
      <c r="E250" s="377"/>
      <c r="F250" s="378"/>
      <c r="G250" s="378"/>
      <c r="H250" s="379"/>
      <c r="I250" s="379"/>
      <c r="J250" s="379"/>
      <c r="K250" s="379"/>
      <c r="L250" s="379"/>
      <c r="M250" s="379"/>
      <c r="N250" s="378"/>
      <c r="O250" s="380"/>
      <c r="P250" s="379"/>
      <c r="Q250" s="379"/>
      <c r="R250" s="379"/>
      <c r="S250" s="384"/>
      <c r="T250" s="384"/>
      <c r="U250" s="384"/>
      <c r="V250" s="384"/>
      <c r="W250" s="384"/>
      <c r="X250" s="384"/>
      <c r="Y250" s="363"/>
      <c r="Z250" s="363"/>
      <c r="AA250" s="387" t="str">
        <f t="shared" si="7"/>
        <v xml:space="preserve"> </v>
      </c>
    </row>
    <row r="251" spans="1:27" s="364" customFormat="1" ht="30.95" customHeight="1">
      <c r="A251" s="682" t="str">
        <f t="shared" si="6"/>
        <v>TN0060186</v>
      </c>
      <c r="B251" s="370"/>
      <c r="C251" s="371"/>
      <c r="D251" s="372"/>
      <c r="E251" s="372"/>
      <c r="F251" s="373"/>
      <c r="G251" s="373"/>
      <c r="H251" s="374"/>
      <c r="I251" s="374"/>
      <c r="J251" s="374"/>
      <c r="K251" s="374"/>
      <c r="L251" s="374"/>
      <c r="M251" s="374"/>
      <c r="N251" s="373"/>
      <c r="O251" s="381"/>
      <c r="P251" s="374"/>
      <c r="Q251" s="374"/>
      <c r="R251" s="374"/>
      <c r="S251" s="384"/>
      <c r="T251" s="384"/>
      <c r="U251" s="384"/>
      <c r="V251" s="384"/>
      <c r="W251" s="384"/>
      <c r="X251" s="384"/>
      <c r="Y251" s="363"/>
      <c r="Z251" s="363"/>
      <c r="AA251" s="387" t="str">
        <f t="shared" si="7"/>
        <v xml:space="preserve"> </v>
      </c>
    </row>
    <row r="252" spans="1:27" s="364" customFormat="1" ht="30.95" customHeight="1">
      <c r="A252" s="682" t="str">
        <f t="shared" si="6"/>
        <v>TN0060186</v>
      </c>
      <c r="B252" s="375"/>
      <c r="C252" s="376"/>
      <c r="D252" s="377"/>
      <c r="E252" s="377"/>
      <c r="F252" s="378"/>
      <c r="G252" s="378"/>
      <c r="H252" s="379"/>
      <c r="I252" s="379"/>
      <c r="J252" s="379"/>
      <c r="K252" s="379"/>
      <c r="L252" s="379"/>
      <c r="M252" s="379"/>
      <c r="N252" s="378"/>
      <c r="O252" s="380"/>
      <c r="P252" s="379"/>
      <c r="Q252" s="379"/>
      <c r="R252" s="379"/>
      <c r="S252" s="384"/>
      <c r="T252" s="384"/>
      <c r="U252" s="384"/>
      <c r="V252" s="384"/>
      <c r="W252" s="384"/>
      <c r="X252" s="384"/>
      <c r="Y252" s="363"/>
      <c r="Z252" s="363"/>
      <c r="AA252" s="387" t="str">
        <f t="shared" si="7"/>
        <v xml:space="preserve"> </v>
      </c>
    </row>
    <row r="253" spans="1:27" s="364" customFormat="1" ht="30.95" customHeight="1">
      <c r="A253" s="682" t="str">
        <f t="shared" si="6"/>
        <v>TN0060186</v>
      </c>
      <c r="B253" s="370"/>
      <c r="C253" s="371"/>
      <c r="D253" s="372"/>
      <c r="E253" s="372"/>
      <c r="F253" s="373"/>
      <c r="G253" s="373"/>
      <c r="H253" s="374"/>
      <c r="I253" s="374"/>
      <c r="J253" s="374"/>
      <c r="K253" s="374"/>
      <c r="L253" s="374"/>
      <c r="M253" s="374"/>
      <c r="N253" s="373"/>
      <c r="O253" s="381"/>
      <c r="P253" s="374"/>
      <c r="Q253" s="374"/>
      <c r="R253" s="374"/>
      <c r="S253" s="384"/>
      <c r="T253" s="384"/>
      <c r="U253" s="384"/>
      <c r="V253" s="384"/>
      <c r="W253" s="384"/>
      <c r="X253" s="384"/>
      <c r="Y253" s="363"/>
      <c r="Z253" s="363"/>
      <c r="AA253" s="387" t="str">
        <f t="shared" si="7"/>
        <v xml:space="preserve"> </v>
      </c>
    </row>
    <row r="254" spans="1:27" s="364" customFormat="1" ht="30.95" customHeight="1">
      <c r="A254" s="682" t="str">
        <f t="shared" si="6"/>
        <v>TN0060186</v>
      </c>
      <c r="B254" s="375"/>
      <c r="C254" s="376"/>
      <c r="D254" s="377"/>
      <c r="E254" s="377"/>
      <c r="F254" s="378"/>
      <c r="G254" s="378"/>
      <c r="H254" s="379"/>
      <c r="I254" s="379"/>
      <c r="J254" s="379"/>
      <c r="K254" s="379"/>
      <c r="L254" s="379"/>
      <c r="M254" s="379"/>
      <c r="N254" s="378"/>
      <c r="O254" s="380"/>
      <c r="P254" s="379"/>
      <c r="Q254" s="379"/>
      <c r="R254" s="379"/>
      <c r="S254" s="384"/>
      <c r="T254" s="384"/>
      <c r="U254" s="384"/>
      <c r="V254" s="384"/>
      <c r="W254" s="384"/>
      <c r="X254" s="384"/>
      <c r="Y254" s="363"/>
      <c r="Z254" s="363"/>
      <c r="AA254" s="387" t="str">
        <f t="shared" si="7"/>
        <v xml:space="preserve"> </v>
      </c>
    </row>
    <row r="255" spans="1:27" s="364" customFormat="1" ht="30.95" customHeight="1">
      <c r="A255" s="682" t="str">
        <f t="shared" si="6"/>
        <v>TN0060186</v>
      </c>
      <c r="B255" s="370"/>
      <c r="C255" s="371"/>
      <c r="D255" s="372"/>
      <c r="E255" s="372"/>
      <c r="F255" s="373"/>
      <c r="G255" s="373"/>
      <c r="H255" s="374"/>
      <c r="I255" s="374"/>
      <c r="J255" s="374"/>
      <c r="K255" s="374"/>
      <c r="L255" s="374"/>
      <c r="M255" s="374"/>
      <c r="N255" s="373"/>
      <c r="O255" s="381"/>
      <c r="P255" s="374"/>
      <c r="Q255" s="374"/>
      <c r="R255" s="374"/>
      <c r="S255" s="384"/>
      <c r="T255" s="384"/>
      <c r="U255" s="384"/>
      <c r="V255" s="384"/>
      <c r="W255" s="384"/>
      <c r="X255" s="384"/>
      <c r="Y255" s="363"/>
      <c r="Z255" s="363"/>
      <c r="AA255" s="387" t="str">
        <f t="shared" si="7"/>
        <v xml:space="preserve"> </v>
      </c>
    </row>
    <row r="256" spans="1:27" s="364" customFormat="1" ht="30.95" customHeight="1">
      <c r="A256" s="682" t="str">
        <f t="shared" si="6"/>
        <v>TN0060186</v>
      </c>
      <c r="B256" s="375"/>
      <c r="C256" s="376"/>
      <c r="D256" s="377"/>
      <c r="E256" s="377"/>
      <c r="F256" s="378"/>
      <c r="G256" s="378"/>
      <c r="H256" s="379"/>
      <c r="I256" s="379"/>
      <c r="J256" s="379"/>
      <c r="K256" s="379"/>
      <c r="L256" s="379"/>
      <c r="M256" s="379"/>
      <c r="N256" s="378"/>
      <c r="O256" s="380"/>
      <c r="P256" s="379"/>
      <c r="Q256" s="379"/>
      <c r="R256" s="379"/>
      <c r="S256" s="384"/>
      <c r="T256" s="384"/>
      <c r="U256" s="384"/>
      <c r="V256" s="384"/>
      <c r="W256" s="384"/>
      <c r="X256" s="384"/>
      <c r="Y256" s="363"/>
      <c r="Z256" s="363"/>
      <c r="AA256" s="387" t="str">
        <f t="shared" si="7"/>
        <v xml:space="preserve"> </v>
      </c>
    </row>
    <row r="257" spans="1:27" s="364" customFormat="1" ht="30.95" customHeight="1">
      <c r="A257" s="682" t="str">
        <f t="shared" si="6"/>
        <v>TN0060186</v>
      </c>
      <c r="B257" s="370"/>
      <c r="C257" s="371"/>
      <c r="D257" s="372"/>
      <c r="E257" s="372"/>
      <c r="F257" s="373"/>
      <c r="G257" s="373"/>
      <c r="H257" s="374"/>
      <c r="I257" s="374"/>
      <c r="J257" s="374"/>
      <c r="K257" s="374"/>
      <c r="L257" s="374"/>
      <c r="M257" s="374"/>
      <c r="N257" s="373"/>
      <c r="O257" s="381"/>
      <c r="P257" s="374"/>
      <c r="Q257" s="374"/>
      <c r="R257" s="374"/>
      <c r="S257" s="384"/>
      <c r="T257" s="384"/>
      <c r="U257" s="384"/>
      <c r="V257" s="384"/>
      <c r="W257" s="384"/>
      <c r="X257" s="384"/>
      <c r="Y257" s="363"/>
      <c r="Z257" s="363"/>
      <c r="AA257" s="387" t="str">
        <f t="shared" si="7"/>
        <v xml:space="preserve"> </v>
      </c>
    </row>
    <row r="258" spans="1:27" s="364" customFormat="1" ht="30.95" customHeight="1">
      <c r="A258" s="682" t="str">
        <f t="shared" si="6"/>
        <v>TN0060186</v>
      </c>
      <c r="B258" s="375"/>
      <c r="C258" s="376"/>
      <c r="D258" s="377"/>
      <c r="E258" s="377"/>
      <c r="F258" s="378"/>
      <c r="G258" s="378"/>
      <c r="H258" s="379"/>
      <c r="I258" s="379"/>
      <c r="J258" s="379"/>
      <c r="K258" s="379"/>
      <c r="L258" s="379"/>
      <c r="M258" s="379"/>
      <c r="N258" s="378"/>
      <c r="O258" s="380"/>
      <c r="P258" s="379"/>
      <c r="Q258" s="379"/>
      <c r="R258" s="379"/>
      <c r="S258" s="384"/>
      <c r="T258" s="384"/>
      <c r="U258" s="384"/>
      <c r="V258" s="384"/>
      <c r="W258" s="384"/>
      <c r="X258" s="384"/>
      <c r="Y258" s="363"/>
      <c r="Z258" s="363"/>
      <c r="AA258" s="387" t="str">
        <f t="shared" si="7"/>
        <v xml:space="preserve"> </v>
      </c>
    </row>
    <row r="259" spans="1:27" s="364" customFormat="1" ht="30.95" customHeight="1">
      <c r="A259" s="682" t="str">
        <f t="shared" si="6"/>
        <v>TN0060186</v>
      </c>
      <c r="B259" s="370"/>
      <c r="C259" s="371"/>
      <c r="D259" s="372"/>
      <c r="E259" s="372"/>
      <c r="F259" s="373"/>
      <c r="G259" s="373"/>
      <c r="H259" s="374"/>
      <c r="I259" s="374"/>
      <c r="J259" s="374"/>
      <c r="K259" s="374"/>
      <c r="L259" s="374"/>
      <c r="M259" s="374"/>
      <c r="N259" s="373"/>
      <c r="O259" s="381"/>
      <c r="P259" s="374"/>
      <c r="Q259" s="374"/>
      <c r="R259" s="374"/>
      <c r="S259" s="384"/>
      <c r="T259" s="384"/>
      <c r="U259" s="384"/>
      <c r="V259" s="384"/>
      <c r="W259" s="384"/>
      <c r="X259" s="384"/>
      <c r="Y259" s="363"/>
      <c r="Z259" s="363"/>
      <c r="AA259" s="387" t="str">
        <f t="shared" si="7"/>
        <v xml:space="preserve"> </v>
      </c>
    </row>
    <row r="260" spans="1:27" s="364" customFormat="1" ht="30.95" customHeight="1">
      <c r="A260" s="682" t="str">
        <f aca="true" t="shared" si="8" ref="A260:A323">$A$3</f>
        <v>TN0060186</v>
      </c>
      <c r="B260" s="375"/>
      <c r="C260" s="376"/>
      <c r="D260" s="377"/>
      <c r="E260" s="377"/>
      <c r="F260" s="378"/>
      <c r="G260" s="378"/>
      <c r="H260" s="379"/>
      <c r="I260" s="379"/>
      <c r="J260" s="379"/>
      <c r="K260" s="379"/>
      <c r="L260" s="379"/>
      <c r="M260" s="379"/>
      <c r="N260" s="378"/>
      <c r="O260" s="380"/>
      <c r="P260" s="379"/>
      <c r="Q260" s="379"/>
      <c r="R260" s="379"/>
      <c r="S260" s="384"/>
      <c r="T260" s="384"/>
      <c r="U260" s="384"/>
      <c r="V260" s="384"/>
      <c r="W260" s="384"/>
      <c r="X260" s="384"/>
      <c r="Y260" s="363"/>
      <c r="Z260" s="363"/>
      <c r="AA260" s="387" t="str">
        <f aca="true" t="shared" si="9" ref="AA260:AA323">IF(B260&gt;0,TEXT(B260,"mmmm")," ")</f>
        <v xml:space="preserve"> </v>
      </c>
    </row>
    <row r="261" spans="1:27" s="364" customFormat="1" ht="30.95" customHeight="1">
      <c r="A261" s="682" t="str">
        <f t="shared" si="8"/>
        <v>TN0060186</v>
      </c>
      <c r="B261" s="370"/>
      <c r="C261" s="371"/>
      <c r="D261" s="372"/>
      <c r="E261" s="372"/>
      <c r="F261" s="373"/>
      <c r="G261" s="373"/>
      <c r="H261" s="374"/>
      <c r="I261" s="374"/>
      <c r="J261" s="374"/>
      <c r="K261" s="374"/>
      <c r="L261" s="374"/>
      <c r="M261" s="374"/>
      <c r="N261" s="373"/>
      <c r="O261" s="381"/>
      <c r="P261" s="374"/>
      <c r="Q261" s="374"/>
      <c r="R261" s="374"/>
      <c r="S261" s="384"/>
      <c r="T261" s="384"/>
      <c r="U261" s="384"/>
      <c r="V261" s="384"/>
      <c r="W261" s="384"/>
      <c r="X261" s="384"/>
      <c r="Y261" s="363"/>
      <c r="Z261" s="363"/>
      <c r="AA261" s="387" t="str">
        <f t="shared" si="9"/>
        <v xml:space="preserve"> </v>
      </c>
    </row>
    <row r="262" spans="1:27" s="364" customFormat="1" ht="30.95" customHeight="1">
      <c r="A262" s="682" t="str">
        <f t="shared" si="8"/>
        <v>TN0060186</v>
      </c>
      <c r="B262" s="375"/>
      <c r="C262" s="376"/>
      <c r="D262" s="377"/>
      <c r="E262" s="377"/>
      <c r="F262" s="378"/>
      <c r="G262" s="378"/>
      <c r="H262" s="379"/>
      <c r="I262" s="379"/>
      <c r="J262" s="379"/>
      <c r="K262" s="379"/>
      <c r="L262" s="379"/>
      <c r="M262" s="379"/>
      <c r="N262" s="378"/>
      <c r="O262" s="380"/>
      <c r="P262" s="379"/>
      <c r="Q262" s="379"/>
      <c r="R262" s="379"/>
      <c r="S262" s="384"/>
      <c r="T262" s="384"/>
      <c r="U262" s="384"/>
      <c r="V262" s="384"/>
      <c r="W262" s="384"/>
      <c r="X262" s="384"/>
      <c r="Y262" s="363"/>
      <c r="Z262" s="363"/>
      <c r="AA262" s="387" t="str">
        <f t="shared" si="9"/>
        <v xml:space="preserve"> </v>
      </c>
    </row>
    <row r="263" spans="1:27" s="364" customFormat="1" ht="30.95" customHeight="1">
      <c r="A263" s="682" t="str">
        <f t="shared" si="8"/>
        <v>TN0060186</v>
      </c>
      <c r="B263" s="370"/>
      <c r="C263" s="371"/>
      <c r="D263" s="372"/>
      <c r="E263" s="372"/>
      <c r="F263" s="373"/>
      <c r="G263" s="373"/>
      <c r="H263" s="374"/>
      <c r="I263" s="374"/>
      <c r="J263" s="374"/>
      <c r="K263" s="374"/>
      <c r="L263" s="374"/>
      <c r="M263" s="374"/>
      <c r="N263" s="373"/>
      <c r="O263" s="381"/>
      <c r="P263" s="374"/>
      <c r="Q263" s="374"/>
      <c r="R263" s="374"/>
      <c r="S263" s="384"/>
      <c r="T263" s="384"/>
      <c r="U263" s="384"/>
      <c r="V263" s="384"/>
      <c r="W263" s="384"/>
      <c r="X263" s="384"/>
      <c r="Y263" s="363"/>
      <c r="Z263" s="363"/>
      <c r="AA263" s="387" t="str">
        <f t="shared" si="9"/>
        <v xml:space="preserve"> </v>
      </c>
    </row>
    <row r="264" spans="1:27" s="364" customFormat="1" ht="30.95" customHeight="1">
      <c r="A264" s="682" t="str">
        <f t="shared" si="8"/>
        <v>TN0060186</v>
      </c>
      <c r="B264" s="375"/>
      <c r="C264" s="376"/>
      <c r="D264" s="377"/>
      <c r="E264" s="377"/>
      <c r="F264" s="378"/>
      <c r="G264" s="378"/>
      <c r="H264" s="379"/>
      <c r="I264" s="379"/>
      <c r="J264" s="379"/>
      <c r="K264" s="379"/>
      <c r="L264" s="379"/>
      <c r="M264" s="379"/>
      <c r="N264" s="378"/>
      <c r="O264" s="380"/>
      <c r="P264" s="379"/>
      <c r="Q264" s="379"/>
      <c r="R264" s="379"/>
      <c r="S264" s="384"/>
      <c r="T264" s="384"/>
      <c r="U264" s="384"/>
      <c r="V264" s="384"/>
      <c r="W264" s="384"/>
      <c r="X264" s="384"/>
      <c r="Y264" s="363"/>
      <c r="Z264" s="363"/>
      <c r="AA264" s="387" t="str">
        <f t="shared" si="9"/>
        <v xml:space="preserve"> </v>
      </c>
    </row>
    <row r="265" spans="1:27" s="364" customFormat="1" ht="30.95" customHeight="1">
      <c r="A265" s="682" t="str">
        <f t="shared" si="8"/>
        <v>TN0060186</v>
      </c>
      <c r="B265" s="370"/>
      <c r="C265" s="371"/>
      <c r="D265" s="372"/>
      <c r="E265" s="372"/>
      <c r="F265" s="373"/>
      <c r="G265" s="373"/>
      <c r="H265" s="374"/>
      <c r="I265" s="374"/>
      <c r="J265" s="374"/>
      <c r="K265" s="374"/>
      <c r="L265" s="374"/>
      <c r="M265" s="374"/>
      <c r="N265" s="373"/>
      <c r="O265" s="381"/>
      <c r="P265" s="374"/>
      <c r="Q265" s="374"/>
      <c r="R265" s="374"/>
      <c r="S265" s="384"/>
      <c r="T265" s="384"/>
      <c r="U265" s="384"/>
      <c r="V265" s="384"/>
      <c r="W265" s="384"/>
      <c r="X265" s="384"/>
      <c r="Y265" s="363"/>
      <c r="Z265" s="363"/>
      <c r="AA265" s="387" t="str">
        <f t="shared" si="9"/>
        <v xml:space="preserve"> </v>
      </c>
    </row>
    <row r="266" spans="1:27" s="364" customFormat="1" ht="30.95" customHeight="1">
      <c r="A266" s="682" t="str">
        <f t="shared" si="8"/>
        <v>TN0060186</v>
      </c>
      <c r="B266" s="375"/>
      <c r="C266" s="376"/>
      <c r="D266" s="377"/>
      <c r="E266" s="377"/>
      <c r="F266" s="378"/>
      <c r="G266" s="378"/>
      <c r="H266" s="379"/>
      <c r="I266" s="379"/>
      <c r="J266" s="379"/>
      <c r="K266" s="379"/>
      <c r="L266" s="379"/>
      <c r="M266" s="379"/>
      <c r="N266" s="378"/>
      <c r="O266" s="380"/>
      <c r="P266" s="379"/>
      <c r="Q266" s="379"/>
      <c r="R266" s="379"/>
      <c r="S266" s="384"/>
      <c r="T266" s="384"/>
      <c r="U266" s="384"/>
      <c r="V266" s="384"/>
      <c r="W266" s="384"/>
      <c r="X266" s="384"/>
      <c r="Y266" s="363"/>
      <c r="Z266" s="363"/>
      <c r="AA266" s="387" t="str">
        <f t="shared" si="9"/>
        <v xml:space="preserve"> </v>
      </c>
    </row>
    <row r="267" spans="1:27" s="364" customFormat="1" ht="30.95" customHeight="1">
      <c r="A267" s="682" t="str">
        <f t="shared" si="8"/>
        <v>TN0060186</v>
      </c>
      <c r="B267" s="370"/>
      <c r="C267" s="371"/>
      <c r="D267" s="372"/>
      <c r="E267" s="372"/>
      <c r="F267" s="373"/>
      <c r="G267" s="373"/>
      <c r="H267" s="374"/>
      <c r="I267" s="374"/>
      <c r="J267" s="374"/>
      <c r="K267" s="374"/>
      <c r="L267" s="374"/>
      <c r="M267" s="374"/>
      <c r="N267" s="373"/>
      <c r="O267" s="381"/>
      <c r="P267" s="374"/>
      <c r="Q267" s="374"/>
      <c r="R267" s="374"/>
      <c r="S267" s="384"/>
      <c r="T267" s="384"/>
      <c r="U267" s="384"/>
      <c r="V267" s="384"/>
      <c r="W267" s="384"/>
      <c r="X267" s="384"/>
      <c r="Y267" s="363"/>
      <c r="Z267" s="363"/>
      <c r="AA267" s="387" t="str">
        <f t="shared" si="9"/>
        <v xml:space="preserve"> </v>
      </c>
    </row>
    <row r="268" spans="1:27" s="364" customFormat="1" ht="30.95" customHeight="1">
      <c r="A268" s="682" t="str">
        <f t="shared" si="8"/>
        <v>TN0060186</v>
      </c>
      <c r="B268" s="375"/>
      <c r="C268" s="376"/>
      <c r="D268" s="377"/>
      <c r="E268" s="377"/>
      <c r="F268" s="378"/>
      <c r="G268" s="378"/>
      <c r="H268" s="379"/>
      <c r="I268" s="379"/>
      <c r="J268" s="379"/>
      <c r="K268" s="379"/>
      <c r="L268" s="379"/>
      <c r="M268" s="379"/>
      <c r="N268" s="378"/>
      <c r="O268" s="380"/>
      <c r="P268" s="379"/>
      <c r="Q268" s="379"/>
      <c r="R268" s="379"/>
      <c r="S268" s="384"/>
      <c r="T268" s="384"/>
      <c r="U268" s="384"/>
      <c r="V268" s="384"/>
      <c r="W268" s="384"/>
      <c r="X268" s="384"/>
      <c r="Y268" s="363"/>
      <c r="Z268" s="363"/>
      <c r="AA268" s="387" t="str">
        <f t="shared" si="9"/>
        <v xml:space="preserve"> </v>
      </c>
    </row>
    <row r="269" spans="1:27" s="364" customFormat="1" ht="30.95" customHeight="1">
      <c r="A269" s="682" t="str">
        <f t="shared" si="8"/>
        <v>TN0060186</v>
      </c>
      <c r="B269" s="370"/>
      <c r="C269" s="371"/>
      <c r="D269" s="372"/>
      <c r="E269" s="372"/>
      <c r="F269" s="373"/>
      <c r="G269" s="373"/>
      <c r="H269" s="374"/>
      <c r="I269" s="374"/>
      <c r="J269" s="374"/>
      <c r="K269" s="374"/>
      <c r="L269" s="374"/>
      <c r="M269" s="374"/>
      <c r="N269" s="373"/>
      <c r="O269" s="381"/>
      <c r="P269" s="374"/>
      <c r="Q269" s="374"/>
      <c r="R269" s="374"/>
      <c r="S269" s="384"/>
      <c r="T269" s="384"/>
      <c r="U269" s="384"/>
      <c r="V269" s="384"/>
      <c r="W269" s="384"/>
      <c r="X269" s="384"/>
      <c r="Y269" s="363"/>
      <c r="Z269" s="363"/>
      <c r="AA269" s="387" t="str">
        <f t="shared" si="9"/>
        <v xml:space="preserve"> </v>
      </c>
    </row>
    <row r="270" spans="1:27" s="364" customFormat="1" ht="30.95" customHeight="1">
      <c r="A270" s="682" t="str">
        <f t="shared" si="8"/>
        <v>TN0060186</v>
      </c>
      <c r="B270" s="375"/>
      <c r="C270" s="376"/>
      <c r="D270" s="377"/>
      <c r="E270" s="377"/>
      <c r="F270" s="378"/>
      <c r="G270" s="378"/>
      <c r="H270" s="379"/>
      <c r="I270" s="379"/>
      <c r="J270" s="379"/>
      <c r="K270" s="379"/>
      <c r="L270" s="379"/>
      <c r="M270" s="379"/>
      <c r="N270" s="378"/>
      <c r="O270" s="380"/>
      <c r="P270" s="379"/>
      <c r="Q270" s="379"/>
      <c r="R270" s="379"/>
      <c r="S270" s="384"/>
      <c r="T270" s="384"/>
      <c r="U270" s="384"/>
      <c r="V270" s="384"/>
      <c r="W270" s="384"/>
      <c r="X270" s="384"/>
      <c r="Y270" s="363"/>
      <c r="Z270" s="363"/>
      <c r="AA270" s="387" t="str">
        <f t="shared" si="9"/>
        <v xml:space="preserve"> </v>
      </c>
    </row>
    <row r="271" spans="1:27" s="364" customFormat="1" ht="30.95" customHeight="1">
      <c r="A271" s="682" t="str">
        <f t="shared" si="8"/>
        <v>TN0060186</v>
      </c>
      <c r="B271" s="370"/>
      <c r="C271" s="371"/>
      <c r="D271" s="372"/>
      <c r="E271" s="372"/>
      <c r="F271" s="373"/>
      <c r="G271" s="373"/>
      <c r="H271" s="374"/>
      <c r="I271" s="374"/>
      <c r="J271" s="374"/>
      <c r="K271" s="374"/>
      <c r="L271" s="374"/>
      <c r="M271" s="374"/>
      <c r="N271" s="373"/>
      <c r="O271" s="381"/>
      <c r="P271" s="374"/>
      <c r="Q271" s="374"/>
      <c r="R271" s="374"/>
      <c r="S271" s="384"/>
      <c r="T271" s="384"/>
      <c r="U271" s="384"/>
      <c r="V271" s="384"/>
      <c r="W271" s="384"/>
      <c r="X271" s="384"/>
      <c r="Y271" s="363"/>
      <c r="Z271" s="363"/>
      <c r="AA271" s="387" t="str">
        <f t="shared" si="9"/>
        <v xml:space="preserve"> </v>
      </c>
    </row>
    <row r="272" spans="1:27" s="364" customFormat="1" ht="30.95" customHeight="1">
      <c r="A272" s="682" t="str">
        <f t="shared" si="8"/>
        <v>TN0060186</v>
      </c>
      <c r="B272" s="375"/>
      <c r="C272" s="376"/>
      <c r="D272" s="377"/>
      <c r="E272" s="377"/>
      <c r="F272" s="378"/>
      <c r="G272" s="378"/>
      <c r="H272" s="379"/>
      <c r="I272" s="379"/>
      <c r="J272" s="379"/>
      <c r="K272" s="379"/>
      <c r="L272" s="379"/>
      <c r="M272" s="379"/>
      <c r="N272" s="378"/>
      <c r="O272" s="380"/>
      <c r="P272" s="379"/>
      <c r="Q272" s="379"/>
      <c r="R272" s="379"/>
      <c r="S272" s="384"/>
      <c r="T272" s="384"/>
      <c r="U272" s="384"/>
      <c r="V272" s="384"/>
      <c r="W272" s="384"/>
      <c r="X272" s="384"/>
      <c r="Y272" s="363"/>
      <c r="Z272" s="363"/>
      <c r="AA272" s="387" t="str">
        <f t="shared" si="9"/>
        <v xml:space="preserve"> </v>
      </c>
    </row>
    <row r="273" spans="1:27" s="364" customFormat="1" ht="30.95" customHeight="1">
      <c r="A273" s="682" t="str">
        <f t="shared" si="8"/>
        <v>TN0060186</v>
      </c>
      <c r="B273" s="370"/>
      <c r="C273" s="371"/>
      <c r="D273" s="372"/>
      <c r="E273" s="372"/>
      <c r="F273" s="373"/>
      <c r="G273" s="373"/>
      <c r="H273" s="374"/>
      <c r="I273" s="374"/>
      <c r="J273" s="374"/>
      <c r="K273" s="374"/>
      <c r="L273" s="374"/>
      <c r="M273" s="374"/>
      <c r="N273" s="373"/>
      <c r="O273" s="381"/>
      <c r="P273" s="374"/>
      <c r="Q273" s="374"/>
      <c r="R273" s="374"/>
      <c r="S273" s="384"/>
      <c r="T273" s="384"/>
      <c r="U273" s="384"/>
      <c r="V273" s="384"/>
      <c r="W273" s="384"/>
      <c r="X273" s="384"/>
      <c r="Y273" s="363"/>
      <c r="Z273" s="363"/>
      <c r="AA273" s="387" t="str">
        <f t="shared" si="9"/>
        <v xml:space="preserve"> </v>
      </c>
    </row>
    <row r="274" spans="1:27" s="364" customFormat="1" ht="30.95" customHeight="1">
      <c r="A274" s="682" t="str">
        <f t="shared" si="8"/>
        <v>TN0060186</v>
      </c>
      <c r="B274" s="375"/>
      <c r="C274" s="376"/>
      <c r="D274" s="377"/>
      <c r="E274" s="377"/>
      <c r="F274" s="378"/>
      <c r="G274" s="378"/>
      <c r="H274" s="379"/>
      <c r="I274" s="379"/>
      <c r="J274" s="379"/>
      <c r="K274" s="379"/>
      <c r="L274" s="379"/>
      <c r="M274" s="379"/>
      <c r="N274" s="378"/>
      <c r="O274" s="380"/>
      <c r="P274" s="379"/>
      <c r="Q274" s="379"/>
      <c r="R274" s="379"/>
      <c r="S274" s="384"/>
      <c r="T274" s="384"/>
      <c r="U274" s="384"/>
      <c r="V274" s="384"/>
      <c r="W274" s="384"/>
      <c r="X274" s="384"/>
      <c r="Y274" s="363"/>
      <c r="Z274" s="363"/>
      <c r="AA274" s="387" t="str">
        <f t="shared" si="9"/>
        <v xml:space="preserve"> </v>
      </c>
    </row>
    <row r="275" spans="1:27" s="364" customFormat="1" ht="30.95" customHeight="1">
      <c r="A275" s="682" t="str">
        <f t="shared" si="8"/>
        <v>TN0060186</v>
      </c>
      <c r="B275" s="370"/>
      <c r="C275" s="371"/>
      <c r="D275" s="372"/>
      <c r="E275" s="372"/>
      <c r="F275" s="373"/>
      <c r="G275" s="373"/>
      <c r="H275" s="374"/>
      <c r="I275" s="374"/>
      <c r="J275" s="374"/>
      <c r="K275" s="374"/>
      <c r="L275" s="374"/>
      <c r="M275" s="374"/>
      <c r="N275" s="373"/>
      <c r="O275" s="381"/>
      <c r="P275" s="374"/>
      <c r="Q275" s="374"/>
      <c r="R275" s="374"/>
      <c r="S275" s="384"/>
      <c r="T275" s="384"/>
      <c r="U275" s="384"/>
      <c r="V275" s="384"/>
      <c r="W275" s="384"/>
      <c r="X275" s="384"/>
      <c r="Y275" s="363"/>
      <c r="Z275" s="363"/>
      <c r="AA275" s="387" t="str">
        <f t="shared" si="9"/>
        <v xml:space="preserve"> </v>
      </c>
    </row>
    <row r="276" spans="1:27" s="364" customFormat="1" ht="30.95" customHeight="1">
      <c r="A276" s="682" t="str">
        <f t="shared" si="8"/>
        <v>TN0060186</v>
      </c>
      <c r="B276" s="375"/>
      <c r="C276" s="376"/>
      <c r="D276" s="377"/>
      <c r="E276" s="377"/>
      <c r="F276" s="378"/>
      <c r="G276" s="378"/>
      <c r="H276" s="379"/>
      <c r="I276" s="379"/>
      <c r="J276" s="379"/>
      <c r="K276" s="379"/>
      <c r="L276" s="379"/>
      <c r="M276" s="379"/>
      <c r="N276" s="378"/>
      <c r="O276" s="380"/>
      <c r="P276" s="379"/>
      <c r="Q276" s="379"/>
      <c r="R276" s="379"/>
      <c r="S276" s="384"/>
      <c r="T276" s="384"/>
      <c r="U276" s="384"/>
      <c r="V276" s="384"/>
      <c r="W276" s="384"/>
      <c r="X276" s="384"/>
      <c r="Y276" s="363"/>
      <c r="Z276" s="363"/>
      <c r="AA276" s="387" t="str">
        <f t="shared" si="9"/>
        <v xml:space="preserve"> </v>
      </c>
    </row>
    <row r="277" spans="1:27" s="364" customFormat="1" ht="30.95" customHeight="1">
      <c r="A277" s="682" t="str">
        <f t="shared" si="8"/>
        <v>TN0060186</v>
      </c>
      <c r="B277" s="370"/>
      <c r="C277" s="371"/>
      <c r="D277" s="372"/>
      <c r="E277" s="372"/>
      <c r="F277" s="373"/>
      <c r="G277" s="373"/>
      <c r="H277" s="374"/>
      <c r="I277" s="374"/>
      <c r="J277" s="374"/>
      <c r="K277" s="374"/>
      <c r="L277" s="374"/>
      <c r="M277" s="374"/>
      <c r="N277" s="373"/>
      <c r="O277" s="381"/>
      <c r="P277" s="374"/>
      <c r="Q277" s="374"/>
      <c r="R277" s="374"/>
      <c r="S277" s="384"/>
      <c r="T277" s="384"/>
      <c r="U277" s="384"/>
      <c r="V277" s="384"/>
      <c r="W277" s="384"/>
      <c r="X277" s="384"/>
      <c r="Y277" s="363"/>
      <c r="Z277" s="363"/>
      <c r="AA277" s="387" t="str">
        <f t="shared" si="9"/>
        <v xml:space="preserve"> </v>
      </c>
    </row>
    <row r="278" spans="1:27" s="364" customFormat="1" ht="30.95" customHeight="1">
      <c r="A278" s="682" t="str">
        <f t="shared" si="8"/>
        <v>TN0060186</v>
      </c>
      <c r="B278" s="375"/>
      <c r="C278" s="376"/>
      <c r="D278" s="377"/>
      <c r="E278" s="377"/>
      <c r="F278" s="378"/>
      <c r="G278" s="378"/>
      <c r="H278" s="379"/>
      <c r="I278" s="379"/>
      <c r="J278" s="379"/>
      <c r="K278" s="379"/>
      <c r="L278" s="379"/>
      <c r="M278" s="379"/>
      <c r="N278" s="378"/>
      <c r="O278" s="380"/>
      <c r="P278" s="379"/>
      <c r="Q278" s="379"/>
      <c r="R278" s="379"/>
      <c r="S278" s="384"/>
      <c r="T278" s="384"/>
      <c r="U278" s="384"/>
      <c r="V278" s="384"/>
      <c r="W278" s="384"/>
      <c r="X278" s="384"/>
      <c r="Y278" s="363"/>
      <c r="Z278" s="363"/>
      <c r="AA278" s="387" t="str">
        <f t="shared" si="9"/>
        <v xml:space="preserve"> </v>
      </c>
    </row>
    <row r="279" spans="1:27" s="364" customFormat="1" ht="30.95" customHeight="1">
      <c r="A279" s="682" t="str">
        <f t="shared" si="8"/>
        <v>TN0060186</v>
      </c>
      <c r="B279" s="370"/>
      <c r="C279" s="371"/>
      <c r="D279" s="372"/>
      <c r="E279" s="372"/>
      <c r="F279" s="373"/>
      <c r="G279" s="373"/>
      <c r="H279" s="374"/>
      <c r="I279" s="374"/>
      <c r="J279" s="374"/>
      <c r="K279" s="374"/>
      <c r="L279" s="374"/>
      <c r="M279" s="374"/>
      <c r="N279" s="373"/>
      <c r="O279" s="381"/>
      <c r="P279" s="374"/>
      <c r="Q279" s="374"/>
      <c r="R279" s="374"/>
      <c r="S279" s="384"/>
      <c r="T279" s="384"/>
      <c r="U279" s="384"/>
      <c r="V279" s="384"/>
      <c r="W279" s="384"/>
      <c r="X279" s="384"/>
      <c r="Y279" s="363"/>
      <c r="Z279" s="363"/>
      <c r="AA279" s="387" t="str">
        <f t="shared" si="9"/>
        <v xml:space="preserve"> </v>
      </c>
    </row>
    <row r="280" spans="1:27" s="364" customFormat="1" ht="30.95" customHeight="1">
      <c r="A280" s="682" t="str">
        <f t="shared" si="8"/>
        <v>TN0060186</v>
      </c>
      <c r="B280" s="375"/>
      <c r="C280" s="376"/>
      <c r="D280" s="377"/>
      <c r="E280" s="377"/>
      <c r="F280" s="378"/>
      <c r="G280" s="378"/>
      <c r="H280" s="379"/>
      <c r="I280" s="379"/>
      <c r="J280" s="379"/>
      <c r="K280" s="379"/>
      <c r="L280" s="379"/>
      <c r="M280" s="379"/>
      <c r="N280" s="378"/>
      <c r="O280" s="380"/>
      <c r="P280" s="379"/>
      <c r="Q280" s="379"/>
      <c r="R280" s="379"/>
      <c r="S280" s="384"/>
      <c r="T280" s="384"/>
      <c r="U280" s="384"/>
      <c r="V280" s="384"/>
      <c r="W280" s="384"/>
      <c r="X280" s="384"/>
      <c r="Y280" s="363"/>
      <c r="Z280" s="363"/>
      <c r="AA280" s="387" t="str">
        <f t="shared" si="9"/>
        <v xml:space="preserve"> </v>
      </c>
    </row>
    <row r="281" spans="1:27" s="364" customFormat="1" ht="30.95" customHeight="1">
      <c r="A281" s="682" t="str">
        <f t="shared" si="8"/>
        <v>TN0060186</v>
      </c>
      <c r="B281" s="370"/>
      <c r="C281" s="371"/>
      <c r="D281" s="372"/>
      <c r="E281" s="372"/>
      <c r="F281" s="373"/>
      <c r="G281" s="373"/>
      <c r="H281" s="374"/>
      <c r="I281" s="374"/>
      <c r="J281" s="374"/>
      <c r="K281" s="374"/>
      <c r="L281" s="374"/>
      <c r="M281" s="374"/>
      <c r="N281" s="373"/>
      <c r="O281" s="381"/>
      <c r="P281" s="374"/>
      <c r="Q281" s="374"/>
      <c r="R281" s="374"/>
      <c r="S281" s="384"/>
      <c r="T281" s="384"/>
      <c r="U281" s="384"/>
      <c r="V281" s="384"/>
      <c r="W281" s="384"/>
      <c r="X281" s="384"/>
      <c r="Y281" s="363"/>
      <c r="Z281" s="363"/>
      <c r="AA281" s="387" t="str">
        <f t="shared" si="9"/>
        <v xml:space="preserve"> </v>
      </c>
    </row>
    <row r="282" spans="1:27" s="364" customFormat="1" ht="30.95" customHeight="1">
      <c r="A282" s="682" t="str">
        <f t="shared" si="8"/>
        <v>TN0060186</v>
      </c>
      <c r="B282" s="375"/>
      <c r="C282" s="376"/>
      <c r="D282" s="377"/>
      <c r="E282" s="377"/>
      <c r="F282" s="378"/>
      <c r="G282" s="378"/>
      <c r="H282" s="379"/>
      <c r="I282" s="379"/>
      <c r="J282" s="379"/>
      <c r="K282" s="379"/>
      <c r="L282" s="379"/>
      <c r="M282" s="379"/>
      <c r="N282" s="378"/>
      <c r="O282" s="380"/>
      <c r="P282" s="379"/>
      <c r="Q282" s="379"/>
      <c r="R282" s="379"/>
      <c r="S282" s="384"/>
      <c r="T282" s="384"/>
      <c r="U282" s="384"/>
      <c r="V282" s="384"/>
      <c r="W282" s="384"/>
      <c r="X282" s="384"/>
      <c r="Y282" s="363"/>
      <c r="Z282" s="363"/>
      <c r="AA282" s="387" t="str">
        <f t="shared" si="9"/>
        <v xml:space="preserve"> </v>
      </c>
    </row>
    <row r="283" spans="1:27" s="364" customFormat="1" ht="30.95" customHeight="1">
      <c r="A283" s="682" t="str">
        <f t="shared" si="8"/>
        <v>TN0060186</v>
      </c>
      <c r="B283" s="370"/>
      <c r="C283" s="371"/>
      <c r="D283" s="372"/>
      <c r="E283" s="372"/>
      <c r="F283" s="373"/>
      <c r="G283" s="373"/>
      <c r="H283" s="374"/>
      <c r="I283" s="374"/>
      <c r="J283" s="374"/>
      <c r="K283" s="374"/>
      <c r="L283" s="374"/>
      <c r="M283" s="374"/>
      <c r="N283" s="373"/>
      <c r="O283" s="381"/>
      <c r="P283" s="374"/>
      <c r="Q283" s="374"/>
      <c r="R283" s="374"/>
      <c r="S283" s="384"/>
      <c r="T283" s="384"/>
      <c r="U283" s="384"/>
      <c r="V283" s="384"/>
      <c r="W283" s="384"/>
      <c r="X283" s="384"/>
      <c r="Y283" s="363"/>
      <c r="Z283" s="363"/>
      <c r="AA283" s="387" t="str">
        <f t="shared" si="9"/>
        <v xml:space="preserve"> </v>
      </c>
    </row>
    <row r="284" spans="1:27" s="364" customFormat="1" ht="30.95" customHeight="1">
      <c r="A284" s="682" t="str">
        <f t="shared" si="8"/>
        <v>TN0060186</v>
      </c>
      <c r="B284" s="375"/>
      <c r="C284" s="376"/>
      <c r="D284" s="377"/>
      <c r="E284" s="377"/>
      <c r="F284" s="378"/>
      <c r="G284" s="378"/>
      <c r="H284" s="379"/>
      <c r="I284" s="379"/>
      <c r="J284" s="379"/>
      <c r="K284" s="379"/>
      <c r="L284" s="379"/>
      <c r="M284" s="379"/>
      <c r="N284" s="378"/>
      <c r="O284" s="380"/>
      <c r="P284" s="379"/>
      <c r="Q284" s="379"/>
      <c r="R284" s="379"/>
      <c r="S284" s="384"/>
      <c r="T284" s="384"/>
      <c r="U284" s="384"/>
      <c r="V284" s="384"/>
      <c r="W284" s="384"/>
      <c r="X284" s="384"/>
      <c r="Y284" s="363"/>
      <c r="Z284" s="363"/>
      <c r="AA284" s="387" t="str">
        <f t="shared" si="9"/>
        <v xml:space="preserve"> </v>
      </c>
    </row>
    <row r="285" spans="1:27" s="364" customFormat="1" ht="30.95" customHeight="1">
      <c r="A285" s="682" t="str">
        <f t="shared" si="8"/>
        <v>TN0060186</v>
      </c>
      <c r="B285" s="370"/>
      <c r="C285" s="371"/>
      <c r="D285" s="372"/>
      <c r="E285" s="372"/>
      <c r="F285" s="373"/>
      <c r="G285" s="373"/>
      <c r="H285" s="374"/>
      <c r="I285" s="374"/>
      <c r="J285" s="374"/>
      <c r="K285" s="374"/>
      <c r="L285" s="374"/>
      <c r="M285" s="374"/>
      <c r="N285" s="373"/>
      <c r="O285" s="381"/>
      <c r="P285" s="374"/>
      <c r="Q285" s="374"/>
      <c r="R285" s="374"/>
      <c r="S285" s="384"/>
      <c r="T285" s="384"/>
      <c r="U285" s="384"/>
      <c r="V285" s="384"/>
      <c r="W285" s="384"/>
      <c r="X285" s="384"/>
      <c r="Y285" s="363"/>
      <c r="Z285" s="363"/>
      <c r="AA285" s="387" t="str">
        <f t="shared" si="9"/>
        <v xml:space="preserve"> </v>
      </c>
    </row>
    <row r="286" spans="1:27" s="364" customFormat="1" ht="30.95" customHeight="1">
      <c r="A286" s="682" t="str">
        <f t="shared" si="8"/>
        <v>TN0060186</v>
      </c>
      <c r="B286" s="375"/>
      <c r="C286" s="376"/>
      <c r="D286" s="377"/>
      <c r="E286" s="377"/>
      <c r="F286" s="378"/>
      <c r="G286" s="378"/>
      <c r="H286" s="379"/>
      <c r="I286" s="379"/>
      <c r="J286" s="379"/>
      <c r="K286" s="379"/>
      <c r="L286" s="379"/>
      <c r="M286" s="379"/>
      <c r="N286" s="378"/>
      <c r="O286" s="380"/>
      <c r="P286" s="379"/>
      <c r="Q286" s="379"/>
      <c r="R286" s="379"/>
      <c r="S286" s="384"/>
      <c r="T286" s="384"/>
      <c r="U286" s="384"/>
      <c r="V286" s="384"/>
      <c r="W286" s="384"/>
      <c r="X286" s="384"/>
      <c r="Y286" s="363"/>
      <c r="Z286" s="363"/>
      <c r="AA286" s="387" t="str">
        <f t="shared" si="9"/>
        <v xml:space="preserve"> </v>
      </c>
    </row>
    <row r="287" spans="1:27" s="364" customFormat="1" ht="30.95" customHeight="1">
      <c r="A287" s="682" t="str">
        <f t="shared" si="8"/>
        <v>TN0060186</v>
      </c>
      <c r="B287" s="370"/>
      <c r="C287" s="371"/>
      <c r="D287" s="372"/>
      <c r="E287" s="372"/>
      <c r="F287" s="373"/>
      <c r="G287" s="373"/>
      <c r="H287" s="374"/>
      <c r="I287" s="374"/>
      <c r="J287" s="374"/>
      <c r="K287" s="374"/>
      <c r="L287" s="374"/>
      <c r="M287" s="374"/>
      <c r="N287" s="373"/>
      <c r="O287" s="381"/>
      <c r="P287" s="374"/>
      <c r="Q287" s="374"/>
      <c r="R287" s="374"/>
      <c r="S287" s="384"/>
      <c r="T287" s="384"/>
      <c r="U287" s="384"/>
      <c r="V287" s="384"/>
      <c r="W287" s="384"/>
      <c r="X287" s="384"/>
      <c r="Y287" s="363"/>
      <c r="Z287" s="363"/>
      <c r="AA287" s="387" t="str">
        <f t="shared" si="9"/>
        <v xml:space="preserve"> </v>
      </c>
    </row>
    <row r="288" spans="1:27" s="364" customFormat="1" ht="30.95" customHeight="1">
      <c r="A288" s="682" t="str">
        <f t="shared" si="8"/>
        <v>TN0060186</v>
      </c>
      <c r="B288" s="375"/>
      <c r="C288" s="376"/>
      <c r="D288" s="377"/>
      <c r="E288" s="377"/>
      <c r="F288" s="378"/>
      <c r="G288" s="378"/>
      <c r="H288" s="379"/>
      <c r="I288" s="379"/>
      <c r="J288" s="379"/>
      <c r="K288" s="379"/>
      <c r="L288" s="379"/>
      <c r="M288" s="379"/>
      <c r="N288" s="378"/>
      <c r="O288" s="380"/>
      <c r="P288" s="379"/>
      <c r="Q288" s="379"/>
      <c r="R288" s="379"/>
      <c r="S288" s="384"/>
      <c r="T288" s="384"/>
      <c r="U288" s="384"/>
      <c r="V288" s="384"/>
      <c r="W288" s="384"/>
      <c r="X288" s="384"/>
      <c r="Y288" s="363"/>
      <c r="Z288" s="363"/>
      <c r="AA288" s="387" t="str">
        <f t="shared" si="9"/>
        <v xml:space="preserve"> </v>
      </c>
    </row>
    <row r="289" spans="1:27" s="364" customFormat="1" ht="30.95" customHeight="1">
      <c r="A289" s="682" t="str">
        <f t="shared" si="8"/>
        <v>TN0060186</v>
      </c>
      <c r="B289" s="370"/>
      <c r="C289" s="371"/>
      <c r="D289" s="372"/>
      <c r="E289" s="372"/>
      <c r="F289" s="373"/>
      <c r="G289" s="373"/>
      <c r="H289" s="374"/>
      <c r="I289" s="374"/>
      <c r="J289" s="374"/>
      <c r="K289" s="374"/>
      <c r="L289" s="374"/>
      <c r="M289" s="374"/>
      <c r="N289" s="373"/>
      <c r="O289" s="381"/>
      <c r="P289" s="374"/>
      <c r="Q289" s="374"/>
      <c r="R289" s="374"/>
      <c r="S289" s="384"/>
      <c r="T289" s="384"/>
      <c r="U289" s="384"/>
      <c r="V289" s="384"/>
      <c r="W289" s="384"/>
      <c r="X289" s="384"/>
      <c r="Y289" s="363"/>
      <c r="Z289" s="363"/>
      <c r="AA289" s="387" t="str">
        <f t="shared" si="9"/>
        <v xml:space="preserve"> </v>
      </c>
    </row>
    <row r="290" spans="1:27" s="364" customFormat="1" ht="30.95" customHeight="1">
      <c r="A290" s="682" t="str">
        <f t="shared" si="8"/>
        <v>TN0060186</v>
      </c>
      <c r="B290" s="375"/>
      <c r="C290" s="376"/>
      <c r="D290" s="377"/>
      <c r="E290" s="377"/>
      <c r="F290" s="378"/>
      <c r="G290" s="378"/>
      <c r="H290" s="379"/>
      <c r="I290" s="379"/>
      <c r="J290" s="379"/>
      <c r="K290" s="379"/>
      <c r="L290" s="379"/>
      <c r="M290" s="379"/>
      <c r="N290" s="378"/>
      <c r="O290" s="380"/>
      <c r="P290" s="379"/>
      <c r="Q290" s="379"/>
      <c r="R290" s="379"/>
      <c r="S290" s="384"/>
      <c r="T290" s="384"/>
      <c r="U290" s="384"/>
      <c r="V290" s="384"/>
      <c r="W290" s="384"/>
      <c r="X290" s="384"/>
      <c r="Y290" s="363"/>
      <c r="Z290" s="363"/>
      <c r="AA290" s="387" t="str">
        <f t="shared" si="9"/>
        <v xml:space="preserve"> </v>
      </c>
    </row>
    <row r="291" spans="1:27" s="364" customFormat="1" ht="30.95" customHeight="1">
      <c r="A291" s="682" t="str">
        <f t="shared" si="8"/>
        <v>TN0060186</v>
      </c>
      <c r="B291" s="370"/>
      <c r="C291" s="371"/>
      <c r="D291" s="372"/>
      <c r="E291" s="372"/>
      <c r="F291" s="373"/>
      <c r="G291" s="373"/>
      <c r="H291" s="374"/>
      <c r="I291" s="374"/>
      <c r="J291" s="374"/>
      <c r="K291" s="374"/>
      <c r="L291" s="374"/>
      <c r="M291" s="374"/>
      <c r="N291" s="373"/>
      <c r="O291" s="381"/>
      <c r="P291" s="374"/>
      <c r="Q291" s="374"/>
      <c r="R291" s="374"/>
      <c r="S291" s="384"/>
      <c r="T291" s="384"/>
      <c r="U291" s="384"/>
      <c r="V291" s="384"/>
      <c r="W291" s="384"/>
      <c r="X291" s="384"/>
      <c r="Y291" s="363"/>
      <c r="Z291" s="363"/>
      <c r="AA291" s="387" t="str">
        <f t="shared" si="9"/>
        <v xml:space="preserve"> </v>
      </c>
    </row>
    <row r="292" spans="1:27" s="364" customFormat="1" ht="30.95" customHeight="1">
      <c r="A292" s="682" t="str">
        <f t="shared" si="8"/>
        <v>TN0060186</v>
      </c>
      <c r="B292" s="375"/>
      <c r="C292" s="376"/>
      <c r="D292" s="377"/>
      <c r="E292" s="377"/>
      <c r="F292" s="378"/>
      <c r="G292" s="378"/>
      <c r="H292" s="379"/>
      <c r="I292" s="379"/>
      <c r="J292" s="379"/>
      <c r="K292" s="379"/>
      <c r="L292" s="379"/>
      <c r="M292" s="379"/>
      <c r="N292" s="378"/>
      <c r="O292" s="380"/>
      <c r="P292" s="379"/>
      <c r="Q292" s="379"/>
      <c r="R292" s="379"/>
      <c r="S292" s="384"/>
      <c r="T292" s="384"/>
      <c r="U292" s="384"/>
      <c r="V292" s="384"/>
      <c r="W292" s="384"/>
      <c r="X292" s="384"/>
      <c r="Y292" s="363"/>
      <c r="Z292" s="363"/>
      <c r="AA292" s="387" t="str">
        <f t="shared" si="9"/>
        <v xml:space="preserve"> </v>
      </c>
    </row>
    <row r="293" spans="1:27" s="364" customFormat="1" ht="30.95" customHeight="1">
      <c r="A293" s="682" t="str">
        <f t="shared" si="8"/>
        <v>TN0060186</v>
      </c>
      <c r="B293" s="370"/>
      <c r="C293" s="371"/>
      <c r="D293" s="372"/>
      <c r="E293" s="372"/>
      <c r="F293" s="373"/>
      <c r="G293" s="373"/>
      <c r="H293" s="374"/>
      <c r="I293" s="374"/>
      <c r="J293" s="374"/>
      <c r="K293" s="374"/>
      <c r="L293" s="374"/>
      <c r="M293" s="374"/>
      <c r="N293" s="373"/>
      <c r="O293" s="381"/>
      <c r="P293" s="374"/>
      <c r="Q293" s="374"/>
      <c r="R293" s="374"/>
      <c r="S293" s="384"/>
      <c r="T293" s="384"/>
      <c r="U293" s="384"/>
      <c r="V293" s="384"/>
      <c r="W293" s="384"/>
      <c r="X293" s="384"/>
      <c r="Y293" s="363"/>
      <c r="Z293" s="363"/>
      <c r="AA293" s="387" t="str">
        <f t="shared" si="9"/>
        <v xml:space="preserve"> </v>
      </c>
    </row>
    <row r="294" spans="1:27" s="364" customFormat="1" ht="30.95" customHeight="1">
      <c r="A294" s="682" t="str">
        <f t="shared" si="8"/>
        <v>TN0060186</v>
      </c>
      <c r="B294" s="375"/>
      <c r="C294" s="376"/>
      <c r="D294" s="377"/>
      <c r="E294" s="377"/>
      <c r="F294" s="378"/>
      <c r="G294" s="378"/>
      <c r="H294" s="379"/>
      <c r="I294" s="379"/>
      <c r="J294" s="379"/>
      <c r="K294" s="379"/>
      <c r="L294" s="379"/>
      <c r="M294" s="379"/>
      <c r="N294" s="378"/>
      <c r="O294" s="380"/>
      <c r="P294" s="379"/>
      <c r="Q294" s="379"/>
      <c r="R294" s="379"/>
      <c r="S294" s="384"/>
      <c r="T294" s="384"/>
      <c r="U294" s="384"/>
      <c r="V294" s="384"/>
      <c r="W294" s="384"/>
      <c r="X294" s="384"/>
      <c r="Y294" s="363"/>
      <c r="Z294" s="363"/>
      <c r="AA294" s="387" t="str">
        <f t="shared" si="9"/>
        <v xml:space="preserve"> </v>
      </c>
    </row>
    <row r="295" spans="1:27" s="364" customFormat="1" ht="30.95" customHeight="1">
      <c r="A295" s="682" t="str">
        <f t="shared" si="8"/>
        <v>TN0060186</v>
      </c>
      <c r="B295" s="370"/>
      <c r="C295" s="371"/>
      <c r="D295" s="372"/>
      <c r="E295" s="372"/>
      <c r="F295" s="373"/>
      <c r="G295" s="373"/>
      <c r="H295" s="374"/>
      <c r="I295" s="374"/>
      <c r="J295" s="374"/>
      <c r="K295" s="374"/>
      <c r="L295" s="374"/>
      <c r="M295" s="374"/>
      <c r="N295" s="373"/>
      <c r="O295" s="381"/>
      <c r="P295" s="374"/>
      <c r="Q295" s="374"/>
      <c r="R295" s="374"/>
      <c r="S295" s="384"/>
      <c r="T295" s="384"/>
      <c r="U295" s="384"/>
      <c r="V295" s="384"/>
      <c r="W295" s="384"/>
      <c r="X295" s="384"/>
      <c r="Y295" s="363"/>
      <c r="Z295" s="363"/>
      <c r="AA295" s="387" t="str">
        <f t="shared" si="9"/>
        <v xml:space="preserve"> </v>
      </c>
    </row>
    <row r="296" spans="1:27" s="364" customFormat="1" ht="30.95" customHeight="1">
      <c r="A296" s="682" t="str">
        <f t="shared" si="8"/>
        <v>TN0060186</v>
      </c>
      <c r="B296" s="375"/>
      <c r="C296" s="376"/>
      <c r="D296" s="377"/>
      <c r="E296" s="377"/>
      <c r="F296" s="378"/>
      <c r="G296" s="378"/>
      <c r="H296" s="379"/>
      <c r="I296" s="379"/>
      <c r="J296" s="379"/>
      <c r="K296" s="379"/>
      <c r="L296" s="379"/>
      <c r="M296" s="379"/>
      <c r="N296" s="378"/>
      <c r="O296" s="380"/>
      <c r="P296" s="379"/>
      <c r="Q296" s="379"/>
      <c r="R296" s="379"/>
      <c r="S296" s="384"/>
      <c r="T296" s="384"/>
      <c r="U296" s="384"/>
      <c r="V296" s="384"/>
      <c r="W296" s="384"/>
      <c r="X296" s="384"/>
      <c r="Y296" s="363"/>
      <c r="Z296" s="363"/>
      <c r="AA296" s="387" t="str">
        <f t="shared" si="9"/>
        <v xml:space="preserve"> </v>
      </c>
    </row>
    <row r="297" spans="1:27" s="364" customFormat="1" ht="30.95" customHeight="1">
      <c r="A297" s="682" t="str">
        <f t="shared" si="8"/>
        <v>TN0060186</v>
      </c>
      <c r="B297" s="370"/>
      <c r="C297" s="371"/>
      <c r="D297" s="372"/>
      <c r="E297" s="372"/>
      <c r="F297" s="373"/>
      <c r="G297" s="373"/>
      <c r="H297" s="374"/>
      <c r="I297" s="374"/>
      <c r="J297" s="374"/>
      <c r="K297" s="374"/>
      <c r="L297" s="374"/>
      <c r="M297" s="374"/>
      <c r="N297" s="373"/>
      <c r="O297" s="381"/>
      <c r="P297" s="374"/>
      <c r="Q297" s="374"/>
      <c r="R297" s="374"/>
      <c r="S297" s="384"/>
      <c r="T297" s="384"/>
      <c r="U297" s="384"/>
      <c r="V297" s="384"/>
      <c r="W297" s="384"/>
      <c r="X297" s="384"/>
      <c r="Y297" s="363"/>
      <c r="Z297" s="363"/>
      <c r="AA297" s="387" t="str">
        <f t="shared" si="9"/>
        <v xml:space="preserve"> </v>
      </c>
    </row>
    <row r="298" spans="1:27" s="364" customFormat="1" ht="30.95" customHeight="1">
      <c r="A298" s="682" t="str">
        <f t="shared" si="8"/>
        <v>TN0060186</v>
      </c>
      <c r="B298" s="375"/>
      <c r="C298" s="376"/>
      <c r="D298" s="377"/>
      <c r="E298" s="377"/>
      <c r="F298" s="378"/>
      <c r="G298" s="378"/>
      <c r="H298" s="379"/>
      <c r="I298" s="379"/>
      <c r="J298" s="379"/>
      <c r="K298" s="379"/>
      <c r="L298" s="379"/>
      <c r="M298" s="379"/>
      <c r="N298" s="378"/>
      <c r="O298" s="380"/>
      <c r="P298" s="379"/>
      <c r="Q298" s="379"/>
      <c r="R298" s="379"/>
      <c r="S298" s="384"/>
      <c r="T298" s="384"/>
      <c r="U298" s="384"/>
      <c r="V298" s="384"/>
      <c r="W298" s="384"/>
      <c r="X298" s="384"/>
      <c r="Y298" s="363"/>
      <c r="Z298" s="363"/>
      <c r="AA298" s="387" t="str">
        <f t="shared" si="9"/>
        <v xml:space="preserve"> </v>
      </c>
    </row>
    <row r="299" spans="1:27" s="364" customFormat="1" ht="30.95" customHeight="1">
      <c r="A299" s="682" t="str">
        <f t="shared" si="8"/>
        <v>TN0060186</v>
      </c>
      <c r="B299" s="370"/>
      <c r="C299" s="371"/>
      <c r="D299" s="372"/>
      <c r="E299" s="372"/>
      <c r="F299" s="373"/>
      <c r="G299" s="373"/>
      <c r="H299" s="374"/>
      <c r="I299" s="374"/>
      <c r="J299" s="374"/>
      <c r="K299" s="374"/>
      <c r="L299" s="374"/>
      <c r="M299" s="374"/>
      <c r="N299" s="373"/>
      <c r="O299" s="381"/>
      <c r="P299" s="374"/>
      <c r="Q299" s="374"/>
      <c r="R299" s="374"/>
      <c r="S299" s="384"/>
      <c r="T299" s="384"/>
      <c r="U299" s="384"/>
      <c r="V299" s="384"/>
      <c r="W299" s="384"/>
      <c r="X299" s="384"/>
      <c r="Y299" s="363"/>
      <c r="Z299" s="363"/>
      <c r="AA299" s="387" t="str">
        <f t="shared" si="9"/>
        <v xml:space="preserve"> </v>
      </c>
    </row>
    <row r="300" spans="1:27" s="364" customFormat="1" ht="30.95" customHeight="1">
      <c r="A300" s="682" t="str">
        <f t="shared" si="8"/>
        <v>TN0060186</v>
      </c>
      <c r="B300" s="375"/>
      <c r="C300" s="376"/>
      <c r="D300" s="377"/>
      <c r="E300" s="377"/>
      <c r="F300" s="378"/>
      <c r="G300" s="378"/>
      <c r="H300" s="379"/>
      <c r="I300" s="379"/>
      <c r="J300" s="379"/>
      <c r="K300" s="379"/>
      <c r="L300" s="379"/>
      <c r="M300" s="379"/>
      <c r="N300" s="378"/>
      <c r="O300" s="380"/>
      <c r="P300" s="379"/>
      <c r="Q300" s="379"/>
      <c r="R300" s="379"/>
      <c r="S300" s="384"/>
      <c r="T300" s="384"/>
      <c r="U300" s="384"/>
      <c r="V300" s="384"/>
      <c r="W300" s="384"/>
      <c r="X300" s="384"/>
      <c r="Y300" s="363"/>
      <c r="Z300" s="363"/>
      <c r="AA300" s="387" t="str">
        <f t="shared" si="9"/>
        <v xml:space="preserve"> </v>
      </c>
    </row>
    <row r="301" spans="1:27" s="364" customFormat="1" ht="30.95" customHeight="1">
      <c r="A301" s="682" t="str">
        <f t="shared" si="8"/>
        <v>TN0060186</v>
      </c>
      <c r="B301" s="370"/>
      <c r="C301" s="371"/>
      <c r="D301" s="372"/>
      <c r="E301" s="372"/>
      <c r="F301" s="373"/>
      <c r="G301" s="373"/>
      <c r="H301" s="374"/>
      <c r="I301" s="374"/>
      <c r="J301" s="374"/>
      <c r="K301" s="374"/>
      <c r="L301" s="374"/>
      <c r="M301" s="374"/>
      <c r="N301" s="373"/>
      <c r="O301" s="381"/>
      <c r="P301" s="374"/>
      <c r="Q301" s="374"/>
      <c r="R301" s="374"/>
      <c r="S301" s="384"/>
      <c r="T301" s="384"/>
      <c r="U301" s="384"/>
      <c r="V301" s="384"/>
      <c r="W301" s="384"/>
      <c r="X301" s="384"/>
      <c r="Y301" s="363"/>
      <c r="Z301" s="363"/>
      <c r="AA301" s="387" t="str">
        <f t="shared" si="9"/>
        <v xml:space="preserve"> </v>
      </c>
    </row>
    <row r="302" spans="1:27" s="364" customFormat="1" ht="30.95" customHeight="1">
      <c r="A302" s="682" t="str">
        <f t="shared" si="8"/>
        <v>TN0060186</v>
      </c>
      <c r="B302" s="375"/>
      <c r="C302" s="376"/>
      <c r="D302" s="377"/>
      <c r="E302" s="377"/>
      <c r="F302" s="378"/>
      <c r="G302" s="378"/>
      <c r="H302" s="379"/>
      <c r="I302" s="379"/>
      <c r="J302" s="379"/>
      <c r="K302" s="379"/>
      <c r="L302" s="379"/>
      <c r="M302" s="379"/>
      <c r="N302" s="378"/>
      <c r="O302" s="380"/>
      <c r="P302" s="379"/>
      <c r="Q302" s="379"/>
      <c r="R302" s="379"/>
      <c r="S302" s="384"/>
      <c r="T302" s="384"/>
      <c r="U302" s="384"/>
      <c r="V302" s="384"/>
      <c r="W302" s="384"/>
      <c r="X302" s="384"/>
      <c r="Y302" s="363"/>
      <c r="Z302" s="363"/>
      <c r="AA302" s="387" t="str">
        <f t="shared" si="9"/>
        <v xml:space="preserve"> </v>
      </c>
    </row>
    <row r="303" spans="1:27" s="364" customFormat="1" ht="30.95" customHeight="1">
      <c r="A303" s="682" t="str">
        <f t="shared" si="8"/>
        <v>TN0060186</v>
      </c>
      <c r="B303" s="370"/>
      <c r="C303" s="371"/>
      <c r="D303" s="372"/>
      <c r="E303" s="372"/>
      <c r="F303" s="373"/>
      <c r="G303" s="373"/>
      <c r="H303" s="374"/>
      <c r="I303" s="374"/>
      <c r="J303" s="374"/>
      <c r="K303" s="374"/>
      <c r="L303" s="374"/>
      <c r="M303" s="374"/>
      <c r="N303" s="373"/>
      <c r="O303" s="381"/>
      <c r="P303" s="374"/>
      <c r="Q303" s="374"/>
      <c r="R303" s="374"/>
      <c r="S303" s="384"/>
      <c r="T303" s="384"/>
      <c r="U303" s="384"/>
      <c r="V303" s="384"/>
      <c r="W303" s="384"/>
      <c r="X303" s="384"/>
      <c r="Y303" s="363"/>
      <c r="Z303" s="363"/>
      <c r="AA303" s="387" t="str">
        <f t="shared" si="9"/>
        <v xml:space="preserve"> </v>
      </c>
    </row>
    <row r="304" spans="1:27" s="364" customFormat="1" ht="30.95" customHeight="1">
      <c r="A304" s="682" t="str">
        <f t="shared" si="8"/>
        <v>TN0060186</v>
      </c>
      <c r="B304" s="375"/>
      <c r="C304" s="376"/>
      <c r="D304" s="377"/>
      <c r="E304" s="377"/>
      <c r="F304" s="378"/>
      <c r="G304" s="378"/>
      <c r="H304" s="379"/>
      <c r="I304" s="379"/>
      <c r="J304" s="379"/>
      <c r="K304" s="379"/>
      <c r="L304" s="379"/>
      <c r="M304" s="379"/>
      <c r="N304" s="378"/>
      <c r="O304" s="380"/>
      <c r="P304" s="379"/>
      <c r="Q304" s="379"/>
      <c r="R304" s="379"/>
      <c r="S304" s="384"/>
      <c r="T304" s="384"/>
      <c r="U304" s="384"/>
      <c r="V304" s="384"/>
      <c r="W304" s="384"/>
      <c r="X304" s="384"/>
      <c r="Y304" s="363"/>
      <c r="Z304" s="363"/>
      <c r="AA304" s="387" t="str">
        <f t="shared" si="9"/>
        <v xml:space="preserve"> </v>
      </c>
    </row>
    <row r="305" spans="1:27" s="364" customFormat="1" ht="30.95" customHeight="1">
      <c r="A305" s="682" t="str">
        <f t="shared" si="8"/>
        <v>TN0060186</v>
      </c>
      <c r="B305" s="370"/>
      <c r="C305" s="371"/>
      <c r="D305" s="372"/>
      <c r="E305" s="372"/>
      <c r="F305" s="373"/>
      <c r="G305" s="373"/>
      <c r="H305" s="374"/>
      <c r="I305" s="374"/>
      <c r="J305" s="374"/>
      <c r="K305" s="374"/>
      <c r="L305" s="374"/>
      <c r="M305" s="374"/>
      <c r="N305" s="373"/>
      <c r="O305" s="381"/>
      <c r="P305" s="374"/>
      <c r="Q305" s="374"/>
      <c r="R305" s="374"/>
      <c r="S305" s="384"/>
      <c r="T305" s="384"/>
      <c r="U305" s="384"/>
      <c r="V305" s="384"/>
      <c r="W305" s="384"/>
      <c r="X305" s="384"/>
      <c r="Y305" s="363"/>
      <c r="Z305" s="363"/>
      <c r="AA305" s="387" t="str">
        <f t="shared" si="9"/>
        <v xml:space="preserve"> </v>
      </c>
    </row>
    <row r="306" spans="1:27" s="364" customFormat="1" ht="30.95" customHeight="1">
      <c r="A306" s="682" t="str">
        <f t="shared" si="8"/>
        <v>TN0060186</v>
      </c>
      <c r="B306" s="375"/>
      <c r="C306" s="376"/>
      <c r="D306" s="377"/>
      <c r="E306" s="377"/>
      <c r="F306" s="378"/>
      <c r="G306" s="378"/>
      <c r="H306" s="379"/>
      <c r="I306" s="379"/>
      <c r="J306" s="379"/>
      <c r="K306" s="379"/>
      <c r="L306" s="379"/>
      <c r="M306" s="379"/>
      <c r="N306" s="378"/>
      <c r="O306" s="380"/>
      <c r="P306" s="379"/>
      <c r="Q306" s="379"/>
      <c r="R306" s="379"/>
      <c r="S306" s="384"/>
      <c r="T306" s="384"/>
      <c r="U306" s="384"/>
      <c r="V306" s="384"/>
      <c r="W306" s="384"/>
      <c r="X306" s="384"/>
      <c r="Y306" s="363"/>
      <c r="Z306" s="363"/>
      <c r="AA306" s="387" t="str">
        <f t="shared" si="9"/>
        <v xml:space="preserve"> </v>
      </c>
    </row>
    <row r="307" spans="1:27" s="364" customFormat="1" ht="30.95" customHeight="1">
      <c r="A307" s="682" t="str">
        <f t="shared" si="8"/>
        <v>TN0060186</v>
      </c>
      <c r="B307" s="370"/>
      <c r="C307" s="371"/>
      <c r="D307" s="372"/>
      <c r="E307" s="372"/>
      <c r="F307" s="373"/>
      <c r="G307" s="373"/>
      <c r="H307" s="374"/>
      <c r="I307" s="374"/>
      <c r="J307" s="374"/>
      <c r="K307" s="374"/>
      <c r="L307" s="374"/>
      <c r="M307" s="374"/>
      <c r="N307" s="373"/>
      <c r="O307" s="381"/>
      <c r="P307" s="374"/>
      <c r="Q307" s="374"/>
      <c r="R307" s="374"/>
      <c r="S307" s="384"/>
      <c r="T307" s="384"/>
      <c r="U307" s="384"/>
      <c r="V307" s="384"/>
      <c r="W307" s="384"/>
      <c r="X307" s="384"/>
      <c r="Y307" s="363"/>
      <c r="Z307" s="363"/>
      <c r="AA307" s="387" t="str">
        <f t="shared" si="9"/>
        <v xml:space="preserve"> </v>
      </c>
    </row>
    <row r="308" spans="1:27" s="364" customFormat="1" ht="30.95" customHeight="1">
      <c r="A308" s="682" t="str">
        <f t="shared" si="8"/>
        <v>TN0060186</v>
      </c>
      <c r="B308" s="375"/>
      <c r="C308" s="376"/>
      <c r="D308" s="377"/>
      <c r="E308" s="377"/>
      <c r="F308" s="378"/>
      <c r="G308" s="378"/>
      <c r="H308" s="379"/>
      <c r="I308" s="379"/>
      <c r="J308" s="379"/>
      <c r="K308" s="379"/>
      <c r="L308" s="379"/>
      <c r="M308" s="379"/>
      <c r="N308" s="378"/>
      <c r="O308" s="380"/>
      <c r="P308" s="379"/>
      <c r="Q308" s="379"/>
      <c r="R308" s="379"/>
      <c r="S308" s="384"/>
      <c r="T308" s="384"/>
      <c r="U308" s="384"/>
      <c r="V308" s="384"/>
      <c r="W308" s="384"/>
      <c r="X308" s="384"/>
      <c r="Y308" s="363"/>
      <c r="Z308" s="363"/>
      <c r="AA308" s="387" t="str">
        <f t="shared" si="9"/>
        <v xml:space="preserve"> </v>
      </c>
    </row>
    <row r="309" spans="1:27" s="364" customFormat="1" ht="30.95" customHeight="1">
      <c r="A309" s="682" t="str">
        <f t="shared" si="8"/>
        <v>TN0060186</v>
      </c>
      <c r="B309" s="370"/>
      <c r="C309" s="371"/>
      <c r="D309" s="372"/>
      <c r="E309" s="372"/>
      <c r="F309" s="373"/>
      <c r="G309" s="373"/>
      <c r="H309" s="374"/>
      <c r="I309" s="374"/>
      <c r="J309" s="374"/>
      <c r="K309" s="374"/>
      <c r="L309" s="374"/>
      <c r="M309" s="374"/>
      <c r="N309" s="373"/>
      <c r="O309" s="381"/>
      <c r="P309" s="374"/>
      <c r="Q309" s="374"/>
      <c r="R309" s="374"/>
      <c r="S309" s="384"/>
      <c r="T309" s="384"/>
      <c r="U309" s="384"/>
      <c r="V309" s="384"/>
      <c r="W309" s="384"/>
      <c r="X309" s="384"/>
      <c r="Y309" s="363"/>
      <c r="Z309" s="363"/>
      <c r="AA309" s="387" t="str">
        <f t="shared" si="9"/>
        <v xml:space="preserve"> </v>
      </c>
    </row>
    <row r="310" spans="1:27" s="364" customFormat="1" ht="30.95" customHeight="1">
      <c r="A310" s="682" t="str">
        <f t="shared" si="8"/>
        <v>TN0060186</v>
      </c>
      <c r="B310" s="375"/>
      <c r="C310" s="376"/>
      <c r="D310" s="377"/>
      <c r="E310" s="377"/>
      <c r="F310" s="378"/>
      <c r="G310" s="378"/>
      <c r="H310" s="379"/>
      <c r="I310" s="379"/>
      <c r="J310" s="379"/>
      <c r="K310" s="379"/>
      <c r="L310" s="379"/>
      <c r="M310" s="379"/>
      <c r="N310" s="378"/>
      <c r="O310" s="380"/>
      <c r="P310" s="379"/>
      <c r="Q310" s="379"/>
      <c r="R310" s="379"/>
      <c r="S310" s="384"/>
      <c r="T310" s="384"/>
      <c r="U310" s="384"/>
      <c r="V310" s="384"/>
      <c r="W310" s="384"/>
      <c r="X310" s="384"/>
      <c r="Y310" s="363"/>
      <c r="Z310" s="363"/>
      <c r="AA310" s="387" t="str">
        <f t="shared" si="9"/>
        <v xml:space="preserve"> </v>
      </c>
    </row>
    <row r="311" spans="1:27" s="364" customFormat="1" ht="30.95" customHeight="1">
      <c r="A311" s="682" t="str">
        <f t="shared" si="8"/>
        <v>TN0060186</v>
      </c>
      <c r="B311" s="370"/>
      <c r="C311" s="371"/>
      <c r="D311" s="372"/>
      <c r="E311" s="372"/>
      <c r="F311" s="373"/>
      <c r="G311" s="373"/>
      <c r="H311" s="374"/>
      <c r="I311" s="374"/>
      <c r="J311" s="374"/>
      <c r="K311" s="374"/>
      <c r="L311" s="374"/>
      <c r="M311" s="374"/>
      <c r="N311" s="373"/>
      <c r="O311" s="381"/>
      <c r="P311" s="374"/>
      <c r="Q311" s="374"/>
      <c r="R311" s="374"/>
      <c r="S311" s="384"/>
      <c r="T311" s="384"/>
      <c r="U311" s="384"/>
      <c r="V311" s="384"/>
      <c r="W311" s="384"/>
      <c r="X311" s="384"/>
      <c r="Y311" s="363"/>
      <c r="Z311" s="363"/>
      <c r="AA311" s="387" t="str">
        <f t="shared" si="9"/>
        <v xml:space="preserve"> </v>
      </c>
    </row>
    <row r="312" spans="1:27" s="364" customFormat="1" ht="30.95" customHeight="1">
      <c r="A312" s="682" t="str">
        <f t="shared" si="8"/>
        <v>TN0060186</v>
      </c>
      <c r="B312" s="375"/>
      <c r="C312" s="376"/>
      <c r="D312" s="377"/>
      <c r="E312" s="377"/>
      <c r="F312" s="378"/>
      <c r="G312" s="378"/>
      <c r="H312" s="379"/>
      <c r="I312" s="379"/>
      <c r="J312" s="379"/>
      <c r="K312" s="379"/>
      <c r="L312" s="379"/>
      <c r="M312" s="379"/>
      <c r="N312" s="378"/>
      <c r="O312" s="380"/>
      <c r="P312" s="379"/>
      <c r="Q312" s="379"/>
      <c r="R312" s="379"/>
      <c r="S312" s="384"/>
      <c r="T312" s="384"/>
      <c r="U312" s="384"/>
      <c r="V312" s="384"/>
      <c r="W312" s="384"/>
      <c r="X312" s="384"/>
      <c r="Y312" s="363"/>
      <c r="Z312" s="363"/>
      <c r="AA312" s="387" t="str">
        <f t="shared" si="9"/>
        <v xml:space="preserve"> </v>
      </c>
    </row>
    <row r="313" spans="1:27" s="364" customFormat="1" ht="30.95" customHeight="1">
      <c r="A313" s="682" t="str">
        <f t="shared" si="8"/>
        <v>TN0060186</v>
      </c>
      <c r="B313" s="370"/>
      <c r="C313" s="371"/>
      <c r="D313" s="372"/>
      <c r="E313" s="372"/>
      <c r="F313" s="373"/>
      <c r="G313" s="373"/>
      <c r="H313" s="374"/>
      <c r="I313" s="374"/>
      <c r="J313" s="374"/>
      <c r="K313" s="374"/>
      <c r="L313" s="374"/>
      <c r="M313" s="374"/>
      <c r="N313" s="373"/>
      <c r="O313" s="381"/>
      <c r="P313" s="374"/>
      <c r="Q313" s="374"/>
      <c r="R313" s="374"/>
      <c r="S313" s="384"/>
      <c r="T313" s="384"/>
      <c r="U313" s="384"/>
      <c r="V313" s="384"/>
      <c r="W313" s="384"/>
      <c r="X313" s="384"/>
      <c r="Y313" s="363"/>
      <c r="Z313" s="363"/>
      <c r="AA313" s="387" t="str">
        <f t="shared" si="9"/>
        <v xml:space="preserve"> </v>
      </c>
    </row>
    <row r="314" spans="1:27" s="364" customFormat="1" ht="30.95" customHeight="1">
      <c r="A314" s="682" t="str">
        <f t="shared" si="8"/>
        <v>TN0060186</v>
      </c>
      <c r="B314" s="375"/>
      <c r="C314" s="376"/>
      <c r="D314" s="377"/>
      <c r="E314" s="377"/>
      <c r="F314" s="378"/>
      <c r="G314" s="378"/>
      <c r="H314" s="379"/>
      <c r="I314" s="379"/>
      <c r="J314" s="379"/>
      <c r="K314" s="379"/>
      <c r="L314" s="379"/>
      <c r="M314" s="379"/>
      <c r="N314" s="378"/>
      <c r="O314" s="380"/>
      <c r="P314" s="379"/>
      <c r="Q314" s="379"/>
      <c r="R314" s="379"/>
      <c r="S314" s="384"/>
      <c r="T314" s="384"/>
      <c r="U314" s="384"/>
      <c r="V314" s="384"/>
      <c r="W314" s="384"/>
      <c r="X314" s="384"/>
      <c r="Y314" s="363"/>
      <c r="Z314" s="363"/>
      <c r="AA314" s="387" t="str">
        <f t="shared" si="9"/>
        <v xml:space="preserve"> </v>
      </c>
    </row>
    <row r="315" spans="1:27" s="364" customFormat="1" ht="30.95" customHeight="1">
      <c r="A315" s="682" t="str">
        <f t="shared" si="8"/>
        <v>TN0060186</v>
      </c>
      <c r="B315" s="370"/>
      <c r="C315" s="371"/>
      <c r="D315" s="372"/>
      <c r="E315" s="372"/>
      <c r="F315" s="373"/>
      <c r="G315" s="373"/>
      <c r="H315" s="374"/>
      <c r="I315" s="374"/>
      <c r="J315" s="374"/>
      <c r="K315" s="374"/>
      <c r="L315" s="374"/>
      <c r="M315" s="374"/>
      <c r="N315" s="373"/>
      <c r="O315" s="381"/>
      <c r="P315" s="374"/>
      <c r="Q315" s="374"/>
      <c r="R315" s="374"/>
      <c r="S315" s="384"/>
      <c r="T315" s="384"/>
      <c r="U315" s="384"/>
      <c r="V315" s="384"/>
      <c r="W315" s="384"/>
      <c r="X315" s="384"/>
      <c r="Y315" s="363"/>
      <c r="Z315" s="363"/>
      <c r="AA315" s="387" t="str">
        <f t="shared" si="9"/>
        <v xml:space="preserve"> </v>
      </c>
    </row>
    <row r="316" spans="1:27" s="364" customFormat="1" ht="30.95" customHeight="1">
      <c r="A316" s="682" t="str">
        <f t="shared" si="8"/>
        <v>TN0060186</v>
      </c>
      <c r="B316" s="375"/>
      <c r="C316" s="376"/>
      <c r="D316" s="377"/>
      <c r="E316" s="377"/>
      <c r="F316" s="378"/>
      <c r="G316" s="378"/>
      <c r="H316" s="379"/>
      <c r="I316" s="379"/>
      <c r="J316" s="379"/>
      <c r="K316" s="379"/>
      <c r="L316" s="379"/>
      <c r="M316" s="379"/>
      <c r="N316" s="378"/>
      <c r="O316" s="380"/>
      <c r="P316" s="379"/>
      <c r="Q316" s="379"/>
      <c r="R316" s="379"/>
      <c r="S316" s="384"/>
      <c r="T316" s="384"/>
      <c r="U316" s="384"/>
      <c r="V316" s="384"/>
      <c r="W316" s="384"/>
      <c r="X316" s="384"/>
      <c r="Y316" s="363"/>
      <c r="Z316" s="363"/>
      <c r="AA316" s="387" t="str">
        <f t="shared" si="9"/>
        <v xml:space="preserve"> </v>
      </c>
    </row>
    <row r="317" spans="1:27" s="364" customFormat="1" ht="30.95" customHeight="1">
      <c r="A317" s="682" t="str">
        <f t="shared" si="8"/>
        <v>TN0060186</v>
      </c>
      <c r="B317" s="370"/>
      <c r="C317" s="371"/>
      <c r="D317" s="372"/>
      <c r="E317" s="372"/>
      <c r="F317" s="373"/>
      <c r="G317" s="373"/>
      <c r="H317" s="374"/>
      <c r="I317" s="374"/>
      <c r="J317" s="374"/>
      <c r="K317" s="374"/>
      <c r="L317" s="374"/>
      <c r="M317" s="374"/>
      <c r="N317" s="373"/>
      <c r="O317" s="381"/>
      <c r="P317" s="374"/>
      <c r="Q317" s="374"/>
      <c r="R317" s="374"/>
      <c r="S317" s="384"/>
      <c r="T317" s="384"/>
      <c r="U317" s="384"/>
      <c r="V317" s="384"/>
      <c r="W317" s="384"/>
      <c r="X317" s="384"/>
      <c r="Y317" s="363"/>
      <c r="Z317" s="363"/>
      <c r="AA317" s="387" t="str">
        <f t="shared" si="9"/>
        <v xml:space="preserve"> </v>
      </c>
    </row>
    <row r="318" spans="1:27" s="364" customFormat="1" ht="30.95" customHeight="1">
      <c r="A318" s="682" t="str">
        <f t="shared" si="8"/>
        <v>TN0060186</v>
      </c>
      <c r="B318" s="375"/>
      <c r="C318" s="376"/>
      <c r="D318" s="377"/>
      <c r="E318" s="377"/>
      <c r="F318" s="378"/>
      <c r="G318" s="378"/>
      <c r="H318" s="379"/>
      <c r="I318" s="379"/>
      <c r="J318" s="379"/>
      <c r="K318" s="379"/>
      <c r="L318" s="379"/>
      <c r="M318" s="379"/>
      <c r="N318" s="378"/>
      <c r="O318" s="380"/>
      <c r="P318" s="379"/>
      <c r="Q318" s="379"/>
      <c r="R318" s="379"/>
      <c r="S318" s="384"/>
      <c r="T318" s="384"/>
      <c r="U318" s="384"/>
      <c r="V318" s="384"/>
      <c r="W318" s="384"/>
      <c r="X318" s="384"/>
      <c r="Y318" s="363"/>
      <c r="Z318" s="363"/>
      <c r="AA318" s="387" t="str">
        <f t="shared" si="9"/>
        <v xml:space="preserve"> </v>
      </c>
    </row>
    <row r="319" spans="1:27" s="364" customFormat="1" ht="30.95" customHeight="1">
      <c r="A319" s="682" t="str">
        <f t="shared" si="8"/>
        <v>TN0060186</v>
      </c>
      <c r="B319" s="370"/>
      <c r="C319" s="371"/>
      <c r="D319" s="372"/>
      <c r="E319" s="372"/>
      <c r="F319" s="373"/>
      <c r="G319" s="373"/>
      <c r="H319" s="374"/>
      <c r="I319" s="374"/>
      <c r="J319" s="374"/>
      <c r="K319" s="374"/>
      <c r="L319" s="374"/>
      <c r="M319" s="374"/>
      <c r="N319" s="373"/>
      <c r="O319" s="381"/>
      <c r="P319" s="374"/>
      <c r="Q319" s="374"/>
      <c r="R319" s="374"/>
      <c r="S319" s="384"/>
      <c r="T319" s="384"/>
      <c r="U319" s="384"/>
      <c r="V319" s="384"/>
      <c r="W319" s="384"/>
      <c r="X319" s="384"/>
      <c r="Y319" s="363"/>
      <c r="Z319" s="363"/>
      <c r="AA319" s="387" t="str">
        <f t="shared" si="9"/>
        <v xml:space="preserve"> </v>
      </c>
    </row>
    <row r="320" spans="1:27" s="364" customFormat="1" ht="30.95" customHeight="1">
      <c r="A320" s="682" t="str">
        <f t="shared" si="8"/>
        <v>TN0060186</v>
      </c>
      <c r="B320" s="375"/>
      <c r="C320" s="376"/>
      <c r="D320" s="377"/>
      <c r="E320" s="377"/>
      <c r="F320" s="378"/>
      <c r="G320" s="378"/>
      <c r="H320" s="379"/>
      <c r="I320" s="379"/>
      <c r="J320" s="379"/>
      <c r="K320" s="379"/>
      <c r="L320" s="379"/>
      <c r="M320" s="379"/>
      <c r="N320" s="378"/>
      <c r="O320" s="380"/>
      <c r="P320" s="379"/>
      <c r="Q320" s="379"/>
      <c r="R320" s="379"/>
      <c r="S320" s="384"/>
      <c r="T320" s="384"/>
      <c r="U320" s="384"/>
      <c r="V320" s="384"/>
      <c r="W320" s="384"/>
      <c r="X320" s="384"/>
      <c r="Y320" s="363"/>
      <c r="Z320" s="363"/>
      <c r="AA320" s="387" t="str">
        <f t="shared" si="9"/>
        <v xml:space="preserve"> </v>
      </c>
    </row>
    <row r="321" spans="1:27" s="364" customFormat="1" ht="30.95" customHeight="1">
      <c r="A321" s="682" t="str">
        <f t="shared" si="8"/>
        <v>TN0060186</v>
      </c>
      <c r="B321" s="370"/>
      <c r="C321" s="371"/>
      <c r="D321" s="372"/>
      <c r="E321" s="372"/>
      <c r="F321" s="373"/>
      <c r="G321" s="373"/>
      <c r="H321" s="374"/>
      <c r="I321" s="374"/>
      <c r="J321" s="374"/>
      <c r="K321" s="374"/>
      <c r="L321" s="374"/>
      <c r="M321" s="374"/>
      <c r="N321" s="373"/>
      <c r="O321" s="381"/>
      <c r="P321" s="374"/>
      <c r="Q321" s="374"/>
      <c r="R321" s="374"/>
      <c r="S321" s="384"/>
      <c r="T321" s="384"/>
      <c r="U321" s="384"/>
      <c r="V321" s="384"/>
      <c r="W321" s="384"/>
      <c r="X321" s="384"/>
      <c r="Y321" s="363"/>
      <c r="Z321" s="363"/>
      <c r="AA321" s="387" t="str">
        <f t="shared" si="9"/>
        <v xml:space="preserve"> </v>
      </c>
    </row>
    <row r="322" spans="1:27" s="364" customFormat="1" ht="30.95" customHeight="1">
      <c r="A322" s="682" t="str">
        <f t="shared" si="8"/>
        <v>TN0060186</v>
      </c>
      <c r="B322" s="375"/>
      <c r="C322" s="376"/>
      <c r="D322" s="377"/>
      <c r="E322" s="377"/>
      <c r="F322" s="378"/>
      <c r="G322" s="378"/>
      <c r="H322" s="379"/>
      <c r="I322" s="379"/>
      <c r="J322" s="379"/>
      <c r="K322" s="379"/>
      <c r="L322" s="379"/>
      <c r="M322" s="379"/>
      <c r="N322" s="378"/>
      <c r="O322" s="380"/>
      <c r="P322" s="379"/>
      <c r="Q322" s="379"/>
      <c r="R322" s="379"/>
      <c r="S322" s="384"/>
      <c r="T322" s="384"/>
      <c r="U322" s="384"/>
      <c r="V322" s="384"/>
      <c r="W322" s="384"/>
      <c r="X322" s="384"/>
      <c r="Y322" s="363"/>
      <c r="Z322" s="363"/>
      <c r="AA322" s="387" t="str">
        <f t="shared" si="9"/>
        <v xml:space="preserve"> </v>
      </c>
    </row>
    <row r="323" spans="1:27" s="364" customFormat="1" ht="30.95" customHeight="1">
      <c r="A323" s="682" t="str">
        <f t="shared" si="8"/>
        <v>TN0060186</v>
      </c>
      <c r="B323" s="370"/>
      <c r="C323" s="371"/>
      <c r="D323" s="372"/>
      <c r="E323" s="372"/>
      <c r="F323" s="373"/>
      <c r="G323" s="373"/>
      <c r="H323" s="374"/>
      <c r="I323" s="374"/>
      <c r="J323" s="374"/>
      <c r="K323" s="374"/>
      <c r="L323" s="374"/>
      <c r="M323" s="374"/>
      <c r="N323" s="373"/>
      <c r="O323" s="381"/>
      <c r="P323" s="374"/>
      <c r="Q323" s="374"/>
      <c r="R323" s="374"/>
      <c r="S323" s="384"/>
      <c r="T323" s="384"/>
      <c r="U323" s="384"/>
      <c r="V323" s="384"/>
      <c r="W323" s="384"/>
      <c r="X323" s="384"/>
      <c r="Y323" s="363"/>
      <c r="Z323" s="363"/>
      <c r="AA323" s="387" t="str">
        <f t="shared" si="9"/>
        <v xml:space="preserve"> </v>
      </c>
    </row>
    <row r="324" spans="1:27" s="364" customFormat="1" ht="30.95" customHeight="1">
      <c r="A324" s="682" t="str">
        <f aca="true" t="shared" si="10" ref="A324:A387">$A$3</f>
        <v>TN0060186</v>
      </c>
      <c r="B324" s="375"/>
      <c r="C324" s="376"/>
      <c r="D324" s="377"/>
      <c r="E324" s="377"/>
      <c r="F324" s="378"/>
      <c r="G324" s="378"/>
      <c r="H324" s="379"/>
      <c r="I324" s="379"/>
      <c r="J324" s="379"/>
      <c r="K324" s="379"/>
      <c r="L324" s="379"/>
      <c r="M324" s="379"/>
      <c r="N324" s="378"/>
      <c r="O324" s="380"/>
      <c r="P324" s="379"/>
      <c r="Q324" s="379"/>
      <c r="R324" s="379"/>
      <c r="S324" s="384"/>
      <c r="T324" s="384"/>
      <c r="U324" s="384"/>
      <c r="V324" s="384"/>
      <c r="W324" s="384"/>
      <c r="X324" s="384"/>
      <c r="Y324" s="363"/>
      <c r="Z324" s="363"/>
      <c r="AA324" s="387" t="str">
        <f aca="true" t="shared" si="11" ref="AA324:AA387">IF(B324&gt;0,TEXT(B324,"mmmm")," ")</f>
        <v xml:space="preserve"> </v>
      </c>
    </row>
    <row r="325" spans="1:27" s="364" customFormat="1" ht="30.95" customHeight="1">
      <c r="A325" s="682" t="str">
        <f t="shared" si="10"/>
        <v>TN0060186</v>
      </c>
      <c r="B325" s="370"/>
      <c r="C325" s="371"/>
      <c r="D325" s="372"/>
      <c r="E325" s="372"/>
      <c r="F325" s="373"/>
      <c r="G325" s="373"/>
      <c r="H325" s="374"/>
      <c r="I325" s="374"/>
      <c r="J325" s="374"/>
      <c r="K325" s="374"/>
      <c r="L325" s="374"/>
      <c r="M325" s="374"/>
      <c r="N325" s="373"/>
      <c r="O325" s="381"/>
      <c r="P325" s="374"/>
      <c r="Q325" s="374"/>
      <c r="R325" s="374"/>
      <c r="S325" s="384"/>
      <c r="T325" s="384"/>
      <c r="U325" s="384"/>
      <c r="V325" s="384"/>
      <c r="W325" s="384"/>
      <c r="X325" s="384"/>
      <c r="Y325" s="363"/>
      <c r="Z325" s="363"/>
      <c r="AA325" s="387" t="str">
        <f t="shared" si="11"/>
        <v xml:space="preserve"> </v>
      </c>
    </row>
    <row r="326" spans="1:27" s="364" customFormat="1" ht="30.95" customHeight="1">
      <c r="A326" s="682" t="str">
        <f t="shared" si="10"/>
        <v>TN0060186</v>
      </c>
      <c r="B326" s="375"/>
      <c r="C326" s="376"/>
      <c r="D326" s="377"/>
      <c r="E326" s="377"/>
      <c r="F326" s="378"/>
      <c r="G326" s="378"/>
      <c r="H326" s="379"/>
      <c r="I326" s="379"/>
      <c r="J326" s="379"/>
      <c r="K326" s="379"/>
      <c r="L326" s="379"/>
      <c r="M326" s="379"/>
      <c r="N326" s="378"/>
      <c r="O326" s="380"/>
      <c r="P326" s="379"/>
      <c r="Q326" s="379"/>
      <c r="R326" s="379"/>
      <c r="S326" s="384"/>
      <c r="T326" s="384"/>
      <c r="U326" s="384"/>
      <c r="V326" s="384"/>
      <c r="W326" s="384"/>
      <c r="X326" s="384"/>
      <c r="Y326" s="363"/>
      <c r="Z326" s="363"/>
      <c r="AA326" s="387" t="str">
        <f t="shared" si="11"/>
        <v xml:space="preserve"> </v>
      </c>
    </row>
    <row r="327" spans="1:27" s="364" customFormat="1" ht="30.95" customHeight="1">
      <c r="A327" s="682" t="str">
        <f t="shared" si="10"/>
        <v>TN0060186</v>
      </c>
      <c r="B327" s="370"/>
      <c r="C327" s="371"/>
      <c r="D327" s="372"/>
      <c r="E327" s="372"/>
      <c r="F327" s="373"/>
      <c r="G327" s="373"/>
      <c r="H327" s="374"/>
      <c r="I327" s="374"/>
      <c r="J327" s="374"/>
      <c r="K327" s="374"/>
      <c r="L327" s="374"/>
      <c r="M327" s="374"/>
      <c r="N327" s="373"/>
      <c r="O327" s="381"/>
      <c r="P327" s="374"/>
      <c r="Q327" s="374"/>
      <c r="R327" s="374"/>
      <c r="S327" s="384"/>
      <c r="T327" s="384"/>
      <c r="U327" s="384"/>
      <c r="V327" s="384"/>
      <c r="W327" s="384"/>
      <c r="X327" s="384"/>
      <c r="Y327" s="363"/>
      <c r="Z327" s="363"/>
      <c r="AA327" s="387" t="str">
        <f t="shared" si="11"/>
        <v xml:space="preserve"> </v>
      </c>
    </row>
    <row r="328" spans="1:27" s="364" customFormat="1" ht="30.95" customHeight="1">
      <c r="A328" s="682" t="str">
        <f t="shared" si="10"/>
        <v>TN0060186</v>
      </c>
      <c r="B328" s="375"/>
      <c r="C328" s="376"/>
      <c r="D328" s="377"/>
      <c r="E328" s="377"/>
      <c r="F328" s="378"/>
      <c r="G328" s="378"/>
      <c r="H328" s="379"/>
      <c r="I328" s="379"/>
      <c r="J328" s="379"/>
      <c r="K328" s="379"/>
      <c r="L328" s="379"/>
      <c r="M328" s="379"/>
      <c r="N328" s="378"/>
      <c r="O328" s="380"/>
      <c r="P328" s="379"/>
      <c r="Q328" s="379"/>
      <c r="R328" s="379"/>
      <c r="S328" s="384"/>
      <c r="T328" s="384"/>
      <c r="U328" s="384"/>
      <c r="V328" s="384"/>
      <c r="W328" s="384"/>
      <c r="X328" s="384"/>
      <c r="Y328" s="363"/>
      <c r="Z328" s="363"/>
      <c r="AA328" s="387" t="str">
        <f t="shared" si="11"/>
        <v xml:space="preserve"> </v>
      </c>
    </row>
    <row r="329" spans="1:27" s="364" customFormat="1" ht="30.95" customHeight="1">
      <c r="A329" s="682" t="str">
        <f t="shared" si="10"/>
        <v>TN0060186</v>
      </c>
      <c r="B329" s="370"/>
      <c r="C329" s="371"/>
      <c r="D329" s="372"/>
      <c r="E329" s="372"/>
      <c r="F329" s="373"/>
      <c r="G329" s="373"/>
      <c r="H329" s="374"/>
      <c r="I329" s="374"/>
      <c r="J329" s="374"/>
      <c r="K329" s="374"/>
      <c r="L329" s="374"/>
      <c r="M329" s="374"/>
      <c r="N329" s="373"/>
      <c r="O329" s="381"/>
      <c r="P329" s="374"/>
      <c r="Q329" s="374"/>
      <c r="R329" s="374"/>
      <c r="S329" s="384"/>
      <c r="T329" s="384"/>
      <c r="U329" s="384"/>
      <c r="V329" s="384"/>
      <c r="W329" s="384"/>
      <c r="X329" s="384"/>
      <c r="Y329" s="363"/>
      <c r="Z329" s="363"/>
      <c r="AA329" s="387" t="str">
        <f t="shared" si="11"/>
        <v xml:space="preserve"> </v>
      </c>
    </row>
    <row r="330" spans="1:27" s="364" customFormat="1" ht="30.95" customHeight="1">
      <c r="A330" s="682" t="str">
        <f t="shared" si="10"/>
        <v>TN0060186</v>
      </c>
      <c r="B330" s="375"/>
      <c r="C330" s="376"/>
      <c r="D330" s="377"/>
      <c r="E330" s="377"/>
      <c r="F330" s="378"/>
      <c r="G330" s="378"/>
      <c r="H330" s="379"/>
      <c r="I330" s="379"/>
      <c r="J330" s="379"/>
      <c r="K330" s="379"/>
      <c r="L330" s="379"/>
      <c r="M330" s="379"/>
      <c r="N330" s="378"/>
      <c r="O330" s="380"/>
      <c r="P330" s="379"/>
      <c r="Q330" s="379"/>
      <c r="R330" s="379"/>
      <c r="S330" s="384"/>
      <c r="T330" s="384"/>
      <c r="U330" s="384"/>
      <c r="V330" s="384"/>
      <c r="W330" s="384"/>
      <c r="X330" s="384"/>
      <c r="Y330" s="363"/>
      <c r="Z330" s="363"/>
      <c r="AA330" s="387" t="str">
        <f t="shared" si="11"/>
        <v xml:space="preserve"> </v>
      </c>
    </row>
    <row r="331" spans="1:27" s="364" customFormat="1" ht="30.95" customHeight="1">
      <c r="A331" s="682" t="str">
        <f t="shared" si="10"/>
        <v>TN0060186</v>
      </c>
      <c r="B331" s="370"/>
      <c r="C331" s="371"/>
      <c r="D331" s="372"/>
      <c r="E331" s="372"/>
      <c r="F331" s="373"/>
      <c r="G331" s="373"/>
      <c r="H331" s="374"/>
      <c r="I331" s="374"/>
      <c r="J331" s="374"/>
      <c r="K331" s="374"/>
      <c r="L331" s="374"/>
      <c r="M331" s="374"/>
      <c r="N331" s="373"/>
      <c r="O331" s="381"/>
      <c r="P331" s="374"/>
      <c r="Q331" s="374"/>
      <c r="R331" s="374"/>
      <c r="S331" s="384"/>
      <c r="T331" s="384"/>
      <c r="U331" s="384"/>
      <c r="V331" s="384"/>
      <c r="W331" s="384"/>
      <c r="X331" s="384"/>
      <c r="Y331" s="363"/>
      <c r="Z331" s="363"/>
      <c r="AA331" s="387" t="str">
        <f t="shared" si="11"/>
        <v xml:space="preserve"> </v>
      </c>
    </row>
    <row r="332" spans="1:27" s="364" customFormat="1" ht="30.95" customHeight="1">
      <c r="A332" s="682" t="str">
        <f t="shared" si="10"/>
        <v>TN0060186</v>
      </c>
      <c r="B332" s="375"/>
      <c r="C332" s="376"/>
      <c r="D332" s="377"/>
      <c r="E332" s="377"/>
      <c r="F332" s="378"/>
      <c r="G332" s="378"/>
      <c r="H332" s="379"/>
      <c r="I332" s="379"/>
      <c r="J332" s="379"/>
      <c r="K332" s="379"/>
      <c r="L332" s="379"/>
      <c r="M332" s="379"/>
      <c r="N332" s="378"/>
      <c r="O332" s="380"/>
      <c r="P332" s="379"/>
      <c r="Q332" s="379"/>
      <c r="R332" s="379"/>
      <c r="S332" s="384"/>
      <c r="T332" s="384"/>
      <c r="U332" s="384"/>
      <c r="V332" s="384"/>
      <c r="W332" s="384"/>
      <c r="X332" s="384"/>
      <c r="Y332" s="363"/>
      <c r="Z332" s="363"/>
      <c r="AA332" s="387" t="str">
        <f t="shared" si="11"/>
        <v xml:space="preserve"> </v>
      </c>
    </row>
    <row r="333" spans="1:27" s="364" customFormat="1" ht="30.95" customHeight="1">
      <c r="A333" s="682" t="str">
        <f t="shared" si="10"/>
        <v>TN0060186</v>
      </c>
      <c r="B333" s="370"/>
      <c r="C333" s="371"/>
      <c r="D333" s="372"/>
      <c r="E333" s="372"/>
      <c r="F333" s="373"/>
      <c r="G333" s="373"/>
      <c r="H333" s="374"/>
      <c r="I333" s="374"/>
      <c r="J333" s="374"/>
      <c r="K333" s="374"/>
      <c r="L333" s="374"/>
      <c r="M333" s="374"/>
      <c r="N333" s="373"/>
      <c r="O333" s="381"/>
      <c r="P333" s="374"/>
      <c r="Q333" s="374"/>
      <c r="R333" s="374"/>
      <c r="S333" s="384"/>
      <c r="T333" s="384"/>
      <c r="U333" s="384"/>
      <c r="V333" s="384"/>
      <c r="W333" s="384"/>
      <c r="X333" s="384"/>
      <c r="Y333" s="363"/>
      <c r="Z333" s="363"/>
      <c r="AA333" s="387" t="str">
        <f t="shared" si="11"/>
        <v xml:space="preserve"> </v>
      </c>
    </row>
    <row r="334" spans="1:27" s="364" customFormat="1" ht="30.95" customHeight="1">
      <c r="A334" s="682" t="str">
        <f t="shared" si="10"/>
        <v>TN0060186</v>
      </c>
      <c r="B334" s="375"/>
      <c r="C334" s="376"/>
      <c r="D334" s="377"/>
      <c r="E334" s="377"/>
      <c r="F334" s="378"/>
      <c r="G334" s="378"/>
      <c r="H334" s="379"/>
      <c r="I334" s="379"/>
      <c r="J334" s="379"/>
      <c r="K334" s="379"/>
      <c r="L334" s="379"/>
      <c r="M334" s="379"/>
      <c r="N334" s="378"/>
      <c r="O334" s="380"/>
      <c r="P334" s="379"/>
      <c r="Q334" s="379"/>
      <c r="R334" s="379"/>
      <c r="S334" s="384"/>
      <c r="T334" s="384"/>
      <c r="U334" s="384"/>
      <c r="V334" s="384"/>
      <c r="W334" s="384"/>
      <c r="X334" s="384"/>
      <c r="Y334" s="363"/>
      <c r="Z334" s="363"/>
      <c r="AA334" s="387" t="str">
        <f t="shared" si="11"/>
        <v xml:space="preserve"> </v>
      </c>
    </row>
    <row r="335" spans="1:27" s="364" customFormat="1" ht="30.95" customHeight="1">
      <c r="A335" s="682" t="str">
        <f t="shared" si="10"/>
        <v>TN0060186</v>
      </c>
      <c r="B335" s="370"/>
      <c r="C335" s="371"/>
      <c r="D335" s="372"/>
      <c r="E335" s="372"/>
      <c r="F335" s="373"/>
      <c r="G335" s="373"/>
      <c r="H335" s="374"/>
      <c r="I335" s="374"/>
      <c r="J335" s="374"/>
      <c r="K335" s="374"/>
      <c r="L335" s="374"/>
      <c r="M335" s="374"/>
      <c r="N335" s="373"/>
      <c r="O335" s="381"/>
      <c r="P335" s="374"/>
      <c r="Q335" s="374"/>
      <c r="R335" s="374"/>
      <c r="S335" s="384"/>
      <c r="T335" s="384"/>
      <c r="U335" s="384"/>
      <c r="V335" s="384"/>
      <c r="W335" s="384"/>
      <c r="X335" s="384"/>
      <c r="Y335" s="363"/>
      <c r="Z335" s="363"/>
      <c r="AA335" s="387" t="str">
        <f t="shared" si="11"/>
        <v xml:space="preserve"> </v>
      </c>
    </row>
    <row r="336" spans="1:27" s="364" customFormat="1" ht="30.95" customHeight="1">
      <c r="A336" s="682" t="str">
        <f t="shared" si="10"/>
        <v>TN0060186</v>
      </c>
      <c r="B336" s="375"/>
      <c r="C336" s="376"/>
      <c r="D336" s="377"/>
      <c r="E336" s="377"/>
      <c r="F336" s="378"/>
      <c r="G336" s="378"/>
      <c r="H336" s="379"/>
      <c r="I336" s="379"/>
      <c r="J336" s="379"/>
      <c r="K336" s="379"/>
      <c r="L336" s="379"/>
      <c r="M336" s="379"/>
      <c r="N336" s="378"/>
      <c r="O336" s="380"/>
      <c r="P336" s="379"/>
      <c r="Q336" s="379"/>
      <c r="R336" s="379"/>
      <c r="S336" s="384"/>
      <c r="T336" s="384"/>
      <c r="U336" s="384"/>
      <c r="V336" s="384"/>
      <c r="W336" s="384"/>
      <c r="X336" s="384"/>
      <c r="Y336" s="363"/>
      <c r="Z336" s="363"/>
      <c r="AA336" s="387" t="str">
        <f t="shared" si="11"/>
        <v xml:space="preserve"> </v>
      </c>
    </row>
    <row r="337" spans="1:27" s="364" customFormat="1" ht="30.95" customHeight="1">
      <c r="A337" s="682" t="str">
        <f t="shared" si="10"/>
        <v>TN0060186</v>
      </c>
      <c r="B337" s="370"/>
      <c r="C337" s="371"/>
      <c r="D337" s="372"/>
      <c r="E337" s="372"/>
      <c r="F337" s="373"/>
      <c r="G337" s="373"/>
      <c r="H337" s="374"/>
      <c r="I337" s="374"/>
      <c r="J337" s="374"/>
      <c r="K337" s="374"/>
      <c r="L337" s="374"/>
      <c r="M337" s="374"/>
      <c r="N337" s="373"/>
      <c r="O337" s="381"/>
      <c r="P337" s="374"/>
      <c r="Q337" s="374"/>
      <c r="R337" s="374"/>
      <c r="S337" s="384"/>
      <c r="T337" s="384"/>
      <c r="U337" s="384"/>
      <c r="V337" s="384"/>
      <c r="W337" s="384"/>
      <c r="X337" s="384"/>
      <c r="Y337" s="363"/>
      <c r="Z337" s="363"/>
      <c r="AA337" s="387" t="str">
        <f t="shared" si="11"/>
        <v xml:space="preserve"> </v>
      </c>
    </row>
    <row r="338" spans="1:27" s="364" customFormat="1" ht="30.95" customHeight="1">
      <c r="A338" s="682" t="str">
        <f t="shared" si="10"/>
        <v>TN0060186</v>
      </c>
      <c r="B338" s="375"/>
      <c r="C338" s="376"/>
      <c r="D338" s="377"/>
      <c r="E338" s="377"/>
      <c r="F338" s="378"/>
      <c r="G338" s="378"/>
      <c r="H338" s="379"/>
      <c r="I338" s="379"/>
      <c r="J338" s="379"/>
      <c r="K338" s="379"/>
      <c r="L338" s="379"/>
      <c r="M338" s="379"/>
      <c r="N338" s="378"/>
      <c r="O338" s="380"/>
      <c r="P338" s="379"/>
      <c r="Q338" s="379"/>
      <c r="R338" s="379"/>
      <c r="S338" s="384"/>
      <c r="T338" s="384"/>
      <c r="U338" s="384"/>
      <c r="V338" s="384"/>
      <c r="W338" s="384"/>
      <c r="X338" s="384"/>
      <c r="Y338" s="363"/>
      <c r="Z338" s="363"/>
      <c r="AA338" s="387" t="str">
        <f t="shared" si="11"/>
        <v xml:space="preserve"> </v>
      </c>
    </row>
    <row r="339" spans="1:27" s="364" customFormat="1" ht="30.95" customHeight="1">
      <c r="A339" s="682" t="str">
        <f t="shared" si="10"/>
        <v>TN0060186</v>
      </c>
      <c r="B339" s="370"/>
      <c r="C339" s="371"/>
      <c r="D339" s="372"/>
      <c r="E339" s="372"/>
      <c r="F339" s="373"/>
      <c r="G339" s="373"/>
      <c r="H339" s="374"/>
      <c r="I339" s="374"/>
      <c r="J339" s="374"/>
      <c r="K339" s="374"/>
      <c r="L339" s="374"/>
      <c r="M339" s="374"/>
      <c r="N339" s="373"/>
      <c r="O339" s="381"/>
      <c r="P339" s="374"/>
      <c r="Q339" s="374"/>
      <c r="R339" s="374"/>
      <c r="S339" s="384"/>
      <c r="T339" s="384"/>
      <c r="U339" s="384"/>
      <c r="V339" s="384"/>
      <c r="W339" s="384"/>
      <c r="X339" s="384"/>
      <c r="Y339" s="363"/>
      <c r="Z339" s="363"/>
      <c r="AA339" s="387" t="str">
        <f t="shared" si="11"/>
        <v xml:space="preserve"> </v>
      </c>
    </row>
    <row r="340" spans="1:27" s="364" customFormat="1" ht="30.95" customHeight="1">
      <c r="A340" s="682" t="str">
        <f t="shared" si="10"/>
        <v>TN0060186</v>
      </c>
      <c r="B340" s="375"/>
      <c r="C340" s="376"/>
      <c r="D340" s="377"/>
      <c r="E340" s="377"/>
      <c r="F340" s="378"/>
      <c r="G340" s="378"/>
      <c r="H340" s="379"/>
      <c r="I340" s="379"/>
      <c r="J340" s="379"/>
      <c r="K340" s="379"/>
      <c r="L340" s="379"/>
      <c r="M340" s="379"/>
      <c r="N340" s="378"/>
      <c r="O340" s="380"/>
      <c r="P340" s="379"/>
      <c r="Q340" s="379"/>
      <c r="R340" s="379"/>
      <c r="S340" s="384"/>
      <c r="T340" s="384"/>
      <c r="U340" s="384"/>
      <c r="V340" s="384"/>
      <c r="W340" s="384"/>
      <c r="X340" s="384"/>
      <c r="Y340" s="363"/>
      <c r="Z340" s="363"/>
      <c r="AA340" s="387" t="str">
        <f t="shared" si="11"/>
        <v xml:space="preserve"> </v>
      </c>
    </row>
    <row r="341" spans="1:27" s="364" customFormat="1" ht="30.95" customHeight="1">
      <c r="A341" s="682" t="str">
        <f t="shared" si="10"/>
        <v>TN0060186</v>
      </c>
      <c r="B341" s="370"/>
      <c r="C341" s="371"/>
      <c r="D341" s="372"/>
      <c r="E341" s="372"/>
      <c r="F341" s="373"/>
      <c r="G341" s="373"/>
      <c r="H341" s="374"/>
      <c r="I341" s="374"/>
      <c r="J341" s="374"/>
      <c r="K341" s="374"/>
      <c r="L341" s="374"/>
      <c r="M341" s="374"/>
      <c r="N341" s="373"/>
      <c r="O341" s="381"/>
      <c r="P341" s="374"/>
      <c r="Q341" s="374"/>
      <c r="R341" s="374"/>
      <c r="S341" s="384"/>
      <c r="T341" s="384"/>
      <c r="U341" s="384"/>
      <c r="V341" s="384"/>
      <c r="W341" s="384"/>
      <c r="X341" s="384"/>
      <c r="Y341" s="363"/>
      <c r="Z341" s="363"/>
      <c r="AA341" s="387" t="str">
        <f t="shared" si="11"/>
        <v xml:space="preserve"> </v>
      </c>
    </row>
    <row r="342" spans="1:27" s="364" customFormat="1" ht="30.95" customHeight="1">
      <c r="A342" s="682" t="str">
        <f t="shared" si="10"/>
        <v>TN0060186</v>
      </c>
      <c r="B342" s="375"/>
      <c r="C342" s="376"/>
      <c r="D342" s="377"/>
      <c r="E342" s="377"/>
      <c r="F342" s="378"/>
      <c r="G342" s="378"/>
      <c r="H342" s="379"/>
      <c r="I342" s="379"/>
      <c r="J342" s="379"/>
      <c r="K342" s="379"/>
      <c r="L342" s="379"/>
      <c r="M342" s="379"/>
      <c r="N342" s="378"/>
      <c r="O342" s="380"/>
      <c r="P342" s="379"/>
      <c r="Q342" s="379"/>
      <c r="R342" s="379"/>
      <c r="S342" s="384"/>
      <c r="T342" s="384"/>
      <c r="U342" s="384"/>
      <c r="V342" s="384"/>
      <c r="W342" s="384"/>
      <c r="X342" s="384"/>
      <c r="Y342" s="363"/>
      <c r="Z342" s="363"/>
      <c r="AA342" s="387" t="str">
        <f t="shared" si="11"/>
        <v xml:space="preserve"> </v>
      </c>
    </row>
    <row r="343" spans="1:27" s="364" customFormat="1" ht="30.95" customHeight="1">
      <c r="A343" s="682" t="str">
        <f t="shared" si="10"/>
        <v>TN0060186</v>
      </c>
      <c r="B343" s="370"/>
      <c r="C343" s="371"/>
      <c r="D343" s="372"/>
      <c r="E343" s="372"/>
      <c r="F343" s="373"/>
      <c r="G343" s="373"/>
      <c r="H343" s="374"/>
      <c r="I343" s="374"/>
      <c r="J343" s="374"/>
      <c r="K343" s="374"/>
      <c r="L343" s="374"/>
      <c r="M343" s="374"/>
      <c r="N343" s="373"/>
      <c r="O343" s="381"/>
      <c r="P343" s="374"/>
      <c r="Q343" s="374"/>
      <c r="R343" s="374"/>
      <c r="S343" s="384"/>
      <c r="T343" s="384"/>
      <c r="U343" s="384"/>
      <c r="V343" s="384"/>
      <c r="W343" s="384"/>
      <c r="X343" s="384"/>
      <c r="Y343" s="363"/>
      <c r="Z343" s="363"/>
      <c r="AA343" s="387" t="str">
        <f t="shared" si="11"/>
        <v xml:space="preserve"> </v>
      </c>
    </row>
    <row r="344" spans="1:27" s="364" customFormat="1" ht="30.95" customHeight="1">
      <c r="A344" s="682" t="str">
        <f t="shared" si="10"/>
        <v>TN0060186</v>
      </c>
      <c r="B344" s="375"/>
      <c r="C344" s="376"/>
      <c r="D344" s="377"/>
      <c r="E344" s="377"/>
      <c r="F344" s="378"/>
      <c r="G344" s="378"/>
      <c r="H344" s="379"/>
      <c r="I344" s="379"/>
      <c r="J344" s="379"/>
      <c r="K344" s="379"/>
      <c r="L344" s="379"/>
      <c r="M344" s="379"/>
      <c r="N344" s="378"/>
      <c r="O344" s="380"/>
      <c r="P344" s="379"/>
      <c r="Q344" s="379"/>
      <c r="R344" s="379"/>
      <c r="S344" s="384"/>
      <c r="T344" s="384"/>
      <c r="U344" s="384"/>
      <c r="V344" s="384"/>
      <c r="W344" s="384"/>
      <c r="X344" s="384"/>
      <c r="Y344" s="363"/>
      <c r="Z344" s="363"/>
      <c r="AA344" s="387" t="str">
        <f t="shared" si="11"/>
        <v xml:space="preserve"> </v>
      </c>
    </row>
    <row r="345" spans="1:27" s="364" customFormat="1" ht="30.95" customHeight="1">
      <c r="A345" s="682" t="str">
        <f t="shared" si="10"/>
        <v>TN0060186</v>
      </c>
      <c r="B345" s="370"/>
      <c r="C345" s="371"/>
      <c r="D345" s="372"/>
      <c r="E345" s="372"/>
      <c r="F345" s="373"/>
      <c r="G345" s="373"/>
      <c r="H345" s="374"/>
      <c r="I345" s="374"/>
      <c r="J345" s="374"/>
      <c r="K345" s="374"/>
      <c r="L345" s="374"/>
      <c r="M345" s="374"/>
      <c r="N345" s="373"/>
      <c r="O345" s="381"/>
      <c r="P345" s="374"/>
      <c r="Q345" s="374"/>
      <c r="R345" s="374"/>
      <c r="S345" s="384"/>
      <c r="T345" s="384"/>
      <c r="U345" s="384"/>
      <c r="V345" s="384"/>
      <c r="W345" s="384"/>
      <c r="X345" s="384"/>
      <c r="Y345" s="363"/>
      <c r="Z345" s="363"/>
      <c r="AA345" s="387" t="str">
        <f t="shared" si="11"/>
        <v xml:space="preserve"> </v>
      </c>
    </row>
    <row r="346" spans="1:27" s="364" customFormat="1" ht="30.95" customHeight="1">
      <c r="A346" s="682" t="str">
        <f t="shared" si="10"/>
        <v>TN0060186</v>
      </c>
      <c r="B346" s="375"/>
      <c r="C346" s="376"/>
      <c r="D346" s="377"/>
      <c r="E346" s="377"/>
      <c r="F346" s="378"/>
      <c r="G346" s="378"/>
      <c r="H346" s="379"/>
      <c r="I346" s="379"/>
      <c r="J346" s="379"/>
      <c r="K346" s="379"/>
      <c r="L346" s="379"/>
      <c r="M346" s="379"/>
      <c r="N346" s="378"/>
      <c r="O346" s="380"/>
      <c r="P346" s="379"/>
      <c r="Q346" s="379"/>
      <c r="R346" s="379"/>
      <c r="S346" s="384"/>
      <c r="T346" s="384"/>
      <c r="U346" s="384"/>
      <c r="V346" s="384"/>
      <c r="W346" s="384"/>
      <c r="X346" s="384"/>
      <c r="Y346" s="363"/>
      <c r="Z346" s="363"/>
      <c r="AA346" s="387" t="str">
        <f t="shared" si="11"/>
        <v xml:space="preserve"> </v>
      </c>
    </row>
    <row r="347" spans="1:27" s="364" customFormat="1" ht="30.95" customHeight="1">
      <c r="A347" s="682" t="str">
        <f t="shared" si="10"/>
        <v>TN0060186</v>
      </c>
      <c r="B347" s="370"/>
      <c r="C347" s="371"/>
      <c r="D347" s="372"/>
      <c r="E347" s="372"/>
      <c r="F347" s="373"/>
      <c r="G347" s="373"/>
      <c r="H347" s="374"/>
      <c r="I347" s="374"/>
      <c r="J347" s="374"/>
      <c r="K347" s="374"/>
      <c r="L347" s="374"/>
      <c r="M347" s="374"/>
      <c r="N347" s="373"/>
      <c r="O347" s="381"/>
      <c r="P347" s="374"/>
      <c r="Q347" s="374"/>
      <c r="R347" s="374"/>
      <c r="S347" s="384"/>
      <c r="T347" s="384"/>
      <c r="U347" s="384"/>
      <c r="V347" s="384"/>
      <c r="W347" s="384"/>
      <c r="X347" s="384"/>
      <c r="Y347" s="363"/>
      <c r="Z347" s="363"/>
      <c r="AA347" s="387" t="str">
        <f t="shared" si="11"/>
        <v xml:space="preserve"> </v>
      </c>
    </row>
    <row r="348" spans="1:27" s="364" customFormat="1" ht="30.95" customHeight="1">
      <c r="A348" s="682" t="str">
        <f t="shared" si="10"/>
        <v>TN0060186</v>
      </c>
      <c r="B348" s="375"/>
      <c r="C348" s="376"/>
      <c r="D348" s="377"/>
      <c r="E348" s="377"/>
      <c r="F348" s="378"/>
      <c r="G348" s="378"/>
      <c r="H348" s="379"/>
      <c r="I348" s="379"/>
      <c r="J348" s="379"/>
      <c r="K348" s="379"/>
      <c r="L348" s="379"/>
      <c r="M348" s="379"/>
      <c r="N348" s="378"/>
      <c r="O348" s="380"/>
      <c r="P348" s="379"/>
      <c r="Q348" s="379"/>
      <c r="R348" s="379"/>
      <c r="S348" s="384"/>
      <c r="T348" s="384"/>
      <c r="U348" s="384"/>
      <c r="V348" s="384"/>
      <c r="W348" s="384"/>
      <c r="X348" s="384"/>
      <c r="Y348" s="363"/>
      <c r="Z348" s="363"/>
      <c r="AA348" s="387" t="str">
        <f t="shared" si="11"/>
        <v xml:space="preserve"> </v>
      </c>
    </row>
    <row r="349" spans="1:27" s="364" customFormat="1" ht="30.95" customHeight="1">
      <c r="A349" s="682" t="str">
        <f t="shared" si="10"/>
        <v>TN0060186</v>
      </c>
      <c r="B349" s="370"/>
      <c r="C349" s="371"/>
      <c r="D349" s="372"/>
      <c r="E349" s="372"/>
      <c r="F349" s="373"/>
      <c r="G349" s="373"/>
      <c r="H349" s="374"/>
      <c r="I349" s="374"/>
      <c r="J349" s="374"/>
      <c r="K349" s="374"/>
      <c r="L349" s="374"/>
      <c r="M349" s="374"/>
      <c r="N349" s="373"/>
      <c r="O349" s="381"/>
      <c r="P349" s="374"/>
      <c r="Q349" s="374"/>
      <c r="R349" s="374"/>
      <c r="S349" s="384"/>
      <c r="T349" s="384"/>
      <c r="U349" s="384"/>
      <c r="V349" s="384"/>
      <c r="W349" s="384"/>
      <c r="X349" s="384"/>
      <c r="Y349" s="363"/>
      <c r="Z349" s="363"/>
      <c r="AA349" s="387" t="str">
        <f t="shared" si="11"/>
        <v xml:space="preserve"> </v>
      </c>
    </row>
    <row r="350" spans="1:27" s="364" customFormat="1" ht="30.95" customHeight="1">
      <c r="A350" s="682" t="str">
        <f t="shared" si="10"/>
        <v>TN0060186</v>
      </c>
      <c r="B350" s="375"/>
      <c r="C350" s="376"/>
      <c r="D350" s="377"/>
      <c r="E350" s="377"/>
      <c r="F350" s="378"/>
      <c r="G350" s="378"/>
      <c r="H350" s="379"/>
      <c r="I350" s="379"/>
      <c r="J350" s="379"/>
      <c r="K350" s="379"/>
      <c r="L350" s="379"/>
      <c r="M350" s="379"/>
      <c r="N350" s="378"/>
      <c r="O350" s="380"/>
      <c r="P350" s="379"/>
      <c r="Q350" s="379"/>
      <c r="R350" s="379"/>
      <c r="S350" s="384"/>
      <c r="T350" s="384"/>
      <c r="U350" s="384"/>
      <c r="V350" s="384"/>
      <c r="W350" s="384"/>
      <c r="X350" s="384"/>
      <c r="Y350" s="363"/>
      <c r="Z350" s="363"/>
      <c r="AA350" s="387" t="str">
        <f t="shared" si="11"/>
        <v xml:space="preserve"> </v>
      </c>
    </row>
    <row r="351" spans="1:27" s="364" customFormat="1" ht="30.95" customHeight="1">
      <c r="A351" s="682" t="str">
        <f t="shared" si="10"/>
        <v>TN0060186</v>
      </c>
      <c r="B351" s="370"/>
      <c r="C351" s="371"/>
      <c r="D351" s="372"/>
      <c r="E351" s="372"/>
      <c r="F351" s="373"/>
      <c r="G351" s="373"/>
      <c r="H351" s="374"/>
      <c r="I351" s="374"/>
      <c r="J351" s="374"/>
      <c r="K351" s="374"/>
      <c r="L351" s="374"/>
      <c r="M351" s="374"/>
      <c r="N351" s="373"/>
      <c r="O351" s="381"/>
      <c r="P351" s="374"/>
      <c r="Q351" s="374"/>
      <c r="R351" s="374"/>
      <c r="S351" s="384"/>
      <c r="T351" s="384"/>
      <c r="U351" s="384"/>
      <c r="V351" s="384"/>
      <c r="W351" s="384"/>
      <c r="X351" s="384"/>
      <c r="Y351" s="363"/>
      <c r="Z351" s="363"/>
      <c r="AA351" s="387" t="str">
        <f t="shared" si="11"/>
        <v xml:space="preserve"> </v>
      </c>
    </row>
    <row r="352" spans="1:27" s="364" customFormat="1" ht="30.95" customHeight="1">
      <c r="A352" s="682" t="str">
        <f t="shared" si="10"/>
        <v>TN0060186</v>
      </c>
      <c r="B352" s="375"/>
      <c r="C352" s="376"/>
      <c r="D352" s="377"/>
      <c r="E352" s="377"/>
      <c r="F352" s="378"/>
      <c r="G352" s="378"/>
      <c r="H352" s="379"/>
      <c r="I352" s="379"/>
      <c r="J352" s="379"/>
      <c r="K352" s="379"/>
      <c r="L352" s="379"/>
      <c r="M352" s="379"/>
      <c r="N352" s="378"/>
      <c r="O352" s="380"/>
      <c r="P352" s="379"/>
      <c r="Q352" s="379"/>
      <c r="R352" s="379"/>
      <c r="S352" s="384"/>
      <c r="T352" s="384"/>
      <c r="U352" s="384"/>
      <c r="V352" s="384"/>
      <c r="W352" s="384"/>
      <c r="X352" s="384"/>
      <c r="Y352" s="363"/>
      <c r="Z352" s="363"/>
      <c r="AA352" s="387" t="str">
        <f t="shared" si="11"/>
        <v xml:space="preserve"> </v>
      </c>
    </row>
    <row r="353" spans="1:27" s="364" customFormat="1" ht="30.95" customHeight="1">
      <c r="A353" s="682" t="str">
        <f t="shared" si="10"/>
        <v>TN0060186</v>
      </c>
      <c r="B353" s="370"/>
      <c r="C353" s="371"/>
      <c r="D353" s="372"/>
      <c r="E353" s="372"/>
      <c r="F353" s="373"/>
      <c r="G353" s="373"/>
      <c r="H353" s="374"/>
      <c r="I353" s="374"/>
      <c r="J353" s="374"/>
      <c r="K353" s="374"/>
      <c r="L353" s="374"/>
      <c r="M353" s="374"/>
      <c r="N353" s="373"/>
      <c r="O353" s="381"/>
      <c r="P353" s="374"/>
      <c r="Q353" s="374"/>
      <c r="R353" s="374"/>
      <c r="S353" s="384"/>
      <c r="T353" s="384"/>
      <c r="U353" s="384"/>
      <c r="V353" s="384"/>
      <c r="W353" s="384"/>
      <c r="X353" s="384"/>
      <c r="Y353" s="363"/>
      <c r="Z353" s="363"/>
      <c r="AA353" s="387" t="str">
        <f t="shared" si="11"/>
        <v xml:space="preserve"> </v>
      </c>
    </row>
    <row r="354" spans="1:27" s="364" customFormat="1" ht="30.95" customHeight="1">
      <c r="A354" s="682" t="str">
        <f t="shared" si="10"/>
        <v>TN0060186</v>
      </c>
      <c r="B354" s="375"/>
      <c r="C354" s="376"/>
      <c r="D354" s="377"/>
      <c r="E354" s="377"/>
      <c r="F354" s="378"/>
      <c r="G354" s="378"/>
      <c r="H354" s="379"/>
      <c r="I354" s="379"/>
      <c r="J354" s="379"/>
      <c r="K354" s="379"/>
      <c r="L354" s="379"/>
      <c r="M354" s="379"/>
      <c r="N354" s="378"/>
      <c r="O354" s="380"/>
      <c r="P354" s="379"/>
      <c r="Q354" s="379"/>
      <c r="R354" s="379"/>
      <c r="S354" s="384"/>
      <c r="T354" s="384"/>
      <c r="U354" s="384"/>
      <c r="V354" s="384"/>
      <c r="W354" s="384"/>
      <c r="X354" s="384"/>
      <c r="Y354" s="363"/>
      <c r="Z354" s="363"/>
      <c r="AA354" s="387" t="str">
        <f t="shared" si="11"/>
        <v xml:space="preserve"> </v>
      </c>
    </row>
    <row r="355" spans="1:27" s="364" customFormat="1" ht="30.95" customHeight="1">
      <c r="A355" s="682" t="str">
        <f t="shared" si="10"/>
        <v>TN0060186</v>
      </c>
      <c r="B355" s="370"/>
      <c r="C355" s="371"/>
      <c r="D355" s="372"/>
      <c r="E355" s="372"/>
      <c r="F355" s="373"/>
      <c r="G355" s="373"/>
      <c r="H355" s="374"/>
      <c r="I355" s="374"/>
      <c r="J355" s="374"/>
      <c r="K355" s="374"/>
      <c r="L355" s="374"/>
      <c r="M355" s="374"/>
      <c r="N355" s="373"/>
      <c r="O355" s="381"/>
      <c r="P355" s="374"/>
      <c r="Q355" s="374"/>
      <c r="R355" s="374"/>
      <c r="S355" s="384"/>
      <c r="T355" s="384"/>
      <c r="U355" s="384"/>
      <c r="V355" s="384"/>
      <c r="W355" s="384"/>
      <c r="X355" s="384"/>
      <c r="Y355" s="363"/>
      <c r="Z355" s="363"/>
      <c r="AA355" s="387" t="str">
        <f t="shared" si="11"/>
        <v xml:space="preserve"> </v>
      </c>
    </row>
    <row r="356" spans="1:27" s="364" customFormat="1" ht="30.95" customHeight="1">
      <c r="A356" s="682" t="str">
        <f t="shared" si="10"/>
        <v>TN0060186</v>
      </c>
      <c r="B356" s="375"/>
      <c r="C356" s="376"/>
      <c r="D356" s="377"/>
      <c r="E356" s="377"/>
      <c r="F356" s="378"/>
      <c r="G356" s="378"/>
      <c r="H356" s="379"/>
      <c r="I356" s="379"/>
      <c r="J356" s="379"/>
      <c r="K356" s="379"/>
      <c r="L356" s="379"/>
      <c r="M356" s="379"/>
      <c r="N356" s="378"/>
      <c r="O356" s="380"/>
      <c r="P356" s="379"/>
      <c r="Q356" s="379"/>
      <c r="R356" s="379"/>
      <c r="S356" s="384"/>
      <c r="T356" s="384"/>
      <c r="U356" s="384"/>
      <c r="V356" s="384"/>
      <c r="W356" s="384"/>
      <c r="X356" s="384"/>
      <c r="Y356" s="363"/>
      <c r="Z356" s="363"/>
      <c r="AA356" s="387" t="str">
        <f t="shared" si="11"/>
        <v xml:space="preserve"> </v>
      </c>
    </row>
    <row r="357" spans="1:27" s="364" customFormat="1" ht="30.95" customHeight="1">
      <c r="A357" s="682" t="str">
        <f t="shared" si="10"/>
        <v>TN0060186</v>
      </c>
      <c r="B357" s="370"/>
      <c r="C357" s="371"/>
      <c r="D357" s="372"/>
      <c r="E357" s="372"/>
      <c r="F357" s="373"/>
      <c r="G357" s="373"/>
      <c r="H357" s="374"/>
      <c r="I357" s="374"/>
      <c r="J357" s="374"/>
      <c r="K357" s="374"/>
      <c r="L357" s="374"/>
      <c r="M357" s="374"/>
      <c r="N357" s="373"/>
      <c r="O357" s="381"/>
      <c r="P357" s="374"/>
      <c r="Q357" s="374"/>
      <c r="R357" s="374"/>
      <c r="S357" s="384"/>
      <c r="T357" s="384"/>
      <c r="U357" s="384"/>
      <c r="V357" s="384"/>
      <c r="W357" s="384"/>
      <c r="X357" s="384"/>
      <c r="Y357" s="363"/>
      <c r="Z357" s="363"/>
      <c r="AA357" s="387" t="str">
        <f t="shared" si="11"/>
        <v xml:space="preserve"> </v>
      </c>
    </row>
    <row r="358" spans="1:27" s="364" customFormat="1" ht="30.95" customHeight="1">
      <c r="A358" s="682" t="str">
        <f t="shared" si="10"/>
        <v>TN0060186</v>
      </c>
      <c r="B358" s="375"/>
      <c r="C358" s="376"/>
      <c r="D358" s="377"/>
      <c r="E358" s="377"/>
      <c r="F358" s="378"/>
      <c r="G358" s="378"/>
      <c r="H358" s="379"/>
      <c r="I358" s="379"/>
      <c r="J358" s="379"/>
      <c r="K358" s="379"/>
      <c r="L358" s="379"/>
      <c r="M358" s="379"/>
      <c r="N358" s="378"/>
      <c r="O358" s="380"/>
      <c r="P358" s="379"/>
      <c r="Q358" s="379"/>
      <c r="R358" s="379"/>
      <c r="S358" s="384"/>
      <c r="T358" s="384"/>
      <c r="U358" s="384"/>
      <c r="V358" s="384"/>
      <c r="W358" s="384"/>
      <c r="X358" s="384"/>
      <c r="Y358" s="363"/>
      <c r="Z358" s="363"/>
      <c r="AA358" s="387" t="str">
        <f t="shared" si="11"/>
        <v xml:space="preserve"> </v>
      </c>
    </row>
    <row r="359" spans="1:27" s="364" customFormat="1" ht="30.95" customHeight="1">
      <c r="A359" s="682" t="str">
        <f t="shared" si="10"/>
        <v>TN0060186</v>
      </c>
      <c r="B359" s="370"/>
      <c r="C359" s="371"/>
      <c r="D359" s="372"/>
      <c r="E359" s="372"/>
      <c r="F359" s="373"/>
      <c r="G359" s="373"/>
      <c r="H359" s="374"/>
      <c r="I359" s="374"/>
      <c r="J359" s="374"/>
      <c r="K359" s="374"/>
      <c r="L359" s="374"/>
      <c r="M359" s="374"/>
      <c r="N359" s="373"/>
      <c r="O359" s="381"/>
      <c r="P359" s="374"/>
      <c r="Q359" s="374"/>
      <c r="R359" s="374"/>
      <c r="S359" s="384"/>
      <c r="T359" s="384"/>
      <c r="U359" s="384"/>
      <c r="V359" s="384"/>
      <c r="W359" s="384"/>
      <c r="X359" s="384"/>
      <c r="Y359" s="363"/>
      <c r="Z359" s="363"/>
      <c r="AA359" s="387" t="str">
        <f t="shared" si="11"/>
        <v xml:space="preserve"> </v>
      </c>
    </row>
    <row r="360" spans="1:27" s="364" customFormat="1" ht="30.95" customHeight="1">
      <c r="A360" s="682" t="str">
        <f t="shared" si="10"/>
        <v>TN0060186</v>
      </c>
      <c r="B360" s="375"/>
      <c r="C360" s="376"/>
      <c r="D360" s="377"/>
      <c r="E360" s="377"/>
      <c r="F360" s="378"/>
      <c r="G360" s="378"/>
      <c r="H360" s="379"/>
      <c r="I360" s="379"/>
      <c r="J360" s="379"/>
      <c r="K360" s="379"/>
      <c r="L360" s="379"/>
      <c r="M360" s="379"/>
      <c r="N360" s="378"/>
      <c r="O360" s="380"/>
      <c r="P360" s="379"/>
      <c r="Q360" s="379"/>
      <c r="R360" s="379"/>
      <c r="S360" s="384"/>
      <c r="T360" s="384"/>
      <c r="U360" s="384"/>
      <c r="V360" s="384"/>
      <c r="W360" s="384"/>
      <c r="X360" s="384"/>
      <c r="Y360" s="363"/>
      <c r="Z360" s="363"/>
      <c r="AA360" s="387" t="str">
        <f t="shared" si="11"/>
        <v xml:space="preserve"> </v>
      </c>
    </row>
    <row r="361" spans="1:27" s="364" customFormat="1" ht="30.95" customHeight="1">
      <c r="A361" s="682" t="str">
        <f t="shared" si="10"/>
        <v>TN0060186</v>
      </c>
      <c r="B361" s="370"/>
      <c r="C361" s="371"/>
      <c r="D361" s="372"/>
      <c r="E361" s="372"/>
      <c r="F361" s="373"/>
      <c r="G361" s="373"/>
      <c r="H361" s="374"/>
      <c r="I361" s="374"/>
      <c r="J361" s="374"/>
      <c r="K361" s="374"/>
      <c r="L361" s="374"/>
      <c r="M361" s="374"/>
      <c r="N361" s="373"/>
      <c r="O361" s="381"/>
      <c r="P361" s="374"/>
      <c r="Q361" s="374"/>
      <c r="R361" s="374"/>
      <c r="S361" s="384"/>
      <c r="T361" s="384"/>
      <c r="U361" s="384"/>
      <c r="V361" s="384"/>
      <c r="W361" s="384"/>
      <c r="X361" s="384"/>
      <c r="Y361" s="363"/>
      <c r="Z361" s="363"/>
      <c r="AA361" s="387" t="str">
        <f t="shared" si="11"/>
        <v xml:space="preserve"> </v>
      </c>
    </row>
    <row r="362" spans="1:27" s="364" customFormat="1" ht="30.95" customHeight="1">
      <c r="A362" s="682" t="str">
        <f t="shared" si="10"/>
        <v>TN0060186</v>
      </c>
      <c r="B362" s="375"/>
      <c r="C362" s="376"/>
      <c r="D362" s="377"/>
      <c r="E362" s="377"/>
      <c r="F362" s="378"/>
      <c r="G362" s="378"/>
      <c r="H362" s="379"/>
      <c r="I362" s="379"/>
      <c r="J362" s="379"/>
      <c r="K362" s="379"/>
      <c r="L362" s="379"/>
      <c r="M362" s="379"/>
      <c r="N362" s="378"/>
      <c r="O362" s="380"/>
      <c r="P362" s="379"/>
      <c r="Q362" s="379"/>
      <c r="R362" s="379"/>
      <c r="S362" s="384"/>
      <c r="T362" s="384"/>
      <c r="U362" s="384"/>
      <c r="V362" s="384"/>
      <c r="W362" s="384"/>
      <c r="X362" s="384"/>
      <c r="Y362" s="363"/>
      <c r="Z362" s="363"/>
      <c r="AA362" s="387" t="str">
        <f t="shared" si="11"/>
        <v xml:space="preserve"> </v>
      </c>
    </row>
    <row r="363" spans="1:27" s="364" customFormat="1" ht="30.95" customHeight="1">
      <c r="A363" s="682" t="str">
        <f t="shared" si="10"/>
        <v>TN0060186</v>
      </c>
      <c r="B363" s="370"/>
      <c r="C363" s="371"/>
      <c r="D363" s="372"/>
      <c r="E363" s="372"/>
      <c r="F363" s="373"/>
      <c r="G363" s="373"/>
      <c r="H363" s="374"/>
      <c r="I363" s="374"/>
      <c r="J363" s="374"/>
      <c r="K363" s="374"/>
      <c r="L363" s="374"/>
      <c r="M363" s="374"/>
      <c r="N363" s="373"/>
      <c r="O363" s="381"/>
      <c r="P363" s="374"/>
      <c r="Q363" s="374"/>
      <c r="R363" s="374"/>
      <c r="S363" s="384"/>
      <c r="T363" s="384"/>
      <c r="U363" s="384"/>
      <c r="V363" s="384"/>
      <c r="W363" s="384"/>
      <c r="X363" s="384"/>
      <c r="Y363" s="363"/>
      <c r="Z363" s="363"/>
      <c r="AA363" s="387" t="str">
        <f t="shared" si="11"/>
        <v xml:space="preserve"> </v>
      </c>
    </row>
    <row r="364" spans="1:27" s="364" customFormat="1" ht="30.95" customHeight="1">
      <c r="A364" s="682" t="str">
        <f t="shared" si="10"/>
        <v>TN0060186</v>
      </c>
      <c r="B364" s="375"/>
      <c r="C364" s="376"/>
      <c r="D364" s="377"/>
      <c r="E364" s="377"/>
      <c r="F364" s="378"/>
      <c r="G364" s="378"/>
      <c r="H364" s="379"/>
      <c r="I364" s="379"/>
      <c r="J364" s="379"/>
      <c r="K364" s="379"/>
      <c r="L364" s="379"/>
      <c r="M364" s="379"/>
      <c r="N364" s="378"/>
      <c r="O364" s="380"/>
      <c r="P364" s="379"/>
      <c r="Q364" s="379"/>
      <c r="R364" s="379"/>
      <c r="S364" s="384"/>
      <c r="T364" s="384"/>
      <c r="U364" s="384"/>
      <c r="V364" s="384"/>
      <c r="W364" s="384"/>
      <c r="X364" s="384"/>
      <c r="Y364" s="363"/>
      <c r="Z364" s="363"/>
      <c r="AA364" s="387" t="str">
        <f t="shared" si="11"/>
        <v xml:space="preserve"> </v>
      </c>
    </row>
    <row r="365" spans="1:27" s="364" customFormat="1" ht="30.95" customHeight="1">
      <c r="A365" s="682" t="str">
        <f t="shared" si="10"/>
        <v>TN0060186</v>
      </c>
      <c r="B365" s="370"/>
      <c r="C365" s="371"/>
      <c r="D365" s="372"/>
      <c r="E365" s="372"/>
      <c r="F365" s="373"/>
      <c r="G365" s="373"/>
      <c r="H365" s="374"/>
      <c r="I365" s="374"/>
      <c r="J365" s="374"/>
      <c r="K365" s="374"/>
      <c r="L365" s="374"/>
      <c r="M365" s="374"/>
      <c r="N365" s="373"/>
      <c r="O365" s="381"/>
      <c r="P365" s="374"/>
      <c r="Q365" s="374"/>
      <c r="R365" s="374"/>
      <c r="S365" s="384"/>
      <c r="T365" s="384"/>
      <c r="U365" s="384"/>
      <c r="V365" s="384"/>
      <c r="W365" s="384"/>
      <c r="X365" s="384"/>
      <c r="Y365" s="363"/>
      <c r="Z365" s="363"/>
      <c r="AA365" s="387" t="str">
        <f t="shared" si="11"/>
        <v xml:space="preserve"> </v>
      </c>
    </row>
    <row r="366" spans="1:27" s="364" customFormat="1" ht="30.95" customHeight="1">
      <c r="A366" s="682" t="str">
        <f t="shared" si="10"/>
        <v>TN0060186</v>
      </c>
      <c r="B366" s="375"/>
      <c r="C366" s="376"/>
      <c r="D366" s="377"/>
      <c r="E366" s="377"/>
      <c r="F366" s="378"/>
      <c r="G366" s="378"/>
      <c r="H366" s="379"/>
      <c r="I366" s="379"/>
      <c r="J366" s="379"/>
      <c r="K366" s="379"/>
      <c r="L366" s="379"/>
      <c r="M366" s="379"/>
      <c r="N366" s="378"/>
      <c r="O366" s="380"/>
      <c r="P366" s="379"/>
      <c r="Q366" s="379"/>
      <c r="R366" s="379"/>
      <c r="S366" s="384"/>
      <c r="T366" s="384"/>
      <c r="U366" s="384"/>
      <c r="V366" s="384"/>
      <c r="W366" s="384"/>
      <c r="X366" s="384"/>
      <c r="Y366" s="363"/>
      <c r="Z366" s="363"/>
      <c r="AA366" s="387" t="str">
        <f t="shared" si="11"/>
        <v xml:space="preserve"> </v>
      </c>
    </row>
    <row r="367" spans="1:27" s="364" customFormat="1" ht="30.95" customHeight="1">
      <c r="A367" s="682" t="str">
        <f t="shared" si="10"/>
        <v>TN0060186</v>
      </c>
      <c r="B367" s="370"/>
      <c r="C367" s="371"/>
      <c r="D367" s="372"/>
      <c r="E367" s="372"/>
      <c r="F367" s="373"/>
      <c r="G367" s="373"/>
      <c r="H367" s="374"/>
      <c r="I367" s="374"/>
      <c r="J367" s="374"/>
      <c r="K367" s="374"/>
      <c r="L367" s="374"/>
      <c r="M367" s="374"/>
      <c r="N367" s="373"/>
      <c r="O367" s="381"/>
      <c r="P367" s="374"/>
      <c r="Q367" s="374"/>
      <c r="R367" s="374"/>
      <c r="S367" s="384"/>
      <c r="T367" s="384"/>
      <c r="U367" s="384"/>
      <c r="V367" s="384"/>
      <c r="W367" s="384"/>
      <c r="X367" s="384"/>
      <c r="Y367" s="363"/>
      <c r="Z367" s="363"/>
      <c r="AA367" s="387" t="str">
        <f t="shared" si="11"/>
        <v xml:space="preserve"> </v>
      </c>
    </row>
    <row r="368" spans="1:27" s="364" customFormat="1" ht="30.95" customHeight="1">
      <c r="A368" s="682" t="str">
        <f t="shared" si="10"/>
        <v>TN0060186</v>
      </c>
      <c r="B368" s="375"/>
      <c r="C368" s="376"/>
      <c r="D368" s="377"/>
      <c r="E368" s="377"/>
      <c r="F368" s="378"/>
      <c r="G368" s="378"/>
      <c r="H368" s="379"/>
      <c r="I368" s="379"/>
      <c r="J368" s="379"/>
      <c r="K368" s="379"/>
      <c r="L368" s="379"/>
      <c r="M368" s="379"/>
      <c r="N368" s="378"/>
      <c r="O368" s="380"/>
      <c r="P368" s="379"/>
      <c r="Q368" s="379"/>
      <c r="R368" s="379"/>
      <c r="S368" s="384"/>
      <c r="T368" s="384"/>
      <c r="U368" s="384"/>
      <c r="V368" s="384"/>
      <c r="W368" s="384"/>
      <c r="X368" s="384"/>
      <c r="Y368" s="363"/>
      <c r="Z368" s="363"/>
      <c r="AA368" s="387" t="str">
        <f t="shared" si="11"/>
        <v xml:space="preserve"> </v>
      </c>
    </row>
    <row r="369" spans="1:27" s="364" customFormat="1" ht="30.95" customHeight="1">
      <c r="A369" s="682" t="str">
        <f t="shared" si="10"/>
        <v>TN0060186</v>
      </c>
      <c r="B369" s="370"/>
      <c r="C369" s="371"/>
      <c r="D369" s="372"/>
      <c r="E369" s="372"/>
      <c r="F369" s="373"/>
      <c r="G369" s="373"/>
      <c r="H369" s="374"/>
      <c r="I369" s="374"/>
      <c r="J369" s="374"/>
      <c r="K369" s="374"/>
      <c r="L369" s="374"/>
      <c r="M369" s="374"/>
      <c r="N369" s="373"/>
      <c r="O369" s="381"/>
      <c r="P369" s="374"/>
      <c r="Q369" s="374"/>
      <c r="R369" s="374"/>
      <c r="S369" s="384"/>
      <c r="T369" s="384"/>
      <c r="U369" s="384"/>
      <c r="V369" s="384"/>
      <c r="W369" s="384"/>
      <c r="X369" s="384"/>
      <c r="Y369" s="363"/>
      <c r="Z369" s="363"/>
      <c r="AA369" s="387" t="str">
        <f t="shared" si="11"/>
        <v xml:space="preserve"> </v>
      </c>
    </row>
    <row r="370" spans="1:27" s="364" customFormat="1" ht="30.95" customHeight="1">
      <c r="A370" s="682" t="str">
        <f t="shared" si="10"/>
        <v>TN0060186</v>
      </c>
      <c r="B370" s="375"/>
      <c r="C370" s="376"/>
      <c r="D370" s="377"/>
      <c r="E370" s="377"/>
      <c r="F370" s="378"/>
      <c r="G370" s="378"/>
      <c r="H370" s="379"/>
      <c r="I370" s="379"/>
      <c r="J370" s="379"/>
      <c r="K370" s="379"/>
      <c r="L370" s="379"/>
      <c r="M370" s="379"/>
      <c r="N370" s="378"/>
      <c r="O370" s="380"/>
      <c r="P370" s="379"/>
      <c r="Q370" s="379"/>
      <c r="R370" s="379"/>
      <c r="S370" s="384"/>
      <c r="T370" s="384"/>
      <c r="U370" s="384"/>
      <c r="V370" s="384"/>
      <c r="W370" s="384"/>
      <c r="X370" s="384"/>
      <c r="Y370" s="363"/>
      <c r="Z370" s="363"/>
      <c r="AA370" s="387" t="str">
        <f t="shared" si="11"/>
        <v xml:space="preserve"> </v>
      </c>
    </row>
    <row r="371" spans="1:27" s="364" customFormat="1" ht="30.95" customHeight="1">
      <c r="A371" s="682" t="str">
        <f t="shared" si="10"/>
        <v>TN0060186</v>
      </c>
      <c r="B371" s="370"/>
      <c r="C371" s="371"/>
      <c r="D371" s="372"/>
      <c r="E371" s="372"/>
      <c r="F371" s="373"/>
      <c r="G371" s="373"/>
      <c r="H371" s="374"/>
      <c r="I371" s="374"/>
      <c r="J371" s="374"/>
      <c r="K371" s="374"/>
      <c r="L371" s="374"/>
      <c r="M371" s="374"/>
      <c r="N371" s="373"/>
      <c r="O371" s="381"/>
      <c r="P371" s="374"/>
      <c r="Q371" s="374"/>
      <c r="R371" s="374"/>
      <c r="S371" s="384"/>
      <c r="T371" s="384"/>
      <c r="U371" s="384"/>
      <c r="V371" s="384"/>
      <c r="W371" s="384"/>
      <c r="X371" s="384"/>
      <c r="Y371" s="363"/>
      <c r="Z371" s="363"/>
      <c r="AA371" s="387" t="str">
        <f t="shared" si="11"/>
        <v xml:space="preserve"> </v>
      </c>
    </row>
    <row r="372" spans="1:27" s="364" customFormat="1" ht="30.95" customHeight="1">
      <c r="A372" s="682" t="str">
        <f t="shared" si="10"/>
        <v>TN0060186</v>
      </c>
      <c r="B372" s="375"/>
      <c r="C372" s="376"/>
      <c r="D372" s="377"/>
      <c r="E372" s="377"/>
      <c r="F372" s="378"/>
      <c r="G372" s="378"/>
      <c r="H372" s="379"/>
      <c r="I372" s="379"/>
      <c r="J372" s="379"/>
      <c r="K372" s="379"/>
      <c r="L372" s="379"/>
      <c r="M372" s="379"/>
      <c r="N372" s="378"/>
      <c r="O372" s="380"/>
      <c r="P372" s="379"/>
      <c r="Q372" s="379"/>
      <c r="R372" s="379"/>
      <c r="S372" s="384"/>
      <c r="T372" s="384"/>
      <c r="U372" s="384"/>
      <c r="V372" s="384"/>
      <c r="W372" s="384"/>
      <c r="X372" s="384"/>
      <c r="Y372" s="363"/>
      <c r="Z372" s="363"/>
      <c r="AA372" s="387" t="str">
        <f t="shared" si="11"/>
        <v xml:space="preserve"> </v>
      </c>
    </row>
    <row r="373" spans="1:27" s="364" customFormat="1" ht="30.95" customHeight="1">
      <c r="A373" s="682" t="str">
        <f t="shared" si="10"/>
        <v>TN0060186</v>
      </c>
      <c r="B373" s="370"/>
      <c r="C373" s="371"/>
      <c r="D373" s="372"/>
      <c r="E373" s="372"/>
      <c r="F373" s="373"/>
      <c r="G373" s="373"/>
      <c r="H373" s="374"/>
      <c r="I373" s="374"/>
      <c r="J373" s="374"/>
      <c r="K373" s="374"/>
      <c r="L373" s="374"/>
      <c r="M373" s="374"/>
      <c r="N373" s="373"/>
      <c r="O373" s="381"/>
      <c r="P373" s="374"/>
      <c r="Q373" s="374"/>
      <c r="R373" s="374"/>
      <c r="S373" s="384"/>
      <c r="T373" s="384"/>
      <c r="U373" s="384"/>
      <c r="V373" s="384"/>
      <c r="W373" s="384"/>
      <c r="X373" s="384"/>
      <c r="Y373" s="363"/>
      <c r="Z373" s="363"/>
      <c r="AA373" s="387" t="str">
        <f t="shared" si="11"/>
        <v xml:space="preserve"> </v>
      </c>
    </row>
    <row r="374" spans="1:27" s="364" customFormat="1" ht="30.95" customHeight="1">
      <c r="A374" s="682" t="str">
        <f t="shared" si="10"/>
        <v>TN0060186</v>
      </c>
      <c r="B374" s="375"/>
      <c r="C374" s="376"/>
      <c r="D374" s="377"/>
      <c r="E374" s="377"/>
      <c r="F374" s="378"/>
      <c r="G374" s="378"/>
      <c r="H374" s="379"/>
      <c r="I374" s="379"/>
      <c r="J374" s="379"/>
      <c r="K374" s="379"/>
      <c r="L374" s="379"/>
      <c r="M374" s="379"/>
      <c r="N374" s="378"/>
      <c r="O374" s="380"/>
      <c r="P374" s="379"/>
      <c r="Q374" s="379"/>
      <c r="R374" s="379"/>
      <c r="S374" s="384"/>
      <c r="T374" s="384"/>
      <c r="U374" s="384"/>
      <c r="V374" s="384"/>
      <c r="W374" s="384"/>
      <c r="X374" s="384"/>
      <c r="Y374" s="363"/>
      <c r="Z374" s="363"/>
      <c r="AA374" s="387" t="str">
        <f t="shared" si="11"/>
        <v xml:space="preserve"> </v>
      </c>
    </row>
    <row r="375" spans="1:27" s="364" customFormat="1" ht="30.95" customHeight="1">
      <c r="A375" s="682" t="str">
        <f t="shared" si="10"/>
        <v>TN0060186</v>
      </c>
      <c r="B375" s="370"/>
      <c r="C375" s="371"/>
      <c r="D375" s="372"/>
      <c r="E375" s="372"/>
      <c r="F375" s="373"/>
      <c r="G375" s="373"/>
      <c r="H375" s="374"/>
      <c r="I375" s="374"/>
      <c r="J375" s="374"/>
      <c r="K375" s="374"/>
      <c r="L375" s="374"/>
      <c r="M375" s="374"/>
      <c r="N375" s="373"/>
      <c r="O375" s="381"/>
      <c r="P375" s="374"/>
      <c r="Q375" s="374"/>
      <c r="R375" s="374"/>
      <c r="S375" s="384"/>
      <c r="T375" s="384"/>
      <c r="U375" s="384"/>
      <c r="V375" s="384"/>
      <c r="W375" s="384"/>
      <c r="X375" s="384"/>
      <c r="Y375" s="363"/>
      <c r="Z375" s="363"/>
      <c r="AA375" s="387" t="str">
        <f t="shared" si="11"/>
        <v xml:space="preserve"> </v>
      </c>
    </row>
    <row r="376" spans="1:27" s="364" customFormat="1" ht="30.95" customHeight="1">
      <c r="A376" s="682" t="str">
        <f t="shared" si="10"/>
        <v>TN0060186</v>
      </c>
      <c r="B376" s="375"/>
      <c r="C376" s="376"/>
      <c r="D376" s="377"/>
      <c r="E376" s="377"/>
      <c r="F376" s="378"/>
      <c r="G376" s="378"/>
      <c r="H376" s="379"/>
      <c r="I376" s="379"/>
      <c r="J376" s="379"/>
      <c r="K376" s="379"/>
      <c r="L376" s="379"/>
      <c r="M376" s="379"/>
      <c r="N376" s="378"/>
      <c r="O376" s="380"/>
      <c r="P376" s="379"/>
      <c r="Q376" s="379"/>
      <c r="R376" s="379"/>
      <c r="S376" s="384"/>
      <c r="T376" s="384"/>
      <c r="U376" s="384"/>
      <c r="V376" s="384"/>
      <c r="W376" s="384"/>
      <c r="X376" s="384"/>
      <c r="Y376" s="363"/>
      <c r="Z376" s="363"/>
      <c r="AA376" s="387" t="str">
        <f t="shared" si="11"/>
        <v xml:space="preserve"> </v>
      </c>
    </row>
    <row r="377" spans="1:27" s="364" customFormat="1" ht="30.95" customHeight="1">
      <c r="A377" s="682" t="str">
        <f t="shared" si="10"/>
        <v>TN0060186</v>
      </c>
      <c r="B377" s="370"/>
      <c r="C377" s="371"/>
      <c r="D377" s="372"/>
      <c r="E377" s="372"/>
      <c r="F377" s="373"/>
      <c r="G377" s="373"/>
      <c r="H377" s="374"/>
      <c r="I377" s="374"/>
      <c r="J377" s="374"/>
      <c r="K377" s="374"/>
      <c r="L377" s="374"/>
      <c r="M377" s="374"/>
      <c r="N377" s="373"/>
      <c r="O377" s="381"/>
      <c r="P377" s="374"/>
      <c r="Q377" s="374"/>
      <c r="R377" s="374"/>
      <c r="S377" s="384"/>
      <c r="T377" s="384"/>
      <c r="U377" s="384"/>
      <c r="V377" s="384"/>
      <c r="W377" s="384"/>
      <c r="X377" s="384"/>
      <c r="Y377" s="363"/>
      <c r="Z377" s="363"/>
      <c r="AA377" s="387" t="str">
        <f t="shared" si="11"/>
        <v xml:space="preserve"> </v>
      </c>
    </row>
    <row r="378" spans="1:27" s="364" customFormat="1" ht="30.95" customHeight="1">
      <c r="A378" s="682" t="str">
        <f t="shared" si="10"/>
        <v>TN0060186</v>
      </c>
      <c r="B378" s="375"/>
      <c r="C378" s="376"/>
      <c r="D378" s="377"/>
      <c r="E378" s="377"/>
      <c r="F378" s="378"/>
      <c r="G378" s="378"/>
      <c r="H378" s="379"/>
      <c r="I378" s="379"/>
      <c r="J378" s="379"/>
      <c r="K378" s="379"/>
      <c r="L378" s="379"/>
      <c r="M378" s="379"/>
      <c r="N378" s="378"/>
      <c r="O378" s="380"/>
      <c r="P378" s="379"/>
      <c r="Q378" s="379"/>
      <c r="R378" s="379"/>
      <c r="S378" s="384"/>
      <c r="T378" s="384"/>
      <c r="U378" s="384"/>
      <c r="V378" s="384"/>
      <c r="W378" s="384"/>
      <c r="X378" s="384"/>
      <c r="Y378" s="363"/>
      <c r="Z378" s="363"/>
      <c r="AA378" s="387" t="str">
        <f t="shared" si="11"/>
        <v xml:space="preserve"> </v>
      </c>
    </row>
    <row r="379" spans="1:27" s="364" customFormat="1" ht="30.95" customHeight="1">
      <c r="A379" s="682" t="str">
        <f t="shared" si="10"/>
        <v>TN0060186</v>
      </c>
      <c r="B379" s="370"/>
      <c r="C379" s="371"/>
      <c r="D379" s="372"/>
      <c r="E379" s="372"/>
      <c r="F379" s="373"/>
      <c r="G379" s="373"/>
      <c r="H379" s="374"/>
      <c r="I379" s="374"/>
      <c r="J379" s="374"/>
      <c r="K379" s="374"/>
      <c r="L379" s="374"/>
      <c r="M379" s="374"/>
      <c r="N379" s="373"/>
      <c r="O379" s="381"/>
      <c r="P379" s="374"/>
      <c r="Q379" s="374"/>
      <c r="R379" s="374"/>
      <c r="S379" s="384"/>
      <c r="T379" s="384"/>
      <c r="U379" s="384"/>
      <c r="V379" s="384"/>
      <c r="W379" s="384"/>
      <c r="X379" s="384"/>
      <c r="Y379" s="363"/>
      <c r="Z379" s="363"/>
      <c r="AA379" s="387" t="str">
        <f t="shared" si="11"/>
        <v xml:space="preserve"> </v>
      </c>
    </row>
    <row r="380" spans="1:27" s="364" customFormat="1" ht="30.95" customHeight="1">
      <c r="A380" s="682" t="str">
        <f t="shared" si="10"/>
        <v>TN0060186</v>
      </c>
      <c r="B380" s="375"/>
      <c r="C380" s="376"/>
      <c r="D380" s="377"/>
      <c r="E380" s="377"/>
      <c r="F380" s="378"/>
      <c r="G380" s="378"/>
      <c r="H380" s="379"/>
      <c r="I380" s="379"/>
      <c r="J380" s="379"/>
      <c r="K380" s="379"/>
      <c r="L380" s="379"/>
      <c r="M380" s="379"/>
      <c r="N380" s="378"/>
      <c r="O380" s="380"/>
      <c r="P380" s="379"/>
      <c r="Q380" s="379"/>
      <c r="R380" s="379"/>
      <c r="S380" s="384"/>
      <c r="T380" s="384"/>
      <c r="U380" s="384"/>
      <c r="V380" s="384"/>
      <c r="W380" s="384"/>
      <c r="X380" s="384"/>
      <c r="Y380" s="363"/>
      <c r="Z380" s="363"/>
      <c r="AA380" s="387" t="str">
        <f t="shared" si="11"/>
        <v xml:space="preserve"> </v>
      </c>
    </row>
    <row r="381" spans="1:27" s="364" customFormat="1" ht="30.95" customHeight="1">
      <c r="A381" s="682" t="str">
        <f t="shared" si="10"/>
        <v>TN0060186</v>
      </c>
      <c r="B381" s="370"/>
      <c r="C381" s="371"/>
      <c r="D381" s="372"/>
      <c r="E381" s="372"/>
      <c r="F381" s="373"/>
      <c r="G381" s="373"/>
      <c r="H381" s="374"/>
      <c r="I381" s="374"/>
      <c r="J381" s="374"/>
      <c r="K381" s="374"/>
      <c r="L381" s="374"/>
      <c r="M381" s="374"/>
      <c r="N381" s="373"/>
      <c r="O381" s="381"/>
      <c r="P381" s="374"/>
      <c r="Q381" s="374"/>
      <c r="R381" s="374"/>
      <c r="S381" s="384"/>
      <c r="T381" s="384"/>
      <c r="U381" s="384"/>
      <c r="V381" s="384"/>
      <c r="W381" s="384"/>
      <c r="X381" s="384"/>
      <c r="Y381" s="363"/>
      <c r="Z381" s="363"/>
      <c r="AA381" s="387" t="str">
        <f t="shared" si="11"/>
        <v xml:space="preserve"> </v>
      </c>
    </row>
    <row r="382" spans="1:27" s="364" customFormat="1" ht="30.95" customHeight="1">
      <c r="A382" s="682" t="str">
        <f t="shared" si="10"/>
        <v>TN0060186</v>
      </c>
      <c r="B382" s="375"/>
      <c r="C382" s="376"/>
      <c r="D382" s="377"/>
      <c r="E382" s="377"/>
      <c r="F382" s="378"/>
      <c r="G382" s="378"/>
      <c r="H382" s="379"/>
      <c r="I382" s="379"/>
      <c r="J382" s="379"/>
      <c r="K382" s="379"/>
      <c r="L382" s="379"/>
      <c r="M382" s="379"/>
      <c r="N382" s="378"/>
      <c r="O382" s="380"/>
      <c r="P382" s="379"/>
      <c r="Q382" s="379"/>
      <c r="R382" s="379"/>
      <c r="S382" s="384"/>
      <c r="T382" s="384"/>
      <c r="U382" s="384"/>
      <c r="V382" s="384"/>
      <c r="W382" s="384"/>
      <c r="X382" s="384"/>
      <c r="Y382" s="363"/>
      <c r="Z382" s="363"/>
      <c r="AA382" s="387" t="str">
        <f t="shared" si="11"/>
        <v xml:space="preserve"> </v>
      </c>
    </row>
    <row r="383" spans="1:27" s="364" customFormat="1" ht="30.95" customHeight="1">
      <c r="A383" s="682" t="str">
        <f t="shared" si="10"/>
        <v>TN0060186</v>
      </c>
      <c r="B383" s="370"/>
      <c r="C383" s="371"/>
      <c r="D383" s="372"/>
      <c r="E383" s="372"/>
      <c r="F383" s="373"/>
      <c r="G383" s="373"/>
      <c r="H383" s="374"/>
      <c r="I383" s="374"/>
      <c r="J383" s="374"/>
      <c r="K383" s="374"/>
      <c r="L383" s="374"/>
      <c r="M383" s="374"/>
      <c r="N383" s="373"/>
      <c r="O383" s="381"/>
      <c r="P383" s="374"/>
      <c r="Q383" s="374"/>
      <c r="R383" s="374"/>
      <c r="S383" s="384"/>
      <c r="T383" s="384"/>
      <c r="U383" s="384"/>
      <c r="V383" s="384"/>
      <c r="W383" s="384"/>
      <c r="X383" s="384"/>
      <c r="Y383" s="363"/>
      <c r="Z383" s="363"/>
      <c r="AA383" s="387" t="str">
        <f t="shared" si="11"/>
        <v xml:space="preserve"> </v>
      </c>
    </row>
    <row r="384" spans="1:27" s="364" customFormat="1" ht="30.95" customHeight="1">
      <c r="A384" s="682" t="str">
        <f t="shared" si="10"/>
        <v>TN0060186</v>
      </c>
      <c r="B384" s="375"/>
      <c r="C384" s="376"/>
      <c r="D384" s="377"/>
      <c r="E384" s="377"/>
      <c r="F384" s="378"/>
      <c r="G384" s="378"/>
      <c r="H384" s="379"/>
      <c r="I384" s="379"/>
      <c r="J384" s="379"/>
      <c r="K384" s="379"/>
      <c r="L384" s="379"/>
      <c r="M384" s="379"/>
      <c r="N384" s="378"/>
      <c r="O384" s="380"/>
      <c r="P384" s="379"/>
      <c r="Q384" s="379"/>
      <c r="R384" s="379"/>
      <c r="S384" s="384"/>
      <c r="T384" s="384"/>
      <c r="U384" s="384"/>
      <c r="V384" s="384"/>
      <c r="W384" s="384"/>
      <c r="X384" s="384"/>
      <c r="Y384" s="363"/>
      <c r="Z384" s="363"/>
      <c r="AA384" s="387" t="str">
        <f t="shared" si="11"/>
        <v xml:space="preserve"> </v>
      </c>
    </row>
    <row r="385" spans="1:27" s="364" customFormat="1" ht="30.95" customHeight="1">
      <c r="A385" s="682" t="str">
        <f t="shared" si="10"/>
        <v>TN0060186</v>
      </c>
      <c r="B385" s="370"/>
      <c r="C385" s="371"/>
      <c r="D385" s="372"/>
      <c r="E385" s="372"/>
      <c r="F385" s="373"/>
      <c r="G385" s="373"/>
      <c r="H385" s="374"/>
      <c r="I385" s="374"/>
      <c r="J385" s="374"/>
      <c r="K385" s="374"/>
      <c r="L385" s="374"/>
      <c r="M385" s="374"/>
      <c r="N385" s="373"/>
      <c r="O385" s="381"/>
      <c r="P385" s="374"/>
      <c r="Q385" s="374"/>
      <c r="R385" s="374"/>
      <c r="S385" s="384"/>
      <c r="T385" s="384"/>
      <c r="U385" s="384"/>
      <c r="V385" s="384"/>
      <c r="W385" s="384"/>
      <c r="X385" s="384"/>
      <c r="Y385" s="363"/>
      <c r="Z385" s="363"/>
      <c r="AA385" s="387" t="str">
        <f t="shared" si="11"/>
        <v xml:space="preserve"> </v>
      </c>
    </row>
    <row r="386" spans="1:27" s="364" customFormat="1" ht="30.95" customHeight="1">
      <c r="A386" s="682" t="str">
        <f t="shared" si="10"/>
        <v>TN0060186</v>
      </c>
      <c r="B386" s="375"/>
      <c r="C386" s="376"/>
      <c r="D386" s="377"/>
      <c r="E386" s="377"/>
      <c r="F386" s="378"/>
      <c r="G386" s="378"/>
      <c r="H386" s="379"/>
      <c r="I386" s="379"/>
      <c r="J386" s="379"/>
      <c r="K386" s="379"/>
      <c r="L386" s="379"/>
      <c r="M386" s="379"/>
      <c r="N386" s="378"/>
      <c r="O386" s="380"/>
      <c r="P386" s="379"/>
      <c r="Q386" s="379"/>
      <c r="R386" s="379"/>
      <c r="S386" s="384"/>
      <c r="T386" s="384"/>
      <c r="U386" s="384"/>
      <c r="V386" s="384"/>
      <c r="W386" s="384"/>
      <c r="X386" s="384"/>
      <c r="Y386" s="363"/>
      <c r="Z386" s="363"/>
      <c r="AA386" s="387" t="str">
        <f t="shared" si="11"/>
        <v xml:space="preserve"> </v>
      </c>
    </row>
    <row r="387" spans="1:27" s="364" customFormat="1" ht="30.95" customHeight="1">
      <c r="A387" s="682" t="str">
        <f t="shared" si="10"/>
        <v>TN0060186</v>
      </c>
      <c r="B387" s="370"/>
      <c r="C387" s="371"/>
      <c r="D387" s="372"/>
      <c r="E387" s="372"/>
      <c r="F387" s="373"/>
      <c r="G387" s="373"/>
      <c r="H387" s="374"/>
      <c r="I387" s="374"/>
      <c r="J387" s="374"/>
      <c r="K387" s="374"/>
      <c r="L387" s="374"/>
      <c r="M387" s="374"/>
      <c r="N387" s="373"/>
      <c r="O387" s="381"/>
      <c r="P387" s="374"/>
      <c r="Q387" s="374"/>
      <c r="R387" s="374"/>
      <c r="S387" s="384"/>
      <c r="T387" s="384"/>
      <c r="U387" s="384"/>
      <c r="V387" s="384"/>
      <c r="W387" s="384"/>
      <c r="X387" s="384"/>
      <c r="Y387" s="363"/>
      <c r="Z387" s="363"/>
      <c r="AA387" s="387" t="str">
        <f t="shared" si="11"/>
        <v xml:space="preserve"> </v>
      </c>
    </row>
    <row r="388" spans="1:27" s="364" customFormat="1" ht="30.95" customHeight="1">
      <c r="A388" s="682" t="str">
        <f aca="true" t="shared" si="12" ref="A388:A401">$A$3</f>
        <v>TN0060186</v>
      </c>
      <c r="B388" s="375"/>
      <c r="C388" s="376"/>
      <c r="D388" s="377"/>
      <c r="E388" s="377"/>
      <c r="F388" s="378"/>
      <c r="G388" s="378"/>
      <c r="H388" s="379"/>
      <c r="I388" s="379"/>
      <c r="J388" s="379"/>
      <c r="K388" s="379"/>
      <c r="L388" s="379"/>
      <c r="M388" s="379"/>
      <c r="N388" s="378"/>
      <c r="O388" s="380"/>
      <c r="P388" s="379"/>
      <c r="Q388" s="379"/>
      <c r="R388" s="379"/>
      <c r="S388" s="384"/>
      <c r="T388" s="384"/>
      <c r="U388" s="384"/>
      <c r="V388" s="384"/>
      <c r="W388" s="384"/>
      <c r="X388" s="384"/>
      <c r="Y388" s="363"/>
      <c r="Z388" s="363"/>
      <c r="AA388" s="387" t="str">
        <f aca="true" t="shared" si="13" ref="AA388:AA401">IF(B388&gt;0,TEXT(B388,"mmmm")," ")</f>
        <v xml:space="preserve"> </v>
      </c>
    </row>
    <row r="389" spans="1:27" s="364" customFormat="1" ht="30.95" customHeight="1">
      <c r="A389" s="682" t="str">
        <f t="shared" si="12"/>
        <v>TN0060186</v>
      </c>
      <c r="B389" s="370"/>
      <c r="C389" s="371"/>
      <c r="D389" s="372"/>
      <c r="E389" s="372"/>
      <c r="F389" s="373"/>
      <c r="G389" s="373"/>
      <c r="H389" s="374"/>
      <c r="I389" s="374"/>
      <c r="J389" s="374"/>
      <c r="K389" s="374"/>
      <c r="L389" s="374"/>
      <c r="M389" s="374"/>
      <c r="N389" s="373"/>
      <c r="O389" s="381"/>
      <c r="P389" s="374"/>
      <c r="Q389" s="374"/>
      <c r="R389" s="374"/>
      <c r="S389" s="384"/>
      <c r="T389" s="384"/>
      <c r="U389" s="384"/>
      <c r="V389" s="384"/>
      <c r="W389" s="384"/>
      <c r="X389" s="384"/>
      <c r="Y389" s="363"/>
      <c r="Z389" s="363"/>
      <c r="AA389" s="387" t="str">
        <f t="shared" si="13"/>
        <v xml:space="preserve"> </v>
      </c>
    </row>
    <row r="390" spans="1:27" s="364" customFormat="1" ht="30.95" customHeight="1">
      <c r="A390" s="682" t="str">
        <f t="shared" si="12"/>
        <v>TN0060186</v>
      </c>
      <c r="B390" s="375"/>
      <c r="C390" s="376"/>
      <c r="D390" s="377"/>
      <c r="E390" s="377"/>
      <c r="F390" s="378"/>
      <c r="G390" s="378"/>
      <c r="H390" s="379"/>
      <c r="I390" s="379"/>
      <c r="J390" s="379"/>
      <c r="K390" s="379"/>
      <c r="L390" s="379"/>
      <c r="M390" s="379"/>
      <c r="N390" s="378"/>
      <c r="O390" s="380"/>
      <c r="P390" s="379"/>
      <c r="Q390" s="379"/>
      <c r="R390" s="379"/>
      <c r="S390" s="384"/>
      <c r="T390" s="384"/>
      <c r="U390" s="384"/>
      <c r="V390" s="384"/>
      <c r="W390" s="384"/>
      <c r="X390" s="384"/>
      <c r="Y390" s="363"/>
      <c r="Z390" s="363"/>
      <c r="AA390" s="387" t="str">
        <f t="shared" si="13"/>
        <v xml:space="preserve"> </v>
      </c>
    </row>
    <row r="391" spans="1:27" s="364" customFormat="1" ht="30.95" customHeight="1">
      <c r="A391" s="682" t="str">
        <f t="shared" si="12"/>
        <v>TN0060186</v>
      </c>
      <c r="B391" s="370"/>
      <c r="C391" s="371"/>
      <c r="D391" s="372"/>
      <c r="E391" s="372"/>
      <c r="F391" s="373"/>
      <c r="G391" s="373"/>
      <c r="H391" s="374"/>
      <c r="I391" s="374"/>
      <c r="J391" s="374"/>
      <c r="K391" s="374"/>
      <c r="L391" s="374"/>
      <c r="M391" s="374"/>
      <c r="N391" s="373"/>
      <c r="O391" s="381"/>
      <c r="P391" s="374"/>
      <c r="Q391" s="374"/>
      <c r="R391" s="374"/>
      <c r="S391" s="384"/>
      <c r="T391" s="384"/>
      <c r="U391" s="384"/>
      <c r="V391" s="384"/>
      <c r="W391" s="384"/>
      <c r="X391" s="384"/>
      <c r="Y391" s="363"/>
      <c r="Z391" s="363"/>
      <c r="AA391" s="387" t="str">
        <f t="shared" si="13"/>
        <v xml:space="preserve"> </v>
      </c>
    </row>
    <row r="392" spans="1:27" s="364" customFormat="1" ht="30.95" customHeight="1">
      <c r="A392" s="682" t="str">
        <f t="shared" si="12"/>
        <v>TN0060186</v>
      </c>
      <c r="B392" s="375"/>
      <c r="C392" s="376"/>
      <c r="D392" s="377"/>
      <c r="E392" s="377"/>
      <c r="F392" s="378"/>
      <c r="G392" s="378"/>
      <c r="H392" s="379"/>
      <c r="I392" s="379"/>
      <c r="J392" s="379"/>
      <c r="K392" s="379"/>
      <c r="L392" s="379"/>
      <c r="M392" s="379"/>
      <c r="N392" s="378"/>
      <c r="O392" s="380"/>
      <c r="P392" s="379"/>
      <c r="Q392" s="379"/>
      <c r="R392" s="379"/>
      <c r="S392" s="384"/>
      <c r="T392" s="384"/>
      <c r="U392" s="384"/>
      <c r="V392" s="384"/>
      <c r="W392" s="384"/>
      <c r="X392" s="384"/>
      <c r="Y392" s="363"/>
      <c r="Z392" s="363"/>
      <c r="AA392" s="387" t="str">
        <f t="shared" si="13"/>
        <v xml:space="preserve"> </v>
      </c>
    </row>
    <row r="393" spans="1:27" s="364" customFormat="1" ht="30.95" customHeight="1">
      <c r="A393" s="682" t="str">
        <f t="shared" si="12"/>
        <v>TN0060186</v>
      </c>
      <c r="B393" s="370"/>
      <c r="C393" s="371"/>
      <c r="D393" s="372"/>
      <c r="E393" s="372"/>
      <c r="F393" s="373"/>
      <c r="G393" s="373"/>
      <c r="H393" s="374"/>
      <c r="I393" s="374"/>
      <c r="J393" s="374"/>
      <c r="K393" s="374"/>
      <c r="L393" s="374"/>
      <c r="M393" s="374"/>
      <c r="N393" s="373"/>
      <c r="O393" s="381"/>
      <c r="P393" s="374"/>
      <c r="Q393" s="374"/>
      <c r="R393" s="374"/>
      <c r="S393" s="384"/>
      <c r="T393" s="384"/>
      <c r="U393" s="384"/>
      <c r="V393" s="384"/>
      <c r="W393" s="384"/>
      <c r="X393" s="384"/>
      <c r="Y393" s="363"/>
      <c r="Z393" s="363"/>
      <c r="AA393" s="387" t="str">
        <f t="shared" si="13"/>
        <v xml:space="preserve"> </v>
      </c>
    </row>
    <row r="394" spans="1:27" s="364" customFormat="1" ht="30.95" customHeight="1">
      <c r="A394" s="682" t="str">
        <f t="shared" si="12"/>
        <v>TN0060186</v>
      </c>
      <c r="B394" s="375"/>
      <c r="C394" s="376"/>
      <c r="D394" s="377"/>
      <c r="E394" s="377"/>
      <c r="F394" s="378"/>
      <c r="G394" s="378"/>
      <c r="H394" s="379"/>
      <c r="I394" s="379"/>
      <c r="J394" s="379"/>
      <c r="K394" s="379"/>
      <c r="L394" s="379"/>
      <c r="M394" s="379"/>
      <c r="N394" s="378"/>
      <c r="O394" s="380"/>
      <c r="P394" s="379"/>
      <c r="Q394" s="379"/>
      <c r="R394" s="379"/>
      <c r="S394" s="384"/>
      <c r="T394" s="384"/>
      <c r="U394" s="384"/>
      <c r="V394" s="384"/>
      <c r="W394" s="384"/>
      <c r="X394" s="384"/>
      <c r="Y394" s="363"/>
      <c r="Z394" s="363"/>
      <c r="AA394" s="387" t="str">
        <f t="shared" si="13"/>
        <v xml:space="preserve"> </v>
      </c>
    </row>
    <row r="395" spans="1:27" s="364" customFormat="1" ht="30.95" customHeight="1">
      <c r="A395" s="682" t="str">
        <f t="shared" si="12"/>
        <v>TN0060186</v>
      </c>
      <c r="B395" s="370"/>
      <c r="C395" s="371"/>
      <c r="D395" s="372"/>
      <c r="E395" s="372"/>
      <c r="F395" s="373"/>
      <c r="G395" s="373"/>
      <c r="H395" s="374"/>
      <c r="I395" s="374"/>
      <c r="J395" s="374"/>
      <c r="K395" s="374"/>
      <c r="L395" s="374"/>
      <c r="M395" s="374"/>
      <c r="N395" s="373"/>
      <c r="O395" s="381"/>
      <c r="P395" s="374"/>
      <c r="Q395" s="374"/>
      <c r="R395" s="374"/>
      <c r="S395" s="384"/>
      <c r="T395" s="384"/>
      <c r="U395" s="384"/>
      <c r="V395" s="384"/>
      <c r="W395" s="384"/>
      <c r="X395" s="384"/>
      <c r="Y395" s="363"/>
      <c r="Z395" s="363"/>
      <c r="AA395" s="387" t="str">
        <f t="shared" si="13"/>
        <v xml:space="preserve"> </v>
      </c>
    </row>
    <row r="396" spans="1:27" s="364" customFormat="1" ht="30.95" customHeight="1">
      <c r="A396" s="682" t="str">
        <f t="shared" si="12"/>
        <v>TN0060186</v>
      </c>
      <c r="B396" s="375"/>
      <c r="C396" s="376"/>
      <c r="D396" s="377"/>
      <c r="E396" s="377"/>
      <c r="F396" s="378"/>
      <c r="G396" s="378"/>
      <c r="H396" s="379"/>
      <c r="I396" s="379"/>
      <c r="J396" s="379"/>
      <c r="K396" s="379"/>
      <c r="L396" s="379"/>
      <c r="M396" s="379"/>
      <c r="N396" s="378"/>
      <c r="O396" s="380"/>
      <c r="P396" s="379"/>
      <c r="Q396" s="379"/>
      <c r="R396" s="379"/>
      <c r="S396" s="384"/>
      <c r="T396" s="384"/>
      <c r="U396" s="384"/>
      <c r="V396" s="384"/>
      <c r="W396" s="384"/>
      <c r="X396" s="384"/>
      <c r="Y396" s="363"/>
      <c r="Z396" s="363"/>
      <c r="AA396" s="387" t="str">
        <f t="shared" si="13"/>
        <v xml:space="preserve"> </v>
      </c>
    </row>
    <row r="397" spans="1:27" s="364" customFormat="1" ht="30.95" customHeight="1">
      <c r="A397" s="682" t="str">
        <f t="shared" si="12"/>
        <v>TN0060186</v>
      </c>
      <c r="B397" s="370"/>
      <c r="C397" s="371"/>
      <c r="D397" s="372"/>
      <c r="E397" s="372"/>
      <c r="F397" s="373"/>
      <c r="G397" s="373"/>
      <c r="H397" s="374"/>
      <c r="I397" s="374"/>
      <c r="J397" s="374"/>
      <c r="K397" s="374"/>
      <c r="L397" s="374"/>
      <c r="M397" s="374"/>
      <c r="N397" s="373"/>
      <c r="O397" s="381"/>
      <c r="P397" s="374"/>
      <c r="Q397" s="374"/>
      <c r="R397" s="374"/>
      <c r="S397" s="384"/>
      <c r="T397" s="384"/>
      <c r="U397" s="384"/>
      <c r="V397" s="384"/>
      <c r="W397" s="384"/>
      <c r="X397" s="384"/>
      <c r="Y397" s="363"/>
      <c r="Z397" s="363"/>
      <c r="AA397" s="387" t="str">
        <f t="shared" si="13"/>
        <v xml:space="preserve"> </v>
      </c>
    </row>
    <row r="398" spans="1:27" s="364" customFormat="1" ht="30.95" customHeight="1">
      <c r="A398" s="682" t="str">
        <f t="shared" si="12"/>
        <v>TN0060186</v>
      </c>
      <c r="B398" s="375"/>
      <c r="C398" s="376"/>
      <c r="D398" s="377"/>
      <c r="E398" s="377"/>
      <c r="F398" s="378"/>
      <c r="G398" s="378"/>
      <c r="H398" s="379"/>
      <c r="I398" s="379"/>
      <c r="J398" s="379"/>
      <c r="K398" s="379"/>
      <c r="L398" s="379"/>
      <c r="M398" s="379"/>
      <c r="N398" s="378"/>
      <c r="O398" s="380"/>
      <c r="P398" s="379"/>
      <c r="Q398" s="379"/>
      <c r="R398" s="379"/>
      <c r="S398" s="384"/>
      <c r="T398" s="384"/>
      <c r="U398" s="384"/>
      <c r="V398" s="384"/>
      <c r="W398" s="384"/>
      <c r="X398" s="384"/>
      <c r="Y398" s="363"/>
      <c r="Z398" s="363"/>
      <c r="AA398" s="387" t="str">
        <f t="shared" si="13"/>
        <v xml:space="preserve"> </v>
      </c>
    </row>
    <row r="399" spans="1:27" s="364" customFormat="1" ht="30.95" customHeight="1">
      <c r="A399" s="682" t="str">
        <f t="shared" si="12"/>
        <v>TN0060186</v>
      </c>
      <c r="B399" s="370"/>
      <c r="C399" s="371"/>
      <c r="D399" s="372"/>
      <c r="E399" s="372"/>
      <c r="F399" s="373"/>
      <c r="G399" s="373"/>
      <c r="H399" s="374"/>
      <c r="I399" s="374"/>
      <c r="J399" s="374"/>
      <c r="K399" s="374"/>
      <c r="L399" s="374"/>
      <c r="M399" s="374"/>
      <c r="N399" s="373"/>
      <c r="O399" s="381"/>
      <c r="P399" s="374"/>
      <c r="Q399" s="374"/>
      <c r="R399" s="374"/>
      <c r="S399" s="384"/>
      <c r="T399" s="384"/>
      <c r="U399" s="384"/>
      <c r="V399" s="384"/>
      <c r="W399" s="384"/>
      <c r="X399" s="384"/>
      <c r="Y399" s="363"/>
      <c r="Z399" s="363"/>
      <c r="AA399" s="387" t="str">
        <f t="shared" si="13"/>
        <v xml:space="preserve"> </v>
      </c>
    </row>
    <row r="400" spans="1:27" s="364" customFormat="1" ht="30.95" customHeight="1">
      <c r="A400" s="682" t="str">
        <f t="shared" si="12"/>
        <v>TN0060186</v>
      </c>
      <c r="B400" s="375"/>
      <c r="C400" s="376"/>
      <c r="D400" s="377"/>
      <c r="E400" s="377"/>
      <c r="F400" s="378"/>
      <c r="G400" s="378"/>
      <c r="H400" s="379"/>
      <c r="I400" s="379"/>
      <c r="J400" s="379"/>
      <c r="K400" s="379"/>
      <c r="L400" s="379"/>
      <c r="M400" s="379"/>
      <c r="N400" s="378"/>
      <c r="O400" s="380"/>
      <c r="P400" s="379"/>
      <c r="Q400" s="379"/>
      <c r="R400" s="379"/>
      <c r="S400" s="384"/>
      <c r="T400" s="384"/>
      <c r="U400" s="384"/>
      <c r="V400" s="384"/>
      <c r="W400" s="384"/>
      <c r="X400" s="384"/>
      <c r="Y400" s="363"/>
      <c r="Z400" s="363"/>
      <c r="AA400" s="387" t="str">
        <f t="shared" si="13"/>
        <v xml:space="preserve"> </v>
      </c>
    </row>
    <row r="401" spans="1:32" s="368" customFormat="1" ht="30.95" customHeight="1">
      <c r="A401" s="682" t="str">
        <f t="shared" si="12"/>
        <v>TN0060186</v>
      </c>
      <c r="B401" s="370"/>
      <c r="C401" s="371"/>
      <c r="D401" s="372"/>
      <c r="E401" s="372"/>
      <c r="F401" s="373"/>
      <c r="G401" s="373"/>
      <c r="H401" s="374"/>
      <c r="I401" s="374"/>
      <c r="J401" s="374"/>
      <c r="K401" s="374"/>
      <c r="L401" s="374"/>
      <c r="M401" s="374"/>
      <c r="N401" s="373"/>
      <c r="O401" s="381"/>
      <c r="P401" s="374"/>
      <c r="Q401" s="374"/>
      <c r="R401" s="374"/>
      <c r="S401" s="367"/>
      <c r="T401" s="367"/>
      <c r="U401" s="367"/>
      <c r="V401" s="367"/>
      <c r="W401" s="367"/>
      <c r="X401" s="367"/>
      <c r="Y401" s="367"/>
      <c r="Z401" s="367"/>
      <c r="AA401" s="387" t="str">
        <f t="shared" si="13"/>
        <v xml:space="preserve"> </v>
      </c>
      <c r="AB401" s="364"/>
      <c r="AC401" s="364"/>
      <c r="AD401" s="364"/>
      <c r="AE401" s="364"/>
      <c r="AF401" s="364"/>
    </row>
    <row r="402" spans="1:32" s="364" customFormat="1" ht="15">
      <c r="A402" s="683" t="s">
        <v>418</v>
      </c>
      <c r="B402" s="358" t="s">
        <v>418</v>
      </c>
      <c r="C402" s="382" t="s">
        <v>418</v>
      </c>
      <c r="D402" s="382" t="s">
        <v>418</v>
      </c>
      <c r="E402" s="382" t="s">
        <v>418</v>
      </c>
      <c r="F402" s="382" t="s">
        <v>418</v>
      </c>
      <c r="G402" s="383" t="s">
        <v>418</v>
      </c>
      <c r="H402" s="383" t="s">
        <v>418</v>
      </c>
      <c r="I402" s="383" t="s">
        <v>418</v>
      </c>
      <c r="J402" s="383" t="s">
        <v>418</v>
      </c>
      <c r="K402" s="383" t="s">
        <v>418</v>
      </c>
      <c r="L402" s="383" t="s">
        <v>418</v>
      </c>
      <c r="M402" s="383" t="s">
        <v>418</v>
      </c>
      <c r="N402" s="383" t="s">
        <v>418</v>
      </c>
      <c r="O402" s="382" t="s">
        <v>418</v>
      </c>
      <c r="P402" s="383" t="s">
        <v>418</v>
      </c>
      <c r="Q402" s="383" t="s">
        <v>418</v>
      </c>
      <c r="R402" s="383" t="s">
        <v>418</v>
      </c>
      <c r="S402" s="384"/>
      <c r="T402" s="384"/>
      <c r="U402" s="384"/>
      <c r="V402" s="384"/>
      <c r="W402" s="384"/>
      <c r="X402" s="384"/>
      <c r="Y402" s="363"/>
      <c r="Z402" s="363"/>
      <c r="AA402" s="383" t="s">
        <v>418</v>
      </c>
      <c r="AB402" s="382" t="s">
        <v>418</v>
      </c>
      <c r="AC402" s="383" t="s">
        <v>418</v>
      </c>
      <c r="AD402" s="383" t="s">
        <v>418</v>
      </c>
      <c r="AE402" s="383" t="s">
        <v>418</v>
      </c>
      <c r="AF402" s="383" t="s">
        <v>418</v>
      </c>
    </row>
    <row r="403" spans="1:26" s="368" customFormat="1" ht="15">
      <c r="A403" s="684"/>
      <c r="K403" s="697"/>
      <c r="S403" s="367"/>
      <c r="T403" s="367"/>
      <c r="U403" s="367"/>
      <c r="V403" s="367"/>
      <c r="W403" s="367"/>
      <c r="X403" s="367"/>
      <c r="Y403" s="367"/>
      <c r="Z403" s="367"/>
    </row>
    <row r="404" spans="1:26" s="368" customFormat="1" ht="15">
      <c r="A404" s="684"/>
      <c r="K404" s="697"/>
      <c r="S404" s="367"/>
      <c r="T404" s="367"/>
      <c r="U404" s="367"/>
      <c r="V404" s="367"/>
      <c r="W404" s="367"/>
      <c r="X404" s="367"/>
      <c r="Y404" s="367"/>
      <c r="Z404" s="367"/>
    </row>
    <row r="405" spans="1:26" s="368" customFormat="1" ht="15">
      <c r="A405" s="684"/>
      <c r="K405" s="697"/>
      <c r="S405" s="367"/>
      <c r="T405" s="367"/>
      <c r="U405" s="367"/>
      <c r="V405" s="367"/>
      <c r="W405" s="367"/>
      <c r="X405" s="367"/>
      <c r="Y405" s="367"/>
      <c r="Z405" s="367"/>
    </row>
    <row r="406" spans="1:26" s="368" customFormat="1" ht="15">
      <c r="A406" s="684"/>
      <c r="K406" s="697"/>
      <c r="S406" s="367"/>
      <c r="T406" s="367"/>
      <c r="U406" s="367"/>
      <c r="V406" s="367"/>
      <c r="W406" s="367"/>
      <c r="X406" s="367"/>
      <c r="Y406" s="367"/>
      <c r="Z406" s="367"/>
    </row>
    <row r="407" spans="1:26" s="368" customFormat="1" ht="15">
      <c r="A407" s="684"/>
      <c r="K407" s="697"/>
      <c r="S407" s="367"/>
      <c r="T407" s="367"/>
      <c r="U407" s="367"/>
      <c r="V407" s="367"/>
      <c r="W407" s="367"/>
      <c r="X407" s="367"/>
      <c r="Y407" s="367"/>
      <c r="Z407" s="367"/>
    </row>
    <row r="408" spans="1:26" s="368" customFormat="1" ht="15">
      <c r="A408" s="684"/>
      <c r="K408" s="697"/>
      <c r="S408" s="367"/>
      <c r="T408" s="367"/>
      <c r="U408" s="367"/>
      <c r="V408" s="367"/>
      <c r="W408" s="367"/>
      <c r="X408" s="367"/>
      <c r="Y408" s="367"/>
      <c r="Z408" s="367"/>
    </row>
    <row r="409" spans="1:26" s="368" customFormat="1" ht="15">
      <c r="A409" s="684"/>
      <c r="K409" s="697"/>
      <c r="S409" s="367"/>
      <c r="T409" s="367"/>
      <c r="U409" s="367"/>
      <c r="V409" s="367"/>
      <c r="W409" s="367"/>
      <c r="X409" s="367"/>
      <c r="Y409" s="367"/>
      <c r="Z409" s="367"/>
    </row>
    <row r="410" spans="1:26" s="368" customFormat="1" ht="15">
      <c r="A410" s="684"/>
      <c r="K410" s="697"/>
      <c r="S410" s="367"/>
      <c r="T410" s="367"/>
      <c r="U410" s="367"/>
      <c r="V410" s="367"/>
      <c r="W410" s="367"/>
      <c r="X410" s="367"/>
      <c r="Y410" s="367"/>
      <c r="Z410" s="367"/>
    </row>
    <row r="411" spans="1:26" s="368" customFormat="1" ht="15">
      <c r="A411" s="684"/>
      <c r="K411" s="697"/>
      <c r="S411" s="367"/>
      <c r="T411" s="367"/>
      <c r="U411" s="367"/>
      <c r="V411" s="367"/>
      <c r="W411" s="367"/>
      <c r="X411" s="367"/>
      <c r="Y411" s="367"/>
      <c r="Z411" s="367"/>
    </row>
    <row r="412" spans="1:26" s="368" customFormat="1" ht="15">
      <c r="A412" s="684"/>
      <c r="K412" s="697"/>
      <c r="S412" s="367"/>
      <c r="T412" s="367"/>
      <c r="U412" s="367"/>
      <c r="V412" s="367"/>
      <c r="W412" s="367"/>
      <c r="X412" s="367"/>
      <c r="Y412" s="367"/>
      <c r="Z412" s="367"/>
    </row>
    <row r="413" spans="1:26" s="368" customFormat="1" ht="15">
      <c r="A413" s="684"/>
      <c r="K413" s="697"/>
      <c r="S413" s="367"/>
      <c r="T413" s="367"/>
      <c r="U413" s="367"/>
      <c r="V413" s="367"/>
      <c r="W413" s="367"/>
      <c r="X413" s="367"/>
      <c r="Y413" s="367"/>
      <c r="Z413" s="367"/>
    </row>
    <row r="414" spans="1:26" s="368" customFormat="1" ht="15">
      <c r="A414" s="684"/>
      <c r="K414" s="697"/>
      <c r="S414" s="367"/>
      <c r="T414" s="367"/>
      <c r="U414" s="367"/>
      <c r="V414" s="367"/>
      <c r="W414" s="367"/>
      <c r="X414" s="367"/>
      <c r="Y414" s="367"/>
      <c r="Z414" s="367"/>
    </row>
    <row r="415" spans="1:26" s="368" customFormat="1" ht="15">
      <c r="A415" s="684"/>
      <c r="K415" s="697"/>
      <c r="S415" s="367"/>
      <c r="T415" s="367"/>
      <c r="U415" s="367"/>
      <c r="V415" s="367"/>
      <c r="W415" s="367"/>
      <c r="X415" s="367"/>
      <c r="Y415" s="367"/>
      <c r="Z415" s="367"/>
    </row>
    <row r="416" spans="1:26" s="368" customFormat="1" ht="15">
      <c r="A416" s="684"/>
      <c r="K416" s="697"/>
      <c r="S416" s="367"/>
      <c r="T416" s="367"/>
      <c r="U416" s="367"/>
      <c r="V416" s="367"/>
      <c r="W416" s="367"/>
      <c r="X416" s="367"/>
      <c r="Y416" s="367"/>
      <c r="Z416" s="367"/>
    </row>
    <row r="417" spans="1:26" s="368" customFormat="1" ht="15">
      <c r="A417" s="684"/>
      <c r="K417" s="697"/>
      <c r="S417" s="367"/>
      <c r="T417" s="367"/>
      <c r="U417" s="367"/>
      <c r="V417" s="367"/>
      <c r="W417" s="367"/>
      <c r="X417" s="367"/>
      <c r="Y417" s="367"/>
      <c r="Z417" s="367"/>
    </row>
    <row r="418" spans="1:26" s="368" customFormat="1" ht="15">
      <c r="A418" s="684"/>
      <c r="K418" s="697"/>
      <c r="S418" s="367"/>
      <c r="T418" s="367"/>
      <c r="U418" s="367"/>
      <c r="V418" s="367"/>
      <c r="W418" s="367"/>
      <c r="X418" s="367"/>
      <c r="Y418" s="367"/>
      <c r="Z418" s="367"/>
    </row>
    <row r="419" spans="1:26" s="368" customFormat="1" ht="15">
      <c r="A419" s="684"/>
      <c r="K419" s="697"/>
      <c r="S419" s="367"/>
      <c r="T419" s="367"/>
      <c r="U419" s="367"/>
      <c r="V419" s="367"/>
      <c r="W419" s="367"/>
      <c r="X419" s="367"/>
      <c r="Y419" s="367"/>
      <c r="Z419" s="367"/>
    </row>
    <row r="420" spans="1:26" s="368" customFormat="1" ht="15">
      <c r="A420" s="684"/>
      <c r="K420" s="697"/>
      <c r="S420" s="367"/>
      <c r="T420" s="367"/>
      <c r="U420" s="367"/>
      <c r="V420" s="367"/>
      <c r="W420" s="367"/>
      <c r="X420" s="367"/>
      <c r="Y420" s="367"/>
      <c r="Z420" s="367"/>
    </row>
    <row r="421" spans="1:26" s="368" customFormat="1" ht="15">
      <c r="A421" s="684"/>
      <c r="K421" s="697"/>
      <c r="S421" s="367"/>
      <c r="T421" s="367"/>
      <c r="U421" s="367"/>
      <c r="V421" s="367"/>
      <c r="W421" s="367"/>
      <c r="X421" s="367"/>
      <c r="Y421" s="367"/>
      <c r="Z421" s="367"/>
    </row>
    <row r="422" spans="1:26" s="368" customFormat="1" ht="15">
      <c r="A422" s="684"/>
      <c r="K422" s="697"/>
      <c r="S422" s="367"/>
      <c r="T422" s="367"/>
      <c r="U422" s="367"/>
      <c r="V422" s="367"/>
      <c r="W422" s="367"/>
      <c r="X422" s="367"/>
      <c r="Y422" s="367"/>
      <c r="Z422" s="367"/>
    </row>
    <row r="423" spans="1:26" s="368" customFormat="1" ht="15">
      <c r="A423" s="684"/>
      <c r="K423" s="697"/>
      <c r="S423" s="367"/>
      <c r="T423" s="367"/>
      <c r="U423" s="367"/>
      <c r="V423" s="367"/>
      <c r="W423" s="367"/>
      <c r="X423" s="367"/>
      <c r="Y423" s="367"/>
      <c r="Z423" s="367"/>
    </row>
    <row r="424" spans="1:26" s="368" customFormat="1" ht="15">
      <c r="A424" s="684"/>
      <c r="K424" s="697"/>
      <c r="S424" s="367"/>
      <c r="T424" s="367"/>
      <c r="U424" s="367"/>
      <c r="V424" s="367"/>
      <c r="W424" s="367"/>
      <c r="X424" s="367"/>
      <c r="Y424" s="367"/>
      <c r="Z424" s="367"/>
    </row>
    <row r="425" spans="1:26" s="368" customFormat="1" ht="15">
      <c r="A425" s="684"/>
      <c r="K425" s="697"/>
      <c r="S425" s="367"/>
      <c r="T425" s="367"/>
      <c r="U425" s="367"/>
      <c r="V425" s="367"/>
      <c r="W425" s="367"/>
      <c r="X425" s="367"/>
      <c r="Y425" s="367"/>
      <c r="Z425" s="367"/>
    </row>
    <row r="426" spans="1:26" s="368" customFormat="1" ht="15">
      <c r="A426" s="684"/>
      <c r="K426" s="697"/>
      <c r="S426" s="367"/>
      <c r="T426" s="367"/>
      <c r="U426" s="367"/>
      <c r="V426" s="367"/>
      <c r="W426" s="367"/>
      <c r="X426" s="367"/>
      <c r="Y426" s="367"/>
      <c r="Z426" s="367"/>
    </row>
    <row r="427" spans="1:26" s="368" customFormat="1" ht="15">
      <c r="A427" s="684"/>
      <c r="K427" s="697"/>
      <c r="S427" s="367"/>
      <c r="T427" s="367"/>
      <c r="U427" s="367"/>
      <c r="V427" s="367"/>
      <c r="W427" s="367"/>
      <c r="X427" s="367"/>
      <c r="Y427" s="367"/>
      <c r="Z427" s="367"/>
    </row>
    <row r="428" spans="1:26" s="368" customFormat="1" ht="15">
      <c r="A428" s="684"/>
      <c r="K428" s="697"/>
      <c r="S428" s="367"/>
      <c r="T428" s="367"/>
      <c r="U428" s="367"/>
      <c r="V428" s="367"/>
      <c r="W428" s="367"/>
      <c r="X428" s="367"/>
      <c r="Y428" s="367"/>
      <c r="Z428" s="367"/>
    </row>
    <row r="429" spans="1:26" s="368" customFormat="1" ht="15">
      <c r="A429" s="684"/>
      <c r="K429" s="697"/>
      <c r="S429" s="367"/>
      <c r="T429" s="367"/>
      <c r="U429" s="367"/>
      <c r="V429" s="367"/>
      <c r="W429" s="367"/>
      <c r="X429" s="367"/>
      <c r="Y429" s="367"/>
      <c r="Z429" s="367"/>
    </row>
    <row r="430" spans="1:26" s="368" customFormat="1" ht="15">
      <c r="A430" s="684"/>
      <c r="K430" s="697"/>
      <c r="S430" s="367"/>
      <c r="T430" s="367"/>
      <c r="U430" s="367"/>
      <c r="V430" s="367"/>
      <c r="W430" s="367"/>
      <c r="X430" s="367"/>
      <c r="Y430" s="367"/>
      <c r="Z430" s="367"/>
    </row>
    <row r="431" spans="1:26" s="368" customFormat="1" ht="15">
      <c r="A431" s="684"/>
      <c r="K431" s="697"/>
      <c r="S431" s="367"/>
      <c r="T431" s="367"/>
      <c r="U431" s="367"/>
      <c r="V431" s="367"/>
      <c r="W431" s="367"/>
      <c r="X431" s="367"/>
      <c r="Y431" s="367"/>
      <c r="Z431" s="367"/>
    </row>
    <row r="432" spans="1:26" s="368" customFormat="1" ht="15">
      <c r="A432" s="684"/>
      <c r="K432" s="697"/>
      <c r="S432" s="367"/>
      <c r="T432" s="367"/>
      <c r="U432" s="367"/>
      <c r="V432" s="367"/>
      <c r="W432" s="367"/>
      <c r="X432" s="367"/>
      <c r="Y432" s="367"/>
      <c r="Z432" s="367"/>
    </row>
    <row r="433" spans="1:26" s="368" customFormat="1" ht="15">
      <c r="A433" s="684"/>
      <c r="K433" s="697"/>
      <c r="S433" s="367"/>
      <c r="T433" s="367"/>
      <c r="U433" s="367"/>
      <c r="V433" s="367"/>
      <c r="W433" s="367"/>
      <c r="X433" s="367"/>
      <c r="Y433" s="367"/>
      <c r="Z433" s="367"/>
    </row>
    <row r="434" spans="1:26" s="368" customFormat="1" ht="15">
      <c r="A434" s="684"/>
      <c r="K434" s="697"/>
      <c r="S434" s="367"/>
      <c r="T434" s="367"/>
      <c r="U434" s="367"/>
      <c r="V434" s="367"/>
      <c r="W434" s="367"/>
      <c r="X434" s="367"/>
      <c r="Y434" s="367"/>
      <c r="Z434" s="367"/>
    </row>
    <row r="435" spans="1:26" s="368" customFormat="1" ht="15">
      <c r="A435" s="684"/>
      <c r="K435" s="697"/>
      <c r="S435" s="367"/>
      <c r="T435" s="367"/>
      <c r="U435" s="367"/>
      <c r="V435" s="367"/>
      <c r="W435" s="367"/>
      <c r="X435" s="367"/>
      <c r="Y435" s="367"/>
      <c r="Z435" s="367"/>
    </row>
    <row r="436" spans="1:26" s="368" customFormat="1" ht="15">
      <c r="A436" s="684"/>
      <c r="K436" s="697"/>
      <c r="S436" s="367"/>
      <c r="T436" s="367"/>
      <c r="U436" s="367"/>
      <c r="V436" s="367"/>
      <c r="W436" s="367"/>
      <c r="X436" s="367"/>
      <c r="Y436" s="367"/>
      <c r="Z436" s="367"/>
    </row>
    <row r="437" spans="1:26" s="368" customFormat="1" ht="15">
      <c r="A437" s="684"/>
      <c r="K437" s="697"/>
      <c r="S437" s="367"/>
      <c r="T437" s="367"/>
      <c r="U437" s="367"/>
      <c r="V437" s="367"/>
      <c r="W437" s="367"/>
      <c r="X437" s="367"/>
      <c r="Y437" s="367"/>
      <c r="Z437" s="367"/>
    </row>
    <row r="438" spans="1:26" s="368" customFormat="1" ht="15">
      <c r="A438" s="684"/>
      <c r="K438" s="697"/>
      <c r="S438" s="367"/>
      <c r="T438" s="367"/>
      <c r="U438" s="367"/>
      <c r="V438" s="367"/>
      <c r="W438" s="367"/>
      <c r="X438" s="367"/>
      <c r="Y438" s="367"/>
      <c r="Z438" s="367"/>
    </row>
    <row r="439" spans="1:26" s="368" customFormat="1" ht="15">
      <c r="A439" s="684"/>
      <c r="K439" s="697"/>
      <c r="S439" s="367"/>
      <c r="T439" s="367"/>
      <c r="U439" s="367"/>
      <c r="V439" s="367"/>
      <c r="W439" s="367"/>
      <c r="X439" s="367"/>
      <c r="Y439" s="367"/>
      <c r="Z439" s="367"/>
    </row>
    <row r="440" spans="1:26" s="368" customFormat="1" ht="15">
      <c r="A440" s="684"/>
      <c r="K440" s="697"/>
      <c r="S440" s="367"/>
      <c r="T440" s="367"/>
      <c r="U440" s="367"/>
      <c r="V440" s="367"/>
      <c r="W440" s="367"/>
      <c r="X440" s="367"/>
      <c r="Y440" s="367"/>
      <c r="Z440" s="367"/>
    </row>
    <row r="441" spans="1:26" s="368" customFormat="1" ht="15">
      <c r="A441" s="684"/>
      <c r="K441" s="697"/>
      <c r="S441" s="367"/>
      <c r="T441" s="367"/>
      <c r="U441" s="367"/>
      <c r="V441" s="367"/>
      <c r="W441" s="367"/>
      <c r="X441" s="367"/>
      <c r="Y441" s="367"/>
      <c r="Z441" s="367"/>
    </row>
    <row r="442" spans="1:26" s="368" customFormat="1" ht="15">
      <c r="A442" s="684"/>
      <c r="K442" s="697"/>
      <c r="S442" s="367"/>
      <c r="T442" s="367"/>
      <c r="U442" s="367"/>
      <c r="V442" s="367"/>
      <c r="W442" s="367"/>
      <c r="X442" s="367"/>
      <c r="Y442" s="367"/>
      <c r="Z442" s="367"/>
    </row>
    <row r="443" spans="1:26" s="368" customFormat="1" ht="15">
      <c r="A443" s="684"/>
      <c r="K443" s="697"/>
      <c r="S443" s="367"/>
      <c r="T443" s="367"/>
      <c r="U443" s="367"/>
      <c r="V443" s="367"/>
      <c r="W443" s="367"/>
      <c r="X443" s="367"/>
      <c r="Y443" s="367"/>
      <c r="Z443" s="367"/>
    </row>
    <row r="444" spans="1:26" s="368" customFormat="1" ht="15">
      <c r="A444" s="684"/>
      <c r="K444" s="697"/>
      <c r="S444" s="367"/>
      <c r="T444" s="367"/>
      <c r="U444" s="367"/>
      <c r="V444" s="367"/>
      <c r="W444" s="367"/>
      <c r="X444" s="367"/>
      <c r="Y444" s="367"/>
      <c r="Z444" s="367"/>
    </row>
    <row r="445" spans="1:26" s="368" customFormat="1" ht="15">
      <c r="A445" s="684"/>
      <c r="K445" s="697"/>
      <c r="S445" s="367"/>
      <c r="T445" s="367"/>
      <c r="U445" s="367"/>
      <c r="V445" s="367"/>
      <c r="W445" s="367"/>
      <c r="X445" s="367"/>
      <c r="Y445" s="367"/>
      <c r="Z445" s="367"/>
    </row>
    <row r="446" spans="1:26" s="368" customFormat="1" ht="15">
      <c r="A446" s="684"/>
      <c r="K446" s="697"/>
      <c r="S446" s="367"/>
      <c r="T446" s="367"/>
      <c r="U446" s="367"/>
      <c r="V446" s="367"/>
      <c r="W446" s="367"/>
      <c r="X446" s="367"/>
      <c r="Y446" s="367"/>
      <c r="Z446" s="367"/>
    </row>
    <row r="447" spans="1:26" s="368" customFormat="1" ht="15">
      <c r="A447" s="684"/>
      <c r="K447" s="697"/>
      <c r="S447" s="367"/>
      <c r="T447" s="367"/>
      <c r="U447" s="367"/>
      <c r="V447" s="367"/>
      <c r="W447" s="367"/>
      <c r="X447" s="367"/>
      <c r="Y447" s="367"/>
      <c r="Z447" s="367"/>
    </row>
    <row r="448" spans="1:26" s="368" customFormat="1" ht="15">
      <c r="A448" s="684"/>
      <c r="K448" s="697"/>
      <c r="S448" s="367"/>
      <c r="T448" s="367"/>
      <c r="U448" s="367"/>
      <c r="V448" s="367"/>
      <c r="W448" s="367"/>
      <c r="X448" s="367"/>
      <c r="Y448" s="367"/>
      <c r="Z448" s="367"/>
    </row>
    <row r="449" spans="1:26" s="368" customFormat="1" ht="15">
      <c r="A449" s="684"/>
      <c r="K449" s="697"/>
      <c r="S449" s="367"/>
      <c r="T449" s="367"/>
      <c r="U449" s="367"/>
      <c r="V449" s="367"/>
      <c r="W449" s="367"/>
      <c r="X449" s="367"/>
      <c r="Y449" s="367"/>
      <c r="Z449" s="367"/>
    </row>
    <row r="450" spans="1:26" s="368" customFormat="1" ht="15">
      <c r="A450" s="684"/>
      <c r="K450" s="697"/>
      <c r="S450" s="367"/>
      <c r="T450" s="367"/>
      <c r="U450" s="367"/>
      <c r="V450" s="367"/>
      <c r="W450" s="367"/>
      <c r="X450" s="367"/>
      <c r="Y450" s="367"/>
      <c r="Z450" s="367"/>
    </row>
    <row r="451" spans="1:26" s="368" customFormat="1" ht="15">
      <c r="A451" s="684"/>
      <c r="K451" s="697"/>
      <c r="S451" s="367"/>
      <c r="T451" s="367"/>
      <c r="U451" s="367"/>
      <c r="V451" s="367"/>
      <c r="W451" s="367"/>
      <c r="X451" s="367"/>
      <c r="Y451" s="367"/>
      <c r="Z451" s="367"/>
    </row>
    <row r="452" spans="1:26" s="368" customFormat="1" ht="15">
      <c r="A452" s="684"/>
      <c r="K452" s="697"/>
      <c r="S452" s="367"/>
      <c r="T452" s="367"/>
      <c r="U452" s="367"/>
      <c r="V452" s="367"/>
      <c r="W452" s="367"/>
      <c r="X452" s="367"/>
      <c r="Y452" s="367"/>
      <c r="Z452" s="367"/>
    </row>
    <row r="453" spans="1:26" s="368" customFormat="1" ht="15">
      <c r="A453" s="684"/>
      <c r="K453" s="697"/>
      <c r="S453" s="367"/>
      <c r="T453" s="367"/>
      <c r="U453" s="367"/>
      <c r="V453" s="367"/>
      <c r="W453" s="367"/>
      <c r="X453" s="367"/>
      <c r="Y453" s="367"/>
      <c r="Z453" s="367"/>
    </row>
    <row r="454" spans="1:26" s="368" customFormat="1" ht="15">
      <c r="A454" s="684"/>
      <c r="K454" s="697"/>
      <c r="S454" s="367"/>
      <c r="T454" s="367"/>
      <c r="U454" s="367"/>
      <c r="V454" s="367"/>
      <c r="W454" s="367"/>
      <c r="X454" s="367"/>
      <c r="Y454" s="367"/>
      <c r="Z454" s="367"/>
    </row>
    <row r="455" spans="1:26" s="368" customFormat="1" ht="15">
      <c r="A455" s="684"/>
      <c r="K455" s="697"/>
      <c r="S455" s="367"/>
      <c r="T455" s="367"/>
      <c r="U455" s="367"/>
      <c r="V455" s="367"/>
      <c r="W455" s="367"/>
      <c r="X455" s="367"/>
      <c r="Y455" s="367"/>
      <c r="Z455" s="367"/>
    </row>
    <row r="456" spans="1:26" s="368" customFormat="1" ht="15">
      <c r="A456" s="684"/>
      <c r="K456" s="697"/>
      <c r="S456" s="367"/>
      <c r="T456" s="367"/>
      <c r="U456" s="367"/>
      <c r="V456" s="367"/>
      <c r="W456" s="367"/>
      <c r="X456" s="367"/>
      <c r="Y456" s="367"/>
      <c r="Z456" s="367"/>
    </row>
    <row r="457" spans="1:26" s="368" customFormat="1" ht="15">
      <c r="A457" s="684"/>
      <c r="K457" s="697"/>
      <c r="S457" s="367"/>
      <c r="T457" s="367"/>
      <c r="U457" s="367"/>
      <c r="V457" s="367"/>
      <c r="W457" s="367"/>
      <c r="X457" s="367"/>
      <c r="Y457" s="367"/>
      <c r="Z457" s="367"/>
    </row>
    <row r="458" spans="1:26" s="368" customFormat="1" ht="15">
      <c r="A458" s="684"/>
      <c r="K458" s="697"/>
      <c r="S458" s="367"/>
      <c r="T458" s="367"/>
      <c r="U458" s="367"/>
      <c r="V458" s="367"/>
      <c r="W458" s="367"/>
      <c r="X458" s="367"/>
      <c r="Y458" s="367"/>
      <c r="Z458" s="367"/>
    </row>
    <row r="459" spans="1:26" s="368" customFormat="1" ht="15">
      <c r="A459" s="684"/>
      <c r="K459" s="697"/>
      <c r="S459" s="367"/>
      <c r="T459" s="367"/>
      <c r="U459" s="367"/>
      <c r="V459" s="367"/>
      <c r="W459" s="367"/>
      <c r="X459" s="367"/>
      <c r="Y459" s="367"/>
      <c r="Z459" s="367"/>
    </row>
    <row r="460" spans="1:26" s="368" customFormat="1" ht="15">
      <c r="A460" s="684"/>
      <c r="K460" s="697"/>
      <c r="S460" s="367"/>
      <c r="T460" s="367"/>
      <c r="U460" s="367"/>
      <c r="V460" s="367"/>
      <c r="W460" s="367"/>
      <c r="X460" s="367"/>
      <c r="Y460" s="367"/>
      <c r="Z460" s="367"/>
    </row>
    <row r="461" spans="1:26" s="368" customFormat="1" ht="15">
      <c r="A461" s="684"/>
      <c r="K461" s="697"/>
      <c r="S461" s="367"/>
      <c r="T461" s="367"/>
      <c r="U461" s="367"/>
      <c r="V461" s="367"/>
      <c r="W461" s="367"/>
      <c r="X461" s="367"/>
      <c r="Y461" s="367"/>
      <c r="Z461" s="367"/>
    </row>
    <row r="462" spans="1:26" s="368" customFormat="1" ht="15">
      <c r="A462" s="684"/>
      <c r="K462" s="697"/>
      <c r="S462" s="367"/>
      <c r="T462" s="367"/>
      <c r="U462" s="367"/>
      <c r="V462" s="367"/>
      <c r="W462" s="367"/>
      <c r="X462" s="367"/>
      <c r="Y462" s="367"/>
      <c r="Z462" s="367"/>
    </row>
    <row r="463" spans="1:26" s="368" customFormat="1" ht="15">
      <c r="A463" s="684"/>
      <c r="K463" s="697"/>
      <c r="S463" s="367"/>
      <c r="T463" s="367"/>
      <c r="U463" s="367"/>
      <c r="V463" s="367"/>
      <c r="W463" s="367"/>
      <c r="X463" s="367"/>
      <c r="Y463" s="367"/>
      <c r="Z463" s="367"/>
    </row>
    <row r="464" spans="1:26" s="368" customFormat="1" ht="15">
      <c r="A464" s="684"/>
      <c r="K464" s="697"/>
      <c r="S464" s="367"/>
      <c r="T464" s="367"/>
      <c r="U464" s="367"/>
      <c r="V464" s="367"/>
      <c r="W464" s="367"/>
      <c r="X464" s="367"/>
      <c r="Y464" s="367"/>
      <c r="Z464" s="367"/>
    </row>
    <row r="465" spans="1:26" s="368" customFormat="1" ht="15">
      <c r="A465" s="684"/>
      <c r="K465" s="697"/>
      <c r="S465" s="367"/>
      <c r="T465" s="367"/>
      <c r="U465" s="367"/>
      <c r="V465" s="367"/>
      <c r="W465" s="367"/>
      <c r="X465" s="367"/>
      <c r="Y465" s="367"/>
      <c r="Z465" s="367"/>
    </row>
    <row r="466" spans="1:26" s="368" customFormat="1" ht="15">
      <c r="A466" s="684"/>
      <c r="K466" s="697"/>
      <c r="S466" s="367"/>
      <c r="T466" s="367"/>
      <c r="U466" s="367"/>
      <c r="V466" s="367"/>
      <c r="W466" s="367"/>
      <c r="X466" s="367"/>
      <c r="Y466" s="367"/>
      <c r="Z466" s="367"/>
    </row>
    <row r="467" spans="1:26" s="368" customFormat="1" ht="15">
      <c r="A467" s="684"/>
      <c r="K467" s="697"/>
      <c r="S467" s="367"/>
      <c r="T467" s="367"/>
      <c r="U467" s="367"/>
      <c r="V467" s="367"/>
      <c r="W467" s="367"/>
      <c r="X467" s="367"/>
      <c r="Y467" s="367"/>
      <c r="Z467" s="367"/>
    </row>
    <row r="468" spans="1:26" s="368" customFormat="1" ht="15">
      <c r="A468" s="684"/>
      <c r="K468" s="697"/>
      <c r="S468" s="367"/>
      <c r="T468" s="367"/>
      <c r="U468" s="367"/>
      <c r="V468" s="367"/>
      <c r="W468" s="367"/>
      <c r="X468" s="367"/>
      <c r="Y468" s="367"/>
      <c r="Z468" s="367"/>
    </row>
    <row r="469" spans="1:26" s="368" customFormat="1" ht="15">
      <c r="A469" s="684"/>
      <c r="K469" s="697"/>
      <c r="S469" s="367"/>
      <c r="T469" s="367"/>
      <c r="U469" s="367"/>
      <c r="V469" s="367"/>
      <c r="W469" s="367"/>
      <c r="X469" s="367"/>
      <c r="Y469" s="367"/>
      <c r="Z469" s="367"/>
    </row>
    <row r="470" spans="1:26" s="368" customFormat="1" ht="15">
      <c r="A470" s="684"/>
      <c r="K470" s="697"/>
      <c r="S470" s="367"/>
      <c r="T470" s="367"/>
      <c r="U470" s="367"/>
      <c r="V470" s="367"/>
      <c r="W470" s="367"/>
      <c r="X470" s="367"/>
      <c r="Y470" s="367"/>
      <c r="Z470" s="367"/>
    </row>
    <row r="471" spans="1:26" s="368" customFormat="1" ht="15">
      <c r="A471" s="684"/>
      <c r="K471" s="697"/>
      <c r="S471" s="367"/>
      <c r="T471" s="367"/>
      <c r="U471" s="367"/>
      <c r="V471" s="367"/>
      <c r="W471" s="367"/>
      <c r="X471" s="367"/>
      <c r="Y471" s="367"/>
      <c r="Z471" s="367"/>
    </row>
    <row r="472" spans="1:26" s="368" customFormat="1" ht="15">
      <c r="A472" s="684"/>
      <c r="K472" s="697"/>
      <c r="S472" s="367"/>
      <c r="T472" s="367"/>
      <c r="U472" s="367"/>
      <c r="V472" s="367"/>
      <c r="W472" s="367"/>
      <c r="X472" s="367"/>
      <c r="Y472" s="367"/>
      <c r="Z472" s="367"/>
    </row>
    <row r="473" spans="1:26" s="368" customFormat="1" ht="15">
      <c r="A473" s="684"/>
      <c r="K473" s="697"/>
      <c r="S473" s="367"/>
      <c r="T473" s="367"/>
      <c r="U473" s="367"/>
      <c r="V473" s="367"/>
      <c r="W473" s="367"/>
      <c r="X473" s="367"/>
      <c r="Y473" s="367"/>
      <c r="Z473" s="367"/>
    </row>
    <row r="474" spans="1:26" s="368" customFormat="1" ht="15">
      <c r="A474" s="684"/>
      <c r="K474" s="697"/>
      <c r="S474" s="367"/>
      <c r="T474" s="367"/>
      <c r="U474" s="367"/>
      <c r="V474" s="367"/>
      <c r="W474" s="367"/>
      <c r="X474" s="367"/>
      <c r="Y474" s="367"/>
      <c r="Z474" s="367"/>
    </row>
    <row r="475" spans="1:26" s="368" customFormat="1" ht="15">
      <c r="A475" s="684"/>
      <c r="K475" s="697"/>
      <c r="S475" s="367"/>
      <c r="T475" s="367"/>
      <c r="U475" s="367"/>
      <c r="V475" s="367"/>
      <c r="W475" s="367"/>
      <c r="X475" s="367"/>
      <c r="Y475" s="367"/>
      <c r="Z475" s="367"/>
    </row>
    <row r="476" spans="1:26" s="368" customFormat="1" ht="15">
      <c r="A476" s="684"/>
      <c r="K476" s="697"/>
      <c r="S476" s="367"/>
      <c r="T476" s="367"/>
      <c r="U476" s="367"/>
      <c r="V476" s="367"/>
      <c r="W476" s="367"/>
      <c r="X476" s="367"/>
      <c r="Y476" s="367"/>
      <c r="Z476" s="367"/>
    </row>
    <row r="477" spans="1:26" s="368" customFormat="1" ht="15">
      <c r="A477" s="684"/>
      <c r="K477" s="697"/>
      <c r="S477" s="367"/>
      <c r="T477" s="367"/>
      <c r="U477" s="367"/>
      <c r="V477" s="367"/>
      <c r="W477" s="367"/>
      <c r="X477" s="367"/>
      <c r="Y477" s="367"/>
      <c r="Z477" s="367"/>
    </row>
    <row r="478" spans="1:26" s="368" customFormat="1" ht="15">
      <c r="A478" s="684"/>
      <c r="K478" s="697"/>
      <c r="S478" s="367"/>
      <c r="T478" s="367"/>
      <c r="U478" s="367"/>
      <c r="V478" s="367"/>
      <c r="W478" s="367"/>
      <c r="X478" s="367"/>
      <c r="Y478" s="367"/>
      <c r="Z478" s="367"/>
    </row>
    <row r="479" spans="1:26" s="368" customFormat="1" ht="15">
      <c r="A479" s="684"/>
      <c r="K479" s="697"/>
      <c r="S479" s="367"/>
      <c r="T479" s="367"/>
      <c r="U479" s="367"/>
      <c r="V479" s="367"/>
      <c r="W479" s="367"/>
      <c r="X479" s="367"/>
      <c r="Y479" s="367"/>
      <c r="Z479" s="367"/>
    </row>
    <row r="480" spans="1:26" s="368" customFormat="1" ht="15">
      <c r="A480" s="684"/>
      <c r="K480" s="697"/>
      <c r="S480" s="367"/>
      <c r="T480" s="367"/>
      <c r="U480" s="367"/>
      <c r="V480" s="367"/>
      <c r="W480" s="367"/>
      <c r="X480" s="367"/>
      <c r="Y480" s="367"/>
      <c r="Z480" s="367"/>
    </row>
    <row r="481" spans="1:26" s="368" customFormat="1" ht="15">
      <c r="A481" s="684"/>
      <c r="K481" s="697"/>
      <c r="S481" s="367"/>
      <c r="T481" s="367"/>
      <c r="U481" s="367"/>
      <c r="V481" s="367"/>
      <c r="W481" s="367"/>
      <c r="X481" s="367"/>
      <c r="Y481" s="367"/>
      <c r="Z481" s="367"/>
    </row>
    <row r="482" spans="1:26" s="368" customFormat="1" ht="15">
      <c r="A482" s="684"/>
      <c r="K482" s="697"/>
      <c r="S482" s="367"/>
      <c r="T482" s="367"/>
      <c r="U482" s="367"/>
      <c r="V482" s="367"/>
      <c r="W482" s="367"/>
      <c r="X482" s="367"/>
      <c r="Y482" s="367"/>
      <c r="Z482" s="367"/>
    </row>
    <row r="483" spans="1:26" s="368" customFormat="1" ht="15">
      <c r="A483" s="684"/>
      <c r="K483" s="697"/>
      <c r="S483" s="367"/>
      <c r="T483" s="367"/>
      <c r="U483" s="367"/>
      <c r="V483" s="367"/>
      <c r="W483" s="367"/>
      <c r="X483" s="367"/>
      <c r="Y483" s="367"/>
      <c r="Z483" s="367"/>
    </row>
    <row r="484" spans="1:26" s="368" customFormat="1" ht="15">
      <c r="A484" s="684"/>
      <c r="K484" s="697"/>
      <c r="S484" s="367"/>
      <c r="T484" s="367"/>
      <c r="U484" s="367"/>
      <c r="V484" s="367"/>
      <c r="W484" s="367"/>
      <c r="X484" s="367"/>
      <c r="Y484" s="367"/>
      <c r="Z484" s="367"/>
    </row>
    <row r="485" spans="1:26" s="368" customFormat="1" ht="15">
      <c r="A485" s="684"/>
      <c r="K485" s="697"/>
      <c r="S485" s="367"/>
      <c r="T485" s="367"/>
      <c r="U485" s="367"/>
      <c r="V485" s="367"/>
      <c r="W485" s="367"/>
      <c r="X485" s="367"/>
      <c r="Y485" s="367"/>
      <c r="Z485" s="367"/>
    </row>
    <row r="486" spans="1:26" s="368" customFormat="1" ht="15">
      <c r="A486" s="684"/>
      <c r="K486" s="697"/>
      <c r="S486" s="367"/>
      <c r="T486" s="367"/>
      <c r="U486" s="367"/>
      <c r="V486" s="367"/>
      <c r="W486" s="367"/>
      <c r="X486" s="367"/>
      <c r="Y486" s="367"/>
      <c r="Z486" s="367"/>
    </row>
    <row r="487" spans="1:26" s="368" customFormat="1" ht="15">
      <c r="A487" s="684"/>
      <c r="K487" s="697"/>
      <c r="S487" s="367"/>
      <c r="T487" s="367"/>
      <c r="U487" s="367"/>
      <c r="V487" s="367"/>
      <c r="W487" s="367"/>
      <c r="X487" s="367"/>
      <c r="Y487" s="367"/>
      <c r="Z487" s="367"/>
    </row>
    <row r="488" spans="1:26" s="368" customFormat="1" ht="15">
      <c r="A488" s="684"/>
      <c r="K488" s="697"/>
      <c r="S488" s="367"/>
      <c r="T488" s="367"/>
      <c r="U488" s="367"/>
      <c r="V488" s="367"/>
      <c r="W488" s="367"/>
      <c r="X488" s="367"/>
      <c r="Y488" s="367"/>
      <c r="Z488" s="367"/>
    </row>
    <row r="489" spans="1:26" s="368" customFormat="1" ht="15">
      <c r="A489" s="684"/>
      <c r="K489" s="697"/>
      <c r="S489" s="367"/>
      <c r="T489" s="367"/>
      <c r="U489" s="367"/>
      <c r="V489" s="367"/>
      <c r="W489" s="367"/>
      <c r="X489" s="367"/>
      <c r="Y489" s="367"/>
      <c r="Z489" s="367"/>
    </row>
    <row r="490" spans="1:26" s="368" customFormat="1" ht="15">
      <c r="A490" s="684"/>
      <c r="K490" s="697"/>
      <c r="S490" s="367"/>
      <c r="T490" s="367"/>
      <c r="U490" s="367"/>
      <c r="V490" s="367"/>
      <c r="W490" s="367"/>
      <c r="X490" s="367"/>
      <c r="Y490" s="367"/>
      <c r="Z490" s="367"/>
    </row>
    <row r="491" spans="1:26" s="368" customFormat="1" ht="15">
      <c r="A491" s="684"/>
      <c r="K491" s="697"/>
      <c r="S491" s="367"/>
      <c r="T491" s="367"/>
      <c r="U491" s="367"/>
      <c r="V491" s="367"/>
      <c r="W491" s="367"/>
      <c r="X491" s="367"/>
      <c r="Y491" s="367"/>
      <c r="Z491" s="367"/>
    </row>
    <row r="492" spans="1:26" s="368" customFormat="1" ht="15">
      <c r="A492" s="684"/>
      <c r="K492" s="697"/>
      <c r="S492" s="367"/>
      <c r="T492" s="367"/>
      <c r="U492" s="367"/>
      <c r="V492" s="367"/>
      <c r="W492" s="367"/>
      <c r="X492" s="367"/>
      <c r="Y492" s="367"/>
      <c r="Z492" s="367"/>
    </row>
    <row r="493" spans="1:26" s="368" customFormat="1" ht="15">
      <c r="A493" s="684"/>
      <c r="K493" s="697"/>
      <c r="S493" s="367"/>
      <c r="T493" s="367"/>
      <c r="U493" s="367"/>
      <c r="V493" s="367"/>
      <c r="W493" s="367"/>
      <c r="X493" s="367"/>
      <c r="Y493" s="367"/>
      <c r="Z493" s="367"/>
    </row>
    <row r="494" spans="1:26" s="368" customFormat="1" ht="15">
      <c r="A494" s="684"/>
      <c r="K494" s="697"/>
      <c r="S494" s="367"/>
      <c r="T494" s="367"/>
      <c r="U494" s="367"/>
      <c r="V494" s="367"/>
      <c r="W494" s="367"/>
      <c r="X494" s="367"/>
      <c r="Y494" s="367"/>
      <c r="Z494" s="367"/>
    </row>
    <row r="495" spans="1:26" s="368" customFormat="1" ht="15">
      <c r="A495" s="684"/>
      <c r="K495" s="697"/>
      <c r="S495" s="367"/>
      <c r="T495" s="367"/>
      <c r="U495" s="367"/>
      <c r="V495" s="367"/>
      <c r="W495" s="367"/>
      <c r="X495" s="367"/>
      <c r="Y495" s="367"/>
      <c r="Z495" s="367"/>
    </row>
    <row r="496" spans="1:26" s="368" customFormat="1" ht="15">
      <c r="A496" s="684"/>
      <c r="K496" s="697"/>
      <c r="S496" s="367"/>
      <c r="T496" s="367"/>
      <c r="U496" s="367"/>
      <c r="V496" s="367"/>
      <c r="W496" s="367"/>
      <c r="X496" s="367"/>
      <c r="Y496" s="367"/>
      <c r="Z496" s="367"/>
    </row>
    <row r="497" spans="1:26" s="368" customFormat="1" ht="15">
      <c r="A497" s="684"/>
      <c r="K497" s="697"/>
      <c r="S497" s="367"/>
      <c r="T497" s="367"/>
      <c r="U497" s="367"/>
      <c r="V497" s="367"/>
      <c r="W497" s="367"/>
      <c r="X497" s="367"/>
      <c r="Y497" s="367"/>
      <c r="Z497" s="367"/>
    </row>
    <row r="498" spans="1:26" s="368" customFormat="1" ht="15">
      <c r="A498" s="684"/>
      <c r="K498" s="697"/>
      <c r="S498" s="367"/>
      <c r="T498" s="367"/>
      <c r="U498" s="367"/>
      <c r="V498" s="367"/>
      <c r="W498" s="367"/>
      <c r="X498" s="367"/>
      <c r="Y498" s="367"/>
      <c r="Z498" s="367"/>
    </row>
    <row r="499" spans="1:26" s="368" customFormat="1" ht="15">
      <c r="A499" s="684"/>
      <c r="K499" s="697"/>
      <c r="S499" s="367"/>
      <c r="T499" s="367"/>
      <c r="U499" s="367"/>
      <c r="V499" s="367"/>
      <c r="W499" s="367"/>
      <c r="X499" s="367"/>
      <c r="Y499" s="367"/>
      <c r="Z499" s="367"/>
    </row>
    <row r="500" spans="1:26" s="368" customFormat="1" ht="15">
      <c r="A500" s="684"/>
      <c r="K500" s="697"/>
      <c r="S500" s="367"/>
      <c r="T500" s="367"/>
      <c r="U500" s="367"/>
      <c r="V500" s="367"/>
      <c r="W500" s="367"/>
      <c r="X500" s="367"/>
      <c r="Y500" s="367"/>
      <c r="Z500" s="367"/>
    </row>
    <row r="501" spans="1:26" s="368" customFormat="1" ht="15">
      <c r="A501" s="684"/>
      <c r="K501" s="697"/>
      <c r="S501" s="367"/>
      <c r="T501" s="367"/>
      <c r="U501" s="367"/>
      <c r="V501" s="367"/>
      <c r="W501" s="367"/>
      <c r="X501" s="367"/>
      <c r="Y501" s="367"/>
      <c r="Z501" s="367"/>
    </row>
    <row r="502" spans="1:26" s="368" customFormat="1" ht="15">
      <c r="A502" s="684"/>
      <c r="K502" s="697"/>
      <c r="S502" s="367"/>
      <c r="T502" s="367"/>
      <c r="U502" s="367"/>
      <c r="V502" s="367"/>
      <c r="W502" s="367"/>
      <c r="X502" s="367"/>
      <c r="Y502" s="367"/>
      <c r="Z502" s="367"/>
    </row>
    <row r="503" spans="1:26" s="368" customFormat="1" ht="15">
      <c r="A503" s="684"/>
      <c r="K503" s="697"/>
      <c r="S503" s="367"/>
      <c r="T503" s="367"/>
      <c r="U503" s="367"/>
      <c r="V503" s="367"/>
      <c r="W503" s="367"/>
      <c r="X503" s="367"/>
      <c r="Y503" s="367"/>
      <c r="Z503" s="367"/>
    </row>
    <row r="504" spans="1:26" s="368" customFormat="1" ht="15">
      <c r="A504" s="684"/>
      <c r="K504" s="697"/>
      <c r="S504" s="367"/>
      <c r="T504" s="367"/>
      <c r="U504" s="367"/>
      <c r="V504" s="367"/>
      <c r="W504" s="367"/>
      <c r="X504" s="367"/>
      <c r="Y504" s="367"/>
      <c r="Z504" s="367"/>
    </row>
    <row r="505" spans="1:26" s="368" customFormat="1" ht="15">
      <c r="A505" s="684"/>
      <c r="K505" s="697"/>
      <c r="S505" s="367"/>
      <c r="T505" s="367"/>
      <c r="U505" s="367"/>
      <c r="V505" s="367"/>
      <c r="W505" s="367"/>
      <c r="X505" s="367"/>
      <c r="Y505" s="367"/>
      <c r="Z505" s="367"/>
    </row>
    <row r="506" spans="1:26" s="368" customFormat="1" ht="15">
      <c r="A506" s="684"/>
      <c r="K506" s="697"/>
      <c r="S506" s="367"/>
      <c r="T506" s="367"/>
      <c r="U506" s="367"/>
      <c r="V506" s="367"/>
      <c r="W506" s="367"/>
      <c r="X506" s="367"/>
      <c r="Y506" s="367"/>
      <c r="Z506" s="367"/>
    </row>
    <row r="507" spans="1:26" s="368" customFormat="1" ht="15">
      <c r="A507" s="684"/>
      <c r="K507" s="697"/>
      <c r="S507" s="367"/>
      <c r="T507" s="367"/>
      <c r="U507" s="367"/>
      <c r="V507" s="367"/>
      <c r="W507" s="367"/>
      <c r="X507" s="367"/>
      <c r="Y507" s="367"/>
      <c r="Z507" s="367"/>
    </row>
    <row r="508" spans="1:26" s="368" customFormat="1" ht="15">
      <c r="A508" s="684"/>
      <c r="K508" s="697"/>
      <c r="S508" s="367"/>
      <c r="T508" s="367"/>
      <c r="U508" s="367"/>
      <c r="V508" s="367"/>
      <c r="W508" s="367"/>
      <c r="X508" s="367"/>
      <c r="Y508" s="367"/>
      <c r="Z508" s="367"/>
    </row>
    <row r="509" spans="1:26" s="368" customFormat="1" ht="15">
      <c r="A509" s="684"/>
      <c r="K509" s="697"/>
      <c r="S509" s="367"/>
      <c r="T509" s="367"/>
      <c r="U509" s="367"/>
      <c r="V509" s="367"/>
      <c r="W509" s="367"/>
      <c r="X509" s="367"/>
      <c r="Y509" s="367"/>
      <c r="Z509" s="367"/>
    </row>
    <row r="510" spans="1:26" s="368" customFormat="1" ht="15">
      <c r="A510" s="684"/>
      <c r="K510" s="697"/>
      <c r="S510" s="367"/>
      <c r="T510" s="367"/>
      <c r="U510" s="367"/>
      <c r="V510" s="367"/>
      <c r="W510" s="367"/>
      <c r="X510" s="367"/>
      <c r="Y510" s="367"/>
      <c r="Z510" s="367"/>
    </row>
    <row r="511" spans="1:26" s="368" customFormat="1" ht="15">
      <c r="A511" s="684"/>
      <c r="K511" s="697"/>
      <c r="S511" s="367"/>
      <c r="T511" s="367"/>
      <c r="U511" s="367"/>
      <c r="V511" s="367"/>
      <c r="W511" s="367"/>
      <c r="X511" s="367"/>
      <c r="Y511" s="367"/>
      <c r="Z511" s="367"/>
    </row>
    <row r="512" spans="1:26" s="368" customFormat="1" ht="15">
      <c r="A512" s="684"/>
      <c r="K512" s="697"/>
      <c r="S512" s="367"/>
      <c r="T512" s="367"/>
      <c r="U512" s="367"/>
      <c r="V512" s="367"/>
      <c r="W512" s="367"/>
      <c r="X512" s="367"/>
      <c r="Y512" s="367"/>
      <c r="Z512" s="367"/>
    </row>
    <row r="513" spans="1:26" s="368" customFormat="1" ht="15">
      <c r="A513" s="684"/>
      <c r="K513" s="697"/>
      <c r="S513" s="367"/>
      <c r="T513" s="367"/>
      <c r="U513" s="367"/>
      <c r="V513" s="367"/>
      <c r="W513" s="367"/>
      <c r="X513" s="367"/>
      <c r="Y513" s="367"/>
      <c r="Z513" s="367"/>
    </row>
    <row r="514" spans="1:26" s="368" customFormat="1" ht="15">
      <c r="A514" s="684"/>
      <c r="K514" s="697"/>
      <c r="S514" s="367"/>
      <c r="T514" s="367"/>
      <c r="U514" s="367"/>
      <c r="V514" s="367"/>
      <c r="W514" s="367"/>
      <c r="X514" s="367"/>
      <c r="Y514" s="367"/>
      <c r="Z514" s="367"/>
    </row>
    <row r="515" spans="1:26" s="368" customFormat="1" ht="15">
      <c r="A515" s="684"/>
      <c r="K515" s="697"/>
      <c r="S515" s="367"/>
      <c r="T515" s="367"/>
      <c r="U515" s="367"/>
      <c r="V515" s="367"/>
      <c r="W515" s="367"/>
      <c r="X515" s="367"/>
      <c r="Y515" s="367"/>
      <c r="Z515" s="367"/>
    </row>
    <row r="516" spans="1:26" s="368" customFormat="1" ht="15">
      <c r="A516" s="684"/>
      <c r="K516" s="697"/>
      <c r="S516" s="367"/>
      <c r="T516" s="367"/>
      <c r="U516" s="367"/>
      <c r="V516" s="367"/>
      <c r="W516" s="367"/>
      <c r="X516" s="367"/>
      <c r="Y516" s="367"/>
      <c r="Z516" s="367"/>
    </row>
    <row r="517" spans="1:26" s="368" customFormat="1" ht="15">
      <c r="A517" s="684"/>
      <c r="K517" s="697"/>
      <c r="S517" s="367"/>
      <c r="T517" s="367"/>
      <c r="U517" s="367"/>
      <c r="V517" s="367"/>
      <c r="W517" s="367"/>
      <c r="X517" s="367"/>
      <c r="Y517" s="367"/>
      <c r="Z517" s="367"/>
    </row>
    <row r="518" spans="1:26" s="368" customFormat="1" ht="15">
      <c r="A518" s="684"/>
      <c r="K518" s="697"/>
      <c r="S518" s="367"/>
      <c r="T518" s="367"/>
      <c r="U518" s="367"/>
      <c r="V518" s="367"/>
      <c r="W518" s="367"/>
      <c r="X518" s="367"/>
      <c r="Y518" s="367"/>
      <c r="Z518" s="367"/>
    </row>
    <row r="519" spans="1:26" s="368" customFormat="1" ht="15">
      <c r="A519" s="684"/>
      <c r="K519" s="697"/>
      <c r="S519" s="367"/>
      <c r="T519" s="367"/>
      <c r="U519" s="367"/>
      <c r="V519" s="367"/>
      <c r="W519" s="367"/>
      <c r="X519" s="367"/>
      <c r="Y519" s="367"/>
      <c r="Z519" s="367"/>
    </row>
    <row r="520" spans="1:26" s="368" customFormat="1" ht="15">
      <c r="A520" s="684"/>
      <c r="K520" s="697"/>
      <c r="S520" s="367"/>
      <c r="T520" s="367"/>
      <c r="U520" s="367"/>
      <c r="V520" s="367"/>
      <c r="W520" s="367"/>
      <c r="X520" s="367"/>
      <c r="Y520" s="367"/>
      <c r="Z520" s="367"/>
    </row>
    <row r="521" spans="1:26" s="368" customFormat="1" ht="15">
      <c r="A521" s="684"/>
      <c r="K521" s="697"/>
      <c r="S521" s="367"/>
      <c r="T521" s="367"/>
      <c r="U521" s="367"/>
      <c r="V521" s="367"/>
      <c r="W521" s="367"/>
      <c r="X521" s="367"/>
      <c r="Y521" s="367"/>
      <c r="Z521" s="367"/>
    </row>
    <row r="522" spans="1:26" s="368" customFormat="1" ht="15">
      <c r="A522" s="684"/>
      <c r="K522" s="697"/>
      <c r="S522" s="367"/>
      <c r="T522" s="367"/>
      <c r="U522" s="367"/>
      <c r="V522" s="367"/>
      <c r="W522" s="367"/>
      <c r="X522" s="367"/>
      <c r="Y522" s="367"/>
      <c r="Z522" s="367"/>
    </row>
    <row r="523" spans="1:26" s="368" customFormat="1" ht="15">
      <c r="A523" s="684"/>
      <c r="K523" s="697"/>
      <c r="S523" s="367"/>
      <c r="T523" s="367"/>
      <c r="U523" s="367"/>
      <c r="V523" s="367"/>
      <c r="W523" s="367"/>
      <c r="X523" s="367"/>
      <c r="Y523" s="367"/>
      <c r="Z523" s="367"/>
    </row>
    <row r="524" spans="1:26" s="368" customFormat="1" ht="15">
      <c r="A524" s="684"/>
      <c r="K524" s="697"/>
      <c r="S524" s="367"/>
      <c r="T524" s="367"/>
      <c r="U524" s="367"/>
      <c r="V524" s="367"/>
      <c r="W524" s="367"/>
      <c r="X524" s="367"/>
      <c r="Y524" s="367"/>
      <c r="Z524" s="367"/>
    </row>
    <row r="525" spans="1:26" s="368" customFormat="1" ht="15">
      <c r="A525" s="684"/>
      <c r="K525" s="697"/>
      <c r="S525" s="367"/>
      <c r="T525" s="367"/>
      <c r="U525" s="367"/>
      <c r="V525" s="367"/>
      <c r="W525" s="367"/>
      <c r="X525" s="367"/>
      <c r="Y525" s="367"/>
      <c r="Z525" s="367"/>
    </row>
    <row r="526" spans="1:26" s="368" customFormat="1" ht="15">
      <c r="A526" s="684"/>
      <c r="K526" s="697"/>
      <c r="S526" s="367"/>
      <c r="T526" s="367"/>
      <c r="U526" s="367"/>
      <c r="V526" s="367"/>
      <c r="W526" s="367"/>
      <c r="X526" s="367"/>
      <c r="Y526" s="367"/>
      <c r="Z526" s="367"/>
    </row>
    <row r="527" spans="1:26" s="368" customFormat="1" ht="15">
      <c r="A527" s="684"/>
      <c r="K527" s="697"/>
      <c r="S527" s="367"/>
      <c r="T527" s="367"/>
      <c r="U527" s="367"/>
      <c r="V527" s="367"/>
      <c r="W527" s="367"/>
      <c r="X527" s="367"/>
      <c r="Y527" s="367"/>
      <c r="Z527" s="367"/>
    </row>
    <row r="528" spans="1:26" s="368" customFormat="1" ht="15">
      <c r="A528" s="684"/>
      <c r="K528" s="697"/>
      <c r="S528" s="367"/>
      <c r="T528" s="367"/>
      <c r="U528" s="367"/>
      <c r="V528" s="367"/>
      <c r="W528" s="367"/>
      <c r="X528" s="367"/>
      <c r="Y528" s="367"/>
      <c r="Z528" s="367"/>
    </row>
    <row r="529" spans="1:26" s="368" customFormat="1" ht="15">
      <c r="A529" s="684"/>
      <c r="K529" s="697"/>
      <c r="S529" s="367"/>
      <c r="T529" s="367"/>
      <c r="U529" s="367"/>
      <c r="V529" s="367"/>
      <c r="W529" s="367"/>
      <c r="X529" s="367"/>
      <c r="Y529" s="367"/>
      <c r="Z529" s="367"/>
    </row>
    <row r="530" spans="1:26" s="368" customFormat="1" ht="15">
      <c r="A530" s="684"/>
      <c r="K530" s="697"/>
      <c r="S530" s="367"/>
      <c r="T530" s="367"/>
      <c r="U530" s="367"/>
      <c r="V530" s="367"/>
      <c r="W530" s="367"/>
      <c r="X530" s="367"/>
      <c r="Y530" s="367"/>
      <c r="Z530" s="367"/>
    </row>
    <row r="531" spans="1:26" s="368" customFormat="1" ht="15">
      <c r="A531" s="684"/>
      <c r="K531" s="697"/>
      <c r="S531" s="367"/>
      <c r="T531" s="367"/>
      <c r="U531" s="367"/>
      <c r="V531" s="367"/>
      <c r="W531" s="367"/>
      <c r="X531" s="367"/>
      <c r="Y531" s="367"/>
      <c r="Z531" s="367"/>
    </row>
    <row r="532" spans="1:26" s="368" customFormat="1" ht="15">
      <c r="A532" s="684"/>
      <c r="K532" s="697"/>
      <c r="S532" s="367"/>
      <c r="T532" s="367"/>
      <c r="U532" s="367"/>
      <c r="V532" s="367"/>
      <c r="W532" s="367"/>
      <c r="X532" s="367"/>
      <c r="Y532" s="367"/>
      <c r="Z532" s="367"/>
    </row>
    <row r="533" spans="1:26" s="368" customFormat="1" ht="15">
      <c r="A533" s="684"/>
      <c r="K533" s="697"/>
      <c r="S533" s="367"/>
      <c r="T533" s="367"/>
      <c r="U533" s="367"/>
      <c r="V533" s="367"/>
      <c r="W533" s="367"/>
      <c r="X533" s="367"/>
      <c r="Y533" s="367"/>
      <c r="Z533" s="367"/>
    </row>
    <row r="534" spans="1:26" s="368" customFormat="1" ht="15">
      <c r="A534" s="684"/>
      <c r="K534" s="697"/>
      <c r="S534" s="367"/>
      <c r="T534" s="367"/>
      <c r="U534" s="367"/>
      <c r="V534" s="367"/>
      <c r="W534" s="367"/>
      <c r="X534" s="367"/>
      <c r="Y534" s="367"/>
      <c r="Z534" s="367"/>
    </row>
    <row r="535" spans="1:26" s="368" customFormat="1" ht="15">
      <c r="A535" s="684"/>
      <c r="K535" s="697"/>
      <c r="S535" s="367"/>
      <c r="T535" s="367"/>
      <c r="U535" s="367"/>
      <c r="V535" s="367"/>
      <c r="W535" s="367"/>
      <c r="X535" s="367"/>
      <c r="Y535" s="367"/>
      <c r="Z535" s="367"/>
    </row>
    <row r="536" spans="1:26" s="368" customFormat="1" ht="15">
      <c r="A536" s="684"/>
      <c r="K536" s="697"/>
      <c r="S536" s="367"/>
      <c r="T536" s="367"/>
      <c r="U536" s="367"/>
      <c r="V536" s="367"/>
      <c r="W536" s="367"/>
      <c r="X536" s="367"/>
      <c r="Y536" s="367"/>
      <c r="Z536" s="367"/>
    </row>
    <row r="537" spans="1:26" s="368" customFormat="1" ht="15">
      <c r="A537" s="684"/>
      <c r="K537" s="697"/>
      <c r="S537" s="367"/>
      <c r="T537" s="367"/>
      <c r="U537" s="367"/>
      <c r="V537" s="367"/>
      <c r="W537" s="367"/>
      <c r="X537" s="367"/>
      <c r="Y537" s="367"/>
      <c r="Z537" s="367"/>
    </row>
    <row r="538" spans="1:26" s="368" customFormat="1" ht="15">
      <c r="A538" s="684"/>
      <c r="K538" s="697"/>
      <c r="S538" s="367"/>
      <c r="T538" s="367"/>
      <c r="U538" s="367"/>
      <c r="V538" s="367"/>
      <c r="W538" s="367"/>
      <c r="X538" s="367"/>
      <c r="Y538" s="367"/>
      <c r="Z538" s="367"/>
    </row>
    <row r="539" spans="1:26" s="368" customFormat="1" ht="15">
      <c r="A539" s="684"/>
      <c r="K539" s="697"/>
      <c r="S539" s="367"/>
      <c r="T539" s="367"/>
      <c r="U539" s="367"/>
      <c r="V539" s="367"/>
      <c r="W539" s="367"/>
      <c r="X539" s="367"/>
      <c r="Y539" s="367"/>
      <c r="Z539" s="367"/>
    </row>
    <row r="540" spans="1:26" s="368" customFormat="1" ht="15">
      <c r="A540" s="684"/>
      <c r="K540" s="697"/>
      <c r="S540" s="367"/>
      <c r="T540" s="367"/>
      <c r="U540" s="367"/>
      <c r="V540" s="367"/>
      <c r="W540" s="367"/>
      <c r="X540" s="367"/>
      <c r="Y540" s="367"/>
      <c r="Z540" s="367"/>
    </row>
    <row r="541" spans="1:26" s="368" customFormat="1" ht="15">
      <c r="A541" s="684"/>
      <c r="K541" s="697"/>
      <c r="S541" s="367"/>
      <c r="T541" s="367"/>
      <c r="U541" s="367"/>
      <c r="V541" s="367"/>
      <c r="W541" s="367"/>
      <c r="X541" s="367"/>
      <c r="Y541" s="367"/>
      <c r="Z541" s="367"/>
    </row>
    <row r="542" spans="1:26" s="368" customFormat="1" ht="15">
      <c r="A542" s="684"/>
      <c r="K542" s="697"/>
      <c r="S542" s="367"/>
      <c r="T542" s="367"/>
      <c r="U542" s="367"/>
      <c r="V542" s="367"/>
      <c r="W542" s="367"/>
      <c r="X542" s="367"/>
      <c r="Y542" s="367"/>
      <c r="Z542" s="367"/>
    </row>
    <row r="543" spans="1:26" s="368" customFormat="1" ht="15">
      <c r="A543" s="684"/>
      <c r="K543" s="697"/>
      <c r="S543" s="367"/>
      <c r="T543" s="367"/>
      <c r="U543" s="367"/>
      <c r="V543" s="367"/>
      <c r="W543" s="367"/>
      <c r="X543" s="367"/>
      <c r="Y543" s="367"/>
      <c r="Z543" s="367"/>
    </row>
    <row r="544" spans="1:26" s="368" customFormat="1" ht="15">
      <c r="A544" s="684"/>
      <c r="K544" s="697"/>
      <c r="S544" s="367"/>
      <c r="T544" s="367"/>
      <c r="U544" s="367"/>
      <c r="V544" s="367"/>
      <c r="W544" s="367"/>
      <c r="X544" s="367"/>
      <c r="Y544" s="367"/>
      <c r="Z544" s="367"/>
    </row>
    <row r="545" spans="1:26" s="368" customFormat="1" ht="15">
      <c r="A545" s="684"/>
      <c r="K545" s="697"/>
      <c r="S545" s="367"/>
      <c r="T545" s="367"/>
      <c r="U545" s="367"/>
      <c r="V545" s="367"/>
      <c r="W545" s="367"/>
      <c r="X545" s="367"/>
      <c r="Y545" s="367"/>
      <c r="Z545" s="367"/>
    </row>
    <row r="546" spans="1:26" s="368" customFormat="1" ht="15">
      <c r="A546" s="684"/>
      <c r="K546" s="697"/>
      <c r="S546" s="367"/>
      <c r="T546" s="367"/>
      <c r="U546" s="367"/>
      <c r="V546" s="367"/>
      <c r="W546" s="367"/>
      <c r="X546" s="367"/>
      <c r="Y546" s="367"/>
      <c r="Z546" s="367"/>
    </row>
    <row r="547" spans="1:26" s="368" customFormat="1" ht="15">
      <c r="A547" s="684"/>
      <c r="K547" s="697"/>
      <c r="S547" s="367"/>
      <c r="T547" s="367"/>
      <c r="U547" s="367"/>
      <c r="V547" s="367"/>
      <c r="W547" s="367"/>
      <c r="X547" s="367"/>
      <c r="Y547" s="367"/>
      <c r="Z547" s="367"/>
    </row>
    <row r="548" spans="1:26" s="368" customFormat="1" ht="15">
      <c r="A548" s="684"/>
      <c r="K548" s="697"/>
      <c r="S548" s="367"/>
      <c r="T548" s="367"/>
      <c r="U548" s="367"/>
      <c r="V548" s="367"/>
      <c r="W548" s="367"/>
      <c r="X548" s="367"/>
      <c r="Y548" s="367"/>
      <c r="Z548" s="367"/>
    </row>
    <row r="549" spans="1:26" s="368" customFormat="1" ht="15">
      <c r="A549" s="684"/>
      <c r="K549" s="697"/>
      <c r="S549" s="367"/>
      <c r="T549" s="367"/>
      <c r="U549" s="367"/>
      <c r="V549" s="367"/>
      <c r="W549" s="367"/>
      <c r="X549" s="367"/>
      <c r="Y549" s="367"/>
      <c r="Z549" s="367"/>
    </row>
    <row r="550" spans="1:26" s="368" customFormat="1" ht="15">
      <c r="A550" s="684"/>
      <c r="K550" s="697"/>
      <c r="S550" s="367"/>
      <c r="T550" s="367"/>
      <c r="U550" s="367"/>
      <c r="V550" s="367"/>
      <c r="W550" s="367"/>
      <c r="X550" s="367"/>
      <c r="Y550" s="367"/>
      <c r="Z550" s="367"/>
    </row>
    <row r="551" spans="1:26" s="368" customFormat="1" ht="15">
      <c r="A551" s="684"/>
      <c r="K551" s="697"/>
      <c r="S551" s="367"/>
      <c r="T551" s="367"/>
      <c r="U551" s="367"/>
      <c r="V551" s="367"/>
      <c r="W551" s="367"/>
      <c r="X551" s="367"/>
      <c r="Y551" s="367"/>
      <c r="Z551" s="367"/>
    </row>
    <row r="552" spans="1:26" s="368" customFormat="1" ht="15">
      <c r="A552" s="684"/>
      <c r="K552" s="697"/>
      <c r="S552" s="367"/>
      <c r="T552" s="367"/>
      <c r="U552" s="367"/>
      <c r="V552" s="367"/>
      <c r="W552" s="367"/>
      <c r="X552" s="367"/>
      <c r="Y552" s="367"/>
      <c r="Z552" s="367"/>
    </row>
    <row r="553" spans="1:26" s="368" customFormat="1" ht="15">
      <c r="A553" s="684"/>
      <c r="K553" s="697"/>
      <c r="S553" s="367"/>
      <c r="T553" s="367"/>
      <c r="U553" s="367"/>
      <c r="V553" s="367"/>
      <c r="W553" s="367"/>
      <c r="X553" s="367"/>
      <c r="Y553" s="367"/>
      <c r="Z553" s="367"/>
    </row>
    <row r="554" spans="1:26" s="368" customFormat="1" ht="15">
      <c r="A554" s="684"/>
      <c r="K554" s="697"/>
      <c r="S554" s="367"/>
      <c r="T554" s="367"/>
      <c r="U554" s="367"/>
      <c r="V554" s="367"/>
      <c r="W554" s="367"/>
      <c r="X554" s="367"/>
      <c r="Y554" s="367"/>
      <c r="Z554" s="367"/>
    </row>
    <row r="555" spans="1:26" s="368" customFormat="1" ht="15">
      <c r="A555" s="684"/>
      <c r="K555" s="697"/>
      <c r="S555" s="367"/>
      <c r="T555" s="367"/>
      <c r="U555" s="367"/>
      <c r="V555" s="367"/>
      <c r="W555" s="367"/>
      <c r="X555" s="367"/>
      <c r="Y555" s="367"/>
      <c r="Z555" s="367"/>
    </row>
    <row r="556" spans="1:26" s="368" customFormat="1" ht="15">
      <c r="A556" s="684"/>
      <c r="K556" s="697"/>
      <c r="S556" s="367"/>
      <c r="T556" s="367"/>
      <c r="U556" s="367"/>
      <c r="V556" s="367"/>
      <c r="W556" s="367"/>
      <c r="X556" s="367"/>
      <c r="Y556" s="367"/>
      <c r="Z556" s="367"/>
    </row>
    <row r="557" spans="1:26" s="368" customFormat="1" ht="15">
      <c r="A557" s="684"/>
      <c r="K557" s="697"/>
      <c r="S557" s="367"/>
      <c r="T557" s="367"/>
      <c r="U557" s="367"/>
      <c r="V557" s="367"/>
      <c r="W557" s="367"/>
      <c r="X557" s="367"/>
      <c r="Y557" s="367"/>
      <c r="Z557" s="367"/>
    </row>
    <row r="558" spans="1:26" s="368" customFormat="1" ht="15">
      <c r="A558" s="684"/>
      <c r="K558" s="697"/>
      <c r="S558" s="367"/>
      <c r="T558" s="367"/>
      <c r="U558" s="367"/>
      <c r="V558" s="367"/>
      <c r="W558" s="367"/>
      <c r="X558" s="367"/>
      <c r="Y558" s="367"/>
      <c r="Z558" s="367"/>
    </row>
    <row r="559" spans="1:26" s="368" customFormat="1" ht="15">
      <c r="A559" s="684"/>
      <c r="K559" s="697"/>
      <c r="S559" s="367"/>
      <c r="T559" s="367"/>
      <c r="U559" s="367"/>
      <c r="V559" s="367"/>
      <c r="W559" s="367"/>
      <c r="X559" s="367"/>
      <c r="Y559" s="367"/>
      <c r="Z559" s="367"/>
    </row>
    <row r="560" spans="1:26" s="368" customFormat="1" ht="15">
      <c r="A560" s="684"/>
      <c r="K560" s="697"/>
      <c r="S560" s="367"/>
      <c r="T560" s="367"/>
      <c r="U560" s="367"/>
      <c r="V560" s="367"/>
      <c r="W560" s="367"/>
      <c r="X560" s="367"/>
      <c r="Y560" s="367"/>
      <c r="Z560" s="367"/>
    </row>
    <row r="561" spans="1:26" s="368" customFormat="1" ht="15">
      <c r="A561" s="684"/>
      <c r="K561" s="697"/>
      <c r="S561" s="367"/>
      <c r="T561" s="367"/>
      <c r="U561" s="367"/>
      <c r="V561" s="367"/>
      <c r="W561" s="367"/>
      <c r="X561" s="367"/>
      <c r="Y561" s="367"/>
      <c r="Z561" s="367"/>
    </row>
    <row r="562" spans="1:26" s="368" customFormat="1" ht="15">
      <c r="A562" s="684"/>
      <c r="K562" s="697"/>
      <c r="S562" s="367"/>
      <c r="T562" s="367"/>
      <c r="U562" s="367"/>
      <c r="V562" s="367"/>
      <c r="W562" s="367"/>
      <c r="X562" s="367"/>
      <c r="Y562" s="367"/>
      <c r="Z562" s="367"/>
    </row>
    <row r="563" spans="1:26" s="368" customFormat="1" ht="15">
      <c r="A563" s="684"/>
      <c r="K563" s="697"/>
      <c r="S563" s="367"/>
      <c r="T563" s="367"/>
      <c r="U563" s="367"/>
      <c r="V563" s="367"/>
      <c r="W563" s="367"/>
      <c r="X563" s="367"/>
      <c r="Y563" s="367"/>
      <c r="Z563" s="367"/>
    </row>
    <row r="564" spans="1:26" s="368" customFormat="1" ht="15">
      <c r="A564" s="684"/>
      <c r="K564" s="697"/>
      <c r="S564" s="367"/>
      <c r="T564" s="367"/>
      <c r="U564" s="367"/>
      <c r="V564" s="367"/>
      <c r="W564" s="367"/>
      <c r="X564" s="367"/>
      <c r="Y564" s="367"/>
      <c r="Z564" s="367"/>
    </row>
    <row r="565" spans="1:26" s="368" customFormat="1" ht="15">
      <c r="A565" s="684"/>
      <c r="K565" s="697"/>
      <c r="S565" s="367"/>
      <c r="T565" s="367"/>
      <c r="U565" s="367"/>
      <c r="V565" s="367"/>
      <c r="W565" s="367"/>
      <c r="X565" s="367"/>
      <c r="Y565" s="367"/>
      <c r="Z565" s="367"/>
    </row>
    <row r="566" spans="1:26" s="368" customFormat="1" ht="15">
      <c r="A566" s="684"/>
      <c r="K566" s="697"/>
      <c r="S566" s="367"/>
      <c r="T566" s="367"/>
      <c r="U566" s="367"/>
      <c r="V566" s="367"/>
      <c r="W566" s="367"/>
      <c r="X566" s="367"/>
      <c r="Y566" s="367"/>
      <c r="Z566" s="367"/>
    </row>
    <row r="567" spans="1:26" s="368" customFormat="1" ht="15">
      <c r="A567" s="684"/>
      <c r="K567" s="697"/>
      <c r="S567" s="367"/>
      <c r="T567" s="367"/>
      <c r="U567" s="367"/>
      <c r="V567" s="367"/>
      <c r="W567" s="367"/>
      <c r="X567" s="367"/>
      <c r="Y567" s="367"/>
      <c r="Z567" s="367"/>
    </row>
    <row r="568" spans="1:26" s="368" customFormat="1" ht="15">
      <c r="A568" s="684"/>
      <c r="K568" s="697"/>
      <c r="S568" s="367"/>
      <c r="T568" s="367"/>
      <c r="U568" s="367"/>
      <c r="V568" s="367"/>
      <c r="W568" s="367"/>
      <c r="X568" s="367"/>
      <c r="Y568" s="367"/>
      <c r="Z568" s="367"/>
    </row>
    <row r="569" spans="1:26" s="368" customFormat="1" ht="15">
      <c r="A569" s="684"/>
      <c r="K569" s="697"/>
      <c r="S569" s="367"/>
      <c r="T569" s="367"/>
      <c r="U569" s="367"/>
      <c r="V569" s="367"/>
      <c r="W569" s="367"/>
      <c r="X569" s="367"/>
      <c r="Y569" s="367"/>
      <c r="Z569" s="367"/>
    </row>
    <row r="570" spans="1:26" s="368" customFormat="1" ht="15">
      <c r="A570" s="684"/>
      <c r="K570" s="697"/>
      <c r="S570" s="367"/>
      <c r="T570" s="367"/>
      <c r="U570" s="367"/>
      <c r="V570" s="367"/>
      <c r="W570" s="367"/>
      <c r="X570" s="367"/>
      <c r="Y570" s="367"/>
      <c r="Z570" s="367"/>
    </row>
    <row r="571" spans="1:26" s="368" customFormat="1" ht="15">
      <c r="A571" s="684"/>
      <c r="K571" s="697"/>
      <c r="S571" s="367"/>
      <c r="T571" s="367"/>
      <c r="U571" s="367"/>
      <c r="V571" s="367"/>
      <c r="W571" s="367"/>
      <c r="X571" s="367"/>
      <c r="Y571" s="367"/>
      <c r="Z571" s="367"/>
    </row>
    <row r="572" spans="1:26" s="368" customFormat="1" ht="15">
      <c r="A572" s="684"/>
      <c r="K572" s="697"/>
      <c r="S572" s="367"/>
      <c r="T572" s="367"/>
      <c r="U572" s="367"/>
      <c r="V572" s="367"/>
      <c r="W572" s="367"/>
      <c r="X572" s="367"/>
      <c r="Y572" s="367"/>
      <c r="Z572" s="367"/>
    </row>
    <row r="573" spans="1:26" s="368" customFormat="1" ht="15">
      <c r="A573" s="684"/>
      <c r="K573" s="697"/>
      <c r="S573" s="367"/>
      <c r="T573" s="367"/>
      <c r="U573" s="367"/>
      <c r="V573" s="367"/>
      <c r="W573" s="367"/>
      <c r="X573" s="367"/>
      <c r="Y573" s="367"/>
      <c r="Z573" s="367"/>
    </row>
    <row r="574" spans="1:26" s="368" customFormat="1" ht="15">
      <c r="A574" s="684"/>
      <c r="K574" s="697"/>
      <c r="S574" s="367"/>
      <c r="T574" s="367"/>
      <c r="U574" s="367"/>
      <c r="V574" s="367"/>
      <c r="W574" s="367"/>
      <c r="X574" s="367"/>
      <c r="Y574" s="367"/>
      <c r="Z574" s="367"/>
    </row>
    <row r="575" spans="1:26" s="368" customFormat="1" ht="15">
      <c r="A575" s="684"/>
      <c r="K575" s="697"/>
      <c r="S575" s="367"/>
      <c r="T575" s="367"/>
      <c r="U575" s="367"/>
      <c r="V575" s="367"/>
      <c r="W575" s="367"/>
      <c r="X575" s="367"/>
      <c r="Y575" s="367"/>
      <c r="Z575" s="367"/>
    </row>
    <row r="576" spans="1:26" s="368" customFormat="1" ht="15">
      <c r="A576" s="684"/>
      <c r="K576" s="697"/>
      <c r="S576" s="367"/>
      <c r="T576" s="367"/>
      <c r="U576" s="367"/>
      <c r="V576" s="367"/>
      <c r="W576" s="367"/>
      <c r="X576" s="367"/>
      <c r="Y576" s="367"/>
      <c r="Z576" s="367"/>
    </row>
    <row r="577" spans="1:26" s="368" customFormat="1" ht="15">
      <c r="A577" s="684"/>
      <c r="K577" s="697"/>
      <c r="S577" s="367"/>
      <c r="T577" s="367"/>
      <c r="U577" s="367"/>
      <c r="V577" s="367"/>
      <c r="W577" s="367"/>
      <c r="X577" s="367"/>
      <c r="Y577" s="367"/>
      <c r="Z577" s="367"/>
    </row>
    <row r="578" spans="1:26" s="368" customFormat="1" ht="15">
      <c r="A578" s="684"/>
      <c r="K578" s="697"/>
      <c r="S578" s="367"/>
      <c r="T578" s="367"/>
      <c r="U578" s="367"/>
      <c r="V578" s="367"/>
      <c r="W578" s="367"/>
      <c r="X578" s="367"/>
      <c r="Y578" s="367"/>
      <c r="Z578" s="367"/>
    </row>
    <row r="579" spans="1:26" s="368" customFormat="1" ht="15">
      <c r="A579" s="684"/>
      <c r="K579" s="697"/>
      <c r="S579" s="367"/>
      <c r="T579" s="367"/>
      <c r="U579" s="367"/>
      <c r="V579" s="367"/>
      <c r="W579" s="367"/>
      <c r="X579" s="367"/>
      <c r="Y579" s="367"/>
      <c r="Z579" s="367"/>
    </row>
    <row r="580" spans="1:26" s="368" customFormat="1" ht="15">
      <c r="A580" s="684"/>
      <c r="K580" s="697"/>
      <c r="S580" s="367"/>
      <c r="T580" s="367"/>
      <c r="U580" s="367"/>
      <c r="V580" s="367"/>
      <c r="W580" s="367"/>
      <c r="X580" s="367"/>
      <c r="Y580" s="367"/>
      <c r="Z580" s="367"/>
    </row>
    <row r="581" spans="1:26" s="368" customFormat="1" ht="15">
      <c r="A581" s="684"/>
      <c r="K581" s="697"/>
      <c r="S581" s="367"/>
      <c r="T581" s="367"/>
      <c r="U581" s="367"/>
      <c r="V581" s="367"/>
      <c r="W581" s="367"/>
      <c r="X581" s="367"/>
      <c r="Y581" s="367"/>
      <c r="Z581" s="367"/>
    </row>
    <row r="582" spans="1:26" s="368" customFormat="1" ht="15">
      <c r="A582" s="684"/>
      <c r="K582" s="697"/>
      <c r="S582" s="367"/>
      <c r="T582" s="367"/>
      <c r="U582" s="367"/>
      <c r="V582" s="367"/>
      <c r="W582" s="367"/>
      <c r="X582" s="367"/>
      <c r="Y582" s="367"/>
      <c r="Z582" s="367"/>
    </row>
    <row r="583" spans="1:26" s="368" customFormat="1" ht="15">
      <c r="A583" s="684"/>
      <c r="K583" s="697"/>
      <c r="S583" s="367"/>
      <c r="T583" s="367"/>
      <c r="U583" s="367"/>
      <c r="V583" s="367"/>
      <c r="W583" s="367"/>
      <c r="X583" s="367"/>
      <c r="Y583" s="367"/>
      <c r="Z583" s="367"/>
    </row>
    <row r="584" spans="1:26" s="368" customFormat="1" ht="15">
      <c r="A584" s="684"/>
      <c r="K584" s="697"/>
      <c r="S584" s="367"/>
      <c r="T584" s="367"/>
      <c r="U584" s="367"/>
      <c r="V584" s="367"/>
      <c r="W584" s="367"/>
      <c r="X584" s="367"/>
      <c r="Y584" s="367"/>
      <c r="Z584" s="367"/>
    </row>
    <row r="585" spans="1:26" s="368" customFormat="1" ht="15">
      <c r="A585" s="684"/>
      <c r="K585" s="697"/>
      <c r="S585" s="367"/>
      <c r="T585" s="367"/>
      <c r="U585" s="367"/>
      <c r="V585" s="367"/>
      <c r="W585" s="367"/>
      <c r="X585" s="367"/>
      <c r="Y585" s="367"/>
      <c r="Z585" s="367"/>
    </row>
    <row r="586" spans="1:26" s="368" customFormat="1" ht="15">
      <c r="A586" s="684"/>
      <c r="K586" s="697"/>
      <c r="S586" s="367"/>
      <c r="T586" s="367"/>
      <c r="U586" s="367"/>
      <c r="V586" s="367"/>
      <c r="W586" s="367"/>
      <c r="X586" s="367"/>
      <c r="Y586" s="367"/>
      <c r="Z586" s="367"/>
    </row>
    <row r="587" spans="1:26" s="368" customFormat="1" ht="15">
      <c r="A587" s="684"/>
      <c r="K587" s="697"/>
      <c r="S587" s="367"/>
      <c r="T587" s="367"/>
      <c r="U587" s="367"/>
      <c r="V587" s="367"/>
      <c r="W587" s="367"/>
      <c r="X587" s="367"/>
      <c r="Y587" s="367"/>
      <c r="Z587" s="367"/>
    </row>
    <row r="588" spans="1:26" s="368" customFormat="1" ht="15">
      <c r="A588" s="684"/>
      <c r="K588" s="697"/>
      <c r="S588" s="367"/>
      <c r="T588" s="367"/>
      <c r="U588" s="367"/>
      <c r="V588" s="367"/>
      <c r="W588" s="367"/>
      <c r="X588" s="367"/>
      <c r="Y588" s="367"/>
      <c r="Z588" s="367"/>
    </row>
    <row r="589" spans="1:26" s="368" customFormat="1" ht="15">
      <c r="A589" s="684"/>
      <c r="K589" s="697"/>
      <c r="S589" s="367"/>
      <c r="T589" s="367"/>
      <c r="U589" s="367"/>
      <c r="V589" s="367"/>
      <c r="W589" s="367"/>
      <c r="X589" s="367"/>
      <c r="Y589" s="367"/>
      <c r="Z589" s="367"/>
    </row>
    <row r="590" spans="1:26" s="368" customFormat="1" ht="15">
      <c r="A590" s="684"/>
      <c r="K590" s="697"/>
      <c r="S590" s="367"/>
      <c r="T590" s="367"/>
      <c r="U590" s="367"/>
      <c r="V590" s="367"/>
      <c r="W590" s="367"/>
      <c r="X590" s="367"/>
      <c r="Y590" s="367"/>
      <c r="Z590" s="367"/>
    </row>
    <row r="591" spans="1:26" s="368" customFormat="1" ht="15">
      <c r="A591" s="684"/>
      <c r="K591" s="697"/>
      <c r="S591" s="367"/>
      <c r="T591" s="367"/>
      <c r="U591" s="367"/>
      <c r="V591" s="367"/>
      <c r="W591" s="367"/>
      <c r="X591" s="367"/>
      <c r="Y591" s="367"/>
      <c r="Z591" s="367"/>
    </row>
    <row r="592" spans="1:26" s="368" customFormat="1" ht="15">
      <c r="A592" s="684"/>
      <c r="K592" s="697"/>
      <c r="S592" s="367"/>
      <c r="T592" s="367"/>
      <c r="U592" s="367"/>
      <c r="V592" s="367"/>
      <c r="W592" s="367"/>
      <c r="X592" s="367"/>
      <c r="Y592" s="367"/>
      <c r="Z592" s="367"/>
    </row>
    <row r="593" spans="1:26" s="368" customFormat="1" ht="15">
      <c r="A593" s="684"/>
      <c r="K593" s="697"/>
      <c r="S593" s="367"/>
      <c r="T593" s="367"/>
      <c r="U593" s="367"/>
      <c r="V593" s="367"/>
      <c r="W593" s="367"/>
      <c r="X593" s="367"/>
      <c r="Y593" s="367"/>
      <c r="Z593" s="367"/>
    </row>
    <row r="594" spans="1:26" s="368" customFormat="1" ht="15">
      <c r="A594" s="684"/>
      <c r="K594" s="697"/>
      <c r="S594" s="367"/>
      <c r="T594" s="367"/>
      <c r="U594" s="367"/>
      <c r="V594" s="367"/>
      <c r="W594" s="367"/>
      <c r="X594" s="367"/>
      <c r="Y594" s="367"/>
      <c r="Z594" s="367"/>
    </row>
    <row r="595" spans="1:26" s="368" customFormat="1" ht="15">
      <c r="A595" s="684"/>
      <c r="K595" s="697"/>
      <c r="S595" s="367"/>
      <c r="T595" s="367"/>
      <c r="U595" s="367"/>
      <c r="V595" s="367"/>
      <c r="W595" s="367"/>
      <c r="X595" s="367"/>
      <c r="Y595" s="367"/>
      <c r="Z595" s="367"/>
    </row>
    <row r="596" spans="1:26" s="368" customFormat="1" ht="15">
      <c r="A596" s="684"/>
      <c r="K596" s="697"/>
      <c r="S596" s="367"/>
      <c r="T596" s="367"/>
      <c r="U596" s="367"/>
      <c r="V596" s="367"/>
      <c r="W596" s="367"/>
      <c r="X596" s="367"/>
      <c r="Y596" s="367"/>
      <c r="Z596" s="367"/>
    </row>
    <row r="597" spans="1:26" s="368" customFormat="1" ht="15">
      <c r="A597" s="684"/>
      <c r="K597" s="697"/>
      <c r="S597" s="367"/>
      <c r="T597" s="367"/>
      <c r="U597" s="367"/>
      <c r="V597" s="367"/>
      <c r="W597" s="367"/>
      <c r="X597" s="367"/>
      <c r="Y597" s="367"/>
      <c r="Z597" s="367"/>
    </row>
    <row r="598" spans="1:26" s="368" customFormat="1" ht="15">
      <c r="A598" s="684"/>
      <c r="K598" s="697"/>
      <c r="S598" s="367"/>
      <c r="T598" s="367"/>
      <c r="U598" s="367"/>
      <c r="V598" s="367"/>
      <c r="W598" s="367"/>
      <c r="X598" s="367"/>
      <c r="Y598" s="367"/>
      <c r="Z598" s="367"/>
    </row>
    <row r="599" spans="1:26" s="368" customFormat="1" ht="15">
      <c r="A599" s="684"/>
      <c r="K599" s="697"/>
      <c r="S599" s="367"/>
      <c r="T599" s="367"/>
      <c r="U599" s="367"/>
      <c r="V599" s="367"/>
      <c r="W599" s="367"/>
      <c r="X599" s="367"/>
      <c r="Y599" s="367"/>
      <c r="Z599" s="367"/>
    </row>
    <row r="600" spans="1:26" s="368" customFormat="1" ht="15">
      <c r="A600" s="684"/>
      <c r="K600" s="697"/>
      <c r="S600" s="367"/>
      <c r="T600" s="367"/>
      <c r="U600" s="367"/>
      <c r="V600" s="367"/>
      <c r="W600" s="367"/>
      <c r="X600" s="367"/>
      <c r="Y600" s="367"/>
      <c r="Z600" s="367"/>
    </row>
    <row r="601" spans="1:26" s="368" customFormat="1" ht="15">
      <c r="A601" s="684"/>
      <c r="K601" s="697"/>
      <c r="S601" s="367"/>
      <c r="T601" s="367"/>
      <c r="U601" s="367"/>
      <c r="V601" s="367"/>
      <c r="W601" s="367"/>
      <c r="X601" s="367"/>
      <c r="Y601" s="367"/>
      <c r="Z601" s="367"/>
    </row>
    <row r="602" spans="1:26" s="368" customFormat="1" ht="15">
      <c r="A602" s="684"/>
      <c r="K602" s="697"/>
      <c r="S602" s="367"/>
      <c r="T602" s="367"/>
      <c r="U602" s="367"/>
      <c r="V602" s="367"/>
      <c r="W602" s="367"/>
      <c r="X602" s="367"/>
      <c r="Y602" s="367"/>
      <c r="Z602" s="367"/>
    </row>
    <row r="603" spans="1:26" s="368" customFormat="1" ht="15">
      <c r="A603" s="684"/>
      <c r="K603" s="697"/>
      <c r="S603" s="367"/>
      <c r="T603" s="367"/>
      <c r="U603" s="367"/>
      <c r="V603" s="367"/>
      <c r="W603" s="367"/>
      <c r="X603" s="367"/>
      <c r="Y603" s="367"/>
      <c r="Z603" s="367"/>
    </row>
    <row r="604" spans="1:26" s="368" customFormat="1" ht="15">
      <c r="A604" s="684"/>
      <c r="K604" s="697"/>
      <c r="S604" s="367"/>
      <c r="T604" s="367"/>
      <c r="U604" s="367"/>
      <c r="V604" s="367"/>
      <c r="W604" s="367"/>
      <c r="X604" s="367"/>
      <c r="Y604" s="367"/>
      <c r="Z604" s="367"/>
    </row>
    <row r="605" spans="1:26" s="368" customFormat="1" ht="15">
      <c r="A605" s="684"/>
      <c r="K605" s="697"/>
      <c r="S605" s="367"/>
      <c r="T605" s="367"/>
      <c r="U605" s="367"/>
      <c r="V605" s="367"/>
      <c r="W605" s="367"/>
      <c r="X605" s="367"/>
      <c r="Y605" s="367"/>
      <c r="Z605" s="367"/>
    </row>
    <row r="606" spans="1:26" s="368" customFormat="1" ht="15">
      <c r="A606" s="684"/>
      <c r="K606" s="697"/>
      <c r="S606" s="367"/>
      <c r="T606" s="367"/>
      <c r="U606" s="367"/>
      <c r="V606" s="367"/>
      <c r="W606" s="367"/>
      <c r="X606" s="367"/>
      <c r="Y606" s="367"/>
      <c r="Z606" s="367"/>
    </row>
    <row r="607" spans="1:26" s="368" customFormat="1" ht="15">
      <c r="A607" s="684"/>
      <c r="K607" s="697"/>
      <c r="S607" s="367"/>
      <c r="T607" s="367"/>
      <c r="U607" s="367"/>
      <c r="V607" s="367"/>
      <c r="W607" s="367"/>
      <c r="X607" s="367"/>
      <c r="Y607" s="367"/>
      <c r="Z607" s="367"/>
    </row>
    <row r="608" spans="1:26" s="368" customFormat="1" ht="15">
      <c r="A608" s="684"/>
      <c r="K608" s="697"/>
      <c r="S608" s="367"/>
      <c r="T608" s="367"/>
      <c r="U608" s="367"/>
      <c r="V608" s="367"/>
      <c r="W608" s="367"/>
      <c r="X608" s="367"/>
      <c r="Y608" s="367"/>
      <c r="Z608" s="367"/>
    </row>
    <row r="609" spans="1:26" s="368" customFormat="1" ht="15">
      <c r="A609" s="684"/>
      <c r="K609" s="697"/>
      <c r="S609" s="367"/>
      <c r="T609" s="367"/>
      <c r="U609" s="367"/>
      <c r="V609" s="367"/>
      <c r="W609" s="367"/>
      <c r="X609" s="367"/>
      <c r="Y609" s="367"/>
      <c r="Z609" s="367"/>
    </row>
    <row r="610" spans="1:26" s="368" customFormat="1" ht="15">
      <c r="A610" s="684"/>
      <c r="K610" s="697"/>
      <c r="S610" s="367"/>
      <c r="T610" s="367"/>
      <c r="U610" s="367"/>
      <c r="V610" s="367"/>
      <c r="W610" s="367"/>
      <c r="X610" s="367"/>
      <c r="Y610" s="367"/>
      <c r="Z610" s="367"/>
    </row>
    <row r="611" spans="1:26" s="368" customFormat="1" ht="15">
      <c r="A611" s="684"/>
      <c r="K611" s="697"/>
      <c r="S611" s="367"/>
      <c r="T611" s="367"/>
      <c r="U611" s="367"/>
      <c r="V611" s="367"/>
      <c r="W611" s="367"/>
      <c r="X611" s="367"/>
      <c r="Y611" s="367"/>
      <c r="Z611" s="367"/>
    </row>
    <row r="612" spans="1:26" s="368" customFormat="1" ht="15">
      <c r="A612" s="684"/>
      <c r="K612" s="697"/>
      <c r="S612" s="367"/>
      <c r="T612" s="367"/>
      <c r="U612" s="367"/>
      <c r="V612" s="367"/>
      <c r="W612" s="367"/>
      <c r="X612" s="367"/>
      <c r="Y612" s="367"/>
      <c r="Z612" s="367"/>
    </row>
    <row r="613" spans="1:26" s="368" customFormat="1" ht="15">
      <c r="A613" s="684"/>
      <c r="K613" s="697"/>
      <c r="S613" s="367"/>
      <c r="T613" s="367"/>
      <c r="U613" s="367"/>
      <c r="V613" s="367"/>
      <c r="W613" s="367"/>
      <c r="X613" s="367"/>
      <c r="Y613" s="367"/>
      <c r="Z613" s="367"/>
    </row>
    <row r="614" spans="1:26" s="368" customFormat="1" ht="15">
      <c r="A614" s="684"/>
      <c r="K614" s="697"/>
      <c r="S614" s="367"/>
      <c r="T614" s="367"/>
      <c r="U614" s="367"/>
      <c r="V614" s="367"/>
      <c r="W614" s="367"/>
      <c r="X614" s="367"/>
      <c r="Y614" s="367"/>
      <c r="Z614" s="367"/>
    </row>
    <row r="615" spans="1:26" s="368" customFormat="1" ht="15">
      <c r="A615" s="684"/>
      <c r="K615" s="697"/>
      <c r="S615" s="367"/>
      <c r="T615" s="367"/>
      <c r="U615" s="367"/>
      <c r="V615" s="367"/>
      <c r="W615" s="367"/>
      <c r="X615" s="367"/>
      <c r="Y615" s="367"/>
      <c r="Z615" s="367"/>
    </row>
    <row r="616" spans="1:26" s="368" customFormat="1" ht="15">
      <c r="A616" s="684"/>
      <c r="K616" s="697"/>
      <c r="S616" s="367"/>
      <c r="T616" s="367"/>
      <c r="U616" s="367"/>
      <c r="V616" s="367"/>
      <c r="W616" s="367"/>
      <c r="X616" s="367"/>
      <c r="Y616" s="367"/>
      <c r="Z616" s="367"/>
    </row>
    <row r="617" spans="1:26" s="368" customFormat="1" ht="15">
      <c r="A617" s="684"/>
      <c r="K617" s="697"/>
      <c r="S617" s="367"/>
      <c r="T617" s="367"/>
      <c r="U617" s="367"/>
      <c r="V617" s="367"/>
      <c r="W617" s="367"/>
      <c r="X617" s="367"/>
      <c r="Y617" s="367"/>
      <c r="Z617" s="367"/>
    </row>
    <row r="618" spans="1:26" s="368" customFormat="1" ht="15">
      <c r="A618" s="684"/>
      <c r="K618" s="697"/>
      <c r="S618" s="367"/>
      <c r="T618" s="367"/>
      <c r="U618" s="367"/>
      <c r="V618" s="367"/>
      <c r="W618" s="367"/>
      <c r="X618" s="367"/>
      <c r="Y618" s="367"/>
      <c r="Z618" s="367"/>
    </row>
    <row r="619" spans="1:26" s="368" customFormat="1" ht="15">
      <c r="A619" s="684"/>
      <c r="K619" s="697"/>
      <c r="S619" s="367"/>
      <c r="T619" s="367"/>
      <c r="U619" s="367"/>
      <c r="V619" s="367"/>
      <c r="W619" s="367"/>
      <c r="X619" s="367"/>
      <c r="Y619" s="367"/>
      <c r="Z619" s="367"/>
    </row>
    <row r="620" spans="1:26" s="368" customFormat="1" ht="15">
      <c r="A620" s="684"/>
      <c r="K620" s="697"/>
      <c r="S620" s="367"/>
      <c r="T620" s="367"/>
      <c r="U620" s="367"/>
      <c r="V620" s="367"/>
      <c r="W620" s="367"/>
      <c r="X620" s="367"/>
      <c r="Y620" s="367"/>
      <c r="Z620" s="367"/>
    </row>
    <row r="621" spans="1:26" s="368" customFormat="1" ht="15">
      <c r="A621" s="684"/>
      <c r="K621" s="697"/>
      <c r="S621" s="367"/>
      <c r="T621" s="367"/>
      <c r="U621" s="367"/>
      <c r="V621" s="367"/>
      <c r="W621" s="367"/>
      <c r="X621" s="367"/>
      <c r="Y621" s="367"/>
      <c r="Z621" s="367"/>
    </row>
    <row r="622" spans="1:26" s="368" customFormat="1" ht="15">
      <c r="A622" s="684"/>
      <c r="K622" s="697"/>
      <c r="S622" s="367"/>
      <c r="T622" s="367"/>
      <c r="U622" s="367"/>
      <c r="V622" s="367"/>
      <c r="W622" s="367"/>
      <c r="X622" s="367"/>
      <c r="Y622" s="367"/>
      <c r="Z622" s="367"/>
    </row>
    <row r="623" spans="1:26" s="368" customFormat="1" ht="15">
      <c r="A623" s="684"/>
      <c r="K623" s="697"/>
      <c r="S623" s="367"/>
      <c r="T623" s="367"/>
      <c r="U623" s="367"/>
      <c r="V623" s="367"/>
      <c r="W623" s="367"/>
      <c r="X623" s="367"/>
      <c r="Y623" s="367"/>
      <c r="Z623" s="367"/>
    </row>
    <row r="624" spans="1:26" s="368" customFormat="1" ht="15">
      <c r="A624" s="684"/>
      <c r="K624" s="697"/>
      <c r="S624" s="367"/>
      <c r="T624" s="367"/>
      <c r="U624" s="367"/>
      <c r="V624" s="367"/>
      <c r="W624" s="367"/>
      <c r="X624" s="367"/>
      <c r="Y624" s="367"/>
      <c r="Z624" s="367"/>
    </row>
    <row r="625" spans="1:26" s="368" customFormat="1" ht="15">
      <c r="A625" s="684"/>
      <c r="K625" s="697"/>
      <c r="S625" s="367"/>
      <c r="T625" s="367"/>
      <c r="U625" s="367"/>
      <c r="V625" s="367"/>
      <c r="W625" s="367"/>
      <c r="X625" s="367"/>
      <c r="Y625" s="367"/>
      <c r="Z625" s="367"/>
    </row>
    <row r="626" spans="1:26" s="368" customFormat="1" ht="15">
      <c r="A626" s="684"/>
      <c r="K626" s="697"/>
      <c r="S626" s="367"/>
      <c r="T626" s="367"/>
      <c r="U626" s="367"/>
      <c r="V626" s="367"/>
      <c r="W626" s="367"/>
      <c r="X626" s="367"/>
      <c r="Y626" s="367"/>
      <c r="Z626" s="367"/>
    </row>
    <row r="627" spans="1:26" s="368" customFormat="1" ht="15">
      <c r="A627" s="684"/>
      <c r="K627" s="697"/>
      <c r="S627" s="367"/>
      <c r="T627" s="367"/>
      <c r="U627" s="367"/>
      <c r="V627" s="367"/>
      <c r="W627" s="367"/>
      <c r="X627" s="367"/>
      <c r="Y627" s="367"/>
      <c r="Z627" s="367"/>
    </row>
    <row r="628" spans="1:26" s="368" customFormat="1" ht="15">
      <c r="A628" s="684"/>
      <c r="K628" s="697"/>
      <c r="S628" s="367"/>
      <c r="T628" s="367"/>
      <c r="U628" s="367"/>
      <c r="V628" s="367"/>
      <c r="W628" s="367"/>
      <c r="X628" s="367"/>
      <c r="Y628" s="367"/>
      <c r="Z628" s="367"/>
    </row>
    <row r="629" spans="1:26" s="368" customFormat="1" ht="15">
      <c r="A629" s="684"/>
      <c r="K629" s="697"/>
      <c r="S629" s="367"/>
      <c r="T629" s="367"/>
      <c r="U629" s="367"/>
      <c r="V629" s="367"/>
      <c r="W629" s="367"/>
      <c r="X629" s="367"/>
      <c r="Y629" s="367"/>
      <c r="Z629" s="367"/>
    </row>
    <row r="630" spans="1:26" s="368" customFormat="1" ht="15">
      <c r="A630" s="684"/>
      <c r="K630" s="697"/>
      <c r="S630" s="367"/>
      <c r="T630" s="367"/>
      <c r="U630" s="367"/>
      <c r="V630" s="367"/>
      <c r="W630" s="367"/>
      <c r="X630" s="367"/>
      <c r="Y630" s="367"/>
      <c r="Z630" s="367"/>
    </row>
    <row r="631" spans="1:26" s="368" customFormat="1" ht="15">
      <c r="A631" s="684"/>
      <c r="K631" s="697"/>
      <c r="S631" s="367"/>
      <c r="T631" s="367"/>
      <c r="U631" s="367"/>
      <c r="V631" s="367"/>
      <c r="W631" s="367"/>
      <c r="X631" s="367"/>
      <c r="Y631" s="367"/>
      <c r="Z631" s="367"/>
    </row>
    <row r="632" spans="1:26" s="368" customFormat="1" ht="15">
      <c r="A632" s="684"/>
      <c r="K632" s="697"/>
      <c r="S632" s="367"/>
      <c r="T632" s="367"/>
      <c r="U632" s="367"/>
      <c r="V632" s="367"/>
      <c r="W632" s="367"/>
      <c r="X632" s="367"/>
      <c r="Y632" s="367"/>
      <c r="Z632" s="367"/>
    </row>
    <row r="633" spans="1:26" s="368" customFormat="1" ht="15">
      <c r="A633" s="684"/>
      <c r="K633" s="697"/>
      <c r="S633" s="367"/>
      <c r="T633" s="367"/>
      <c r="U633" s="367"/>
      <c r="V633" s="367"/>
      <c r="W633" s="367"/>
      <c r="X633" s="367"/>
      <c r="Y633" s="367"/>
      <c r="Z633" s="367"/>
    </row>
    <row r="634" spans="1:26" s="368" customFormat="1" ht="15">
      <c r="A634" s="684"/>
      <c r="K634" s="697"/>
      <c r="S634" s="367"/>
      <c r="T634" s="367"/>
      <c r="U634" s="367"/>
      <c r="V634" s="367"/>
      <c r="W634" s="367"/>
      <c r="X634" s="367"/>
      <c r="Y634" s="367"/>
      <c r="Z634" s="367"/>
    </row>
    <row r="635" spans="1:26" s="368" customFormat="1" ht="15">
      <c r="A635" s="684"/>
      <c r="K635" s="697"/>
      <c r="S635" s="367"/>
      <c r="T635" s="367"/>
      <c r="U635" s="367"/>
      <c r="V635" s="367"/>
      <c r="W635" s="367"/>
      <c r="X635" s="367"/>
      <c r="Y635" s="367"/>
      <c r="Z635" s="367"/>
    </row>
    <row r="636" spans="1:26" s="368" customFormat="1" ht="15">
      <c r="A636" s="684"/>
      <c r="K636" s="697"/>
      <c r="S636" s="367"/>
      <c r="T636" s="367"/>
      <c r="U636" s="367"/>
      <c r="V636" s="367"/>
      <c r="W636" s="367"/>
      <c r="X636" s="367"/>
      <c r="Y636" s="367"/>
      <c r="Z636" s="367"/>
    </row>
    <row r="637" spans="1:26" s="368" customFormat="1" ht="15">
      <c r="A637" s="684"/>
      <c r="K637" s="697"/>
      <c r="S637" s="367"/>
      <c r="T637" s="367"/>
      <c r="U637" s="367"/>
      <c r="V637" s="367"/>
      <c r="W637" s="367"/>
      <c r="X637" s="367"/>
      <c r="Y637" s="367"/>
      <c r="Z637" s="367"/>
    </row>
    <row r="638" spans="1:26" s="368" customFormat="1" ht="15">
      <c r="A638" s="684"/>
      <c r="K638" s="697"/>
      <c r="S638" s="367"/>
      <c r="T638" s="367"/>
      <c r="U638" s="367"/>
      <c r="V638" s="367"/>
      <c r="W638" s="367"/>
      <c r="X638" s="367"/>
      <c r="Y638" s="367"/>
      <c r="Z638" s="367"/>
    </row>
    <row r="639" spans="1:26" s="368" customFormat="1" ht="15">
      <c r="A639" s="684"/>
      <c r="K639" s="697"/>
      <c r="S639" s="367"/>
      <c r="T639" s="367"/>
      <c r="U639" s="367"/>
      <c r="V639" s="367"/>
      <c r="W639" s="367"/>
      <c r="X639" s="367"/>
      <c r="Y639" s="367"/>
      <c r="Z639" s="367"/>
    </row>
    <row r="640" spans="1:26" s="368" customFormat="1" ht="15">
      <c r="A640" s="684"/>
      <c r="K640" s="697"/>
      <c r="S640" s="367"/>
      <c r="T640" s="367"/>
      <c r="U640" s="367"/>
      <c r="V640" s="367"/>
      <c r="W640" s="367"/>
      <c r="X640" s="367"/>
      <c r="Y640" s="367"/>
      <c r="Z640" s="367"/>
    </row>
    <row r="641" spans="1:26" s="368" customFormat="1" ht="15">
      <c r="A641" s="684"/>
      <c r="K641" s="697"/>
      <c r="S641" s="367"/>
      <c r="T641" s="367"/>
      <c r="U641" s="367"/>
      <c r="V641" s="367"/>
      <c r="W641" s="367"/>
      <c r="X641" s="367"/>
      <c r="Y641" s="367"/>
      <c r="Z641" s="367"/>
    </row>
    <row r="642" spans="1:26" s="368" customFormat="1" ht="15">
      <c r="A642" s="684"/>
      <c r="K642" s="697"/>
      <c r="S642" s="367"/>
      <c r="T642" s="367"/>
      <c r="U642" s="367"/>
      <c r="V642" s="367"/>
      <c r="W642" s="367"/>
      <c r="X642" s="367"/>
      <c r="Y642" s="367"/>
      <c r="Z642" s="367"/>
    </row>
    <row r="643" spans="1:26" s="368" customFormat="1" ht="15">
      <c r="A643" s="684"/>
      <c r="K643" s="697"/>
      <c r="S643" s="367"/>
      <c r="T643" s="367"/>
      <c r="U643" s="367"/>
      <c r="V643" s="367"/>
      <c r="W643" s="367"/>
      <c r="X643" s="367"/>
      <c r="Y643" s="367"/>
      <c r="Z643" s="367"/>
    </row>
    <row r="644" spans="1:26" s="368" customFormat="1" ht="15">
      <c r="A644" s="684"/>
      <c r="K644" s="697"/>
      <c r="S644" s="367"/>
      <c r="T644" s="367"/>
      <c r="U644" s="367"/>
      <c r="V644" s="367"/>
      <c r="W644" s="367"/>
      <c r="X644" s="367"/>
      <c r="Y644" s="367"/>
      <c r="Z644" s="367"/>
    </row>
    <row r="645" spans="1:26" s="368" customFormat="1" ht="15">
      <c r="A645" s="684"/>
      <c r="K645" s="697"/>
      <c r="S645" s="367"/>
      <c r="T645" s="367"/>
      <c r="U645" s="367"/>
      <c r="V645" s="367"/>
      <c r="W645" s="367"/>
      <c r="X645" s="367"/>
      <c r="Y645" s="367"/>
      <c r="Z645" s="367"/>
    </row>
    <row r="646" spans="1:26" s="368" customFormat="1" ht="15">
      <c r="A646" s="684"/>
      <c r="K646" s="697"/>
      <c r="S646" s="367"/>
      <c r="T646" s="367"/>
      <c r="U646" s="367"/>
      <c r="V646" s="367"/>
      <c r="W646" s="367"/>
      <c r="X646" s="367"/>
      <c r="Y646" s="367"/>
      <c r="Z646" s="367"/>
    </row>
    <row r="647" spans="1:26" s="368" customFormat="1" ht="15">
      <c r="A647" s="684"/>
      <c r="K647" s="697"/>
      <c r="S647" s="367"/>
      <c r="T647" s="367"/>
      <c r="U647" s="367"/>
      <c r="V647" s="367"/>
      <c r="W647" s="367"/>
      <c r="X647" s="367"/>
      <c r="Y647" s="367"/>
      <c r="Z647" s="367"/>
    </row>
    <row r="648" spans="1:26" s="368" customFormat="1" ht="15">
      <c r="A648" s="684"/>
      <c r="K648" s="697"/>
      <c r="S648" s="367"/>
      <c r="T648" s="367"/>
      <c r="U648" s="367"/>
      <c r="V648" s="367"/>
      <c r="W648" s="367"/>
      <c r="X648" s="367"/>
      <c r="Y648" s="367"/>
      <c r="Z648" s="367"/>
    </row>
    <row r="649" spans="1:26" s="368" customFormat="1" ht="15">
      <c r="A649" s="684"/>
      <c r="K649" s="697"/>
      <c r="S649" s="367"/>
      <c r="T649" s="367"/>
      <c r="U649" s="367"/>
      <c r="V649" s="367"/>
      <c r="W649" s="367"/>
      <c r="X649" s="367"/>
      <c r="Y649" s="367"/>
      <c r="Z649" s="367"/>
    </row>
    <row r="650" spans="1:26" s="368" customFormat="1" ht="15">
      <c r="A650" s="684"/>
      <c r="K650" s="697"/>
      <c r="S650" s="367"/>
      <c r="T650" s="367"/>
      <c r="U650" s="367"/>
      <c r="V650" s="367"/>
      <c r="W650" s="367"/>
      <c r="X650" s="367"/>
      <c r="Y650" s="367"/>
      <c r="Z650" s="367"/>
    </row>
    <row r="651" spans="1:26" s="368" customFormat="1" ht="15">
      <c r="A651" s="684"/>
      <c r="K651" s="697"/>
      <c r="S651" s="367"/>
      <c r="T651" s="367"/>
      <c r="U651" s="367"/>
      <c r="V651" s="367"/>
      <c r="W651" s="367"/>
      <c r="X651" s="367"/>
      <c r="Y651" s="367"/>
      <c r="Z651" s="367"/>
    </row>
    <row r="652" spans="1:26" s="368" customFormat="1" ht="15">
      <c r="A652" s="684"/>
      <c r="K652" s="697"/>
      <c r="S652" s="367"/>
      <c r="T652" s="367"/>
      <c r="U652" s="367"/>
      <c r="V652" s="367"/>
      <c r="W652" s="367"/>
      <c r="X652" s="367"/>
      <c r="Y652" s="367"/>
      <c r="Z652" s="367"/>
    </row>
    <row r="653" spans="1:26" s="368" customFormat="1" ht="15">
      <c r="A653" s="684"/>
      <c r="K653" s="697"/>
      <c r="S653" s="367"/>
      <c r="T653" s="367"/>
      <c r="U653" s="367"/>
      <c r="V653" s="367"/>
      <c r="W653" s="367"/>
      <c r="X653" s="367"/>
      <c r="Y653" s="367"/>
      <c r="Z653" s="367"/>
    </row>
    <row r="654" spans="1:26" s="368" customFormat="1" ht="15">
      <c r="A654" s="684"/>
      <c r="K654" s="697"/>
      <c r="S654" s="367"/>
      <c r="T654" s="367"/>
      <c r="U654" s="367"/>
      <c r="V654" s="367"/>
      <c r="W654" s="367"/>
      <c r="X654" s="367"/>
      <c r="Y654" s="367"/>
      <c r="Z654" s="367"/>
    </row>
    <row r="655" spans="1:26" s="368" customFormat="1" ht="15">
      <c r="A655" s="684"/>
      <c r="K655" s="697"/>
      <c r="S655" s="367"/>
      <c r="T655" s="367"/>
      <c r="U655" s="367"/>
      <c r="V655" s="367"/>
      <c r="W655" s="367"/>
      <c r="X655" s="367"/>
      <c r="Y655" s="367"/>
      <c r="Z655" s="367"/>
    </row>
    <row r="656" spans="1:26" s="368" customFormat="1" ht="15">
      <c r="A656" s="684"/>
      <c r="K656" s="697"/>
      <c r="S656" s="367"/>
      <c r="T656" s="367"/>
      <c r="U656" s="367"/>
      <c r="V656" s="367"/>
      <c r="W656" s="367"/>
      <c r="X656" s="367"/>
      <c r="Y656" s="367"/>
      <c r="Z656" s="367"/>
    </row>
    <row r="657" spans="1:26" s="368" customFormat="1" ht="15">
      <c r="A657" s="684"/>
      <c r="K657" s="697"/>
      <c r="S657" s="367"/>
      <c r="T657" s="367"/>
      <c r="U657" s="367"/>
      <c r="V657" s="367"/>
      <c r="W657" s="367"/>
      <c r="X657" s="367"/>
      <c r="Y657" s="367"/>
      <c r="Z657" s="367"/>
    </row>
    <row r="658" spans="1:26" s="368" customFormat="1" ht="15">
      <c r="A658" s="684"/>
      <c r="K658" s="697"/>
      <c r="S658" s="367"/>
      <c r="T658" s="367"/>
      <c r="U658" s="367"/>
      <c r="V658" s="367"/>
      <c r="W658" s="367"/>
      <c r="X658" s="367"/>
      <c r="Y658" s="367"/>
      <c r="Z658" s="367"/>
    </row>
    <row r="659" spans="1:26" s="368" customFormat="1" ht="15">
      <c r="A659" s="684"/>
      <c r="K659" s="697"/>
      <c r="S659" s="367"/>
      <c r="T659" s="367"/>
      <c r="U659" s="367"/>
      <c r="V659" s="367"/>
      <c r="W659" s="367"/>
      <c r="X659" s="367"/>
      <c r="Y659" s="367"/>
      <c r="Z659" s="367"/>
    </row>
    <row r="660" spans="1:26" s="368" customFormat="1" ht="15">
      <c r="A660" s="684"/>
      <c r="K660" s="697"/>
      <c r="S660" s="367"/>
      <c r="T660" s="367"/>
      <c r="U660" s="367"/>
      <c r="V660" s="367"/>
      <c r="W660" s="367"/>
      <c r="X660" s="367"/>
      <c r="Y660" s="367"/>
      <c r="Z660" s="367"/>
    </row>
    <row r="661" spans="1:26" s="368" customFormat="1" ht="15">
      <c r="A661" s="684"/>
      <c r="K661" s="697"/>
      <c r="S661" s="367"/>
      <c r="T661" s="367"/>
      <c r="U661" s="367"/>
      <c r="V661" s="367"/>
      <c r="W661" s="367"/>
      <c r="X661" s="367"/>
      <c r="Y661" s="367"/>
      <c r="Z661" s="367"/>
    </row>
    <row r="662" spans="1:26" s="368" customFormat="1" ht="15">
      <c r="A662" s="684"/>
      <c r="K662" s="697"/>
      <c r="S662" s="367"/>
      <c r="T662" s="367"/>
      <c r="U662" s="367"/>
      <c r="V662" s="367"/>
      <c r="W662" s="367"/>
      <c r="X662" s="367"/>
      <c r="Y662" s="367"/>
      <c r="Z662" s="367"/>
    </row>
    <row r="663" spans="1:26" s="368" customFormat="1" ht="15">
      <c r="A663" s="684"/>
      <c r="K663" s="697"/>
      <c r="S663" s="367"/>
      <c r="T663" s="367"/>
      <c r="U663" s="367"/>
      <c r="V663" s="367"/>
      <c r="W663" s="367"/>
      <c r="X663" s="367"/>
      <c r="Y663" s="367"/>
      <c r="Z663" s="367"/>
    </row>
    <row r="664" spans="1:26" s="368" customFormat="1" ht="15">
      <c r="A664" s="684"/>
      <c r="K664" s="697"/>
      <c r="S664" s="367"/>
      <c r="T664" s="367"/>
      <c r="U664" s="367"/>
      <c r="V664" s="367"/>
      <c r="W664" s="367"/>
      <c r="X664" s="367"/>
      <c r="Y664" s="367"/>
      <c r="Z664" s="367"/>
    </row>
    <row r="665" spans="1:26" s="368" customFormat="1" ht="15">
      <c r="A665" s="684"/>
      <c r="K665" s="697"/>
      <c r="S665" s="367"/>
      <c r="T665" s="367"/>
      <c r="U665" s="367"/>
      <c r="V665" s="367"/>
      <c r="W665" s="367"/>
      <c r="X665" s="367"/>
      <c r="Y665" s="367"/>
      <c r="Z665" s="367"/>
    </row>
    <row r="666" spans="1:26" s="368" customFormat="1" ht="15">
      <c r="A666" s="684"/>
      <c r="K666" s="697"/>
      <c r="S666" s="367"/>
      <c r="T666" s="367"/>
      <c r="U666" s="367"/>
      <c r="V666" s="367"/>
      <c r="W666" s="367"/>
      <c r="X666" s="367"/>
      <c r="Y666" s="367"/>
      <c r="Z666" s="367"/>
    </row>
    <row r="667" spans="1:26" s="368" customFormat="1" ht="15">
      <c r="A667" s="684"/>
      <c r="K667" s="697"/>
      <c r="S667" s="367"/>
      <c r="T667" s="367"/>
      <c r="U667" s="367"/>
      <c r="V667" s="367"/>
      <c r="W667" s="367"/>
      <c r="X667" s="367"/>
      <c r="Y667" s="367"/>
      <c r="Z667" s="367"/>
    </row>
    <row r="668" spans="1:26" s="368" customFormat="1" ht="15">
      <c r="A668" s="684"/>
      <c r="K668" s="697"/>
      <c r="S668" s="367"/>
      <c r="T668" s="367"/>
      <c r="U668" s="367"/>
      <c r="V668" s="367"/>
      <c r="W668" s="367"/>
      <c r="X668" s="367"/>
      <c r="Y668" s="367"/>
      <c r="Z668" s="367"/>
    </row>
    <row r="669" spans="1:26" s="368" customFormat="1" ht="15">
      <c r="A669" s="684"/>
      <c r="K669" s="697"/>
      <c r="S669" s="367"/>
      <c r="T669" s="367"/>
      <c r="U669" s="367"/>
      <c r="V669" s="367"/>
      <c r="W669" s="367"/>
      <c r="X669" s="367"/>
      <c r="Y669" s="367"/>
      <c r="Z669" s="367"/>
    </row>
    <row r="670" spans="1:26" s="368" customFormat="1" ht="15">
      <c r="A670" s="684"/>
      <c r="K670" s="697"/>
      <c r="S670" s="367"/>
      <c r="T670" s="367"/>
      <c r="U670" s="367"/>
      <c r="V670" s="367"/>
      <c r="W670" s="367"/>
      <c r="X670" s="367"/>
      <c r="Y670" s="367"/>
      <c r="Z670" s="367"/>
    </row>
    <row r="671" spans="1:26" s="368" customFormat="1" ht="15">
      <c r="A671" s="684"/>
      <c r="K671" s="697"/>
      <c r="S671" s="367"/>
      <c r="T671" s="367"/>
      <c r="U671" s="367"/>
      <c r="V671" s="367"/>
      <c r="W671" s="367"/>
      <c r="X671" s="367"/>
      <c r="Y671" s="367"/>
      <c r="Z671" s="367"/>
    </row>
    <row r="672" spans="1:26" s="368" customFormat="1" ht="15">
      <c r="A672" s="684"/>
      <c r="K672" s="697"/>
      <c r="S672" s="367"/>
      <c r="T672" s="367"/>
      <c r="U672" s="367"/>
      <c r="V672" s="367"/>
      <c r="W672" s="367"/>
      <c r="X672" s="367"/>
      <c r="Y672" s="367"/>
      <c r="Z672" s="367"/>
    </row>
    <row r="673" spans="1:26" s="368" customFormat="1" ht="15">
      <c r="A673" s="684"/>
      <c r="K673" s="697"/>
      <c r="S673" s="367"/>
      <c r="T673" s="367"/>
      <c r="U673" s="367"/>
      <c r="V673" s="367"/>
      <c r="W673" s="367"/>
      <c r="X673" s="367"/>
      <c r="Y673" s="367"/>
      <c r="Z673" s="367"/>
    </row>
    <row r="674" spans="1:26" s="368" customFormat="1" ht="15">
      <c r="A674" s="684"/>
      <c r="K674" s="697"/>
      <c r="S674" s="367"/>
      <c r="T674" s="367"/>
      <c r="U674" s="367"/>
      <c r="V674" s="367"/>
      <c r="W674" s="367"/>
      <c r="X674" s="367"/>
      <c r="Y674" s="367"/>
      <c r="Z674" s="367"/>
    </row>
    <row r="675" spans="1:26" s="368" customFormat="1" ht="15">
      <c r="A675" s="684"/>
      <c r="K675" s="697"/>
      <c r="S675" s="367"/>
      <c r="T675" s="367"/>
      <c r="U675" s="367"/>
      <c r="V675" s="367"/>
      <c r="W675" s="367"/>
      <c r="X675" s="367"/>
      <c r="Y675" s="367"/>
      <c r="Z675" s="367"/>
    </row>
    <row r="676" spans="1:26" s="368" customFormat="1" ht="15">
      <c r="A676" s="684"/>
      <c r="K676" s="697"/>
      <c r="S676" s="367"/>
      <c r="T676" s="367"/>
      <c r="U676" s="367"/>
      <c r="V676" s="367"/>
      <c r="W676" s="367"/>
      <c r="X676" s="367"/>
      <c r="Y676" s="367"/>
      <c r="Z676" s="367"/>
    </row>
    <row r="677" spans="1:26" s="368" customFormat="1" ht="15">
      <c r="A677" s="684"/>
      <c r="K677" s="697"/>
      <c r="S677" s="367"/>
      <c r="T677" s="367"/>
      <c r="U677" s="367"/>
      <c r="V677" s="367"/>
      <c r="W677" s="367"/>
      <c r="X677" s="367"/>
      <c r="Y677" s="367"/>
      <c r="Z677" s="367"/>
    </row>
    <row r="678" spans="1:26" s="368" customFormat="1" ht="15">
      <c r="A678" s="684"/>
      <c r="K678" s="697"/>
      <c r="S678" s="367"/>
      <c r="T678" s="367"/>
      <c r="U678" s="367"/>
      <c r="V678" s="367"/>
      <c r="W678" s="367"/>
      <c r="X678" s="367"/>
      <c r="Y678" s="367"/>
      <c r="Z678" s="367"/>
    </row>
    <row r="679" spans="1:26" s="368" customFormat="1" ht="15">
      <c r="A679" s="684"/>
      <c r="K679" s="697"/>
      <c r="S679" s="367"/>
      <c r="T679" s="367"/>
      <c r="U679" s="367"/>
      <c r="V679" s="367"/>
      <c r="W679" s="367"/>
      <c r="X679" s="367"/>
      <c r="Y679" s="367"/>
      <c r="Z679" s="367"/>
    </row>
    <row r="680" spans="1:26" s="368" customFormat="1" ht="15">
      <c r="A680" s="684"/>
      <c r="K680" s="697"/>
      <c r="S680" s="367"/>
      <c r="T680" s="367"/>
      <c r="U680" s="367"/>
      <c r="V680" s="367"/>
      <c r="W680" s="367"/>
      <c r="X680" s="367"/>
      <c r="Y680" s="367"/>
      <c r="Z680" s="367"/>
    </row>
    <row r="681" spans="1:26" s="368" customFormat="1" ht="15">
      <c r="A681" s="684"/>
      <c r="K681" s="697"/>
      <c r="S681" s="367"/>
      <c r="T681" s="367"/>
      <c r="U681" s="367"/>
      <c r="V681" s="367"/>
      <c r="W681" s="367"/>
      <c r="X681" s="367"/>
      <c r="Y681" s="367"/>
      <c r="Z681" s="367"/>
    </row>
    <row r="682" spans="1:26" s="368" customFormat="1" ht="15">
      <c r="A682" s="684"/>
      <c r="K682" s="697"/>
      <c r="S682" s="367"/>
      <c r="T682" s="367"/>
      <c r="U682" s="367"/>
      <c r="V682" s="367"/>
      <c r="W682" s="367"/>
      <c r="X682" s="367"/>
      <c r="Y682" s="367"/>
      <c r="Z682" s="367"/>
    </row>
    <row r="683" spans="1:26" s="368" customFormat="1" ht="15">
      <c r="A683" s="684"/>
      <c r="K683" s="697"/>
      <c r="S683" s="367"/>
      <c r="T683" s="367"/>
      <c r="U683" s="367"/>
      <c r="V683" s="367"/>
      <c r="W683" s="367"/>
      <c r="X683" s="367"/>
      <c r="Y683" s="367"/>
      <c r="Z683" s="367"/>
    </row>
    <row r="684" spans="1:26" s="368" customFormat="1" ht="15">
      <c r="A684" s="684"/>
      <c r="K684" s="697"/>
      <c r="S684" s="367"/>
      <c r="T684" s="367"/>
      <c r="U684" s="367"/>
      <c r="V684" s="367"/>
      <c r="W684" s="367"/>
      <c r="X684" s="367"/>
      <c r="Y684" s="367"/>
      <c r="Z684" s="367"/>
    </row>
    <row r="685" spans="1:26" s="368" customFormat="1" ht="15">
      <c r="A685" s="684"/>
      <c r="K685" s="697"/>
      <c r="S685" s="367"/>
      <c r="T685" s="367"/>
      <c r="U685" s="367"/>
      <c r="V685" s="367"/>
      <c r="W685" s="367"/>
      <c r="X685" s="367"/>
      <c r="Y685" s="367"/>
      <c r="Z685" s="367"/>
    </row>
    <row r="686" spans="1:26" s="368" customFormat="1" ht="15">
      <c r="A686" s="684"/>
      <c r="K686" s="697"/>
      <c r="S686" s="367"/>
      <c r="T686" s="367"/>
      <c r="U686" s="367"/>
      <c r="V686" s="367"/>
      <c r="W686" s="367"/>
      <c r="X686" s="367"/>
      <c r="Y686" s="367"/>
      <c r="Z686" s="367"/>
    </row>
    <row r="687" spans="1:26" s="368" customFormat="1" ht="15">
      <c r="A687" s="684"/>
      <c r="K687" s="697"/>
      <c r="S687" s="367"/>
      <c r="T687" s="367"/>
      <c r="U687" s="367"/>
      <c r="V687" s="367"/>
      <c r="W687" s="367"/>
      <c r="X687" s="367"/>
      <c r="Y687" s="367"/>
      <c r="Z687" s="367"/>
    </row>
    <row r="688" spans="1:26" s="368" customFormat="1" ht="15">
      <c r="A688" s="684"/>
      <c r="K688" s="697"/>
      <c r="S688" s="367"/>
      <c r="T688" s="367"/>
      <c r="U688" s="367"/>
      <c r="V688" s="367"/>
      <c r="W688" s="367"/>
      <c r="X688" s="367"/>
      <c r="Y688" s="367"/>
      <c r="Z688" s="367"/>
    </row>
    <row r="689" spans="1:26" s="368" customFormat="1" ht="15">
      <c r="A689" s="684"/>
      <c r="K689" s="697"/>
      <c r="S689" s="367"/>
      <c r="T689" s="367"/>
      <c r="U689" s="367"/>
      <c r="V689" s="367"/>
      <c r="W689" s="367"/>
      <c r="X689" s="367"/>
      <c r="Y689" s="367"/>
      <c r="Z689" s="367"/>
    </row>
    <row r="690" spans="1:26" s="368" customFormat="1" ht="15">
      <c r="A690" s="684"/>
      <c r="K690" s="697"/>
      <c r="S690" s="367"/>
      <c r="T690" s="367"/>
      <c r="U690" s="367"/>
      <c r="V690" s="367"/>
      <c r="W690" s="367"/>
      <c r="X690" s="367"/>
      <c r="Y690" s="367"/>
      <c r="Z690" s="367"/>
    </row>
    <row r="691" spans="1:26" s="368" customFormat="1" ht="15">
      <c r="A691" s="684"/>
      <c r="K691" s="697"/>
      <c r="S691" s="367"/>
      <c r="T691" s="367"/>
      <c r="U691" s="367"/>
      <c r="V691" s="367"/>
      <c r="W691" s="367"/>
      <c r="X691" s="367"/>
      <c r="Y691" s="367"/>
      <c r="Z691" s="367"/>
    </row>
    <row r="692" spans="1:26" s="368" customFormat="1" ht="15">
      <c r="A692" s="684"/>
      <c r="K692" s="697"/>
      <c r="S692" s="367"/>
      <c r="T692" s="367"/>
      <c r="U692" s="367"/>
      <c r="V692" s="367"/>
      <c r="W692" s="367"/>
      <c r="X692" s="367"/>
      <c r="Y692" s="367"/>
      <c r="Z692" s="367"/>
    </row>
    <row r="693" spans="1:26" s="368" customFormat="1" ht="15">
      <c r="A693" s="684"/>
      <c r="K693" s="697"/>
      <c r="S693" s="367"/>
      <c r="T693" s="367"/>
      <c r="U693" s="367"/>
      <c r="V693" s="367"/>
      <c r="W693" s="367"/>
      <c r="X693" s="367"/>
      <c r="Y693" s="367"/>
      <c r="Z693" s="367"/>
    </row>
    <row r="694" spans="1:26" s="368" customFormat="1" ht="15">
      <c r="A694" s="684"/>
      <c r="K694" s="697"/>
      <c r="S694" s="367"/>
      <c r="T694" s="367"/>
      <c r="U694" s="367"/>
      <c r="V694" s="367"/>
      <c r="W694" s="367"/>
      <c r="X694" s="367"/>
      <c r="Y694" s="367"/>
      <c r="Z694" s="367"/>
    </row>
    <row r="695" spans="1:26" s="368" customFormat="1" ht="15">
      <c r="A695" s="684"/>
      <c r="K695" s="697"/>
      <c r="S695" s="367"/>
      <c r="T695" s="367"/>
      <c r="U695" s="367"/>
      <c r="V695" s="367"/>
      <c r="W695" s="367"/>
      <c r="X695" s="367"/>
      <c r="Y695" s="367"/>
      <c r="Z695" s="367"/>
    </row>
    <row r="696" spans="1:26" s="368" customFormat="1" ht="15">
      <c r="A696" s="684"/>
      <c r="K696" s="697"/>
      <c r="S696" s="367"/>
      <c r="T696" s="367"/>
      <c r="U696" s="367"/>
      <c r="V696" s="367"/>
      <c r="W696" s="367"/>
      <c r="X696" s="367"/>
      <c r="Y696" s="367"/>
      <c r="Z696" s="367"/>
    </row>
    <row r="697" spans="1:26" s="368" customFormat="1" ht="15">
      <c r="A697" s="684"/>
      <c r="K697" s="697"/>
      <c r="S697" s="367"/>
      <c r="T697" s="367"/>
      <c r="U697" s="367"/>
      <c r="V697" s="367"/>
      <c r="W697" s="367"/>
      <c r="X697" s="367"/>
      <c r="Y697" s="367"/>
      <c r="Z697" s="367"/>
    </row>
    <row r="698" spans="1:26" s="368" customFormat="1" ht="15">
      <c r="A698" s="684"/>
      <c r="K698" s="697"/>
      <c r="S698" s="367"/>
      <c r="T698" s="367"/>
      <c r="U698" s="367"/>
      <c r="V698" s="367"/>
      <c r="W698" s="367"/>
      <c r="X698" s="367"/>
      <c r="Y698" s="367"/>
      <c r="Z698" s="367"/>
    </row>
    <row r="699" spans="1:26" s="368" customFormat="1" ht="15">
      <c r="A699" s="684"/>
      <c r="K699" s="697"/>
      <c r="S699" s="367"/>
      <c r="T699" s="367"/>
      <c r="U699" s="367"/>
      <c r="V699" s="367"/>
      <c r="W699" s="367"/>
      <c r="X699" s="367"/>
      <c r="Y699" s="367"/>
      <c r="Z699" s="367"/>
    </row>
    <row r="700" spans="1:26" s="368" customFormat="1" ht="15">
      <c r="A700" s="684"/>
      <c r="K700" s="697"/>
      <c r="S700" s="367"/>
      <c r="T700" s="367"/>
      <c r="U700" s="367"/>
      <c r="V700" s="367"/>
      <c r="W700" s="367"/>
      <c r="X700" s="367"/>
      <c r="Y700" s="367"/>
      <c r="Z700" s="367"/>
    </row>
    <row r="701" spans="1:26" s="368" customFormat="1" ht="15">
      <c r="A701" s="684"/>
      <c r="K701" s="697"/>
      <c r="S701" s="367"/>
      <c r="T701" s="367"/>
      <c r="U701" s="367"/>
      <c r="V701" s="367"/>
      <c r="W701" s="367"/>
      <c r="X701" s="367"/>
      <c r="Y701" s="367"/>
      <c r="Z701" s="367"/>
    </row>
    <row r="702" spans="1:26" s="368" customFormat="1" ht="15">
      <c r="A702" s="684"/>
      <c r="K702" s="697"/>
      <c r="S702" s="367"/>
      <c r="T702" s="367"/>
      <c r="U702" s="367"/>
      <c r="V702" s="367"/>
      <c r="W702" s="367"/>
      <c r="X702" s="367"/>
      <c r="Y702" s="367"/>
      <c r="Z702" s="367"/>
    </row>
    <row r="703" spans="1:26" s="368" customFormat="1" ht="15">
      <c r="A703" s="684"/>
      <c r="K703" s="697"/>
      <c r="S703" s="367"/>
      <c r="T703" s="367"/>
      <c r="U703" s="367"/>
      <c r="V703" s="367"/>
      <c r="W703" s="367"/>
      <c r="X703" s="367"/>
      <c r="Y703" s="367"/>
      <c r="Z703" s="367"/>
    </row>
    <row r="704" spans="1:26" s="368" customFormat="1" ht="15">
      <c r="A704" s="684"/>
      <c r="K704" s="697"/>
      <c r="S704" s="367"/>
      <c r="T704" s="367"/>
      <c r="U704" s="367"/>
      <c r="V704" s="367"/>
      <c r="W704" s="367"/>
      <c r="X704" s="367"/>
      <c r="Y704" s="367"/>
      <c r="Z704" s="367"/>
    </row>
    <row r="705" spans="1:26" s="368" customFormat="1" ht="15">
      <c r="A705" s="684"/>
      <c r="K705" s="697"/>
      <c r="S705" s="367"/>
      <c r="T705" s="367"/>
      <c r="U705" s="367"/>
      <c r="V705" s="367"/>
      <c r="W705" s="367"/>
      <c r="X705" s="367"/>
      <c r="Y705" s="367"/>
      <c r="Z705" s="367"/>
    </row>
    <row r="706" spans="1:26" s="368" customFormat="1" ht="15">
      <c r="A706" s="684"/>
      <c r="K706" s="697"/>
      <c r="S706" s="367"/>
      <c r="T706" s="367"/>
      <c r="U706" s="367"/>
      <c r="V706" s="367"/>
      <c r="W706" s="367"/>
      <c r="X706" s="367"/>
      <c r="Y706" s="367"/>
      <c r="Z706" s="367"/>
    </row>
    <row r="707" spans="1:26" s="368" customFormat="1" ht="15">
      <c r="A707" s="684"/>
      <c r="K707" s="697"/>
      <c r="S707" s="367"/>
      <c r="T707" s="367"/>
      <c r="U707" s="367"/>
      <c r="V707" s="367"/>
      <c r="W707" s="367"/>
      <c r="X707" s="367"/>
      <c r="Y707" s="367"/>
      <c r="Z707" s="367"/>
    </row>
    <row r="708" spans="1:26" s="368" customFormat="1" ht="15">
      <c r="A708" s="684"/>
      <c r="K708" s="697"/>
      <c r="S708" s="367"/>
      <c r="T708" s="367"/>
      <c r="U708" s="367"/>
      <c r="V708" s="367"/>
      <c r="W708" s="367"/>
      <c r="X708" s="367"/>
      <c r="Y708" s="367"/>
      <c r="Z708" s="367"/>
    </row>
    <row r="709" spans="1:26" s="368" customFormat="1" ht="15">
      <c r="A709" s="684"/>
      <c r="K709" s="697"/>
      <c r="S709" s="367"/>
      <c r="T709" s="367"/>
      <c r="U709" s="367"/>
      <c r="V709" s="367"/>
      <c r="W709" s="367"/>
      <c r="X709" s="367"/>
      <c r="Y709" s="367"/>
      <c r="Z709" s="367"/>
    </row>
    <row r="710" spans="1:26" s="368" customFormat="1" ht="15">
      <c r="A710" s="684"/>
      <c r="K710" s="697"/>
      <c r="S710" s="367"/>
      <c r="T710" s="367"/>
      <c r="U710" s="367"/>
      <c r="V710" s="367"/>
      <c r="W710" s="367"/>
      <c r="X710" s="367"/>
      <c r="Y710" s="367"/>
      <c r="Z710" s="367"/>
    </row>
    <row r="711" spans="1:26" s="368" customFormat="1" ht="15">
      <c r="A711" s="684"/>
      <c r="K711" s="697"/>
      <c r="S711" s="367"/>
      <c r="T711" s="367"/>
      <c r="U711" s="367"/>
      <c r="V711" s="367"/>
      <c r="W711" s="367"/>
      <c r="X711" s="367"/>
      <c r="Y711" s="367"/>
      <c r="Z711" s="367"/>
    </row>
    <row r="712" spans="1:26" s="368" customFormat="1" ht="15">
      <c r="A712" s="684"/>
      <c r="K712" s="697"/>
      <c r="S712" s="367"/>
      <c r="T712" s="367"/>
      <c r="U712" s="367"/>
      <c r="V712" s="367"/>
      <c r="W712" s="367"/>
      <c r="X712" s="367"/>
      <c r="Y712" s="367"/>
      <c r="Z712" s="367"/>
    </row>
    <row r="713" spans="1:26" s="368" customFormat="1" ht="15">
      <c r="A713" s="684"/>
      <c r="K713" s="697"/>
      <c r="S713" s="367"/>
      <c r="T713" s="367"/>
      <c r="U713" s="367"/>
      <c r="V713" s="367"/>
      <c r="W713" s="367"/>
      <c r="X713" s="367"/>
      <c r="Y713" s="367"/>
      <c r="Z713" s="367"/>
    </row>
    <row r="714" spans="1:26" s="368" customFormat="1" ht="15">
      <c r="A714" s="684"/>
      <c r="K714" s="697"/>
      <c r="S714" s="367"/>
      <c r="T714" s="367"/>
      <c r="U714" s="367"/>
      <c r="V714" s="367"/>
      <c r="W714" s="367"/>
      <c r="X714" s="367"/>
      <c r="Y714" s="367"/>
      <c r="Z714" s="367"/>
    </row>
    <row r="715" spans="1:26" s="368" customFormat="1" ht="15">
      <c r="A715" s="684"/>
      <c r="K715" s="697"/>
      <c r="S715" s="367"/>
      <c r="T715" s="367"/>
      <c r="U715" s="367"/>
      <c r="V715" s="367"/>
      <c r="W715" s="367"/>
      <c r="X715" s="367"/>
      <c r="Y715" s="367"/>
      <c r="Z715" s="367"/>
    </row>
    <row r="716" spans="1:26" s="368" customFormat="1" ht="15">
      <c r="A716" s="684"/>
      <c r="K716" s="697"/>
      <c r="S716" s="367"/>
      <c r="T716" s="367"/>
      <c r="U716" s="367"/>
      <c r="V716" s="367"/>
      <c r="W716" s="367"/>
      <c r="X716" s="367"/>
      <c r="Y716" s="367"/>
      <c r="Z716" s="367"/>
    </row>
    <row r="717" spans="1:26" s="368" customFormat="1" ht="15">
      <c r="A717" s="684"/>
      <c r="K717" s="697"/>
      <c r="S717" s="367"/>
      <c r="T717" s="367"/>
      <c r="U717" s="367"/>
      <c r="V717" s="367"/>
      <c r="W717" s="367"/>
      <c r="X717" s="367"/>
      <c r="Y717" s="367"/>
      <c r="Z717" s="367"/>
    </row>
    <row r="718" spans="1:26" s="368" customFormat="1" ht="15">
      <c r="A718" s="684"/>
      <c r="K718" s="697"/>
      <c r="S718" s="367"/>
      <c r="T718" s="367"/>
      <c r="U718" s="367"/>
      <c r="V718" s="367"/>
      <c r="W718" s="367"/>
      <c r="X718" s="367"/>
      <c r="Y718" s="367"/>
      <c r="Z718" s="367"/>
    </row>
    <row r="719" spans="1:26" s="368" customFormat="1" ht="15">
      <c r="A719" s="684"/>
      <c r="K719" s="697"/>
      <c r="S719" s="367"/>
      <c r="T719" s="367"/>
      <c r="U719" s="367"/>
      <c r="V719" s="367"/>
      <c r="W719" s="367"/>
      <c r="X719" s="367"/>
      <c r="Y719" s="367"/>
      <c r="Z719" s="367"/>
    </row>
    <row r="720" spans="1:26" s="368" customFormat="1" ht="15">
      <c r="A720" s="684"/>
      <c r="K720" s="697"/>
      <c r="S720" s="367"/>
      <c r="T720" s="367"/>
      <c r="U720" s="367"/>
      <c r="V720" s="367"/>
      <c r="W720" s="367"/>
      <c r="X720" s="367"/>
      <c r="Y720" s="367"/>
      <c r="Z720" s="367"/>
    </row>
    <row r="721" spans="1:26" s="368" customFormat="1" ht="15">
      <c r="A721" s="684"/>
      <c r="K721" s="697"/>
      <c r="S721" s="367"/>
      <c r="T721" s="367"/>
      <c r="U721" s="367"/>
      <c r="V721" s="367"/>
      <c r="W721" s="367"/>
      <c r="X721" s="367"/>
      <c r="Y721" s="367"/>
      <c r="Z721" s="367"/>
    </row>
    <row r="722" spans="1:26" s="368" customFormat="1" ht="15">
      <c r="A722" s="684"/>
      <c r="K722" s="697"/>
      <c r="S722" s="367"/>
      <c r="T722" s="367"/>
      <c r="U722" s="367"/>
      <c r="V722" s="367"/>
      <c r="W722" s="367"/>
      <c r="X722" s="367"/>
      <c r="Y722" s="367"/>
      <c r="Z722" s="367"/>
    </row>
    <row r="723" spans="1:26" s="368" customFormat="1" ht="15">
      <c r="A723" s="684"/>
      <c r="K723" s="697"/>
      <c r="S723" s="367"/>
      <c r="T723" s="367"/>
      <c r="U723" s="367"/>
      <c r="V723" s="367"/>
      <c r="W723" s="367"/>
      <c r="X723" s="367"/>
      <c r="Y723" s="367"/>
      <c r="Z723" s="367"/>
    </row>
    <row r="724" spans="1:26" s="368" customFormat="1" ht="15">
      <c r="A724" s="684"/>
      <c r="K724" s="697"/>
      <c r="S724" s="367"/>
      <c r="T724" s="367"/>
      <c r="U724" s="367"/>
      <c r="V724" s="367"/>
      <c r="W724" s="367"/>
      <c r="X724" s="367"/>
      <c r="Y724" s="367"/>
      <c r="Z724" s="367"/>
    </row>
    <row r="725" spans="1:26" s="368" customFormat="1" ht="15">
      <c r="A725" s="684"/>
      <c r="K725" s="697"/>
      <c r="S725" s="367"/>
      <c r="T725" s="367"/>
      <c r="U725" s="367"/>
      <c r="V725" s="367"/>
      <c r="W725" s="367"/>
      <c r="X725" s="367"/>
      <c r="Y725" s="367"/>
      <c r="Z725" s="367"/>
    </row>
    <row r="726" spans="1:26" s="368" customFormat="1" ht="15">
      <c r="A726" s="684"/>
      <c r="K726" s="697"/>
      <c r="S726" s="367"/>
      <c r="T726" s="367"/>
      <c r="U726" s="367"/>
      <c r="V726" s="367"/>
      <c r="W726" s="367"/>
      <c r="X726" s="367"/>
      <c r="Y726" s="367"/>
      <c r="Z726" s="367"/>
    </row>
    <row r="727" spans="1:26" s="368" customFormat="1" ht="15">
      <c r="A727" s="684"/>
      <c r="K727" s="697"/>
      <c r="S727" s="367"/>
      <c r="T727" s="367"/>
      <c r="U727" s="367"/>
      <c r="V727" s="367"/>
      <c r="W727" s="367"/>
      <c r="X727" s="367"/>
      <c r="Y727" s="367"/>
      <c r="Z727" s="367"/>
    </row>
    <row r="728" spans="1:26" s="368" customFormat="1" ht="15">
      <c r="A728" s="684"/>
      <c r="K728" s="697"/>
      <c r="S728" s="367"/>
      <c r="T728" s="367"/>
      <c r="U728" s="367"/>
      <c r="V728" s="367"/>
      <c r="W728" s="367"/>
      <c r="X728" s="367"/>
      <c r="Y728" s="367"/>
      <c r="Z728" s="367"/>
    </row>
    <row r="729" spans="1:26" s="368" customFormat="1" ht="15">
      <c r="A729" s="684"/>
      <c r="K729" s="697"/>
      <c r="S729" s="367"/>
      <c r="T729" s="367"/>
      <c r="U729" s="367"/>
      <c r="V729" s="367"/>
      <c r="W729" s="367"/>
      <c r="X729" s="367"/>
      <c r="Y729" s="367"/>
      <c r="Z729" s="367"/>
    </row>
    <row r="730" spans="1:26" s="368" customFormat="1" ht="15">
      <c r="A730" s="684"/>
      <c r="K730" s="697"/>
      <c r="S730" s="367"/>
      <c r="T730" s="367"/>
      <c r="U730" s="367"/>
      <c r="V730" s="367"/>
      <c r="W730" s="367"/>
      <c r="X730" s="367"/>
      <c r="Y730" s="367"/>
      <c r="Z730" s="367"/>
    </row>
    <row r="731" spans="1:26" s="368" customFormat="1" ht="15">
      <c r="A731" s="684"/>
      <c r="K731" s="697"/>
      <c r="S731" s="367"/>
      <c r="T731" s="367"/>
      <c r="U731" s="367"/>
      <c r="V731" s="367"/>
      <c r="W731" s="367"/>
      <c r="X731" s="367"/>
      <c r="Y731" s="367"/>
      <c r="Z731" s="367"/>
    </row>
    <row r="732" spans="1:26" s="368" customFormat="1" ht="15">
      <c r="A732" s="684"/>
      <c r="K732" s="697"/>
      <c r="S732" s="367"/>
      <c r="T732" s="367"/>
      <c r="U732" s="367"/>
      <c r="V732" s="367"/>
      <c r="W732" s="367"/>
      <c r="X732" s="367"/>
      <c r="Y732" s="367"/>
      <c r="Z732" s="367"/>
    </row>
    <row r="733" spans="1:26" s="368" customFormat="1" ht="15">
      <c r="A733" s="684"/>
      <c r="K733" s="697"/>
      <c r="S733" s="367"/>
      <c r="T733" s="367"/>
      <c r="U733" s="367"/>
      <c r="V733" s="367"/>
      <c r="W733" s="367"/>
      <c r="X733" s="367"/>
      <c r="Y733" s="367"/>
      <c r="Z733" s="367"/>
    </row>
    <row r="734" spans="1:26" s="368" customFormat="1" ht="15">
      <c r="A734" s="684"/>
      <c r="K734" s="697"/>
      <c r="S734" s="367"/>
      <c r="T734" s="367"/>
      <c r="U734" s="367"/>
      <c r="V734" s="367"/>
      <c r="W734" s="367"/>
      <c r="X734" s="367"/>
      <c r="Y734" s="367"/>
      <c r="Z734" s="367"/>
    </row>
    <row r="735" spans="1:26" s="368" customFormat="1" ht="15">
      <c r="A735" s="684"/>
      <c r="K735" s="697"/>
      <c r="S735" s="367"/>
      <c r="T735" s="367"/>
      <c r="U735" s="367"/>
      <c r="V735" s="367"/>
      <c r="W735" s="367"/>
      <c r="X735" s="367"/>
      <c r="Y735" s="367"/>
      <c r="Z735" s="367"/>
    </row>
    <row r="736" spans="1:26" s="368" customFormat="1" ht="15">
      <c r="A736" s="684"/>
      <c r="K736" s="697"/>
      <c r="S736" s="367"/>
      <c r="T736" s="367"/>
      <c r="U736" s="367"/>
      <c r="V736" s="367"/>
      <c r="W736" s="367"/>
      <c r="X736" s="367"/>
      <c r="Y736" s="367"/>
      <c r="Z736" s="367"/>
    </row>
    <row r="737" spans="1:26" s="368" customFormat="1" ht="15">
      <c r="A737" s="684"/>
      <c r="K737" s="697"/>
      <c r="S737" s="367"/>
      <c r="T737" s="367"/>
      <c r="U737" s="367"/>
      <c r="V737" s="367"/>
      <c r="W737" s="367"/>
      <c r="X737" s="367"/>
      <c r="Y737" s="367"/>
      <c r="Z737" s="367"/>
    </row>
    <row r="738" spans="1:26" s="368" customFormat="1" ht="15">
      <c r="A738" s="684"/>
      <c r="K738" s="697"/>
      <c r="S738" s="367"/>
      <c r="T738" s="367"/>
      <c r="U738" s="367"/>
      <c r="V738" s="367"/>
      <c r="W738" s="367"/>
      <c r="X738" s="367"/>
      <c r="Y738" s="367"/>
      <c r="Z738" s="367"/>
    </row>
    <row r="739" spans="1:26" s="368" customFormat="1" ht="15">
      <c r="A739" s="684"/>
      <c r="K739" s="697"/>
      <c r="S739" s="367"/>
      <c r="T739" s="367"/>
      <c r="U739" s="367"/>
      <c r="V739" s="367"/>
      <c r="W739" s="367"/>
      <c r="X739" s="367"/>
      <c r="Y739" s="367"/>
      <c r="Z739" s="367"/>
    </row>
    <row r="740" spans="1:26" s="368" customFormat="1" ht="15">
      <c r="A740" s="684"/>
      <c r="K740" s="697"/>
      <c r="S740" s="367"/>
      <c r="T740" s="367"/>
      <c r="U740" s="367"/>
      <c r="V740" s="367"/>
      <c r="W740" s="367"/>
      <c r="X740" s="367"/>
      <c r="Y740" s="367"/>
      <c r="Z740" s="367"/>
    </row>
    <row r="741" spans="1:26" s="368" customFormat="1" ht="15">
      <c r="A741" s="684"/>
      <c r="K741" s="697"/>
      <c r="S741" s="367"/>
      <c r="T741" s="367"/>
      <c r="U741" s="367"/>
      <c r="V741" s="367"/>
      <c r="W741" s="367"/>
      <c r="X741" s="367"/>
      <c r="Y741" s="367"/>
      <c r="Z741" s="367"/>
    </row>
    <row r="742" spans="1:26" s="368" customFormat="1" ht="15">
      <c r="A742" s="684"/>
      <c r="K742" s="697"/>
      <c r="S742" s="367"/>
      <c r="T742" s="367"/>
      <c r="U742" s="367"/>
      <c r="V742" s="367"/>
      <c r="W742" s="367"/>
      <c r="X742" s="367"/>
      <c r="Y742" s="367"/>
      <c r="Z742" s="367"/>
    </row>
    <row r="743" spans="1:26" s="368" customFormat="1" ht="15">
      <c r="A743" s="684"/>
      <c r="K743" s="697"/>
      <c r="S743" s="367"/>
      <c r="T743" s="367"/>
      <c r="U743" s="367"/>
      <c r="V743" s="367"/>
      <c r="W743" s="367"/>
      <c r="X743" s="367"/>
      <c r="Y743" s="367"/>
      <c r="Z743" s="367"/>
    </row>
    <row r="744" spans="1:26" s="368" customFormat="1" ht="15">
      <c r="A744" s="684"/>
      <c r="K744" s="697"/>
      <c r="S744" s="367"/>
      <c r="T744" s="367"/>
      <c r="U744" s="367"/>
      <c r="V744" s="367"/>
      <c r="W744" s="367"/>
      <c r="X744" s="367"/>
      <c r="Y744" s="367"/>
      <c r="Z744" s="367"/>
    </row>
    <row r="745" spans="1:26" s="368" customFormat="1" ht="15">
      <c r="A745" s="684"/>
      <c r="K745" s="697"/>
      <c r="S745" s="367"/>
      <c r="T745" s="367"/>
      <c r="U745" s="367"/>
      <c r="V745" s="367"/>
      <c r="W745" s="367"/>
      <c r="X745" s="367"/>
      <c r="Y745" s="367"/>
      <c r="Z745" s="367"/>
    </row>
    <row r="746" spans="1:26" s="368" customFormat="1" ht="15">
      <c r="A746" s="684"/>
      <c r="K746" s="697"/>
      <c r="S746" s="367"/>
      <c r="T746" s="367"/>
      <c r="U746" s="367"/>
      <c r="V746" s="367"/>
      <c r="W746" s="367"/>
      <c r="X746" s="367"/>
      <c r="Y746" s="367"/>
      <c r="Z746" s="367"/>
    </row>
    <row r="747" spans="1:26" s="368" customFormat="1" ht="15">
      <c r="A747" s="684"/>
      <c r="K747" s="697"/>
      <c r="S747" s="367"/>
      <c r="T747" s="367"/>
      <c r="U747" s="367"/>
      <c r="V747" s="367"/>
      <c r="W747" s="367"/>
      <c r="X747" s="367"/>
      <c r="Y747" s="367"/>
      <c r="Z747" s="367"/>
    </row>
    <row r="748" spans="1:26" s="368" customFormat="1" ht="15">
      <c r="A748" s="684"/>
      <c r="K748" s="697"/>
      <c r="S748" s="367"/>
      <c r="T748" s="367"/>
      <c r="U748" s="367"/>
      <c r="V748" s="367"/>
      <c r="W748" s="367"/>
      <c r="X748" s="367"/>
      <c r="Y748" s="367"/>
      <c r="Z748" s="367"/>
    </row>
    <row r="749" spans="1:26" s="368" customFormat="1" ht="15">
      <c r="A749" s="684"/>
      <c r="K749" s="697"/>
      <c r="S749" s="367"/>
      <c r="T749" s="367"/>
      <c r="U749" s="367"/>
      <c r="V749" s="367"/>
      <c r="W749" s="367"/>
      <c r="X749" s="367"/>
      <c r="Y749" s="367"/>
      <c r="Z749" s="367"/>
    </row>
    <row r="750" spans="1:26" s="368" customFormat="1" ht="15">
      <c r="A750" s="684"/>
      <c r="K750" s="697"/>
      <c r="S750" s="367"/>
      <c r="T750" s="367"/>
      <c r="U750" s="367"/>
      <c r="V750" s="367"/>
      <c r="W750" s="367"/>
      <c r="X750" s="367"/>
      <c r="Y750" s="367"/>
      <c r="Z750" s="367"/>
    </row>
    <row r="751" spans="1:26" s="368" customFormat="1" ht="15">
      <c r="A751" s="684"/>
      <c r="K751" s="697"/>
      <c r="S751" s="367"/>
      <c r="T751" s="367"/>
      <c r="U751" s="367"/>
      <c r="V751" s="367"/>
      <c r="W751" s="367"/>
      <c r="X751" s="367"/>
      <c r="Y751" s="367"/>
      <c r="Z751" s="367"/>
    </row>
    <row r="752" spans="1:26" s="368" customFormat="1" ht="15">
      <c r="A752" s="684"/>
      <c r="K752" s="697"/>
      <c r="S752" s="367"/>
      <c r="T752" s="367"/>
      <c r="U752" s="367"/>
      <c r="V752" s="367"/>
      <c r="W752" s="367"/>
      <c r="X752" s="367"/>
      <c r="Y752" s="367"/>
      <c r="Z752" s="367"/>
    </row>
    <row r="753" spans="1:26" s="368" customFormat="1" ht="15">
      <c r="A753" s="684"/>
      <c r="K753" s="697"/>
      <c r="S753" s="367"/>
      <c r="T753" s="367"/>
      <c r="U753" s="367"/>
      <c r="V753" s="367"/>
      <c r="W753" s="367"/>
      <c r="X753" s="367"/>
      <c r="Y753" s="367"/>
      <c r="Z753" s="367"/>
    </row>
    <row r="754" spans="1:26" s="368" customFormat="1" ht="15">
      <c r="A754" s="684"/>
      <c r="K754" s="697"/>
      <c r="S754" s="367"/>
      <c r="T754" s="367"/>
      <c r="U754" s="367"/>
      <c r="V754" s="367"/>
      <c r="W754" s="367"/>
      <c r="X754" s="367"/>
      <c r="Y754" s="367"/>
      <c r="Z754" s="367"/>
    </row>
    <row r="755" spans="1:26" s="368" customFormat="1" ht="15">
      <c r="A755" s="684"/>
      <c r="K755" s="697"/>
      <c r="S755" s="367"/>
      <c r="T755" s="367"/>
      <c r="U755" s="367"/>
      <c r="V755" s="367"/>
      <c r="W755" s="367"/>
      <c r="X755" s="367"/>
      <c r="Y755" s="367"/>
      <c r="Z755" s="367"/>
    </row>
    <row r="756" spans="1:26" s="368" customFormat="1" ht="15">
      <c r="A756" s="684"/>
      <c r="K756" s="697"/>
      <c r="S756" s="367"/>
      <c r="T756" s="367"/>
      <c r="U756" s="367"/>
      <c r="V756" s="367"/>
      <c r="W756" s="367"/>
      <c r="X756" s="367"/>
      <c r="Y756" s="367"/>
      <c r="Z756" s="367"/>
    </row>
    <row r="757" spans="1:32" s="364" customFormat="1" ht="15">
      <c r="A757" s="684"/>
      <c r="B757" s="329"/>
      <c r="C757" s="329"/>
      <c r="D757" s="329"/>
      <c r="E757" s="329"/>
      <c r="F757" s="329"/>
      <c r="G757" s="329"/>
      <c r="H757" s="329"/>
      <c r="I757" s="329"/>
      <c r="J757" s="329"/>
      <c r="K757" s="696"/>
      <c r="L757" s="329"/>
      <c r="M757" s="329"/>
      <c r="N757" s="329"/>
      <c r="O757" s="329"/>
      <c r="P757" s="329"/>
      <c r="Q757" s="329"/>
      <c r="R757" s="329"/>
      <c r="S757" s="363"/>
      <c r="T757" s="363"/>
      <c r="U757" s="363"/>
      <c r="V757" s="363"/>
      <c r="W757" s="363"/>
      <c r="X757" s="363"/>
      <c r="Y757" s="363"/>
      <c r="Z757" s="363"/>
      <c r="AB757" s="368"/>
      <c r="AC757" s="368"/>
      <c r="AD757" s="368"/>
      <c r="AE757" s="368"/>
      <c r="AF757" s="368"/>
    </row>
    <row r="758" spans="1:32" s="364" customFormat="1" ht="15">
      <c r="A758" s="684"/>
      <c r="B758" s="329"/>
      <c r="C758" s="329"/>
      <c r="D758" s="329"/>
      <c r="E758" s="329"/>
      <c r="F758" s="329"/>
      <c r="G758" s="329"/>
      <c r="H758" s="329"/>
      <c r="I758" s="329"/>
      <c r="J758" s="329"/>
      <c r="K758" s="696"/>
      <c r="L758" s="329"/>
      <c r="M758" s="329"/>
      <c r="N758" s="329"/>
      <c r="O758" s="329"/>
      <c r="P758" s="329"/>
      <c r="Q758" s="329"/>
      <c r="R758" s="329"/>
      <c r="S758" s="363"/>
      <c r="T758" s="363"/>
      <c r="U758" s="363"/>
      <c r="V758" s="363"/>
      <c r="W758" s="363"/>
      <c r="X758" s="363"/>
      <c r="Y758" s="363"/>
      <c r="Z758" s="363"/>
      <c r="AB758" s="368"/>
      <c r="AC758" s="368"/>
      <c r="AD758" s="368"/>
      <c r="AE758" s="368"/>
      <c r="AF758" s="368"/>
    </row>
  </sheetData>
  <sheetProtection algorithmName="SHA-512" hashValue="qhLSlpQOJHtNG/UQyp2rKT0edScW4cjk2Va+8mJMvvog4AyhfxOClIV9W2nolh3DGuReCtPS486S4zf/+eGK+A==" saltValue="zwzQUkiZqyc0ZDRXHlEAew==" spinCount="100000" sheet="1" objects="1" scenarios="1"/>
  <conditionalFormatting sqref="B4">
    <cfRule type="expression" priority="89" dxfId="0">
      <formula>AND(($B4&gt;0),#REF!="")</formula>
    </cfRule>
  </conditionalFormatting>
  <conditionalFormatting sqref="B10">
    <cfRule type="expression" priority="79" dxfId="0">
      <formula>AND(($B10&gt;0),#REF!="")</formula>
    </cfRule>
  </conditionalFormatting>
  <conditionalFormatting sqref="B16">
    <cfRule type="expression" priority="78" dxfId="0">
      <formula>AND(($B16&gt;0),#REF!="")</formula>
    </cfRule>
  </conditionalFormatting>
  <conditionalFormatting sqref="B22">
    <cfRule type="expression" priority="77" dxfId="0">
      <formula>AND(($B22&gt;0),#REF!="")</formula>
    </cfRule>
  </conditionalFormatting>
  <conditionalFormatting sqref="B28">
    <cfRule type="expression" priority="76" dxfId="0">
      <formula>AND(($B28&gt;0),#REF!="")</formula>
    </cfRule>
  </conditionalFormatting>
  <conditionalFormatting sqref="B34">
    <cfRule type="expression" priority="75" dxfId="0">
      <formula>AND(($B34&gt;0),#REF!="")</formula>
    </cfRule>
  </conditionalFormatting>
  <conditionalFormatting sqref="B40">
    <cfRule type="expression" priority="74" dxfId="0">
      <formula>AND(($B40&gt;0),#REF!="")</formula>
    </cfRule>
  </conditionalFormatting>
  <conditionalFormatting sqref="B46">
    <cfRule type="expression" priority="73" dxfId="0">
      <formula>AND(($B46&gt;0),#REF!="")</formula>
    </cfRule>
  </conditionalFormatting>
  <conditionalFormatting sqref="B50">
    <cfRule type="expression" priority="68" dxfId="0">
      <formula>AND(($B50&gt;0),#REF!="")</formula>
    </cfRule>
  </conditionalFormatting>
  <conditionalFormatting sqref="B56">
    <cfRule type="expression" priority="67" dxfId="0">
      <formula>AND(($B56&gt;0),#REF!="")</formula>
    </cfRule>
  </conditionalFormatting>
  <conditionalFormatting sqref="B62">
    <cfRule type="expression" priority="66" dxfId="0">
      <formula>AND(($B62&gt;0),#REF!="")</formula>
    </cfRule>
  </conditionalFormatting>
  <conditionalFormatting sqref="B68">
    <cfRule type="expression" priority="65" dxfId="0">
      <formula>AND(($B68&gt;0),#REF!="")</formula>
    </cfRule>
  </conditionalFormatting>
  <conditionalFormatting sqref="B76">
    <cfRule type="expression" priority="64" dxfId="0">
      <formula>AND(($B76&gt;0),#REF!="")</formula>
    </cfRule>
  </conditionalFormatting>
  <conditionalFormatting sqref="B82">
    <cfRule type="expression" priority="63" dxfId="0">
      <formula>AND(($B82&gt;0),#REF!="")</formula>
    </cfRule>
  </conditionalFormatting>
  <conditionalFormatting sqref="B88">
    <cfRule type="expression" priority="62" dxfId="0">
      <formula>AND(($B88&gt;0),#REF!="")</formula>
    </cfRule>
  </conditionalFormatting>
  <conditionalFormatting sqref="B94">
    <cfRule type="expression" priority="61" dxfId="0">
      <formula>AND(($B94&gt;0),#REF!="")</formula>
    </cfRule>
  </conditionalFormatting>
  <conditionalFormatting sqref="B98">
    <cfRule type="expression" priority="60" dxfId="0">
      <formula>AND(($B98&gt;0),#REF!="")</formula>
    </cfRule>
  </conditionalFormatting>
  <conditionalFormatting sqref="B104">
    <cfRule type="expression" priority="59" dxfId="0">
      <formula>AND(($B104&gt;0),#REF!="")</formula>
    </cfRule>
  </conditionalFormatting>
  <conditionalFormatting sqref="B110">
    <cfRule type="expression" priority="58" dxfId="0">
      <formula>AND(($B110&gt;0),#REF!="")</formula>
    </cfRule>
  </conditionalFormatting>
  <conditionalFormatting sqref="B116">
    <cfRule type="expression" priority="57" dxfId="0">
      <formula>AND(($B116&gt;0),#REF!="")</formula>
    </cfRule>
  </conditionalFormatting>
  <conditionalFormatting sqref="B120">
    <cfRule type="expression" priority="56" dxfId="0">
      <formula>AND(($B120&gt;0),#REF!="")</formula>
    </cfRule>
  </conditionalFormatting>
  <conditionalFormatting sqref="B126">
    <cfRule type="expression" priority="55" dxfId="0">
      <formula>AND(($B126&gt;0),#REF!="")</formula>
    </cfRule>
  </conditionalFormatting>
  <conditionalFormatting sqref="B132">
    <cfRule type="expression" priority="54" dxfId="0">
      <formula>AND(($B132&gt;0),#REF!="")</formula>
    </cfRule>
  </conditionalFormatting>
  <conditionalFormatting sqref="B138">
    <cfRule type="expression" priority="53" dxfId="0">
      <formula>AND(($B138&gt;0),#REF!="")</formula>
    </cfRule>
  </conditionalFormatting>
  <conditionalFormatting sqref="B142">
    <cfRule type="expression" priority="52" dxfId="0">
      <formula>AND(($B142&gt;0),#REF!="")</formula>
    </cfRule>
  </conditionalFormatting>
  <conditionalFormatting sqref="B148">
    <cfRule type="expression" priority="51" dxfId="0">
      <formula>AND(($B148&gt;0),#REF!="")</formula>
    </cfRule>
  </conditionalFormatting>
  <conditionalFormatting sqref="B154">
    <cfRule type="expression" priority="50" dxfId="0">
      <formula>AND(($B154&gt;0),#REF!="")</formula>
    </cfRule>
  </conditionalFormatting>
  <conditionalFormatting sqref="B160">
    <cfRule type="expression" priority="49" dxfId="0">
      <formula>AND(($B160&gt;0),#REF!="")</formula>
    </cfRule>
  </conditionalFormatting>
  <conditionalFormatting sqref="B164">
    <cfRule type="expression" priority="48" dxfId="0">
      <formula>AND(($B164&gt;0),#REF!="")</formula>
    </cfRule>
  </conditionalFormatting>
  <conditionalFormatting sqref="B170">
    <cfRule type="expression" priority="47" dxfId="0">
      <formula>AND(($B170&gt;0),#REF!="")</formula>
    </cfRule>
  </conditionalFormatting>
  <conditionalFormatting sqref="B176">
    <cfRule type="expression" priority="46" dxfId="0">
      <formula>AND(($B176&gt;0),#REF!="")</formula>
    </cfRule>
  </conditionalFormatting>
  <conditionalFormatting sqref="B182">
    <cfRule type="expression" priority="45" dxfId="0">
      <formula>AND(($B182&gt;0),#REF!="")</formula>
    </cfRule>
  </conditionalFormatting>
  <conditionalFormatting sqref="B186">
    <cfRule type="expression" priority="44" dxfId="0">
      <formula>AND(($B186&gt;0),#REF!="")</formula>
    </cfRule>
  </conditionalFormatting>
  <conditionalFormatting sqref="B192">
    <cfRule type="expression" priority="43" dxfId="0">
      <formula>AND(($B192&gt;0),#REF!="")</formula>
    </cfRule>
  </conditionalFormatting>
  <conditionalFormatting sqref="B198">
    <cfRule type="expression" priority="42" dxfId="0">
      <formula>AND(($B198&gt;0),#REF!="")</formula>
    </cfRule>
  </conditionalFormatting>
  <conditionalFormatting sqref="B204">
    <cfRule type="expression" priority="41" dxfId="0">
      <formula>AND(($B204&gt;0),#REF!="")</formula>
    </cfRule>
  </conditionalFormatting>
  <conditionalFormatting sqref="B208">
    <cfRule type="expression" priority="40" dxfId="0">
      <formula>AND(($B208&gt;0),#REF!="")</formula>
    </cfRule>
  </conditionalFormatting>
  <conditionalFormatting sqref="B214">
    <cfRule type="expression" priority="39" dxfId="0">
      <formula>AND(($B214&gt;0),#REF!="")</formula>
    </cfRule>
  </conditionalFormatting>
  <conditionalFormatting sqref="B220">
    <cfRule type="expression" priority="38" dxfId="0">
      <formula>AND(($B220&gt;0),#REF!="")</formula>
    </cfRule>
  </conditionalFormatting>
  <conditionalFormatting sqref="B226">
    <cfRule type="expression" priority="37" dxfId="0">
      <formula>AND(($B226&gt;0),#REF!="")</formula>
    </cfRule>
  </conditionalFormatting>
  <conditionalFormatting sqref="B230">
    <cfRule type="expression" priority="36" dxfId="0">
      <formula>AND(($B230&gt;0),#REF!="")</formula>
    </cfRule>
  </conditionalFormatting>
  <conditionalFormatting sqref="B236">
    <cfRule type="expression" priority="35" dxfId="0">
      <formula>AND(($B236&gt;0),#REF!="")</formula>
    </cfRule>
  </conditionalFormatting>
  <conditionalFormatting sqref="B242">
    <cfRule type="expression" priority="34" dxfId="0">
      <formula>AND(($B242&gt;0),#REF!="")</formula>
    </cfRule>
  </conditionalFormatting>
  <conditionalFormatting sqref="B248">
    <cfRule type="expression" priority="33" dxfId="0">
      <formula>AND(($B248&gt;0),#REF!="")</formula>
    </cfRule>
  </conditionalFormatting>
  <conditionalFormatting sqref="B252">
    <cfRule type="expression" priority="32" dxfId="0">
      <formula>AND(($B252&gt;0),#REF!="")</formula>
    </cfRule>
  </conditionalFormatting>
  <conditionalFormatting sqref="B258">
    <cfRule type="expression" priority="31" dxfId="0">
      <formula>AND(($B258&gt;0),#REF!="")</formula>
    </cfRule>
  </conditionalFormatting>
  <conditionalFormatting sqref="B264">
    <cfRule type="expression" priority="30" dxfId="0">
      <formula>AND(($B264&gt;0),#REF!="")</formula>
    </cfRule>
  </conditionalFormatting>
  <conditionalFormatting sqref="B270">
    <cfRule type="expression" priority="29" dxfId="0">
      <formula>AND(($B270&gt;0),#REF!="")</formula>
    </cfRule>
  </conditionalFormatting>
  <conditionalFormatting sqref="B274">
    <cfRule type="expression" priority="28" dxfId="0">
      <formula>AND(($B274&gt;0),#REF!="")</formula>
    </cfRule>
  </conditionalFormatting>
  <conditionalFormatting sqref="B280">
    <cfRule type="expression" priority="27" dxfId="0">
      <formula>AND(($B280&gt;0),#REF!="")</formula>
    </cfRule>
  </conditionalFormatting>
  <conditionalFormatting sqref="B286">
    <cfRule type="expression" priority="26" dxfId="0">
      <formula>AND(($B286&gt;0),#REF!="")</formula>
    </cfRule>
  </conditionalFormatting>
  <conditionalFormatting sqref="B292">
    <cfRule type="expression" priority="25" dxfId="0">
      <formula>AND(($B292&gt;0),#REF!="")</formula>
    </cfRule>
  </conditionalFormatting>
  <conditionalFormatting sqref="B296">
    <cfRule type="expression" priority="24" dxfId="0">
      <formula>AND(($B296&gt;0),#REF!="")</formula>
    </cfRule>
  </conditionalFormatting>
  <conditionalFormatting sqref="B302">
    <cfRule type="expression" priority="23" dxfId="0">
      <formula>AND(($B302&gt;0),#REF!="")</formula>
    </cfRule>
  </conditionalFormatting>
  <conditionalFormatting sqref="B308">
    <cfRule type="expression" priority="22" dxfId="0">
      <formula>AND(($B308&gt;0),#REF!="")</formula>
    </cfRule>
  </conditionalFormatting>
  <conditionalFormatting sqref="B314">
    <cfRule type="expression" priority="21" dxfId="0">
      <formula>AND(($B314&gt;0),#REF!="")</formula>
    </cfRule>
  </conditionalFormatting>
  <conditionalFormatting sqref="B318">
    <cfRule type="expression" priority="20" dxfId="0">
      <formula>AND(($B318&gt;0),#REF!="")</formula>
    </cfRule>
  </conditionalFormatting>
  <conditionalFormatting sqref="B324">
    <cfRule type="expression" priority="19" dxfId="0">
      <formula>AND(($B324&gt;0),#REF!="")</formula>
    </cfRule>
  </conditionalFormatting>
  <conditionalFormatting sqref="B330">
    <cfRule type="expression" priority="18" dxfId="0">
      <formula>AND(($B330&gt;0),#REF!="")</formula>
    </cfRule>
  </conditionalFormatting>
  <conditionalFormatting sqref="B336">
    <cfRule type="expression" priority="17" dxfId="0">
      <formula>AND(($B336&gt;0),#REF!="")</formula>
    </cfRule>
  </conditionalFormatting>
  <conditionalFormatting sqref="B338">
    <cfRule type="expression" priority="16" dxfId="0">
      <formula>AND(($B338&gt;0),#REF!="")</formula>
    </cfRule>
  </conditionalFormatting>
  <conditionalFormatting sqref="B344">
    <cfRule type="expression" priority="15" dxfId="0">
      <formula>AND(($B344&gt;0),#REF!="")</formula>
    </cfRule>
  </conditionalFormatting>
  <conditionalFormatting sqref="B350">
    <cfRule type="expression" priority="14" dxfId="0">
      <formula>AND(($B350&gt;0),#REF!="")</formula>
    </cfRule>
  </conditionalFormatting>
  <conditionalFormatting sqref="B356">
    <cfRule type="expression" priority="12" dxfId="0">
      <formula>AND(($B356&gt;0),#REF!="")</formula>
    </cfRule>
  </conditionalFormatting>
  <conditionalFormatting sqref="B362">
    <cfRule type="expression" priority="11" dxfId="0">
      <formula>AND(($B362&gt;0),#REF!="")</formula>
    </cfRule>
  </conditionalFormatting>
  <conditionalFormatting sqref="B368">
    <cfRule type="expression" priority="10" dxfId="0">
      <formula>AND(($B368&gt;0),#REF!="")</formula>
    </cfRule>
  </conditionalFormatting>
  <conditionalFormatting sqref="B370">
    <cfRule type="expression" priority="8" dxfId="0">
      <formula>AND(($B370&gt;0),#REF!="")</formula>
    </cfRule>
  </conditionalFormatting>
  <conditionalFormatting sqref="B376">
    <cfRule type="expression" priority="7" dxfId="0">
      <formula>AND(($B376&gt;0),#REF!="")</formula>
    </cfRule>
  </conditionalFormatting>
  <conditionalFormatting sqref="B380">
    <cfRule type="expression" priority="4" dxfId="0">
      <formula>AND(($B380&gt;0),#REF!="")</formula>
    </cfRule>
  </conditionalFormatting>
  <conditionalFormatting sqref="B386">
    <cfRule type="expression" priority="3" dxfId="0">
      <formula>AND(($B386&gt;0),#REF!="")</formula>
    </cfRule>
  </conditionalFormatting>
  <conditionalFormatting sqref="B392">
    <cfRule type="expression" priority="2" dxfId="0">
      <formula>AND(($B392&gt;0),#REF!="")</formula>
    </cfRule>
  </conditionalFormatting>
  <conditionalFormatting sqref="B398">
    <cfRule type="expression" priority="1" dxfId="0">
      <formula>AND(($B398&gt;0),#REF!="")</formula>
    </cfRule>
  </conditionalFormatting>
  <conditionalFormatting sqref="C3:C401">
    <cfRule type="expression" priority="88" dxfId="0">
      <formula>AND(($B3&gt;0),$C3="")</formula>
    </cfRule>
  </conditionalFormatting>
  <conditionalFormatting sqref="D3:D401">
    <cfRule type="expression" priority="87" dxfId="0">
      <formula>AND(($B3&gt;0),$D3="")</formula>
    </cfRule>
  </conditionalFormatting>
  <conditionalFormatting sqref="E3:E401">
    <cfRule type="expression" priority="84" dxfId="0">
      <formula>AND(($B3&gt;0),$E3="")</formula>
    </cfRule>
  </conditionalFormatting>
  <conditionalFormatting sqref="K3:K401">
    <cfRule type="expression" priority="82" dxfId="0">
      <formula>AND(($B3&gt;0),$K3="")</formula>
    </cfRule>
  </conditionalFormatting>
  <conditionalFormatting sqref="L3:L401">
    <cfRule type="expression" priority="83" dxfId="0">
      <formula>AND(($B3&gt;0),$L3="")</formula>
    </cfRule>
  </conditionalFormatting>
  <conditionalFormatting sqref="M3:M401">
    <cfRule type="expression" priority="85" dxfId="0">
      <formula>AND(($B3&gt;0),$M3="")</formula>
    </cfRule>
  </conditionalFormatting>
  <conditionalFormatting sqref="N3:N401">
    <cfRule type="expression" priority="81" dxfId="0">
      <formula>AND(($B3&gt;0),$N3="")</formula>
    </cfRule>
  </conditionalFormatting>
  <conditionalFormatting sqref="O3:O401">
    <cfRule type="expression" priority="90" dxfId="0">
      <formula>AND(($L3="SSO, Dry Weather"),$O3="")</formula>
    </cfRule>
    <cfRule type="expression" priority="91" dxfId="0">
      <formula>AND(($L3="SSO, Wet Weather"),$O3="")</formula>
    </cfRule>
  </conditionalFormatting>
  <conditionalFormatting sqref="P3:P401">
    <cfRule type="expression" priority="92" dxfId="0">
      <formula>AND(($B3&gt;0),$P3="")</formula>
    </cfRule>
  </conditionalFormatting>
  <conditionalFormatting sqref="Q3:Q401">
    <cfRule type="expression" priority="80" dxfId="0">
      <formula>AND(($B3&gt;0),$Q3="")</formula>
    </cfRule>
  </conditionalFormatting>
  <dataValidations count="11">
    <dataValidation type="decimal" allowBlank="1" showInputMessage="1" showErrorMessage="1" error="Please enter the Longitude in Decimal Degrees between -91.0 and -81.0" sqref="E3:E401">
      <formula1>-91</formula1>
      <formula2>-81</formula2>
    </dataValidation>
    <dataValidation type="list" allowBlank="1" showInputMessage="1" showErrorMessage="1" sqref="Q3:Q401">
      <formula1>$AF$3:$AF$6</formula1>
    </dataValidation>
    <dataValidation type="list" allowBlank="1" showInputMessage="1" showErrorMessage="1" error="Please select an option from the drop-down list." sqref="L3:L401">
      <formula1>$AC$3:$AC$10</formula1>
    </dataValidation>
    <dataValidation type="list" allowBlank="1" showInputMessage="1" showErrorMessage="1" error="Please select an option from the drop-down list." sqref="M3:M401">
      <formula1>$AD$3:$AD$9</formula1>
    </dataValidation>
    <dataValidation type="list" allowBlank="1" showInputMessage="1" showErrorMessage="1" error="Please select an option from the drop-down list." sqref="I3:I401">
      <formula1>$AB$3:$AB$9</formula1>
    </dataValidation>
    <dataValidation type="list" allowBlank="1" showInputMessage="1" showErrorMessage="1" error="Please select an option from the drop-down list." sqref="P3:P401">
      <formula1>$AE$3:$AE$18</formula1>
    </dataValidation>
    <dataValidation type="decimal" allowBlank="1" showInputMessage="1" showErrorMessage="1" error="Please enter the event duration in hours." sqref="C3:C401">
      <formula1>0</formula1>
      <formula2>99999999999</formula2>
    </dataValidation>
    <dataValidation type="decimal" allowBlank="1" showInputMessage="1" showErrorMessage="1" error="Please enter the Latitude in Decimal Degrees between 34.8 and 36.7." sqref="D3:D401">
      <formula1>34.8</formula1>
      <formula2>36.7</formula2>
    </dataValidation>
    <dataValidation errorStyle="warning" operator="greaterThan" allowBlank="1" showInputMessage="1" showErrorMessage="1" errorTitle="Whole Numbers Only" error="Please enter whole numbers without commas." sqref="O3:O401"/>
    <dataValidation type="whole" operator="greaterThan" allowBlank="1" showInputMessage="1" showErrorMessage="1" errorTitle="Whole Numbers Only" error="Please enter whole numbers without commas." sqref="N3:N401">
      <formula1>0</formula1>
    </dataValidation>
    <dataValidation type="textLength" operator="lessThan" allowBlank="1" showInputMessage="1" showErrorMessage="1" promptTitle="Length Limitation" prompt="Maximum character limit of 3999" sqref="R1:R1048576">
      <formula1>4000</formula1>
    </dataValidation>
  </dataValidations>
  <hyperlinks>
    <hyperlink ref="O1" r:id="rId1" display="http://tdeconline.tn.gov/dwr/"/>
  </hyperlinks>
  <printOptions horizontalCentered="1" verticalCentered="1"/>
  <pageMargins left="0.2" right="0.2" top="0.25" bottom="0.25" header="0.3" footer="0.3"/>
  <pageSetup horizontalDpi="600" verticalDpi="600" orientation="landscape" paperSize="5" r:id="rId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pageSetUpPr fitToPage="1"/>
  </sheetPr>
  <dimension ref="A1:DX841"/>
  <sheetViews>
    <sheetView zoomScale="90" zoomScaleNormal="90" workbookViewId="0" topLeftCell="B1">
      <selection activeCell="B1" sqref="B1"/>
    </sheetView>
  </sheetViews>
  <sheetFormatPr defaultColWidth="9.140625" defaultRowHeight="15"/>
  <cols>
    <col min="1" max="1" width="2.421875" style="173" customWidth="1"/>
    <col min="2" max="2" width="15.00390625" style="159" customWidth="1"/>
    <col min="3" max="3" width="12.57421875" style="160" bestFit="1" customWidth="1"/>
    <col min="4" max="4" width="6.421875" style="160" customWidth="1"/>
    <col min="5" max="5" width="8.7109375" style="160" bestFit="1" customWidth="1"/>
    <col min="6" max="6" width="15.57421875" style="159" customWidth="1"/>
    <col min="7" max="7" width="16.00390625" style="159" customWidth="1"/>
    <col min="8" max="8" width="8.8515625" style="159" bestFit="1" customWidth="1"/>
    <col min="9" max="9" width="15.28125" style="159" bestFit="1" customWidth="1"/>
    <col min="10" max="10" width="15.8515625" style="159" customWidth="1"/>
    <col min="11" max="11" width="12.57421875" style="159" customWidth="1"/>
    <col min="12" max="12" width="17.140625" style="159" customWidth="1"/>
    <col min="13" max="13" width="12.140625" style="159" customWidth="1"/>
    <col min="14" max="14" width="17.00390625" style="159" customWidth="1"/>
    <col min="15" max="16" width="9.421875" style="159" customWidth="1"/>
    <col min="17" max="17" width="10.28125" style="159" customWidth="1"/>
    <col min="18" max="21" width="7.7109375" style="176" customWidth="1"/>
    <col min="22" max="22" width="8.421875" style="176" customWidth="1"/>
    <col min="23" max="23" width="9.421875" style="176" hidden="1" customWidth="1"/>
    <col min="24" max="24" width="11.28125" style="176" hidden="1" customWidth="1"/>
    <col min="25" max="25" width="8.28125" style="176" hidden="1" customWidth="1"/>
    <col min="26" max="26" width="5.8515625" style="176" hidden="1" customWidth="1"/>
    <col min="27" max="27" width="5.00390625" style="176" hidden="1" customWidth="1"/>
    <col min="28" max="28" width="5.28125" style="176" hidden="1" customWidth="1"/>
    <col min="29" max="29" width="4.7109375" style="176" hidden="1" customWidth="1"/>
    <col min="30" max="30" width="7.421875" style="176" hidden="1" customWidth="1"/>
    <col min="31" max="31" width="10.57421875" style="176" hidden="1" customWidth="1"/>
    <col min="32" max="32" width="8.421875" style="176" hidden="1" customWidth="1"/>
    <col min="33" max="33" width="10.421875" style="176" hidden="1" customWidth="1"/>
    <col min="34" max="34" width="10.28125" style="176" hidden="1" customWidth="1"/>
    <col min="35" max="35" width="9.140625" style="176" hidden="1" customWidth="1"/>
    <col min="36" max="36" width="8.7109375" style="176" hidden="1" customWidth="1"/>
    <col min="37" max="37" width="9.8515625" style="176" hidden="1" customWidth="1"/>
    <col min="38" max="38" width="7.421875" style="176" hidden="1" customWidth="1"/>
    <col min="39" max="39" width="6.00390625" style="176" hidden="1" customWidth="1"/>
    <col min="40" max="41" width="5.7109375" style="176" hidden="1" customWidth="1"/>
    <col min="42" max="42" width="5.140625" style="176" hidden="1" customWidth="1"/>
    <col min="43" max="43" width="8.57421875" style="176" hidden="1" customWidth="1"/>
    <col min="44" max="44" width="11.28125" style="176" hidden="1" customWidth="1"/>
    <col min="45" max="45" width="8.8515625" style="176" hidden="1" customWidth="1"/>
    <col min="46" max="46" width="11.00390625" style="176" hidden="1" customWidth="1"/>
    <col min="47" max="47" width="10.7109375" style="176" hidden="1" customWidth="1"/>
    <col min="48" max="48" width="9.140625" style="176" hidden="1" customWidth="1"/>
    <col min="49" max="49" width="8.7109375" style="176" hidden="1" customWidth="1"/>
    <col min="50" max="50" width="9.8515625" style="176" hidden="1" customWidth="1"/>
    <col min="51" max="51" width="7.421875" style="176" hidden="1" customWidth="1"/>
    <col min="52" max="52" width="6.00390625" style="176" hidden="1" customWidth="1"/>
    <col min="53" max="54" width="5.7109375" style="176" hidden="1" customWidth="1"/>
    <col min="55" max="55" width="5.140625" style="176" hidden="1" customWidth="1"/>
    <col min="56" max="56" width="8.57421875" style="176" hidden="1" customWidth="1"/>
    <col min="57" max="57" width="11.28125" style="176" hidden="1" customWidth="1"/>
    <col min="58" max="58" width="8.8515625" style="176" hidden="1" customWidth="1"/>
    <col min="59" max="59" width="11.00390625" style="176" hidden="1" customWidth="1"/>
    <col min="60" max="60" width="10.7109375" style="176" hidden="1" customWidth="1"/>
    <col min="61" max="61" width="9.140625" style="176" hidden="1" customWidth="1"/>
    <col min="62" max="62" width="8.7109375" style="176" hidden="1" customWidth="1"/>
    <col min="63" max="63" width="9.8515625" style="176" hidden="1" customWidth="1"/>
    <col min="64" max="64" width="7.421875" style="176" hidden="1" customWidth="1"/>
    <col min="65" max="65" width="6.8515625" style="176" hidden="1" customWidth="1"/>
    <col min="66" max="67" width="5.7109375" style="176" hidden="1" customWidth="1"/>
    <col min="68" max="68" width="5.140625" style="176" hidden="1" customWidth="1"/>
    <col min="69" max="69" width="8.57421875" style="176" hidden="1" customWidth="1"/>
    <col min="70" max="70" width="11.28125" style="176" hidden="1" customWidth="1"/>
    <col min="71" max="71" width="8.8515625" style="176" hidden="1" customWidth="1"/>
    <col min="72" max="72" width="11.00390625" style="176" hidden="1" customWidth="1"/>
    <col min="73" max="73" width="10.7109375" style="176" hidden="1" customWidth="1"/>
    <col min="74" max="88" width="9.140625" style="176" customWidth="1"/>
    <col min="89" max="128" width="9.140625" style="173" customWidth="1"/>
    <col min="129" max="16384" width="9.140625" style="159" customWidth="1"/>
  </cols>
  <sheetData>
    <row r="1" spans="3:88" s="173" customFormat="1" ht="18.75" customHeight="1">
      <c r="C1" s="861" t="str">
        <f>Jan!I44&amp;" - "&amp;Jan!C4</f>
        <v>Helenwood STP - TN0060186</v>
      </c>
      <c r="D1" s="861"/>
      <c r="E1" s="861"/>
      <c r="F1" s="861"/>
      <c r="G1" s="861"/>
      <c r="H1" s="861"/>
      <c r="I1" s="861"/>
      <c r="J1" s="861"/>
      <c r="K1" s="861"/>
      <c r="L1" s="861"/>
      <c r="M1" s="861"/>
      <c r="N1" s="861"/>
      <c r="O1" s="861"/>
      <c r="P1" s="861"/>
      <c r="Q1" s="861"/>
      <c r="R1" s="217"/>
      <c r="S1" s="217"/>
      <c r="T1" s="217"/>
      <c r="U1" s="217"/>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c r="CF1" s="176"/>
      <c r="CG1" s="176"/>
      <c r="CH1" s="176"/>
      <c r="CI1" s="176"/>
      <c r="CJ1" s="176"/>
    </row>
    <row r="2" spans="3:88" s="173" customFormat="1" ht="6.75" customHeight="1" thickBot="1">
      <c r="C2" s="710"/>
      <c r="D2" s="710"/>
      <c r="E2" s="710"/>
      <c r="F2" s="710"/>
      <c r="G2" s="710"/>
      <c r="H2" s="710"/>
      <c r="I2" s="710"/>
      <c r="J2" s="710"/>
      <c r="K2" s="710"/>
      <c r="L2" s="710"/>
      <c r="M2" s="710"/>
      <c r="N2" s="710"/>
      <c r="O2" s="710"/>
      <c r="P2" s="710"/>
      <c r="Q2" s="710"/>
      <c r="R2" s="710"/>
      <c r="S2" s="710"/>
      <c r="T2" s="710"/>
      <c r="U2" s="710"/>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c r="BU2" s="176"/>
      <c r="BV2" s="176"/>
      <c r="BW2" s="176"/>
      <c r="BX2" s="176"/>
      <c r="BY2" s="176"/>
      <c r="BZ2" s="176"/>
      <c r="CA2" s="176"/>
      <c r="CB2" s="176"/>
      <c r="CC2" s="176"/>
      <c r="CD2" s="176"/>
      <c r="CE2" s="176"/>
      <c r="CF2" s="176"/>
      <c r="CG2" s="176"/>
      <c r="CH2" s="176"/>
      <c r="CI2" s="176"/>
      <c r="CJ2" s="176"/>
    </row>
    <row r="3" spans="3:88" s="173" customFormat="1" ht="19.5" customHeight="1" thickBot="1" thickTop="1">
      <c r="C3" s="174"/>
      <c r="D3" s="174"/>
      <c r="E3" s="853" t="s">
        <v>385</v>
      </c>
      <c r="F3" s="854"/>
      <c r="G3" s="855"/>
      <c r="H3" s="856" t="s">
        <v>380</v>
      </c>
      <c r="I3" s="857"/>
      <c r="J3" s="858"/>
      <c r="K3" s="859" t="s">
        <v>395</v>
      </c>
      <c r="L3" s="859"/>
      <c r="M3" s="860" t="s">
        <v>390</v>
      </c>
      <c r="N3" s="860"/>
      <c r="O3" s="325" t="s">
        <v>400</v>
      </c>
      <c r="P3" s="336" t="s">
        <v>404</v>
      </c>
      <c r="Q3" s="337" t="s">
        <v>408</v>
      </c>
      <c r="R3" s="176"/>
      <c r="S3" s="176"/>
      <c r="T3" s="176"/>
      <c r="U3" s="176"/>
      <c r="V3" s="176"/>
      <c r="W3" s="862" t="s">
        <v>385</v>
      </c>
      <c r="X3" s="862"/>
      <c r="Y3" s="862"/>
      <c r="Z3" s="862"/>
      <c r="AA3" s="862"/>
      <c r="AB3" s="862"/>
      <c r="AC3" s="862"/>
      <c r="AD3" s="862"/>
      <c r="AE3" s="862"/>
      <c r="AF3" s="862"/>
      <c r="AG3" s="862"/>
      <c r="AH3" s="862"/>
      <c r="AI3" s="711"/>
      <c r="AJ3" s="862" t="s">
        <v>380</v>
      </c>
      <c r="AK3" s="862"/>
      <c r="AL3" s="862"/>
      <c r="AM3" s="862"/>
      <c r="AN3" s="862"/>
      <c r="AO3" s="862"/>
      <c r="AP3" s="862"/>
      <c r="AQ3" s="862"/>
      <c r="AR3" s="862"/>
      <c r="AS3" s="862"/>
      <c r="AT3" s="862"/>
      <c r="AU3" s="862"/>
      <c r="AV3" s="711"/>
      <c r="AW3" s="862" t="s">
        <v>395</v>
      </c>
      <c r="AX3" s="862"/>
      <c r="AY3" s="862"/>
      <c r="AZ3" s="862"/>
      <c r="BA3" s="862"/>
      <c r="BB3" s="862"/>
      <c r="BC3" s="862"/>
      <c r="BD3" s="862"/>
      <c r="BE3" s="862"/>
      <c r="BF3" s="862"/>
      <c r="BG3" s="862"/>
      <c r="BH3" s="862"/>
      <c r="BI3" s="711"/>
      <c r="BJ3" s="862" t="s">
        <v>390</v>
      </c>
      <c r="BK3" s="862"/>
      <c r="BL3" s="862"/>
      <c r="BM3" s="862"/>
      <c r="BN3" s="862"/>
      <c r="BO3" s="862"/>
      <c r="BP3" s="862"/>
      <c r="BQ3" s="862"/>
      <c r="BR3" s="862"/>
      <c r="BS3" s="862"/>
      <c r="BT3" s="862"/>
      <c r="BU3" s="862"/>
      <c r="BV3" s="176"/>
      <c r="BW3" s="176"/>
      <c r="BX3" s="176"/>
      <c r="BY3" s="176"/>
      <c r="BZ3" s="176"/>
      <c r="CA3" s="176"/>
      <c r="CB3" s="176"/>
      <c r="CC3" s="176"/>
      <c r="CD3" s="176"/>
      <c r="CE3" s="176"/>
      <c r="CF3" s="176"/>
      <c r="CG3" s="176"/>
      <c r="CH3" s="176"/>
      <c r="CI3" s="176"/>
      <c r="CJ3" s="176"/>
    </row>
    <row r="4" spans="3:88" s="173" customFormat="1" ht="33" thickBot="1" thickTop="1">
      <c r="C4" s="343" t="s">
        <v>450</v>
      </c>
      <c r="D4" s="344" t="s">
        <v>451</v>
      </c>
      <c r="E4" s="345" t="s">
        <v>452</v>
      </c>
      <c r="F4" s="346" t="s">
        <v>453</v>
      </c>
      <c r="G4" s="347" t="s">
        <v>454</v>
      </c>
      <c r="H4" s="348" t="s">
        <v>452</v>
      </c>
      <c r="I4" s="349" t="s">
        <v>453</v>
      </c>
      <c r="J4" s="350" t="s">
        <v>454</v>
      </c>
      <c r="K4" s="351" t="s">
        <v>452</v>
      </c>
      <c r="L4" s="352" t="s">
        <v>454</v>
      </c>
      <c r="M4" s="353" t="s">
        <v>452</v>
      </c>
      <c r="N4" s="354" t="s">
        <v>454</v>
      </c>
      <c r="O4" s="355" t="s">
        <v>452</v>
      </c>
      <c r="P4" s="356" t="s">
        <v>452</v>
      </c>
      <c r="Q4" s="357" t="s">
        <v>452</v>
      </c>
      <c r="R4" s="176"/>
      <c r="S4" s="176"/>
      <c r="T4" s="176"/>
      <c r="U4" s="176"/>
      <c r="V4" s="176"/>
      <c r="W4" s="711" t="s">
        <v>310</v>
      </c>
      <c r="X4" s="711" t="s">
        <v>327</v>
      </c>
      <c r="Y4" s="711" t="s">
        <v>328</v>
      </c>
      <c r="Z4" s="711" t="s">
        <v>329</v>
      </c>
      <c r="AA4" s="711" t="s">
        <v>330</v>
      </c>
      <c r="AB4" s="711" t="s">
        <v>331</v>
      </c>
      <c r="AC4" s="711" t="s">
        <v>332</v>
      </c>
      <c r="AD4" s="711" t="s">
        <v>333</v>
      </c>
      <c r="AE4" s="711" t="s">
        <v>334</v>
      </c>
      <c r="AF4" s="711" t="s">
        <v>335</v>
      </c>
      <c r="AG4" s="711" t="s">
        <v>336</v>
      </c>
      <c r="AH4" s="711" t="s">
        <v>337</v>
      </c>
      <c r="AI4" s="711"/>
      <c r="AJ4" s="711" t="s">
        <v>310</v>
      </c>
      <c r="AK4" s="711" t="s">
        <v>327</v>
      </c>
      <c r="AL4" s="711" t="s">
        <v>328</v>
      </c>
      <c r="AM4" s="711" t="s">
        <v>329</v>
      </c>
      <c r="AN4" s="711" t="s">
        <v>330</v>
      </c>
      <c r="AO4" s="711" t="s">
        <v>331</v>
      </c>
      <c r="AP4" s="711" t="s">
        <v>332</v>
      </c>
      <c r="AQ4" s="711" t="s">
        <v>333</v>
      </c>
      <c r="AR4" s="711" t="s">
        <v>334</v>
      </c>
      <c r="AS4" s="711" t="s">
        <v>335</v>
      </c>
      <c r="AT4" s="711" t="s">
        <v>336</v>
      </c>
      <c r="AU4" s="711" t="s">
        <v>337</v>
      </c>
      <c r="AV4" s="711"/>
      <c r="AW4" s="711" t="s">
        <v>310</v>
      </c>
      <c r="AX4" s="711" t="s">
        <v>327</v>
      </c>
      <c r="AY4" s="711" t="s">
        <v>328</v>
      </c>
      <c r="AZ4" s="711" t="s">
        <v>329</v>
      </c>
      <c r="BA4" s="711" t="s">
        <v>330</v>
      </c>
      <c r="BB4" s="711" t="s">
        <v>331</v>
      </c>
      <c r="BC4" s="711" t="s">
        <v>332</v>
      </c>
      <c r="BD4" s="711" t="s">
        <v>333</v>
      </c>
      <c r="BE4" s="711" t="s">
        <v>334</v>
      </c>
      <c r="BF4" s="711" t="s">
        <v>335</v>
      </c>
      <c r="BG4" s="711" t="s">
        <v>336</v>
      </c>
      <c r="BH4" s="711" t="s">
        <v>337</v>
      </c>
      <c r="BI4" s="711"/>
      <c r="BJ4" s="711" t="s">
        <v>310</v>
      </c>
      <c r="BK4" s="711" t="s">
        <v>327</v>
      </c>
      <c r="BL4" s="711" t="s">
        <v>328</v>
      </c>
      <c r="BM4" s="711" t="s">
        <v>329</v>
      </c>
      <c r="BN4" s="711" t="s">
        <v>330</v>
      </c>
      <c r="BO4" s="711" t="s">
        <v>331</v>
      </c>
      <c r="BP4" s="711" t="s">
        <v>332</v>
      </c>
      <c r="BQ4" s="711" t="s">
        <v>333</v>
      </c>
      <c r="BR4" s="711" t="s">
        <v>334</v>
      </c>
      <c r="BS4" s="711" t="s">
        <v>335</v>
      </c>
      <c r="BT4" s="711" t="s">
        <v>336</v>
      </c>
      <c r="BU4" s="711" t="s">
        <v>337</v>
      </c>
      <c r="BV4" s="176"/>
      <c r="BW4" s="176"/>
      <c r="BX4" s="176"/>
      <c r="BY4" s="176"/>
      <c r="BZ4" s="176"/>
      <c r="CA4" s="176"/>
      <c r="CB4" s="176"/>
      <c r="CC4" s="176"/>
      <c r="CD4" s="176"/>
      <c r="CE4" s="176"/>
      <c r="CF4" s="176"/>
      <c r="CG4" s="176"/>
      <c r="CH4" s="176"/>
      <c r="CI4" s="176"/>
      <c r="CJ4" s="176"/>
    </row>
    <row r="5" spans="2:128" s="173" customFormat="1" ht="16.5" customHeight="1" thickTop="1">
      <c r="B5" s="850" t="s">
        <v>455</v>
      </c>
      <c r="C5" s="338" t="s">
        <v>310</v>
      </c>
      <c r="D5" s="339">
        <f>D17-1</f>
        <v>2023</v>
      </c>
      <c r="E5" s="340"/>
      <c r="F5" s="205"/>
      <c r="G5" s="341"/>
      <c r="H5" s="340"/>
      <c r="I5" s="207"/>
      <c r="J5" s="341"/>
      <c r="K5" s="340"/>
      <c r="L5" s="342"/>
      <c r="M5" s="340"/>
      <c r="N5" s="342"/>
      <c r="O5" s="341"/>
      <c r="P5" s="341"/>
      <c r="Q5" s="341"/>
      <c r="R5" s="176"/>
      <c r="S5" s="176"/>
      <c r="T5" s="176"/>
      <c r="U5" s="176"/>
      <c r="V5" s="176"/>
      <c r="W5" s="176" t="str">
        <f>IF(AND('Overflow Report'!$L3="SSO, Dry Weather",'Overflow Report'!$AA3="January"),'Overflow Report'!$N3,"0")</f>
        <v>0</v>
      </c>
      <c r="X5" s="176" t="str">
        <f>IF(AND('Overflow Report'!$L3="SSO, Dry Weather",'Overflow Report'!$AA3="February"),'Overflow Report'!$N3,"0")</f>
        <v>0</v>
      </c>
      <c r="Y5" s="176" t="str">
        <f>IF(AND('Overflow Report'!$L3="SSO, Dry Weather",'Overflow Report'!$AA3="March"),'Overflow Report'!$N3,"0")</f>
        <v>0</v>
      </c>
      <c r="Z5" s="176" t="str">
        <f>IF(AND('Overflow Report'!$L3="SSO, Dry Weather",'Overflow Report'!$AA3="April"),'Overflow Report'!$N3,"0")</f>
        <v>0</v>
      </c>
      <c r="AA5" s="176" t="str">
        <f>IF(AND('Overflow Report'!$L3="SSO, Dry Weather",'Overflow Report'!$AA3="May"),'Overflow Report'!$N3,"0")</f>
        <v>0</v>
      </c>
      <c r="AB5" s="176" t="str">
        <f>IF(AND('Overflow Report'!$L3="SSO, Dry Weather",'Overflow Report'!$AA3="June"),'Overflow Report'!$N3,"0")</f>
        <v>0</v>
      </c>
      <c r="AC5" s="176" t="str">
        <f>IF(AND('Overflow Report'!$L3="SSO, Dry Weather",'Overflow Report'!$AA3="July"),'Overflow Report'!$N3,"0")</f>
        <v>0</v>
      </c>
      <c r="AD5" s="176" t="str">
        <f>IF(AND('Overflow Report'!$L3="SSO, Dry Weather",'Overflow Report'!$AA3="August"),'Overflow Report'!$N3,"0")</f>
        <v>0</v>
      </c>
      <c r="AE5" s="176" t="str">
        <f>IF(AND('Overflow Report'!$L3="SSO, Dry Weather",'Overflow Report'!$AA3="September"),'Overflow Report'!$N3,"0")</f>
        <v>0</v>
      </c>
      <c r="AF5" s="176" t="str">
        <f>IF(AND('Overflow Report'!$L3="SSO, Dry Weather",'Overflow Report'!$AA3="October"),'Overflow Report'!$N3,"0")</f>
        <v>0</v>
      </c>
      <c r="AG5" s="176" t="str">
        <f>IF(AND('Overflow Report'!$L3="SSO, Dry Weather",'Overflow Report'!$AA3="November"),'Overflow Report'!$N3,"0")</f>
        <v>0</v>
      </c>
      <c r="AH5" s="176" t="str">
        <f>IF(AND('Overflow Report'!$L3="SSO, Dry Weather",'Overflow Report'!$AA3="December"),'Overflow Report'!$N3,"0")</f>
        <v>0</v>
      </c>
      <c r="AI5" s="176"/>
      <c r="AJ5" s="176" t="str">
        <f>IF(AND('Overflow Report'!$L3="SSO, Wet Weather",'Overflow Report'!$AA3="January"),'Overflow Report'!$N3,"0")</f>
        <v>0</v>
      </c>
      <c r="AK5" s="176" t="str">
        <f>IF(AND('Overflow Report'!$L3="SSO, Wet Weather",'Overflow Report'!$AA3="February"),'Overflow Report'!$N3,"0")</f>
        <v>0</v>
      </c>
      <c r="AL5" s="176" t="str">
        <f>IF(AND('Overflow Report'!$L3="SSO, Wet Weather",'Overflow Report'!$AA3="March"),'Overflow Report'!$N3,"0")</f>
        <v>0</v>
      </c>
      <c r="AM5" s="176" t="str">
        <f>IF(AND('Overflow Report'!$L3="SSO, Wet Weather",'Overflow Report'!$AA3="April"),'Overflow Report'!$N3,"0")</f>
        <v>0</v>
      </c>
      <c r="AN5" s="176" t="str">
        <f>IF(AND('Overflow Report'!$L3="SSO, Wet Weather",'Overflow Report'!$AA3="May"),'Overflow Report'!$N3,"0")</f>
        <v>0</v>
      </c>
      <c r="AO5" s="176" t="str">
        <f>IF(AND('Overflow Report'!$L3="SSO, Wet Weather",'Overflow Report'!$AA3="June"),'Overflow Report'!$N3,"0")</f>
        <v>0</v>
      </c>
      <c r="AP5" s="176" t="str">
        <f>IF(AND('Overflow Report'!$L3="SSO, Wet Weather",'Overflow Report'!$AA3="July"),'Overflow Report'!$N3,"0")</f>
        <v>0</v>
      </c>
      <c r="AQ5" s="176" t="str">
        <f>IF(AND('Overflow Report'!$L3="SSO, Wet Weather",'Overflow Report'!$AA3="August"),'Overflow Report'!$N3,"0")</f>
        <v>0</v>
      </c>
      <c r="AR5" s="176" t="str">
        <f>IF(AND('Overflow Report'!$L3="SSO, Wet Weather",'Overflow Report'!$AA3="September"),'Overflow Report'!$N3,"0")</f>
        <v>0</v>
      </c>
      <c r="AS5" s="176" t="str">
        <f>IF(AND('Overflow Report'!$L3="SSO, Wet Weather",'Overflow Report'!$AA3="October"),'Overflow Report'!$N3,"0")</f>
        <v>0</v>
      </c>
      <c r="AT5" s="176" t="str">
        <f>IF(AND('Overflow Report'!$L3="SSO, Wet Weather",'Overflow Report'!$AA3="November"),'Overflow Report'!$N3,"0")</f>
        <v>0</v>
      </c>
      <c r="AU5" s="176" t="str">
        <f>IF(AND('Overflow Report'!$L3="SSO, Wet Weather",'Overflow Report'!$AA3="December"),'Overflow Report'!$N3,"0")</f>
        <v>0</v>
      </c>
      <c r="AV5" s="176"/>
      <c r="AW5" s="176" t="str">
        <f>IF(AND('Overflow Report'!$L3="Release [Sewer], Dry Weather",'Overflow Report'!$AA3="January"),'Overflow Report'!$N3,"0")</f>
        <v>0</v>
      </c>
      <c r="AX5" s="176" t="str">
        <f>IF(AND('Overflow Report'!$L3="Release [Sewer], Dry Weather",'Overflow Report'!$AA3="February"),'Overflow Report'!$N3,"0")</f>
        <v>0</v>
      </c>
      <c r="AY5" s="176" t="str">
        <f>IF(AND('Overflow Report'!$L3="Release [Sewer], Dry Weather",'Overflow Report'!$AA3="March"),'Overflow Report'!$N3,"0")</f>
        <v>0</v>
      </c>
      <c r="AZ5" s="176" t="str">
        <f>IF(AND('Overflow Report'!$L3="Release [Sewer], Dry Weather",'Overflow Report'!$AA3="April"),'Overflow Report'!$N3,"0")</f>
        <v>0</v>
      </c>
      <c r="BA5" s="176" t="str">
        <f>IF(AND('Overflow Report'!$L3="Release [Sewer], Dry Weather",'Overflow Report'!$AA3="May"),'Overflow Report'!$N3,"0")</f>
        <v>0</v>
      </c>
      <c r="BB5" s="176" t="str">
        <f>IF(AND('Overflow Report'!$L3="Release [Sewer], Dry Weather",'Overflow Report'!$AA3="June"),'Overflow Report'!$N3,"0")</f>
        <v>0</v>
      </c>
      <c r="BC5" s="176" t="str">
        <f>IF(AND('Overflow Report'!$L3="Release [Sewer], Dry Weather",'Overflow Report'!$AA3="July"),'Overflow Report'!$N3,"0")</f>
        <v>0</v>
      </c>
      <c r="BD5" s="176" t="str">
        <f>IF(AND('Overflow Report'!$L3="Release [Sewer], Dry Weather",'Overflow Report'!$AA3="August"),'Overflow Report'!$N3,"0")</f>
        <v>0</v>
      </c>
      <c r="BE5" s="176" t="str">
        <f>IF(AND('Overflow Report'!$L3="Release [Sewer], Dry Weather",'Overflow Report'!$AA3="September"),'Overflow Report'!$N3,"0")</f>
        <v>0</v>
      </c>
      <c r="BF5" s="176" t="str">
        <f>IF(AND('Overflow Report'!$L3="Release [Sewer], Dry Weather",'Overflow Report'!$AA3="October"),'Overflow Report'!$N3,"0")</f>
        <v>0</v>
      </c>
      <c r="BG5" s="176" t="str">
        <f>IF(AND('Overflow Report'!$L3="Release [Sewer], Dry Weather",'Overflow Report'!$AA3="November"),'Overflow Report'!$N3,"0")</f>
        <v>0</v>
      </c>
      <c r="BH5" s="176" t="str">
        <f>IF(AND('Overflow Report'!$L3="Release [Sewer], Dry Weather",'Overflow Report'!$AA3="December"),'Overflow Report'!$N3,"0")</f>
        <v>0</v>
      </c>
      <c r="BI5" s="176"/>
      <c r="BJ5" s="176" t="str">
        <f>IF(AND('Overflow Report'!$L3="Release [Sewer], Wet Weather",'Overflow Report'!$AA3="January"),'Overflow Report'!$N3,"0")</f>
        <v>0</v>
      </c>
      <c r="BK5" s="176" t="str">
        <f>IF(AND('Overflow Report'!$L3="Release [Sewer], Wet Weather",'Overflow Report'!$AA3="February"),'Overflow Report'!$N3,"0")</f>
        <v>0</v>
      </c>
      <c r="BL5" s="176" t="str">
        <f>IF(AND('Overflow Report'!$L3="Release [Sewer], Wet Weather",'Overflow Report'!$AA3="March"),'Overflow Report'!$N3,"0")</f>
        <v>0</v>
      </c>
      <c r="BM5" s="176" t="str">
        <f>IF(AND('Overflow Report'!$L3="Release [Sewer], Wet Weather",'Overflow Report'!$AA3="April"),'Overflow Report'!$N3,"0")</f>
        <v>0</v>
      </c>
      <c r="BN5" s="176" t="str">
        <f>IF(AND('Overflow Report'!$L3="Release [Sewer], Wet Weather",'Overflow Report'!$AA3="May"),'Overflow Report'!$N3,"0")</f>
        <v>0</v>
      </c>
      <c r="BO5" s="176" t="str">
        <f>IF(AND('Overflow Report'!$L3="Release [Sewer], Wet Weather",'Overflow Report'!$AA3="June"),'Overflow Report'!$N3,"0")</f>
        <v>0</v>
      </c>
      <c r="BP5" s="176" t="str">
        <f>IF(AND('Overflow Report'!$L3="Release [Sewer], Wet Weather",'Overflow Report'!$AA3="July"),'Overflow Report'!$N3,"0")</f>
        <v>0</v>
      </c>
      <c r="BQ5" s="176" t="str">
        <f>IF(AND('Overflow Report'!$L3="Release [Sewer], Wet Weather",'Overflow Report'!$AA3="August"),'Overflow Report'!$N3,"0")</f>
        <v>0</v>
      </c>
      <c r="BR5" s="176" t="str">
        <f>IF(AND('Overflow Report'!$L3="Release [Sewer], Wet Weather",'Overflow Report'!$AA3="September"),'Overflow Report'!$N3,"0")</f>
        <v>0</v>
      </c>
      <c r="BS5" s="176" t="str">
        <f>IF(AND('Overflow Report'!$L3="Release [Sewer], Wet Weather",'Overflow Report'!$AA3="October"),'Overflow Report'!$N3,"0")</f>
        <v>0</v>
      </c>
      <c r="BT5" s="176" t="str">
        <f>IF(AND('Overflow Report'!$L3="Release [Sewer], Wet Weather",'Overflow Report'!$AA3="November"),'Overflow Report'!$N3,"0")</f>
        <v>0</v>
      </c>
      <c r="BU5" s="176" t="str">
        <f>IF(AND('Overflow Report'!$L3="Release [Sewer], Wet Weather",'Overflow Report'!$AA3="December"),'Overflow Report'!$N3,"0")</f>
        <v>0</v>
      </c>
      <c r="BV5" s="176"/>
      <c r="BW5" s="176"/>
      <c r="BX5" s="176"/>
      <c r="BY5" s="176"/>
      <c r="BZ5" s="176"/>
      <c r="CA5" s="176"/>
      <c r="CB5" s="176"/>
      <c r="CC5" s="176"/>
      <c r="CD5" s="176"/>
      <c r="CE5" s="176"/>
      <c r="CF5" s="176"/>
      <c r="CG5" s="176"/>
      <c r="CH5" s="176"/>
      <c r="CI5" s="176"/>
      <c r="CJ5" s="176"/>
      <c r="DK5" s="159"/>
      <c r="DL5" s="159"/>
      <c r="DM5" s="159"/>
      <c r="DN5" s="159"/>
      <c r="DO5" s="159"/>
      <c r="DP5" s="159"/>
      <c r="DQ5" s="159"/>
      <c r="DR5" s="159"/>
      <c r="DS5" s="159"/>
      <c r="DT5" s="159"/>
      <c r="DU5" s="159"/>
      <c r="DV5" s="159"/>
      <c r="DW5" s="159"/>
      <c r="DX5" s="159"/>
    </row>
    <row r="6" spans="2:128" s="173" customFormat="1" ht="16.5" customHeight="1">
      <c r="B6" s="851"/>
      <c r="C6" s="177" t="s">
        <v>327</v>
      </c>
      <c r="D6" s="319">
        <f>D5</f>
        <v>2023</v>
      </c>
      <c r="E6" s="197"/>
      <c r="F6" s="205"/>
      <c r="G6" s="206"/>
      <c r="H6" s="197"/>
      <c r="I6" s="207"/>
      <c r="J6" s="206"/>
      <c r="K6" s="197"/>
      <c r="L6" s="191"/>
      <c r="M6" s="197"/>
      <c r="N6" s="191"/>
      <c r="O6" s="206"/>
      <c r="P6" s="206"/>
      <c r="Q6" s="206"/>
      <c r="R6" s="176"/>
      <c r="S6" s="176"/>
      <c r="T6" s="176"/>
      <c r="U6" s="176"/>
      <c r="V6" s="176"/>
      <c r="W6" s="176" t="str">
        <f>IF(AND('Overflow Report'!$L4="SSO, Dry Weather",'Overflow Report'!$AA4="January"),'Overflow Report'!$N4,"0")</f>
        <v>0</v>
      </c>
      <c r="X6" s="176" t="str">
        <f>IF(AND('Overflow Report'!$L4="SSO, Dry Weather",'Overflow Report'!$AA4="February"),'Overflow Report'!$N4,"0")</f>
        <v>0</v>
      </c>
      <c r="Y6" s="176" t="str">
        <f>IF(AND('Overflow Report'!$L4="SSO, Dry Weather",'Overflow Report'!$AA4="March"),'Overflow Report'!$N4,"0")</f>
        <v>0</v>
      </c>
      <c r="Z6" s="176" t="str">
        <f>IF(AND('Overflow Report'!$L4="SSO, Dry Weather",'Overflow Report'!$AA4="April"),'Overflow Report'!$N4,"0")</f>
        <v>0</v>
      </c>
      <c r="AA6" s="176" t="str">
        <f>IF(AND('Overflow Report'!$L4="SSO, Dry Weather",'Overflow Report'!$AA4="May"),'Overflow Report'!$N4,"0")</f>
        <v>0</v>
      </c>
      <c r="AB6" s="176" t="str">
        <f>IF(AND('Overflow Report'!$L4="SSO, Dry Weather",'Overflow Report'!$AA4="June"),'Overflow Report'!$N4,"0")</f>
        <v>0</v>
      </c>
      <c r="AC6" s="176" t="str">
        <f>IF(AND('Overflow Report'!$L4="SSO, Dry Weather",'Overflow Report'!$AA4="July"),'Overflow Report'!$N4,"0")</f>
        <v>0</v>
      </c>
      <c r="AD6" s="176" t="str">
        <f>IF(AND('Overflow Report'!$L4="SSO, Dry Weather",'Overflow Report'!$AA4="August"),'Overflow Report'!$N4,"0")</f>
        <v>0</v>
      </c>
      <c r="AE6" s="176" t="str">
        <f>IF(AND('Overflow Report'!$L4="SSO, Dry Weather",'Overflow Report'!$AA4="September"),'Overflow Report'!$N4,"0")</f>
        <v>0</v>
      </c>
      <c r="AF6" s="176" t="str">
        <f>IF(AND('Overflow Report'!$L4="SSO, Dry Weather",'Overflow Report'!$AA4="October"),'Overflow Report'!$N4,"0")</f>
        <v>0</v>
      </c>
      <c r="AG6" s="176" t="str">
        <f>IF(AND('Overflow Report'!$L4="SSO, Dry Weather",'Overflow Report'!$AA4="November"),'Overflow Report'!$N4,"0")</f>
        <v>0</v>
      </c>
      <c r="AH6" s="176" t="str">
        <f>IF(AND('Overflow Report'!$L4="SSO, Dry Weather",'Overflow Report'!$AA4="December"),'Overflow Report'!$N4,"0")</f>
        <v>0</v>
      </c>
      <c r="AI6" s="176"/>
      <c r="AJ6" s="176" t="str">
        <f>IF(AND('Overflow Report'!$L4="SSO, Wet Weather",'Overflow Report'!$AA4="January"),'Overflow Report'!$N4,"0")</f>
        <v>0</v>
      </c>
      <c r="AK6" s="176" t="str">
        <f>IF(AND('Overflow Report'!$L4="SSO, Wet Weather",'Overflow Report'!$AA4="February"),'Overflow Report'!$N4,"0")</f>
        <v>0</v>
      </c>
      <c r="AL6" s="176" t="str">
        <f>IF(AND('Overflow Report'!$L4="SSO, Wet Weather",'Overflow Report'!$AA4="March"),'Overflow Report'!$N4,"0")</f>
        <v>0</v>
      </c>
      <c r="AM6" s="176" t="str">
        <f>IF(AND('Overflow Report'!$L4="SSO, Wet Weather",'Overflow Report'!$AA4="April"),'Overflow Report'!$N4,"0")</f>
        <v>0</v>
      </c>
      <c r="AN6" s="176" t="str">
        <f>IF(AND('Overflow Report'!$L4="SSO, Wet Weather",'Overflow Report'!$AA4="May"),'Overflow Report'!$N4,"0")</f>
        <v>0</v>
      </c>
      <c r="AO6" s="176" t="str">
        <f>IF(AND('Overflow Report'!$L4="SSO, Wet Weather",'Overflow Report'!$AA4="June"),'Overflow Report'!$N4,"0")</f>
        <v>0</v>
      </c>
      <c r="AP6" s="176" t="str">
        <f>IF(AND('Overflow Report'!$L4="SSO, Wet Weather",'Overflow Report'!$AA4="July"),'Overflow Report'!$N4,"0")</f>
        <v>0</v>
      </c>
      <c r="AQ6" s="176" t="str">
        <f>IF(AND('Overflow Report'!$L4="SSO, Wet Weather",'Overflow Report'!$AA4="August"),'Overflow Report'!$N4,"0")</f>
        <v>0</v>
      </c>
      <c r="AR6" s="176" t="str">
        <f>IF(AND('Overflow Report'!$L4="SSO, Wet Weather",'Overflow Report'!$AA4="September"),'Overflow Report'!$N4,"0")</f>
        <v>0</v>
      </c>
      <c r="AS6" s="176" t="str">
        <f>IF(AND('Overflow Report'!$L4="SSO, Wet Weather",'Overflow Report'!$AA4="October"),'Overflow Report'!$N4,"0")</f>
        <v>0</v>
      </c>
      <c r="AT6" s="176" t="str">
        <f>IF(AND('Overflow Report'!$L4="SSO, Wet Weather",'Overflow Report'!$AA4="November"),'Overflow Report'!$N4,"0")</f>
        <v>0</v>
      </c>
      <c r="AU6" s="176" t="str">
        <f>IF(AND('Overflow Report'!$L4="SSO, Wet Weather",'Overflow Report'!$AA4="December"),'Overflow Report'!$N4,"0")</f>
        <v>0</v>
      </c>
      <c r="AV6" s="176"/>
      <c r="AW6" s="176" t="str">
        <f>IF(AND('Overflow Report'!$L4="Release [Sewer], Dry Weather",'Overflow Report'!$AA4="January"),'Overflow Report'!$N4,"0")</f>
        <v>0</v>
      </c>
      <c r="AX6" s="176" t="str">
        <f>IF(AND('Overflow Report'!$L4="Release [Sewer], Dry Weather",'Overflow Report'!$AA4="February"),'Overflow Report'!$N4,"0")</f>
        <v>0</v>
      </c>
      <c r="AY6" s="176" t="str">
        <f>IF(AND('Overflow Report'!$L4="Release [Sewer], Dry Weather",'Overflow Report'!$AA4="March"),'Overflow Report'!$N4,"0")</f>
        <v>0</v>
      </c>
      <c r="AZ6" s="176" t="str">
        <f>IF(AND('Overflow Report'!$L4="Release [Sewer], Dry Weather",'Overflow Report'!$AA4="April"),'Overflow Report'!$N4,"0")</f>
        <v>0</v>
      </c>
      <c r="BA6" s="176" t="str">
        <f>IF(AND('Overflow Report'!$L4="Release [Sewer], Dry Weather",'Overflow Report'!$AA4="May"),'Overflow Report'!$N4,"0")</f>
        <v>0</v>
      </c>
      <c r="BB6" s="176" t="str">
        <f>IF(AND('Overflow Report'!$L4="Release [Sewer], Dry Weather",'Overflow Report'!$AA4="June"),'Overflow Report'!$N4,"0")</f>
        <v>0</v>
      </c>
      <c r="BC6" s="176" t="str">
        <f>IF(AND('Overflow Report'!$L4="Release [Sewer], Dry Weather",'Overflow Report'!$AA4="July"),'Overflow Report'!$N4,"0")</f>
        <v>0</v>
      </c>
      <c r="BD6" s="176" t="str">
        <f>IF(AND('Overflow Report'!$L4="Release [Sewer], Dry Weather",'Overflow Report'!$AA4="August"),'Overflow Report'!$N4,"0")</f>
        <v>0</v>
      </c>
      <c r="BE6" s="176" t="str">
        <f>IF(AND('Overflow Report'!$L4="Release [Sewer], Dry Weather",'Overflow Report'!$AA4="September"),'Overflow Report'!$N4,"0")</f>
        <v>0</v>
      </c>
      <c r="BF6" s="176" t="str">
        <f>IF(AND('Overflow Report'!$L4="Release [Sewer], Dry Weather",'Overflow Report'!$AA4="October"),'Overflow Report'!$N4,"0")</f>
        <v>0</v>
      </c>
      <c r="BG6" s="176" t="str">
        <f>IF(AND('Overflow Report'!$L4="Release [Sewer], Dry Weather",'Overflow Report'!$AA4="November"),'Overflow Report'!$N4,"0")</f>
        <v>0</v>
      </c>
      <c r="BH6" s="176" t="str">
        <f>IF(AND('Overflow Report'!$L4="Release [Sewer], Dry Weather",'Overflow Report'!$AA4="December"),'Overflow Report'!$N4,"0")</f>
        <v>0</v>
      </c>
      <c r="BI6" s="176"/>
      <c r="BJ6" s="176" t="str">
        <f>IF(AND('Overflow Report'!$L4="Release [Sewer], Wet Weather",'Overflow Report'!$AA4="January"),'Overflow Report'!$N4,"0")</f>
        <v>0</v>
      </c>
      <c r="BK6" s="176" t="str">
        <f>IF(AND('Overflow Report'!$L4="Release [Sewer], Wet Weather",'Overflow Report'!$AA4="February"),'Overflow Report'!$N4,"0")</f>
        <v>0</v>
      </c>
      <c r="BL6" s="176" t="str">
        <f>IF(AND('Overflow Report'!$L4="Release [Sewer], Wet Weather",'Overflow Report'!$AA4="March"),'Overflow Report'!$N4,"0")</f>
        <v>0</v>
      </c>
      <c r="BM6" s="176" t="str">
        <f>IF(AND('Overflow Report'!$L4="Release [Sewer], Wet Weather",'Overflow Report'!$AA4="April"),'Overflow Report'!$N4,"0")</f>
        <v>0</v>
      </c>
      <c r="BN6" s="176" t="str">
        <f>IF(AND('Overflow Report'!$L4="Release [Sewer], Wet Weather",'Overflow Report'!$AA4="May"),'Overflow Report'!$N4,"0")</f>
        <v>0</v>
      </c>
      <c r="BO6" s="176" t="str">
        <f>IF(AND('Overflow Report'!$L4="Release [Sewer], Wet Weather",'Overflow Report'!$AA4="June"),'Overflow Report'!$N4,"0")</f>
        <v>0</v>
      </c>
      <c r="BP6" s="176" t="str">
        <f>IF(AND('Overflow Report'!$L4="Release [Sewer], Wet Weather",'Overflow Report'!$AA4="July"),'Overflow Report'!$N4,"0")</f>
        <v>0</v>
      </c>
      <c r="BQ6" s="176" t="str">
        <f>IF(AND('Overflow Report'!$L4="Release [Sewer], Wet Weather",'Overflow Report'!$AA4="August"),'Overflow Report'!$N4,"0")</f>
        <v>0</v>
      </c>
      <c r="BR6" s="176" t="str">
        <f>IF(AND('Overflow Report'!$L4="Release [Sewer], Wet Weather",'Overflow Report'!$AA4="September"),'Overflow Report'!$N4,"0")</f>
        <v>0</v>
      </c>
      <c r="BS6" s="176" t="str">
        <f>IF(AND('Overflow Report'!$L4="Release [Sewer], Wet Weather",'Overflow Report'!$AA4="October"),'Overflow Report'!$N4,"0")</f>
        <v>0</v>
      </c>
      <c r="BT6" s="176" t="str">
        <f>IF(AND('Overflow Report'!$L4="Release [Sewer], Wet Weather",'Overflow Report'!$AA4="November"),'Overflow Report'!$N4,"0")</f>
        <v>0</v>
      </c>
      <c r="BU6" s="176" t="str">
        <f>IF(AND('Overflow Report'!$L4="Release [Sewer], Wet Weather",'Overflow Report'!$AA4="December"),'Overflow Report'!$N4,"0")</f>
        <v>0</v>
      </c>
      <c r="BV6" s="176"/>
      <c r="BW6" s="176"/>
      <c r="BX6" s="176"/>
      <c r="BY6" s="176"/>
      <c r="BZ6" s="176"/>
      <c r="CA6" s="176"/>
      <c r="CB6" s="176"/>
      <c r="CC6" s="176"/>
      <c r="CD6" s="176"/>
      <c r="CE6" s="176"/>
      <c r="CF6" s="176"/>
      <c r="CG6" s="176"/>
      <c r="CH6" s="176"/>
      <c r="CI6" s="176"/>
      <c r="CJ6" s="176"/>
      <c r="DK6" s="159"/>
      <c r="DL6" s="159"/>
      <c r="DM6" s="159"/>
      <c r="DN6" s="159"/>
      <c r="DO6" s="159"/>
      <c r="DP6" s="159"/>
      <c r="DQ6" s="159"/>
      <c r="DR6" s="159"/>
      <c r="DS6" s="159"/>
      <c r="DT6" s="159"/>
      <c r="DU6" s="159"/>
      <c r="DV6" s="159"/>
      <c r="DW6" s="159"/>
      <c r="DX6" s="159"/>
    </row>
    <row r="7" spans="2:128" s="173" customFormat="1" ht="15">
      <c r="B7" s="851"/>
      <c r="C7" s="178" t="s">
        <v>328</v>
      </c>
      <c r="D7" s="320">
        <f>D5</f>
        <v>2023</v>
      </c>
      <c r="E7" s="198"/>
      <c r="F7" s="205"/>
      <c r="G7" s="208"/>
      <c r="H7" s="198"/>
      <c r="I7" s="207"/>
      <c r="J7" s="208"/>
      <c r="K7" s="198"/>
      <c r="L7" s="192"/>
      <c r="M7" s="198"/>
      <c r="N7" s="192"/>
      <c r="O7" s="208"/>
      <c r="P7" s="208"/>
      <c r="Q7" s="208"/>
      <c r="R7" s="176"/>
      <c r="S7" s="176"/>
      <c r="T7" s="176"/>
      <c r="U7" s="176"/>
      <c r="V7" s="176"/>
      <c r="W7" s="176" t="str">
        <f>IF(AND('Overflow Report'!$L5="SSO, Dry Weather",'Overflow Report'!$AA5="January"),'Overflow Report'!$N5,"0")</f>
        <v>0</v>
      </c>
      <c r="X7" s="176" t="str">
        <f>IF(AND('Overflow Report'!$L5="SSO, Dry Weather",'Overflow Report'!$AA5="February"),'Overflow Report'!$N5,"0")</f>
        <v>0</v>
      </c>
      <c r="Y7" s="176" t="str">
        <f>IF(AND('Overflow Report'!$L5="SSO, Dry Weather",'Overflow Report'!$AA5="March"),'Overflow Report'!$N5,"0")</f>
        <v>0</v>
      </c>
      <c r="Z7" s="176" t="str">
        <f>IF(AND('Overflow Report'!$L5="SSO, Dry Weather",'Overflow Report'!$AA5="April"),'Overflow Report'!$N5,"0")</f>
        <v>0</v>
      </c>
      <c r="AA7" s="176" t="str">
        <f>IF(AND('Overflow Report'!$L5="SSO, Dry Weather",'Overflow Report'!$AA5="May"),'Overflow Report'!$N5,"0")</f>
        <v>0</v>
      </c>
      <c r="AB7" s="176" t="str">
        <f>IF(AND('Overflow Report'!$L5="SSO, Dry Weather",'Overflow Report'!$AA5="June"),'Overflow Report'!$N5,"0")</f>
        <v>0</v>
      </c>
      <c r="AC7" s="176" t="str">
        <f>IF(AND('Overflow Report'!$L5="SSO, Dry Weather",'Overflow Report'!$AA5="July"),'Overflow Report'!$N5,"0")</f>
        <v>0</v>
      </c>
      <c r="AD7" s="176" t="str">
        <f>IF(AND('Overflow Report'!$L5="SSO, Dry Weather",'Overflow Report'!$AA5="August"),'Overflow Report'!$N5,"0")</f>
        <v>0</v>
      </c>
      <c r="AE7" s="176" t="str">
        <f>IF(AND('Overflow Report'!$L5="SSO, Dry Weather",'Overflow Report'!$AA5="September"),'Overflow Report'!$N5,"0")</f>
        <v>0</v>
      </c>
      <c r="AF7" s="176" t="str">
        <f>IF(AND('Overflow Report'!$L5="SSO, Dry Weather",'Overflow Report'!$AA5="October"),'Overflow Report'!$N5,"0")</f>
        <v>0</v>
      </c>
      <c r="AG7" s="176" t="str">
        <f>IF(AND('Overflow Report'!$L5="SSO, Dry Weather",'Overflow Report'!$AA5="November"),'Overflow Report'!$N5,"0")</f>
        <v>0</v>
      </c>
      <c r="AH7" s="176" t="str">
        <f>IF(AND('Overflow Report'!$L5="SSO, Dry Weather",'Overflow Report'!$AA5="December"),'Overflow Report'!$N5,"0")</f>
        <v>0</v>
      </c>
      <c r="AI7" s="176"/>
      <c r="AJ7" s="176" t="str">
        <f>IF(AND('Overflow Report'!$L5="SSO, Wet Weather",'Overflow Report'!$AA5="January"),'Overflow Report'!$N5,"0")</f>
        <v>0</v>
      </c>
      <c r="AK7" s="176" t="str">
        <f>IF(AND('Overflow Report'!$L5="SSO, Wet Weather",'Overflow Report'!$AA5="February"),'Overflow Report'!$N5,"0")</f>
        <v>0</v>
      </c>
      <c r="AL7" s="176" t="str">
        <f>IF(AND('Overflow Report'!$L5="SSO, Wet Weather",'Overflow Report'!$AA5="March"),'Overflow Report'!$N5,"0")</f>
        <v>0</v>
      </c>
      <c r="AM7" s="176" t="str">
        <f>IF(AND('Overflow Report'!$L5="SSO, Wet Weather",'Overflow Report'!$AA5="April"),'Overflow Report'!$N5,"0")</f>
        <v>0</v>
      </c>
      <c r="AN7" s="176" t="str">
        <f>IF(AND('Overflow Report'!$L5="SSO, Wet Weather",'Overflow Report'!$AA5="May"),'Overflow Report'!$N5,"0")</f>
        <v>0</v>
      </c>
      <c r="AO7" s="176" t="str">
        <f>IF(AND('Overflow Report'!$L5="SSO, Wet Weather",'Overflow Report'!$AA5="June"),'Overflow Report'!$N5,"0")</f>
        <v>0</v>
      </c>
      <c r="AP7" s="176" t="str">
        <f>IF(AND('Overflow Report'!$L5="SSO, Wet Weather",'Overflow Report'!$AA5="July"),'Overflow Report'!$N5,"0")</f>
        <v>0</v>
      </c>
      <c r="AQ7" s="176" t="str">
        <f>IF(AND('Overflow Report'!$L5="SSO, Wet Weather",'Overflow Report'!$AA5="August"),'Overflow Report'!$N5,"0")</f>
        <v>0</v>
      </c>
      <c r="AR7" s="176" t="str">
        <f>IF(AND('Overflow Report'!$L5="SSO, Wet Weather",'Overflow Report'!$AA5="September"),'Overflow Report'!$N5,"0")</f>
        <v>0</v>
      </c>
      <c r="AS7" s="176" t="str">
        <f>IF(AND('Overflow Report'!$L5="SSO, Wet Weather",'Overflow Report'!$AA5="October"),'Overflow Report'!$N5,"0")</f>
        <v>0</v>
      </c>
      <c r="AT7" s="176" t="str">
        <f>IF(AND('Overflow Report'!$L5="SSO, Wet Weather",'Overflow Report'!$AA5="November"),'Overflow Report'!$N5,"0")</f>
        <v>0</v>
      </c>
      <c r="AU7" s="176" t="str">
        <f>IF(AND('Overflow Report'!$L5="SSO, Wet Weather",'Overflow Report'!$AA5="December"),'Overflow Report'!$N5,"0")</f>
        <v>0</v>
      </c>
      <c r="AV7" s="176"/>
      <c r="AW7" s="176" t="str">
        <f>IF(AND('Overflow Report'!$L5="Release [Sewer], Dry Weather",'Overflow Report'!$AA5="January"),'Overflow Report'!$N5,"0")</f>
        <v>0</v>
      </c>
      <c r="AX7" s="176" t="str">
        <f>IF(AND('Overflow Report'!$L5="Release [Sewer], Dry Weather",'Overflow Report'!$AA5="February"),'Overflow Report'!$N5,"0")</f>
        <v>0</v>
      </c>
      <c r="AY7" s="176" t="str">
        <f>IF(AND('Overflow Report'!$L5="Release [Sewer], Dry Weather",'Overflow Report'!$AA5="March"),'Overflow Report'!$N5,"0")</f>
        <v>0</v>
      </c>
      <c r="AZ7" s="176" t="str">
        <f>IF(AND('Overflow Report'!$L5="Release [Sewer], Dry Weather",'Overflow Report'!$AA5="April"),'Overflow Report'!$N5,"0")</f>
        <v>0</v>
      </c>
      <c r="BA7" s="176" t="str">
        <f>IF(AND('Overflow Report'!$L5="Release [Sewer], Dry Weather",'Overflow Report'!$AA5="May"),'Overflow Report'!$N5,"0")</f>
        <v>0</v>
      </c>
      <c r="BB7" s="176" t="str">
        <f>IF(AND('Overflow Report'!$L5="Release [Sewer], Dry Weather",'Overflow Report'!$AA5="June"),'Overflow Report'!$N5,"0")</f>
        <v>0</v>
      </c>
      <c r="BC7" s="176" t="str">
        <f>IF(AND('Overflow Report'!$L5="Release [Sewer], Dry Weather",'Overflow Report'!$AA5="July"),'Overflow Report'!$N5,"0")</f>
        <v>0</v>
      </c>
      <c r="BD7" s="176" t="str">
        <f>IF(AND('Overflow Report'!$L5="Release [Sewer], Dry Weather",'Overflow Report'!$AA5="August"),'Overflow Report'!$N5,"0")</f>
        <v>0</v>
      </c>
      <c r="BE7" s="176" t="str">
        <f>IF(AND('Overflow Report'!$L5="Release [Sewer], Dry Weather",'Overflow Report'!$AA5="September"),'Overflow Report'!$N5,"0")</f>
        <v>0</v>
      </c>
      <c r="BF7" s="176" t="str">
        <f>IF(AND('Overflow Report'!$L5="Release [Sewer], Dry Weather",'Overflow Report'!$AA5="October"),'Overflow Report'!$N5,"0")</f>
        <v>0</v>
      </c>
      <c r="BG7" s="176" t="str">
        <f>IF(AND('Overflow Report'!$L5="Release [Sewer], Dry Weather",'Overflow Report'!$AA5="November"),'Overflow Report'!$N5,"0")</f>
        <v>0</v>
      </c>
      <c r="BH7" s="176" t="str">
        <f>IF(AND('Overflow Report'!$L5="Release [Sewer], Dry Weather",'Overflow Report'!$AA5="December"),'Overflow Report'!$N5,"0")</f>
        <v>0</v>
      </c>
      <c r="BI7" s="176"/>
      <c r="BJ7" s="176" t="str">
        <f>IF(AND('Overflow Report'!$L5="Release [Sewer], Wet Weather",'Overflow Report'!$AA5="January"),'Overflow Report'!$N5,"0")</f>
        <v>0</v>
      </c>
      <c r="BK7" s="176" t="str">
        <f>IF(AND('Overflow Report'!$L5="Release [Sewer], Wet Weather",'Overflow Report'!$AA5="February"),'Overflow Report'!$N5,"0")</f>
        <v>0</v>
      </c>
      <c r="BL7" s="176" t="str">
        <f>IF(AND('Overflow Report'!$L5="Release [Sewer], Wet Weather",'Overflow Report'!$AA5="March"),'Overflow Report'!$N5,"0")</f>
        <v>0</v>
      </c>
      <c r="BM7" s="176" t="str">
        <f>IF(AND('Overflow Report'!$L5="Release [Sewer], Wet Weather",'Overflow Report'!$AA5="April"),'Overflow Report'!$N5,"0")</f>
        <v>0</v>
      </c>
      <c r="BN7" s="176" t="str">
        <f>IF(AND('Overflow Report'!$L5="Release [Sewer], Wet Weather",'Overflow Report'!$AA5="May"),'Overflow Report'!$N5,"0")</f>
        <v>0</v>
      </c>
      <c r="BO7" s="176" t="str">
        <f>IF(AND('Overflow Report'!$L5="Release [Sewer], Wet Weather",'Overflow Report'!$AA5="June"),'Overflow Report'!$N5,"0")</f>
        <v>0</v>
      </c>
      <c r="BP7" s="176" t="str">
        <f>IF(AND('Overflow Report'!$L5="Release [Sewer], Wet Weather",'Overflow Report'!$AA5="July"),'Overflow Report'!$N5,"0")</f>
        <v>0</v>
      </c>
      <c r="BQ7" s="176" t="str">
        <f>IF(AND('Overflow Report'!$L5="Release [Sewer], Wet Weather",'Overflow Report'!$AA5="August"),'Overflow Report'!$N5,"0")</f>
        <v>0</v>
      </c>
      <c r="BR7" s="176" t="str">
        <f>IF(AND('Overflow Report'!$L5="Release [Sewer], Wet Weather",'Overflow Report'!$AA5="September"),'Overflow Report'!$N5,"0")</f>
        <v>0</v>
      </c>
      <c r="BS7" s="176" t="str">
        <f>IF(AND('Overflow Report'!$L5="Release [Sewer], Wet Weather",'Overflow Report'!$AA5="October"),'Overflow Report'!$N5,"0")</f>
        <v>0</v>
      </c>
      <c r="BT7" s="176" t="str">
        <f>IF(AND('Overflow Report'!$L5="Release [Sewer], Wet Weather",'Overflow Report'!$AA5="November"),'Overflow Report'!$N5,"0")</f>
        <v>0</v>
      </c>
      <c r="BU7" s="176" t="str">
        <f>IF(AND('Overflow Report'!$L5="Release [Sewer], Wet Weather",'Overflow Report'!$AA5="December"),'Overflow Report'!$N5,"0")</f>
        <v>0</v>
      </c>
      <c r="BV7" s="176"/>
      <c r="BW7" s="176"/>
      <c r="BX7" s="176"/>
      <c r="BY7" s="176"/>
      <c r="BZ7" s="176"/>
      <c r="CA7" s="176"/>
      <c r="CB7" s="176"/>
      <c r="CC7" s="176"/>
      <c r="CD7" s="176"/>
      <c r="CE7" s="176"/>
      <c r="CF7" s="176"/>
      <c r="CG7" s="176"/>
      <c r="CH7" s="176"/>
      <c r="CI7" s="176"/>
      <c r="CJ7" s="176"/>
      <c r="DK7" s="159"/>
      <c r="DL7" s="159"/>
      <c r="DM7" s="159"/>
      <c r="DN7" s="159"/>
      <c r="DO7" s="159"/>
      <c r="DP7" s="159"/>
      <c r="DQ7" s="159"/>
      <c r="DR7" s="159"/>
      <c r="DS7" s="159"/>
      <c r="DT7" s="159"/>
      <c r="DU7" s="159"/>
      <c r="DV7" s="159"/>
      <c r="DW7" s="159"/>
      <c r="DX7" s="159"/>
    </row>
    <row r="8" spans="2:128" s="173" customFormat="1" ht="16.5" customHeight="1">
      <c r="B8" s="851"/>
      <c r="C8" s="177" t="s">
        <v>329</v>
      </c>
      <c r="D8" s="319">
        <f>D5</f>
        <v>2023</v>
      </c>
      <c r="E8" s="197"/>
      <c r="F8" s="205"/>
      <c r="G8" s="206"/>
      <c r="H8" s="197"/>
      <c r="I8" s="207"/>
      <c r="J8" s="206"/>
      <c r="K8" s="197"/>
      <c r="L8" s="191"/>
      <c r="M8" s="197"/>
      <c r="N8" s="191"/>
      <c r="O8" s="206"/>
      <c r="P8" s="206"/>
      <c r="Q8" s="206"/>
      <c r="R8" s="176"/>
      <c r="S8" s="176"/>
      <c r="T8" s="176"/>
      <c r="U8" s="176"/>
      <c r="V8" s="176"/>
      <c r="W8" s="176" t="str">
        <f>IF(AND('Overflow Report'!$L6="SSO, Dry Weather",'Overflow Report'!$AA6="January"),'Overflow Report'!$N6,"0")</f>
        <v>0</v>
      </c>
      <c r="X8" s="176" t="str">
        <f>IF(AND('Overflow Report'!$L6="SSO, Dry Weather",'Overflow Report'!$AA6="February"),'Overflow Report'!$N6,"0")</f>
        <v>0</v>
      </c>
      <c r="Y8" s="176" t="str">
        <f>IF(AND('Overflow Report'!$L6="SSO, Dry Weather",'Overflow Report'!$AA6="March"),'Overflow Report'!$N6,"0")</f>
        <v>0</v>
      </c>
      <c r="Z8" s="176" t="str">
        <f>IF(AND('Overflow Report'!$L6="SSO, Dry Weather",'Overflow Report'!$AA6="April"),'Overflow Report'!$N6,"0")</f>
        <v>0</v>
      </c>
      <c r="AA8" s="176" t="str">
        <f>IF(AND('Overflow Report'!$L6="SSO, Dry Weather",'Overflow Report'!$AA6="May"),'Overflow Report'!$N6,"0")</f>
        <v>0</v>
      </c>
      <c r="AB8" s="176" t="str">
        <f>IF(AND('Overflow Report'!$L6="SSO, Dry Weather",'Overflow Report'!$AA6="June"),'Overflow Report'!$N6,"0")</f>
        <v>0</v>
      </c>
      <c r="AC8" s="176" t="str">
        <f>IF(AND('Overflow Report'!$L6="SSO, Dry Weather",'Overflow Report'!$AA6="July"),'Overflow Report'!$N6,"0")</f>
        <v>0</v>
      </c>
      <c r="AD8" s="176" t="str">
        <f>IF(AND('Overflow Report'!$L6="SSO, Dry Weather",'Overflow Report'!$AA6="August"),'Overflow Report'!$N6,"0")</f>
        <v>0</v>
      </c>
      <c r="AE8" s="176" t="str">
        <f>IF(AND('Overflow Report'!$L6="SSO, Dry Weather",'Overflow Report'!$AA6="September"),'Overflow Report'!$N6,"0")</f>
        <v>0</v>
      </c>
      <c r="AF8" s="176" t="str">
        <f>IF(AND('Overflow Report'!$L6="SSO, Dry Weather",'Overflow Report'!$AA6="October"),'Overflow Report'!$N6,"0")</f>
        <v>0</v>
      </c>
      <c r="AG8" s="176" t="str">
        <f>IF(AND('Overflow Report'!$L6="SSO, Dry Weather",'Overflow Report'!$AA6="November"),'Overflow Report'!$N6,"0")</f>
        <v>0</v>
      </c>
      <c r="AH8" s="176" t="str">
        <f>IF(AND('Overflow Report'!$L6="SSO, Dry Weather",'Overflow Report'!$AA6="December"),'Overflow Report'!$N6,"0")</f>
        <v>0</v>
      </c>
      <c r="AI8" s="176"/>
      <c r="AJ8" s="176" t="str">
        <f>IF(AND('Overflow Report'!$L6="SSO, Wet Weather",'Overflow Report'!$AA6="January"),'Overflow Report'!$N6,"0")</f>
        <v>0</v>
      </c>
      <c r="AK8" s="176" t="str">
        <f>IF(AND('Overflow Report'!$L6="SSO, Wet Weather",'Overflow Report'!$AA6="February"),'Overflow Report'!$N6,"0")</f>
        <v>0</v>
      </c>
      <c r="AL8" s="176" t="str">
        <f>IF(AND('Overflow Report'!$L6="SSO, Wet Weather",'Overflow Report'!$AA6="March"),'Overflow Report'!$N6,"0")</f>
        <v>0</v>
      </c>
      <c r="AM8" s="176" t="str">
        <f>IF(AND('Overflow Report'!$L6="SSO, Wet Weather",'Overflow Report'!$AA6="April"),'Overflow Report'!$N6,"0")</f>
        <v>0</v>
      </c>
      <c r="AN8" s="176" t="str">
        <f>IF(AND('Overflow Report'!$L6="SSO, Wet Weather",'Overflow Report'!$AA6="May"),'Overflow Report'!$N6,"0")</f>
        <v>0</v>
      </c>
      <c r="AO8" s="176" t="str">
        <f>IF(AND('Overflow Report'!$L6="SSO, Wet Weather",'Overflow Report'!$AA6="June"),'Overflow Report'!$N6,"0")</f>
        <v>0</v>
      </c>
      <c r="AP8" s="176" t="str">
        <f>IF(AND('Overflow Report'!$L6="SSO, Wet Weather",'Overflow Report'!$AA6="July"),'Overflow Report'!$N6,"0")</f>
        <v>0</v>
      </c>
      <c r="AQ8" s="176" t="str">
        <f>IF(AND('Overflow Report'!$L6="SSO, Wet Weather",'Overflow Report'!$AA6="August"),'Overflow Report'!$N6,"0")</f>
        <v>0</v>
      </c>
      <c r="AR8" s="176" t="str">
        <f>IF(AND('Overflow Report'!$L6="SSO, Wet Weather",'Overflow Report'!$AA6="September"),'Overflow Report'!$N6,"0")</f>
        <v>0</v>
      </c>
      <c r="AS8" s="176" t="str">
        <f>IF(AND('Overflow Report'!$L6="SSO, Wet Weather",'Overflow Report'!$AA6="October"),'Overflow Report'!$N6,"0")</f>
        <v>0</v>
      </c>
      <c r="AT8" s="176" t="str">
        <f>IF(AND('Overflow Report'!$L6="SSO, Wet Weather",'Overflow Report'!$AA6="November"),'Overflow Report'!$N6,"0")</f>
        <v>0</v>
      </c>
      <c r="AU8" s="176" t="str">
        <f>IF(AND('Overflow Report'!$L6="SSO, Wet Weather",'Overflow Report'!$AA6="December"),'Overflow Report'!$N6,"0")</f>
        <v>0</v>
      </c>
      <c r="AV8" s="176"/>
      <c r="AW8" s="176" t="str">
        <f>IF(AND('Overflow Report'!$L6="Release [Sewer], Dry Weather",'Overflow Report'!$AA6="January"),'Overflow Report'!$N6,"0")</f>
        <v>0</v>
      </c>
      <c r="AX8" s="176" t="str">
        <f>IF(AND('Overflow Report'!$L6="Release [Sewer], Dry Weather",'Overflow Report'!$AA6="February"),'Overflow Report'!$N6,"0")</f>
        <v>0</v>
      </c>
      <c r="AY8" s="176" t="str">
        <f>IF(AND('Overflow Report'!$L6="Release [Sewer], Dry Weather",'Overflow Report'!$AA6="March"),'Overflow Report'!$N6,"0")</f>
        <v>0</v>
      </c>
      <c r="AZ8" s="176" t="str">
        <f>IF(AND('Overflow Report'!$L6="Release [Sewer], Dry Weather",'Overflow Report'!$AA6="April"),'Overflow Report'!$N6,"0")</f>
        <v>0</v>
      </c>
      <c r="BA8" s="176" t="str">
        <f>IF(AND('Overflow Report'!$L6="Release [Sewer], Dry Weather",'Overflow Report'!$AA6="May"),'Overflow Report'!$N6,"0")</f>
        <v>0</v>
      </c>
      <c r="BB8" s="176" t="str">
        <f>IF(AND('Overflow Report'!$L6="Release [Sewer], Dry Weather",'Overflow Report'!$AA6="June"),'Overflow Report'!$N6,"0")</f>
        <v>0</v>
      </c>
      <c r="BC8" s="176" t="str">
        <f>IF(AND('Overflow Report'!$L6="Release [Sewer], Dry Weather",'Overflow Report'!$AA6="July"),'Overflow Report'!$N6,"0")</f>
        <v>0</v>
      </c>
      <c r="BD8" s="176" t="str">
        <f>IF(AND('Overflow Report'!$L6="Release [Sewer], Dry Weather",'Overflow Report'!$AA6="August"),'Overflow Report'!$N6,"0")</f>
        <v>0</v>
      </c>
      <c r="BE8" s="176" t="str">
        <f>IF(AND('Overflow Report'!$L6="Release [Sewer], Dry Weather",'Overflow Report'!$AA6="September"),'Overflow Report'!$N6,"0")</f>
        <v>0</v>
      </c>
      <c r="BF8" s="176" t="str">
        <f>IF(AND('Overflow Report'!$L6="Release [Sewer], Dry Weather",'Overflow Report'!$AA6="October"),'Overflow Report'!$N6,"0")</f>
        <v>0</v>
      </c>
      <c r="BG8" s="176" t="str">
        <f>IF(AND('Overflow Report'!$L6="Release [Sewer], Dry Weather",'Overflow Report'!$AA6="November"),'Overflow Report'!$N6,"0")</f>
        <v>0</v>
      </c>
      <c r="BH8" s="176" t="str">
        <f>IF(AND('Overflow Report'!$L6="Release [Sewer], Dry Weather",'Overflow Report'!$AA6="December"),'Overflow Report'!$N6,"0")</f>
        <v>0</v>
      </c>
      <c r="BI8" s="176"/>
      <c r="BJ8" s="176" t="str">
        <f>IF(AND('Overflow Report'!$L6="Release [Sewer], Wet Weather",'Overflow Report'!$AA6="January"),'Overflow Report'!$N6,"0")</f>
        <v>0</v>
      </c>
      <c r="BK8" s="176" t="str">
        <f>IF(AND('Overflow Report'!$L6="Release [Sewer], Wet Weather",'Overflow Report'!$AA6="February"),'Overflow Report'!$N6,"0")</f>
        <v>0</v>
      </c>
      <c r="BL8" s="176" t="str">
        <f>IF(AND('Overflow Report'!$L6="Release [Sewer], Wet Weather",'Overflow Report'!$AA6="March"),'Overflow Report'!$N6,"0")</f>
        <v>0</v>
      </c>
      <c r="BM8" s="176" t="str">
        <f>IF(AND('Overflow Report'!$L6="Release [Sewer], Wet Weather",'Overflow Report'!$AA6="April"),'Overflow Report'!$N6,"0")</f>
        <v>0</v>
      </c>
      <c r="BN8" s="176" t="str">
        <f>IF(AND('Overflow Report'!$L6="Release [Sewer], Wet Weather",'Overflow Report'!$AA6="May"),'Overflow Report'!$N6,"0")</f>
        <v>0</v>
      </c>
      <c r="BO8" s="176" t="str">
        <f>IF(AND('Overflow Report'!$L6="Release [Sewer], Wet Weather",'Overflow Report'!$AA6="June"),'Overflow Report'!$N6,"0")</f>
        <v>0</v>
      </c>
      <c r="BP8" s="176" t="str">
        <f>IF(AND('Overflow Report'!$L6="Release [Sewer], Wet Weather",'Overflow Report'!$AA6="July"),'Overflow Report'!$N6,"0")</f>
        <v>0</v>
      </c>
      <c r="BQ8" s="176" t="str">
        <f>IF(AND('Overflow Report'!$L6="Release [Sewer], Wet Weather",'Overflow Report'!$AA6="August"),'Overflow Report'!$N6,"0")</f>
        <v>0</v>
      </c>
      <c r="BR8" s="176" t="str">
        <f>IF(AND('Overflow Report'!$L6="Release [Sewer], Wet Weather",'Overflow Report'!$AA6="September"),'Overflow Report'!$N6,"0")</f>
        <v>0</v>
      </c>
      <c r="BS8" s="176" t="str">
        <f>IF(AND('Overflow Report'!$L6="Release [Sewer], Wet Weather",'Overflow Report'!$AA6="October"),'Overflow Report'!$N6,"0")</f>
        <v>0</v>
      </c>
      <c r="BT8" s="176" t="str">
        <f>IF(AND('Overflow Report'!$L6="Release [Sewer], Wet Weather",'Overflow Report'!$AA6="November"),'Overflow Report'!$N6,"0")</f>
        <v>0</v>
      </c>
      <c r="BU8" s="176" t="str">
        <f>IF(AND('Overflow Report'!$L6="Release [Sewer], Wet Weather",'Overflow Report'!$AA6="December"),'Overflow Report'!$N6,"0")</f>
        <v>0</v>
      </c>
      <c r="BV8" s="176"/>
      <c r="BW8" s="176"/>
      <c r="BX8" s="176"/>
      <c r="BY8" s="176"/>
      <c r="BZ8" s="176"/>
      <c r="CA8" s="176"/>
      <c r="CB8" s="176"/>
      <c r="CC8" s="176"/>
      <c r="CD8" s="176"/>
      <c r="CE8" s="176"/>
      <c r="CF8" s="176"/>
      <c r="CG8" s="176"/>
      <c r="CH8" s="176"/>
      <c r="CI8" s="176"/>
      <c r="CJ8" s="176"/>
      <c r="DK8" s="159"/>
      <c r="DL8" s="159"/>
      <c r="DM8" s="159"/>
      <c r="DN8" s="159"/>
      <c r="DO8" s="159"/>
      <c r="DP8" s="159"/>
      <c r="DQ8" s="159"/>
      <c r="DR8" s="159"/>
      <c r="DS8" s="159"/>
      <c r="DT8" s="159"/>
      <c r="DU8" s="159"/>
      <c r="DV8" s="159"/>
      <c r="DW8" s="159"/>
      <c r="DX8" s="159"/>
    </row>
    <row r="9" spans="2:128" s="173" customFormat="1" ht="16.5" customHeight="1">
      <c r="B9" s="851"/>
      <c r="C9" s="178" t="s">
        <v>330</v>
      </c>
      <c r="D9" s="320">
        <f>D5</f>
        <v>2023</v>
      </c>
      <c r="E9" s="198"/>
      <c r="F9" s="205"/>
      <c r="G9" s="208"/>
      <c r="H9" s="198"/>
      <c r="I9" s="207"/>
      <c r="J9" s="208"/>
      <c r="K9" s="198"/>
      <c r="L9" s="192"/>
      <c r="M9" s="198"/>
      <c r="N9" s="192"/>
      <c r="O9" s="208"/>
      <c r="P9" s="208"/>
      <c r="Q9" s="208"/>
      <c r="R9" s="176"/>
      <c r="S9" s="176"/>
      <c r="T9" s="176"/>
      <c r="U9" s="176"/>
      <c r="V9" s="176"/>
      <c r="W9" s="176" t="str">
        <f>IF(AND('Overflow Report'!$L7="SSO, Dry Weather",'Overflow Report'!$AA7="January"),'Overflow Report'!$N7,"0")</f>
        <v>0</v>
      </c>
      <c r="X9" s="176" t="str">
        <f>IF(AND('Overflow Report'!$L7="SSO, Dry Weather",'Overflow Report'!$AA7="February"),'Overflow Report'!$N7,"0")</f>
        <v>0</v>
      </c>
      <c r="Y9" s="176" t="str">
        <f>IF(AND('Overflow Report'!$L7="SSO, Dry Weather",'Overflow Report'!$AA7="March"),'Overflow Report'!$N7,"0")</f>
        <v>0</v>
      </c>
      <c r="Z9" s="176" t="str">
        <f>IF(AND('Overflow Report'!$L7="SSO, Dry Weather",'Overflow Report'!$AA7="April"),'Overflow Report'!$N7,"0")</f>
        <v>0</v>
      </c>
      <c r="AA9" s="176" t="str">
        <f>IF(AND('Overflow Report'!$L7="SSO, Dry Weather",'Overflow Report'!$AA7="May"),'Overflow Report'!$N7,"0")</f>
        <v>0</v>
      </c>
      <c r="AB9" s="176" t="str">
        <f>IF(AND('Overflow Report'!$L7="SSO, Dry Weather",'Overflow Report'!$AA7="June"),'Overflow Report'!$N7,"0")</f>
        <v>0</v>
      </c>
      <c r="AC9" s="176" t="str">
        <f>IF(AND('Overflow Report'!$L7="SSO, Dry Weather",'Overflow Report'!$AA7="July"),'Overflow Report'!$N7,"0")</f>
        <v>0</v>
      </c>
      <c r="AD9" s="176" t="str">
        <f>IF(AND('Overflow Report'!$L7="SSO, Dry Weather",'Overflow Report'!$AA7="August"),'Overflow Report'!$N7,"0")</f>
        <v>0</v>
      </c>
      <c r="AE9" s="176" t="str">
        <f>IF(AND('Overflow Report'!$L7="SSO, Dry Weather",'Overflow Report'!$AA7="September"),'Overflow Report'!$N7,"0")</f>
        <v>0</v>
      </c>
      <c r="AF9" s="176" t="str">
        <f>IF(AND('Overflow Report'!$L7="SSO, Dry Weather",'Overflow Report'!$AA7="October"),'Overflow Report'!$N7,"0")</f>
        <v>0</v>
      </c>
      <c r="AG9" s="176" t="str">
        <f>IF(AND('Overflow Report'!$L7="SSO, Dry Weather",'Overflow Report'!$AA7="November"),'Overflow Report'!$N7,"0")</f>
        <v>0</v>
      </c>
      <c r="AH9" s="176" t="str">
        <f>IF(AND('Overflow Report'!$L7="SSO, Dry Weather",'Overflow Report'!$AA7="December"),'Overflow Report'!$N7,"0")</f>
        <v>0</v>
      </c>
      <c r="AI9" s="176"/>
      <c r="AJ9" s="176" t="str">
        <f>IF(AND('Overflow Report'!$L7="SSO, Wet Weather",'Overflow Report'!$AA7="January"),'Overflow Report'!$N7,"0")</f>
        <v>0</v>
      </c>
      <c r="AK9" s="176" t="str">
        <f>IF(AND('Overflow Report'!$L7="SSO, Wet Weather",'Overflow Report'!$AA7="February"),'Overflow Report'!$N7,"0")</f>
        <v>0</v>
      </c>
      <c r="AL9" s="176" t="str">
        <f>IF(AND('Overflow Report'!$L7="SSO, Wet Weather",'Overflow Report'!$AA7="March"),'Overflow Report'!$N7,"0")</f>
        <v>0</v>
      </c>
      <c r="AM9" s="176" t="str">
        <f>IF(AND('Overflow Report'!$L7="SSO, Wet Weather",'Overflow Report'!$AA7="April"),'Overflow Report'!$N7,"0")</f>
        <v>0</v>
      </c>
      <c r="AN9" s="176" t="str">
        <f>IF(AND('Overflow Report'!$L7="SSO, Wet Weather",'Overflow Report'!$AA7="May"),'Overflow Report'!$N7,"0")</f>
        <v>0</v>
      </c>
      <c r="AO9" s="176" t="str">
        <f>IF(AND('Overflow Report'!$L7="SSO, Wet Weather",'Overflow Report'!$AA7="June"),'Overflow Report'!$N7,"0")</f>
        <v>0</v>
      </c>
      <c r="AP9" s="176" t="str">
        <f>IF(AND('Overflow Report'!$L7="SSO, Wet Weather",'Overflow Report'!$AA7="July"),'Overflow Report'!$N7,"0")</f>
        <v>0</v>
      </c>
      <c r="AQ9" s="176" t="str">
        <f>IF(AND('Overflow Report'!$L7="SSO, Wet Weather",'Overflow Report'!$AA7="August"),'Overflow Report'!$N7,"0")</f>
        <v>0</v>
      </c>
      <c r="AR9" s="176" t="str">
        <f>IF(AND('Overflow Report'!$L7="SSO, Wet Weather",'Overflow Report'!$AA7="September"),'Overflow Report'!$N7,"0")</f>
        <v>0</v>
      </c>
      <c r="AS9" s="176" t="str">
        <f>IF(AND('Overflow Report'!$L7="SSO, Wet Weather",'Overflow Report'!$AA7="October"),'Overflow Report'!$N7,"0")</f>
        <v>0</v>
      </c>
      <c r="AT9" s="176" t="str">
        <f>IF(AND('Overflow Report'!$L7="SSO, Wet Weather",'Overflow Report'!$AA7="November"),'Overflow Report'!$N7,"0")</f>
        <v>0</v>
      </c>
      <c r="AU9" s="176" t="str">
        <f>IF(AND('Overflow Report'!$L7="SSO, Wet Weather",'Overflow Report'!$AA7="December"),'Overflow Report'!$N7,"0")</f>
        <v>0</v>
      </c>
      <c r="AV9" s="176"/>
      <c r="AW9" s="176" t="str">
        <f>IF(AND('Overflow Report'!$L7="Release [Sewer], Dry Weather",'Overflow Report'!$AA7="January"),'Overflow Report'!$N7,"0")</f>
        <v>0</v>
      </c>
      <c r="AX9" s="176" t="str">
        <f>IF(AND('Overflow Report'!$L7="Release [Sewer], Dry Weather",'Overflow Report'!$AA7="February"),'Overflow Report'!$N7,"0")</f>
        <v>0</v>
      </c>
      <c r="AY9" s="176" t="str">
        <f>IF(AND('Overflow Report'!$L7="Release [Sewer], Dry Weather",'Overflow Report'!$AA7="March"),'Overflow Report'!$N7,"0")</f>
        <v>0</v>
      </c>
      <c r="AZ9" s="176" t="str">
        <f>IF(AND('Overflow Report'!$L7="Release [Sewer], Dry Weather",'Overflow Report'!$AA7="April"),'Overflow Report'!$N7,"0")</f>
        <v>0</v>
      </c>
      <c r="BA9" s="176" t="str">
        <f>IF(AND('Overflow Report'!$L7="Release [Sewer], Dry Weather",'Overflow Report'!$AA7="May"),'Overflow Report'!$N7,"0")</f>
        <v>0</v>
      </c>
      <c r="BB9" s="176" t="str">
        <f>IF(AND('Overflow Report'!$L7="Release [Sewer], Dry Weather",'Overflow Report'!$AA7="June"),'Overflow Report'!$N7,"0")</f>
        <v>0</v>
      </c>
      <c r="BC9" s="176" t="str">
        <f>IF(AND('Overflow Report'!$L7="Release [Sewer], Dry Weather",'Overflow Report'!$AA7="July"),'Overflow Report'!$N7,"0")</f>
        <v>0</v>
      </c>
      <c r="BD9" s="176" t="str">
        <f>IF(AND('Overflow Report'!$L7="Release [Sewer], Dry Weather",'Overflow Report'!$AA7="August"),'Overflow Report'!$N7,"0")</f>
        <v>0</v>
      </c>
      <c r="BE9" s="176" t="str">
        <f>IF(AND('Overflow Report'!$L7="Release [Sewer], Dry Weather",'Overflow Report'!$AA7="September"),'Overflow Report'!$N7,"0")</f>
        <v>0</v>
      </c>
      <c r="BF9" s="176" t="str">
        <f>IF(AND('Overflow Report'!$L7="Release [Sewer], Dry Weather",'Overflow Report'!$AA7="October"),'Overflow Report'!$N7,"0")</f>
        <v>0</v>
      </c>
      <c r="BG9" s="176" t="str">
        <f>IF(AND('Overflow Report'!$L7="Release [Sewer], Dry Weather",'Overflow Report'!$AA7="November"),'Overflow Report'!$N7,"0")</f>
        <v>0</v>
      </c>
      <c r="BH9" s="176" t="str">
        <f>IF(AND('Overflow Report'!$L7="Release [Sewer], Dry Weather",'Overflow Report'!$AA7="December"),'Overflow Report'!$N7,"0")</f>
        <v>0</v>
      </c>
      <c r="BI9" s="176"/>
      <c r="BJ9" s="176" t="str">
        <f>IF(AND('Overflow Report'!$L7="Release [Sewer], Wet Weather",'Overflow Report'!$AA7="January"),'Overflow Report'!$N7,"0")</f>
        <v>0</v>
      </c>
      <c r="BK9" s="176" t="str">
        <f>IF(AND('Overflow Report'!$L7="Release [Sewer], Wet Weather",'Overflow Report'!$AA7="February"),'Overflow Report'!$N7,"0")</f>
        <v>0</v>
      </c>
      <c r="BL9" s="176" t="str">
        <f>IF(AND('Overflow Report'!$L7="Release [Sewer], Wet Weather",'Overflow Report'!$AA7="March"),'Overflow Report'!$N7,"0")</f>
        <v>0</v>
      </c>
      <c r="BM9" s="176" t="str">
        <f>IF(AND('Overflow Report'!$L7="Release [Sewer], Wet Weather",'Overflow Report'!$AA7="April"),'Overflow Report'!$N7,"0")</f>
        <v>0</v>
      </c>
      <c r="BN9" s="176" t="str">
        <f>IF(AND('Overflow Report'!$L7="Release [Sewer], Wet Weather",'Overflow Report'!$AA7="May"),'Overflow Report'!$N7,"0")</f>
        <v>0</v>
      </c>
      <c r="BO9" s="176" t="str">
        <f>IF(AND('Overflow Report'!$L7="Release [Sewer], Wet Weather",'Overflow Report'!$AA7="June"),'Overflow Report'!$N7,"0")</f>
        <v>0</v>
      </c>
      <c r="BP9" s="176" t="str">
        <f>IF(AND('Overflow Report'!$L7="Release [Sewer], Wet Weather",'Overflow Report'!$AA7="July"),'Overflow Report'!$N7,"0")</f>
        <v>0</v>
      </c>
      <c r="BQ9" s="176" t="str">
        <f>IF(AND('Overflow Report'!$L7="Release [Sewer], Wet Weather",'Overflow Report'!$AA7="August"),'Overflow Report'!$N7,"0")</f>
        <v>0</v>
      </c>
      <c r="BR9" s="176" t="str">
        <f>IF(AND('Overflow Report'!$L7="Release [Sewer], Wet Weather",'Overflow Report'!$AA7="September"),'Overflow Report'!$N7,"0")</f>
        <v>0</v>
      </c>
      <c r="BS9" s="176" t="str">
        <f>IF(AND('Overflow Report'!$L7="Release [Sewer], Wet Weather",'Overflow Report'!$AA7="October"),'Overflow Report'!$N7,"0")</f>
        <v>0</v>
      </c>
      <c r="BT9" s="176" t="str">
        <f>IF(AND('Overflow Report'!$L7="Release [Sewer], Wet Weather",'Overflow Report'!$AA7="November"),'Overflow Report'!$N7,"0")</f>
        <v>0</v>
      </c>
      <c r="BU9" s="176" t="str">
        <f>IF(AND('Overflow Report'!$L7="Release [Sewer], Wet Weather",'Overflow Report'!$AA7="December"),'Overflow Report'!$N7,"0")</f>
        <v>0</v>
      </c>
      <c r="BV9" s="176"/>
      <c r="BW9" s="176"/>
      <c r="BX9" s="176"/>
      <c r="BY9" s="176"/>
      <c r="BZ9" s="176"/>
      <c r="CA9" s="176"/>
      <c r="CB9" s="176"/>
      <c r="CC9" s="176"/>
      <c r="CD9" s="176"/>
      <c r="CE9" s="176"/>
      <c r="CF9" s="176"/>
      <c r="CG9" s="176"/>
      <c r="CH9" s="176"/>
      <c r="CI9" s="176"/>
      <c r="CJ9" s="176"/>
      <c r="DK9" s="159"/>
      <c r="DL9" s="159"/>
      <c r="DM9" s="159"/>
      <c r="DN9" s="159"/>
      <c r="DO9" s="159"/>
      <c r="DP9" s="159"/>
      <c r="DQ9" s="159"/>
      <c r="DR9" s="159"/>
      <c r="DS9" s="159"/>
      <c r="DT9" s="159"/>
      <c r="DU9" s="159"/>
      <c r="DV9" s="159"/>
      <c r="DW9" s="159"/>
      <c r="DX9" s="159"/>
    </row>
    <row r="10" spans="2:128" s="173" customFormat="1" ht="15">
      <c r="B10" s="851"/>
      <c r="C10" s="177" t="s">
        <v>331</v>
      </c>
      <c r="D10" s="319">
        <f>D5</f>
        <v>2023</v>
      </c>
      <c r="E10" s="197"/>
      <c r="F10" s="205"/>
      <c r="G10" s="206"/>
      <c r="H10" s="197"/>
      <c r="I10" s="207"/>
      <c r="J10" s="206"/>
      <c r="K10" s="197"/>
      <c r="L10" s="191"/>
      <c r="M10" s="197"/>
      <c r="N10" s="191"/>
      <c r="O10" s="206"/>
      <c r="P10" s="206"/>
      <c r="Q10" s="206"/>
      <c r="R10" s="176"/>
      <c r="S10" s="176"/>
      <c r="T10" s="176"/>
      <c r="U10" s="176"/>
      <c r="V10" s="176"/>
      <c r="W10" s="176" t="str">
        <f>IF(AND('Overflow Report'!$L8="SSO, Dry Weather",'Overflow Report'!$AA8="January"),'Overflow Report'!$N8,"0")</f>
        <v>0</v>
      </c>
      <c r="X10" s="176" t="str">
        <f>IF(AND('Overflow Report'!$L8="SSO, Dry Weather",'Overflow Report'!$AA8="February"),'Overflow Report'!$N8,"0")</f>
        <v>0</v>
      </c>
      <c r="Y10" s="176" t="str">
        <f>IF(AND('Overflow Report'!$L8="SSO, Dry Weather",'Overflow Report'!$AA8="March"),'Overflow Report'!$N8,"0")</f>
        <v>0</v>
      </c>
      <c r="Z10" s="176" t="str">
        <f>IF(AND('Overflow Report'!$L8="SSO, Dry Weather",'Overflow Report'!$AA8="April"),'Overflow Report'!$N8,"0")</f>
        <v>0</v>
      </c>
      <c r="AA10" s="176" t="str">
        <f>IF(AND('Overflow Report'!$L8="SSO, Dry Weather",'Overflow Report'!$AA8="May"),'Overflow Report'!$N8,"0")</f>
        <v>0</v>
      </c>
      <c r="AB10" s="176" t="str">
        <f>IF(AND('Overflow Report'!$L8="SSO, Dry Weather",'Overflow Report'!$AA8="June"),'Overflow Report'!$N8,"0")</f>
        <v>0</v>
      </c>
      <c r="AC10" s="176" t="str">
        <f>IF(AND('Overflow Report'!$L8="SSO, Dry Weather",'Overflow Report'!$AA8="July"),'Overflow Report'!$N8,"0")</f>
        <v>0</v>
      </c>
      <c r="AD10" s="176" t="str">
        <f>IF(AND('Overflow Report'!$L8="SSO, Dry Weather",'Overflow Report'!$AA8="August"),'Overflow Report'!$N8,"0")</f>
        <v>0</v>
      </c>
      <c r="AE10" s="176" t="str">
        <f>IF(AND('Overflow Report'!$L8="SSO, Dry Weather",'Overflow Report'!$AA8="September"),'Overflow Report'!$N8,"0")</f>
        <v>0</v>
      </c>
      <c r="AF10" s="176" t="str">
        <f>IF(AND('Overflow Report'!$L8="SSO, Dry Weather",'Overflow Report'!$AA8="October"),'Overflow Report'!$N8,"0")</f>
        <v>0</v>
      </c>
      <c r="AG10" s="176" t="str">
        <f>IF(AND('Overflow Report'!$L8="SSO, Dry Weather",'Overflow Report'!$AA8="November"),'Overflow Report'!$N8,"0")</f>
        <v>0</v>
      </c>
      <c r="AH10" s="176" t="str">
        <f>IF(AND('Overflow Report'!$L8="SSO, Dry Weather",'Overflow Report'!$AA8="December"),'Overflow Report'!$N8,"0")</f>
        <v>0</v>
      </c>
      <c r="AI10" s="176"/>
      <c r="AJ10" s="176" t="str">
        <f>IF(AND('Overflow Report'!$L8="SSO, Wet Weather",'Overflow Report'!$AA8="January"),'Overflow Report'!$N8,"0")</f>
        <v>0</v>
      </c>
      <c r="AK10" s="176" t="str">
        <f>IF(AND('Overflow Report'!$L8="SSO, Wet Weather",'Overflow Report'!$AA8="February"),'Overflow Report'!$N8,"0")</f>
        <v>0</v>
      </c>
      <c r="AL10" s="176" t="str">
        <f>IF(AND('Overflow Report'!$L8="SSO, Wet Weather",'Overflow Report'!$AA8="March"),'Overflow Report'!$N8,"0")</f>
        <v>0</v>
      </c>
      <c r="AM10" s="176" t="str">
        <f>IF(AND('Overflow Report'!$L8="SSO, Wet Weather",'Overflow Report'!$AA8="April"),'Overflow Report'!$N8,"0")</f>
        <v>0</v>
      </c>
      <c r="AN10" s="176" t="str">
        <f>IF(AND('Overflow Report'!$L8="SSO, Wet Weather",'Overflow Report'!$AA8="May"),'Overflow Report'!$N8,"0")</f>
        <v>0</v>
      </c>
      <c r="AO10" s="176" t="str">
        <f>IF(AND('Overflow Report'!$L8="SSO, Wet Weather",'Overflow Report'!$AA8="June"),'Overflow Report'!$N8,"0")</f>
        <v>0</v>
      </c>
      <c r="AP10" s="176" t="str">
        <f>IF(AND('Overflow Report'!$L8="SSO, Wet Weather",'Overflow Report'!$AA8="July"),'Overflow Report'!$N8,"0")</f>
        <v>0</v>
      </c>
      <c r="AQ10" s="176" t="str">
        <f>IF(AND('Overflow Report'!$L8="SSO, Wet Weather",'Overflow Report'!$AA8="August"),'Overflow Report'!$N8,"0")</f>
        <v>0</v>
      </c>
      <c r="AR10" s="176" t="str">
        <f>IF(AND('Overflow Report'!$L8="SSO, Wet Weather",'Overflow Report'!$AA8="September"),'Overflow Report'!$N8,"0")</f>
        <v>0</v>
      </c>
      <c r="AS10" s="176" t="str">
        <f>IF(AND('Overflow Report'!$L8="SSO, Wet Weather",'Overflow Report'!$AA8="October"),'Overflow Report'!$N8,"0")</f>
        <v>0</v>
      </c>
      <c r="AT10" s="176" t="str">
        <f>IF(AND('Overflow Report'!$L8="SSO, Wet Weather",'Overflow Report'!$AA8="November"),'Overflow Report'!$N8,"0")</f>
        <v>0</v>
      </c>
      <c r="AU10" s="176" t="str">
        <f>IF(AND('Overflow Report'!$L8="SSO, Wet Weather",'Overflow Report'!$AA8="December"),'Overflow Report'!$N8,"0")</f>
        <v>0</v>
      </c>
      <c r="AV10" s="176"/>
      <c r="AW10" s="176" t="str">
        <f>IF(AND('Overflow Report'!$L8="Release [Sewer], Dry Weather",'Overflow Report'!$AA8="January"),'Overflow Report'!$N8,"0")</f>
        <v>0</v>
      </c>
      <c r="AX10" s="176" t="str">
        <f>IF(AND('Overflow Report'!$L8="Release [Sewer], Dry Weather",'Overflow Report'!$AA8="February"),'Overflow Report'!$N8,"0")</f>
        <v>0</v>
      </c>
      <c r="AY10" s="176" t="str">
        <f>IF(AND('Overflow Report'!$L8="Release [Sewer], Dry Weather",'Overflow Report'!$AA8="March"),'Overflow Report'!$N8,"0")</f>
        <v>0</v>
      </c>
      <c r="AZ10" s="176" t="str">
        <f>IF(AND('Overflow Report'!$L8="Release [Sewer], Dry Weather",'Overflow Report'!$AA8="April"),'Overflow Report'!$N8,"0")</f>
        <v>0</v>
      </c>
      <c r="BA10" s="176" t="str">
        <f>IF(AND('Overflow Report'!$L8="Release [Sewer], Dry Weather",'Overflow Report'!$AA8="May"),'Overflow Report'!$N8,"0")</f>
        <v>0</v>
      </c>
      <c r="BB10" s="176" t="str">
        <f>IF(AND('Overflow Report'!$L8="Release [Sewer], Dry Weather",'Overflow Report'!$AA8="June"),'Overflow Report'!$N8,"0")</f>
        <v>0</v>
      </c>
      <c r="BC10" s="176" t="str">
        <f>IF(AND('Overflow Report'!$L8="Release [Sewer], Dry Weather",'Overflow Report'!$AA8="July"),'Overflow Report'!$N8,"0")</f>
        <v>0</v>
      </c>
      <c r="BD10" s="176" t="str">
        <f>IF(AND('Overflow Report'!$L8="Release [Sewer], Dry Weather",'Overflow Report'!$AA8="August"),'Overflow Report'!$N8,"0")</f>
        <v>0</v>
      </c>
      <c r="BE10" s="176" t="str">
        <f>IF(AND('Overflow Report'!$L8="Release [Sewer], Dry Weather",'Overflow Report'!$AA8="September"),'Overflow Report'!$N8,"0")</f>
        <v>0</v>
      </c>
      <c r="BF10" s="176" t="str">
        <f>IF(AND('Overflow Report'!$L8="Release [Sewer], Dry Weather",'Overflow Report'!$AA8="October"),'Overflow Report'!$N8,"0")</f>
        <v>0</v>
      </c>
      <c r="BG10" s="176" t="str">
        <f>IF(AND('Overflow Report'!$L8="Release [Sewer], Dry Weather",'Overflow Report'!$AA8="November"),'Overflow Report'!$N8,"0")</f>
        <v>0</v>
      </c>
      <c r="BH10" s="176" t="str">
        <f>IF(AND('Overflow Report'!$L8="Release [Sewer], Dry Weather",'Overflow Report'!$AA8="December"),'Overflow Report'!$N8,"0")</f>
        <v>0</v>
      </c>
      <c r="BI10" s="176"/>
      <c r="BJ10" s="176" t="str">
        <f>IF(AND('Overflow Report'!$L8="Release [Sewer], Wet Weather",'Overflow Report'!$AA8="January"),'Overflow Report'!$N8,"0")</f>
        <v>0</v>
      </c>
      <c r="BK10" s="176" t="str">
        <f>IF(AND('Overflow Report'!$L8="Release [Sewer], Wet Weather",'Overflow Report'!$AA8="February"),'Overflow Report'!$N8,"0")</f>
        <v>0</v>
      </c>
      <c r="BL10" s="176" t="str">
        <f>IF(AND('Overflow Report'!$L8="Release [Sewer], Wet Weather",'Overflow Report'!$AA8="March"),'Overflow Report'!$N8,"0")</f>
        <v>0</v>
      </c>
      <c r="BM10" s="176" t="str">
        <f>IF(AND('Overflow Report'!$L8="Release [Sewer], Wet Weather",'Overflow Report'!$AA8="April"),'Overflow Report'!$N8,"0")</f>
        <v>0</v>
      </c>
      <c r="BN10" s="176" t="str">
        <f>IF(AND('Overflow Report'!$L8="Release [Sewer], Wet Weather",'Overflow Report'!$AA8="May"),'Overflow Report'!$N8,"0")</f>
        <v>0</v>
      </c>
      <c r="BO10" s="176" t="str">
        <f>IF(AND('Overflow Report'!$L8="Release [Sewer], Wet Weather",'Overflow Report'!$AA8="June"),'Overflow Report'!$N8,"0")</f>
        <v>0</v>
      </c>
      <c r="BP10" s="176" t="str">
        <f>IF(AND('Overflow Report'!$L8="Release [Sewer], Wet Weather",'Overflow Report'!$AA8="July"),'Overflow Report'!$N8,"0")</f>
        <v>0</v>
      </c>
      <c r="BQ10" s="176" t="str">
        <f>IF(AND('Overflow Report'!$L8="Release [Sewer], Wet Weather",'Overflow Report'!$AA8="August"),'Overflow Report'!$N8,"0")</f>
        <v>0</v>
      </c>
      <c r="BR10" s="176" t="str">
        <f>IF(AND('Overflow Report'!$L8="Release [Sewer], Wet Weather",'Overflow Report'!$AA8="September"),'Overflow Report'!$N8,"0")</f>
        <v>0</v>
      </c>
      <c r="BS10" s="176" t="str">
        <f>IF(AND('Overflow Report'!$L8="Release [Sewer], Wet Weather",'Overflow Report'!$AA8="October"),'Overflow Report'!$N8,"0")</f>
        <v>0</v>
      </c>
      <c r="BT10" s="176" t="str">
        <f>IF(AND('Overflow Report'!$L8="Release [Sewer], Wet Weather",'Overflow Report'!$AA8="November"),'Overflow Report'!$N8,"0")</f>
        <v>0</v>
      </c>
      <c r="BU10" s="176" t="str">
        <f>IF(AND('Overflow Report'!$L8="Release [Sewer], Wet Weather",'Overflow Report'!$AA8="December"),'Overflow Report'!$N8,"0")</f>
        <v>0</v>
      </c>
      <c r="BV10" s="176"/>
      <c r="BW10" s="176"/>
      <c r="BX10" s="176"/>
      <c r="BY10" s="176"/>
      <c r="BZ10" s="176"/>
      <c r="CA10" s="176"/>
      <c r="CB10" s="176"/>
      <c r="CC10" s="176"/>
      <c r="CD10" s="176"/>
      <c r="CE10" s="176"/>
      <c r="CF10" s="176"/>
      <c r="CG10" s="176"/>
      <c r="CH10" s="176"/>
      <c r="CI10" s="176"/>
      <c r="CJ10" s="176"/>
      <c r="DK10" s="159"/>
      <c r="DL10" s="159"/>
      <c r="DM10" s="159"/>
      <c r="DN10" s="159"/>
      <c r="DO10" s="159"/>
      <c r="DP10" s="159"/>
      <c r="DQ10" s="159"/>
      <c r="DR10" s="159"/>
      <c r="DS10" s="159"/>
      <c r="DT10" s="159"/>
      <c r="DU10" s="159"/>
      <c r="DV10" s="159"/>
      <c r="DW10" s="159"/>
      <c r="DX10" s="159"/>
    </row>
    <row r="11" spans="2:128" s="173" customFormat="1" ht="16.5" customHeight="1">
      <c r="B11" s="851"/>
      <c r="C11" s="178" t="s">
        <v>332</v>
      </c>
      <c r="D11" s="320">
        <f>D5</f>
        <v>2023</v>
      </c>
      <c r="E11" s="198"/>
      <c r="F11" s="205"/>
      <c r="G11" s="208"/>
      <c r="H11" s="198"/>
      <c r="I11" s="207"/>
      <c r="J11" s="208"/>
      <c r="K11" s="198"/>
      <c r="L11" s="192"/>
      <c r="M11" s="198"/>
      <c r="N11" s="192"/>
      <c r="O11" s="208"/>
      <c r="P11" s="208"/>
      <c r="Q11" s="208"/>
      <c r="R11" s="176"/>
      <c r="S11" s="176"/>
      <c r="T11" s="176"/>
      <c r="U11" s="176"/>
      <c r="V11" s="176"/>
      <c r="W11" s="176" t="str">
        <f>IF(AND('Overflow Report'!$L9="SSO, Dry Weather",'Overflow Report'!$AA9="January"),'Overflow Report'!$N9,"0")</f>
        <v>0</v>
      </c>
      <c r="X11" s="176" t="str">
        <f>IF(AND('Overflow Report'!$L9="SSO, Dry Weather",'Overflow Report'!$AA9="February"),'Overflow Report'!$N9,"0")</f>
        <v>0</v>
      </c>
      <c r="Y11" s="176" t="str">
        <f>IF(AND('Overflow Report'!$L9="SSO, Dry Weather",'Overflow Report'!$AA9="March"),'Overflow Report'!$N9,"0")</f>
        <v>0</v>
      </c>
      <c r="Z11" s="176" t="str">
        <f>IF(AND('Overflow Report'!$L9="SSO, Dry Weather",'Overflow Report'!$AA9="April"),'Overflow Report'!$N9,"0")</f>
        <v>0</v>
      </c>
      <c r="AA11" s="176" t="str">
        <f>IF(AND('Overflow Report'!$L9="SSO, Dry Weather",'Overflow Report'!$AA9="May"),'Overflow Report'!$N9,"0")</f>
        <v>0</v>
      </c>
      <c r="AB11" s="176" t="str">
        <f>IF(AND('Overflow Report'!$L9="SSO, Dry Weather",'Overflow Report'!$AA9="June"),'Overflow Report'!$N9,"0")</f>
        <v>0</v>
      </c>
      <c r="AC11" s="176" t="str">
        <f>IF(AND('Overflow Report'!$L9="SSO, Dry Weather",'Overflow Report'!$AA9="July"),'Overflow Report'!$N9,"0")</f>
        <v>0</v>
      </c>
      <c r="AD11" s="176" t="str">
        <f>IF(AND('Overflow Report'!$L9="SSO, Dry Weather",'Overflow Report'!$AA9="August"),'Overflow Report'!$N9,"0")</f>
        <v>0</v>
      </c>
      <c r="AE11" s="176" t="str">
        <f>IF(AND('Overflow Report'!$L9="SSO, Dry Weather",'Overflow Report'!$AA9="September"),'Overflow Report'!$N9,"0")</f>
        <v>0</v>
      </c>
      <c r="AF11" s="176" t="str">
        <f>IF(AND('Overflow Report'!$L9="SSO, Dry Weather",'Overflow Report'!$AA9="October"),'Overflow Report'!$N9,"0")</f>
        <v>0</v>
      </c>
      <c r="AG11" s="176" t="str">
        <f>IF(AND('Overflow Report'!$L9="SSO, Dry Weather",'Overflow Report'!$AA9="November"),'Overflow Report'!$N9,"0")</f>
        <v>0</v>
      </c>
      <c r="AH11" s="176" t="str">
        <f>IF(AND('Overflow Report'!$L9="SSO, Dry Weather",'Overflow Report'!$AA9="December"),'Overflow Report'!$N9,"0")</f>
        <v>0</v>
      </c>
      <c r="AI11" s="176"/>
      <c r="AJ11" s="176" t="str">
        <f>IF(AND('Overflow Report'!$L9="SSO, Wet Weather",'Overflow Report'!$AA9="January"),'Overflow Report'!$N9,"0")</f>
        <v>0</v>
      </c>
      <c r="AK11" s="176" t="str">
        <f>IF(AND('Overflow Report'!$L9="SSO, Wet Weather",'Overflow Report'!$AA9="February"),'Overflow Report'!$N9,"0")</f>
        <v>0</v>
      </c>
      <c r="AL11" s="176" t="str">
        <f>IF(AND('Overflow Report'!$L9="SSO, Wet Weather",'Overflow Report'!$AA9="March"),'Overflow Report'!$N9,"0")</f>
        <v>0</v>
      </c>
      <c r="AM11" s="176" t="str">
        <f>IF(AND('Overflow Report'!$L9="SSO, Wet Weather",'Overflow Report'!$AA9="April"),'Overflow Report'!$N9,"0")</f>
        <v>0</v>
      </c>
      <c r="AN11" s="176" t="str">
        <f>IF(AND('Overflow Report'!$L9="SSO, Wet Weather",'Overflow Report'!$AA9="May"),'Overflow Report'!$N9,"0")</f>
        <v>0</v>
      </c>
      <c r="AO11" s="176" t="str">
        <f>IF(AND('Overflow Report'!$L9="SSO, Wet Weather",'Overflow Report'!$AA9="June"),'Overflow Report'!$N9,"0")</f>
        <v>0</v>
      </c>
      <c r="AP11" s="176" t="str">
        <f>IF(AND('Overflow Report'!$L9="SSO, Wet Weather",'Overflow Report'!$AA9="July"),'Overflow Report'!$N9,"0")</f>
        <v>0</v>
      </c>
      <c r="AQ11" s="176" t="str">
        <f>IF(AND('Overflow Report'!$L9="SSO, Wet Weather",'Overflow Report'!$AA9="August"),'Overflow Report'!$N9,"0")</f>
        <v>0</v>
      </c>
      <c r="AR11" s="176" t="str">
        <f>IF(AND('Overflow Report'!$L9="SSO, Wet Weather",'Overflow Report'!$AA9="September"),'Overflow Report'!$N9,"0")</f>
        <v>0</v>
      </c>
      <c r="AS11" s="176" t="str">
        <f>IF(AND('Overflow Report'!$L9="SSO, Wet Weather",'Overflow Report'!$AA9="October"),'Overflow Report'!$N9,"0")</f>
        <v>0</v>
      </c>
      <c r="AT11" s="176" t="str">
        <f>IF(AND('Overflow Report'!$L9="SSO, Wet Weather",'Overflow Report'!$AA9="November"),'Overflow Report'!$N9,"0")</f>
        <v>0</v>
      </c>
      <c r="AU11" s="176" t="str">
        <f>IF(AND('Overflow Report'!$L9="SSO, Wet Weather",'Overflow Report'!$AA9="December"),'Overflow Report'!$N9,"0")</f>
        <v>0</v>
      </c>
      <c r="AV11" s="176"/>
      <c r="AW11" s="176" t="str">
        <f>IF(AND('Overflow Report'!$L9="Release [Sewer], Dry Weather",'Overflow Report'!$AA9="January"),'Overflow Report'!$N9,"0")</f>
        <v>0</v>
      </c>
      <c r="AX11" s="176" t="str">
        <f>IF(AND('Overflow Report'!$L9="Release [Sewer], Dry Weather",'Overflow Report'!$AA9="February"),'Overflow Report'!$N9,"0")</f>
        <v>0</v>
      </c>
      <c r="AY11" s="176" t="str">
        <f>IF(AND('Overflow Report'!$L9="Release [Sewer], Dry Weather",'Overflow Report'!$AA9="March"),'Overflow Report'!$N9,"0")</f>
        <v>0</v>
      </c>
      <c r="AZ11" s="176" t="str">
        <f>IF(AND('Overflow Report'!$L9="Release [Sewer], Dry Weather",'Overflow Report'!$AA9="April"),'Overflow Report'!$N9,"0")</f>
        <v>0</v>
      </c>
      <c r="BA11" s="176" t="str">
        <f>IF(AND('Overflow Report'!$L9="Release [Sewer], Dry Weather",'Overflow Report'!$AA9="May"),'Overflow Report'!$N9,"0")</f>
        <v>0</v>
      </c>
      <c r="BB11" s="176" t="str">
        <f>IF(AND('Overflow Report'!$L9="Release [Sewer], Dry Weather",'Overflow Report'!$AA9="June"),'Overflow Report'!$N9,"0")</f>
        <v>0</v>
      </c>
      <c r="BC11" s="176" t="str">
        <f>IF(AND('Overflow Report'!$L9="Release [Sewer], Dry Weather",'Overflow Report'!$AA9="July"),'Overflow Report'!$N9,"0")</f>
        <v>0</v>
      </c>
      <c r="BD11" s="176" t="str">
        <f>IF(AND('Overflow Report'!$L9="Release [Sewer], Dry Weather",'Overflow Report'!$AA9="August"),'Overflow Report'!$N9,"0")</f>
        <v>0</v>
      </c>
      <c r="BE11" s="176" t="str">
        <f>IF(AND('Overflow Report'!$L9="Release [Sewer], Dry Weather",'Overflow Report'!$AA9="September"),'Overflow Report'!$N9,"0")</f>
        <v>0</v>
      </c>
      <c r="BF11" s="176" t="str">
        <f>IF(AND('Overflow Report'!$L9="Release [Sewer], Dry Weather",'Overflow Report'!$AA9="October"),'Overflow Report'!$N9,"0")</f>
        <v>0</v>
      </c>
      <c r="BG11" s="176" t="str">
        <f>IF(AND('Overflow Report'!$L9="Release [Sewer], Dry Weather",'Overflow Report'!$AA9="November"),'Overflow Report'!$N9,"0")</f>
        <v>0</v>
      </c>
      <c r="BH11" s="176" t="str">
        <f>IF(AND('Overflow Report'!$L9="Release [Sewer], Dry Weather",'Overflow Report'!$AA9="December"),'Overflow Report'!$N9,"0")</f>
        <v>0</v>
      </c>
      <c r="BI11" s="176"/>
      <c r="BJ11" s="176" t="str">
        <f>IF(AND('Overflow Report'!$L9="Release [Sewer], Wet Weather",'Overflow Report'!$AA9="January"),'Overflow Report'!$N9,"0")</f>
        <v>0</v>
      </c>
      <c r="BK11" s="176" t="str">
        <f>IF(AND('Overflow Report'!$L9="Release [Sewer], Wet Weather",'Overflow Report'!$AA9="February"),'Overflow Report'!$N9,"0")</f>
        <v>0</v>
      </c>
      <c r="BL11" s="176" t="str">
        <f>IF(AND('Overflow Report'!$L9="Release [Sewer], Wet Weather",'Overflow Report'!$AA9="March"),'Overflow Report'!$N9,"0")</f>
        <v>0</v>
      </c>
      <c r="BM11" s="176" t="str">
        <f>IF(AND('Overflow Report'!$L9="Release [Sewer], Wet Weather",'Overflow Report'!$AA9="April"),'Overflow Report'!$N9,"0")</f>
        <v>0</v>
      </c>
      <c r="BN11" s="176" t="str">
        <f>IF(AND('Overflow Report'!$L9="Release [Sewer], Wet Weather",'Overflow Report'!$AA9="May"),'Overflow Report'!$N9,"0")</f>
        <v>0</v>
      </c>
      <c r="BO11" s="176" t="str">
        <f>IF(AND('Overflow Report'!$L9="Release [Sewer], Wet Weather",'Overflow Report'!$AA9="June"),'Overflow Report'!$N9,"0")</f>
        <v>0</v>
      </c>
      <c r="BP11" s="176" t="str">
        <f>IF(AND('Overflow Report'!$L9="Release [Sewer], Wet Weather",'Overflow Report'!$AA9="July"),'Overflow Report'!$N9,"0")</f>
        <v>0</v>
      </c>
      <c r="BQ11" s="176" t="str">
        <f>IF(AND('Overflow Report'!$L9="Release [Sewer], Wet Weather",'Overflow Report'!$AA9="August"),'Overflow Report'!$N9,"0")</f>
        <v>0</v>
      </c>
      <c r="BR11" s="176" t="str">
        <f>IF(AND('Overflow Report'!$L9="Release [Sewer], Wet Weather",'Overflow Report'!$AA9="September"),'Overflow Report'!$N9,"0")</f>
        <v>0</v>
      </c>
      <c r="BS11" s="176" t="str">
        <f>IF(AND('Overflow Report'!$L9="Release [Sewer], Wet Weather",'Overflow Report'!$AA9="October"),'Overflow Report'!$N9,"0")</f>
        <v>0</v>
      </c>
      <c r="BT11" s="176" t="str">
        <f>IF(AND('Overflow Report'!$L9="Release [Sewer], Wet Weather",'Overflow Report'!$AA9="November"),'Overflow Report'!$N9,"0")</f>
        <v>0</v>
      </c>
      <c r="BU11" s="176" t="str">
        <f>IF(AND('Overflow Report'!$L9="Release [Sewer], Wet Weather",'Overflow Report'!$AA9="December"),'Overflow Report'!$N9,"0")</f>
        <v>0</v>
      </c>
      <c r="BV11" s="176"/>
      <c r="BW11" s="176"/>
      <c r="BX11" s="176"/>
      <c r="BY11" s="176"/>
      <c r="BZ11" s="176"/>
      <c r="CA11" s="176"/>
      <c r="CB11" s="176"/>
      <c r="CC11" s="176"/>
      <c r="CD11" s="176"/>
      <c r="CE11" s="176"/>
      <c r="CF11" s="176"/>
      <c r="CG11" s="176"/>
      <c r="CH11" s="176"/>
      <c r="CI11" s="176"/>
      <c r="CJ11" s="176"/>
      <c r="DK11" s="159"/>
      <c r="DL11" s="159"/>
      <c r="DM11" s="159"/>
      <c r="DN11" s="159"/>
      <c r="DO11" s="159"/>
      <c r="DP11" s="159"/>
      <c r="DQ11" s="159"/>
      <c r="DR11" s="159"/>
      <c r="DS11" s="159"/>
      <c r="DT11" s="159"/>
      <c r="DU11" s="159"/>
      <c r="DV11" s="159"/>
      <c r="DW11" s="159"/>
      <c r="DX11" s="159"/>
    </row>
    <row r="12" spans="2:128" s="173" customFormat="1" ht="16.5" customHeight="1">
      <c r="B12" s="851"/>
      <c r="C12" s="177" t="s">
        <v>333</v>
      </c>
      <c r="D12" s="319">
        <f>D5</f>
        <v>2023</v>
      </c>
      <c r="E12" s="197"/>
      <c r="F12" s="205"/>
      <c r="G12" s="206"/>
      <c r="H12" s="197"/>
      <c r="I12" s="207"/>
      <c r="J12" s="206"/>
      <c r="K12" s="197"/>
      <c r="L12" s="191"/>
      <c r="M12" s="197"/>
      <c r="N12" s="191"/>
      <c r="O12" s="206"/>
      <c r="P12" s="206"/>
      <c r="Q12" s="206"/>
      <c r="R12" s="176"/>
      <c r="S12" s="176"/>
      <c r="T12" s="176"/>
      <c r="U12" s="176"/>
      <c r="V12" s="176"/>
      <c r="W12" s="176" t="str">
        <f>IF(AND('Overflow Report'!$L10="SSO, Dry Weather",'Overflow Report'!$AA10="January"),'Overflow Report'!$N10,"0")</f>
        <v>0</v>
      </c>
      <c r="X12" s="176" t="str">
        <f>IF(AND('Overflow Report'!$L10="SSO, Dry Weather",'Overflow Report'!$AA10="February"),'Overflow Report'!$N10,"0")</f>
        <v>0</v>
      </c>
      <c r="Y12" s="176" t="str">
        <f>IF(AND('Overflow Report'!$L10="SSO, Dry Weather",'Overflow Report'!$AA10="March"),'Overflow Report'!$N10,"0")</f>
        <v>0</v>
      </c>
      <c r="Z12" s="176" t="str">
        <f>IF(AND('Overflow Report'!$L10="SSO, Dry Weather",'Overflow Report'!$AA10="April"),'Overflow Report'!$N10,"0")</f>
        <v>0</v>
      </c>
      <c r="AA12" s="176" t="str">
        <f>IF(AND('Overflow Report'!$L10="SSO, Dry Weather",'Overflow Report'!$AA10="May"),'Overflow Report'!$N10,"0")</f>
        <v>0</v>
      </c>
      <c r="AB12" s="176" t="str">
        <f>IF(AND('Overflow Report'!$L10="SSO, Dry Weather",'Overflow Report'!$AA10="June"),'Overflow Report'!$N10,"0")</f>
        <v>0</v>
      </c>
      <c r="AC12" s="176" t="str">
        <f>IF(AND('Overflow Report'!$L10="SSO, Dry Weather",'Overflow Report'!$AA10="July"),'Overflow Report'!$N10,"0")</f>
        <v>0</v>
      </c>
      <c r="AD12" s="176" t="str">
        <f>IF(AND('Overflow Report'!$L10="SSO, Dry Weather",'Overflow Report'!$AA10="August"),'Overflow Report'!$N10,"0")</f>
        <v>0</v>
      </c>
      <c r="AE12" s="176" t="str">
        <f>IF(AND('Overflow Report'!$L10="SSO, Dry Weather",'Overflow Report'!$AA10="September"),'Overflow Report'!$N10,"0")</f>
        <v>0</v>
      </c>
      <c r="AF12" s="176" t="str">
        <f>IF(AND('Overflow Report'!$L10="SSO, Dry Weather",'Overflow Report'!$AA10="October"),'Overflow Report'!$N10,"0")</f>
        <v>0</v>
      </c>
      <c r="AG12" s="176" t="str">
        <f>IF(AND('Overflow Report'!$L10="SSO, Dry Weather",'Overflow Report'!$AA10="November"),'Overflow Report'!$N10,"0")</f>
        <v>0</v>
      </c>
      <c r="AH12" s="176" t="str">
        <f>IF(AND('Overflow Report'!$L10="SSO, Dry Weather",'Overflow Report'!$AA10="December"),'Overflow Report'!$N10,"0")</f>
        <v>0</v>
      </c>
      <c r="AI12" s="176"/>
      <c r="AJ12" s="176" t="str">
        <f>IF(AND('Overflow Report'!$L10="SSO, Wet Weather",'Overflow Report'!$AA10="January"),'Overflow Report'!$N10,"0")</f>
        <v>0</v>
      </c>
      <c r="AK12" s="176" t="str">
        <f>IF(AND('Overflow Report'!$L10="SSO, Wet Weather",'Overflow Report'!$AA10="February"),'Overflow Report'!$N10,"0")</f>
        <v>0</v>
      </c>
      <c r="AL12" s="176" t="str">
        <f>IF(AND('Overflow Report'!$L10="SSO, Wet Weather",'Overflow Report'!$AA10="March"),'Overflow Report'!$N10,"0")</f>
        <v>0</v>
      </c>
      <c r="AM12" s="176" t="str">
        <f>IF(AND('Overflow Report'!$L10="SSO, Wet Weather",'Overflow Report'!$AA10="April"),'Overflow Report'!$N10,"0")</f>
        <v>0</v>
      </c>
      <c r="AN12" s="176" t="str">
        <f>IF(AND('Overflow Report'!$L10="SSO, Wet Weather",'Overflow Report'!$AA10="May"),'Overflow Report'!$N10,"0")</f>
        <v>0</v>
      </c>
      <c r="AO12" s="176" t="str">
        <f>IF(AND('Overflow Report'!$L10="SSO, Wet Weather",'Overflow Report'!$AA10="June"),'Overflow Report'!$N10,"0")</f>
        <v>0</v>
      </c>
      <c r="AP12" s="176" t="str">
        <f>IF(AND('Overflow Report'!$L10="SSO, Wet Weather",'Overflow Report'!$AA10="July"),'Overflow Report'!$N10,"0")</f>
        <v>0</v>
      </c>
      <c r="AQ12" s="176" t="str">
        <f>IF(AND('Overflow Report'!$L10="SSO, Wet Weather",'Overflow Report'!$AA10="August"),'Overflow Report'!$N10,"0")</f>
        <v>0</v>
      </c>
      <c r="AR12" s="176" t="str">
        <f>IF(AND('Overflow Report'!$L10="SSO, Wet Weather",'Overflow Report'!$AA10="September"),'Overflow Report'!$N10,"0")</f>
        <v>0</v>
      </c>
      <c r="AS12" s="176" t="str">
        <f>IF(AND('Overflow Report'!$L10="SSO, Wet Weather",'Overflow Report'!$AA10="October"),'Overflow Report'!$N10,"0")</f>
        <v>0</v>
      </c>
      <c r="AT12" s="176" t="str">
        <f>IF(AND('Overflow Report'!$L10="SSO, Wet Weather",'Overflow Report'!$AA10="November"),'Overflow Report'!$N10,"0")</f>
        <v>0</v>
      </c>
      <c r="AU12" s="176" t="str">
        <f>IF(AND('Overflow Report'!$L10="SSO, Wet Weather",'Overflow Report'!$AA10="December"),'Overflow Report'!$N10,"0")</f>
        <v>0</v>
      </c>
      <c r="AV12" s="176"/>
      <c r="AW12" s="176" t="str">
        <f>IF(AND('Overflow Report'!$L10="Release [Sewer], Dry Weather",'Overflow Report'!$AA10="January"),'Overflow Report'!$N10,"0")</f>
        <v>0</v>
      </c>
      <c r="AX12" s="176" t="str">
        <f>IF(AND('Overflow Report'!$L10="Release [Sewer], Dry Weather",'Overflow Report'!$AA10="February"),'Overflow Report'!$N10,"0")</f>
        <v>0</v>
      </c>
      <c r="AY12" s="176" t="str">
        <f>IF(AND('Overflow Report'!$L10="Release [Sewer], Dry Weather",'Overflow Report'!$AA10="March"),'Overflow Report'!$N10,"0")</f>
        <v>0</v>
      </c>
      <c r="AZ12" s="176" t="str">
        <f>IF(AND('Overflow Report'!$L10="Release [Sewer], Dry Weather",'Overflow Report'!$AA10="April"),'Overflow Report'!$N10,"0")</f>
        <v>0</v>
      </c>
      <c r="BA12" s="176" t="str">
        <f>IF(AND('Overflow Report'!$L10="Release [Sewer], Dry Weather",'Overflow Report'!$AA10="May"),'Overflow Report'!$N10,"0")</f>
        <v>0</v>
      </c>
      <c r="BB12" s="176" t="str">
        <f>IF(AND('Overflow Report'!$L10="Release [Sewer], Dry Weather",'Overflow Report'!$AA10="June"),'Overflow Report'!$N10,"0")</f>
        <v>0</v>
      </c>
      <c r="BC12" s="176" t="str">
        <f>IF(AND('Overflow Report'!$L10="Release [Sewer], Dry Weather",'Overflow Report'!$AA10="July"),'Overflow Report'!$N10,"0")</f>
        <v>0</v>
      </c>
      <c r="BD12" s="176" t="str">
        <f>IF(AND('Overflow Report'!$L10="Release [Sewer], Dry Weather",'Overflow Report'!$AA10="August"),'Overflow Report'!$N10,"0")</f>
        <v>0</v>
      </c>
      <c r="BE12" s="176" t="str">
        <f>IF(AND('Overflow Report'!$L10="Release [Sewer], Dry Weather",'Overflow Report'!$AA10="September"),'Overflow Report'!$N10,"0")</f>
        <v>0</v>
      </c>
      <c r="BF12" s="176" t="str">
        <f>IF(AND('Overflow Report'!$L10="Release [Sewer], Dry Weather",'Overflow Report'!$AA10="October"),'Overflow Report'!$N10,"0")</f>
        <v>0</v>
      </c>
      <c r="BG12" s="176" t="str">
        <f>IF(AND('Overflow Report'!$L10="Release [Sewer], Dry Weather",'Overflow Report'!$AA10="November"),'Overflow Report'!$N10,"0")</f>
        <v>0</v>
      </c>
      <c r="BH12" s="176" t="str">
        <f>IF(AND('Overflow Report'!$L10="Release [Sewer], Dry Weather",'Overflow Report'!$AA10="December"),'Overflow Report'!$N10,"0")</f>
        <v>0</v>
      </c>
      <c r="BI12" s="176"/>
      <c r="BJ12" s="176" t="str">
        <f>IF(AND('Overflow Report'!$L10="Release [Sewer], Wet Weather",'Overflow Report'!$AA10="January"),'Overflow Report'!$N10,"0")</f>
        <v>0</v>
      </c>
      <c r="BK12" s="176" t="str">
        <f>IF(AND('Overflow Report'!$L10="Release [Sewer], Wet Weather",'Overflow Report'!$AA10="February"),'Overflow Report'!$N10,"0")</f>
        <v>0</v>
      </c>
      <c r="BL12" s="176" t="str">
        <f>IF(AND('Overflow Report'!$L10="Release [Sewer], Wet Weather",'Overflow Report'!$AA10="March"),'Overflow Report'!$N10,"0")</f>
        <v>0</v>
      </c>
      <c r="BM12" s="176" t="str">
        <f>IF(AND('Overflow Report'!$L10="Release [Sewer], Wet Weather",'Overflow Report'!$AA10="April"),'Overflow Report'!$N10,"0")</f>
        <v>0</v>
      </c>
      <c r="BN12" s="176" t="str">
        <f>IF(AND('Overflow Report'!$L10="Release [Sewer], Wet Weather",'Overflow Report'!$AA10="May"),'Overflow Report'!$N10,"0")</f>
        <v>0</v>
      </c>
      <c r="BO12" s="176" t="str">
        <f>IF(AND('Overflow Report'!$L10="Release [Sewer], Wet Weather",'Overflow Report'!$AA10="June"),'Overflow Report'!$N10,"0")</f>
        <v>0</v>
      </c>
      <c r="BP12" s="176" t="str">
        <f>IF(AND('Overflow Report'!$L10="Release [Sewer], Wet Weather",'Overflow Report'!$AA10="July"),'Overflow Report'!$N10,"0")</f>
        <v>0</v>
      </c>
      <c r="BQ12" s="176" t="str">
        <f>IF(AND('Overflow Report'!$L10="Release [Sewer], Wet Weather",'Overflow Report'!$AA10="August"),'Overflow Report'!$N10,"0")</f>
        <v>0</v>
      </c>
      <c r="BR12" s="176" t="str">
        <f>IF(AND('Overflow Report'!$L10="Release [Sewer], Wet Weather",'Overflow Report'!$AA10="September"),'Overflow Report'!$N10,"0")</f>
        <v>0</v>
      </c>
      <c r="BS12" s="176" t="str">
        <f>IF(AND('Overflow Report'!$L10="Release [Sewer], Wet Weather",'Overflow Report'!$AA10="October"),'Overflow Report'!$N10,"0")</f>
        <v>0</v>
      </c>
      <c r="BT12" s="176" t="str">
        <f>IF(AND('Overflow Report'!$L10="Release [Sewer], Wet Weather",'Overflow Report'!$AA10="November"),'Overflow Report'!$N10,"0")</f>
        <v>0</v>
      </c>
      <c r="BU12" s="176" t="str">
        <f>IF(AND('Overflow Report'!$L10="Release [Sewer], Wet Weather",'Overflow Report'!$AA10="December"),'Overflow Report'!$N10,"0")</f>
        <v>0</v>
      </c>
      <c r="BV12" s="176"/>
      <c r="BW12" s="176"/>
      <c r="BX12" s="176"/>
      <c r="BY12" s="176"/>
      <c r="BZ12" s="176"/>
      <c r="CA12" s="176"/>
      <c r="CB12" s="176"/>
      <c r="CC12" s="176"/>
      <c r="CD12" s="176"/>
      <c r="CE12" s="176"/>
      <c r="CF12" s="176"/>
      <c r="CG12" s="176"/>
      <c r="CH12" s="176"/>
      <c r="CI12" s="176"/>
      <c r="CJ12" s="176"/>
      <c r="DK12" s="159"/>
      <c r="DL12" s="159"/>
      <c r="DM12" s="159"/>
      <c r="DN12" s="159"/>
      <c r="DO12" s="159"/>
      <c r="DP12" s="159"/>
      <c r="DQ12" s="159"/>
      <c r="DR12" s="159"/>
      <c r="DS12" s="159"/>
      <c r="DT12" s="159"/>
      <c r="DU12" s="159"/>
      <c r="DV12" s="159"/>
      <c r="DW12" s="159"/>
      <c r="DX12" s="159"/>
    </row>
    <row r="13" spans="2:128" s="173" customFormat="1" ht="15">
      <c r="B13" s="851"/>
      <c r="C13" s="178" t="s">
        <v>334</v>
      </c>
      <c r="D13" s="320">
        <f>D5</f>
        <v>2023</v>
      </c>
      <c r="E13" s="198"/>
      <c r="F13" s="205"/>
      <c r="G13" s="208"/>
      <c r="H13" s="198"/>
      <c r="I13" s="207"/>
      <c r="J13" s="208"/>
      <c r="K13" s="198"/>
      <c r="L13" s="192"/>
      <c r="M13" s="198"/>
      <c r="N13" s="192"/>
      <c r="O13" s="208"/>
      <c r="P13" s="208"/>
      <c r="Q13" s="208"/>
      <c r="R13" s="176"/>
      <c r="S13" s="176"/>
      <c r="T13" s="176"/>
      <c r="U13" s="176"/>
      <c r="V13" s="176"/>
      <c r="W13" s="176" t="str">
        <f>IF(AND('Overflow Report'!$L11="SSO, Dry Weather",'Overflow Report'!$AA11="January"),'Overflow Report'!$N11,"0")</f>
        <v>0</v>
      </c>
      <c r="X13" s="176" t="str">
        <f>IF(AND('Overflow Report'!$L11="SSO, Dry Weather",'Overflow Report'!$AA11="February"),'Overflow Report'!$N11,"0")</f>
        <v>0</v>
      </c>
      <c r="Y13" s="176" t="str">
        <f>IF(AND('Overflow Report'!$L11="SSO, Dry Weather",'Overflow Report'!$AA11="March"),'Overflow Report'!$N11,"0")</f>
        <v>0</v>
      </c>
      <c r="Z13" s="176" t="str">
        <f>IF(AND('Overflow Report'!$L11="SSO, Dry Weather",'Overflow Report'!$AA11="April"),'Overflow Report'!$N11,"0")</f>
        <v>0</v>
      </c>
      <c r="AA13" s="176" t="str">
        <f>IF(AND('Overflow Report'!$L11="SSO, Dry Weather",'Overflow Report'!$AA11="May"),'Overflow Report'!$N11,"0")</f>
        <v>0</v>
      </c>
      <c r="AB13" s="176" t="str">
        <f>IF(AND('Overflow Report'!$L11="SSO, Dry Weather",'Overflow Report'!$AA11="June"),'Overflow Report'!$N11,"0")</f>
        <v>0</v>
      </c>
      <c r="AC13" s="176" t="str">
        <f>IF(AND('Overflow Report'!$L11="SSO, Dry Weather",'Overflow Report'!$AA11="July"),'Overflow Report'!$N11,"0")</f>
        <v>0</v>
      </c>
      <c r="AD13" s="176" t="str">
        <f>IF(AND('Overflow Report'!$L11="SSO, Dry Weather",'Overflow Report'!$AA11="August"),'Overflow Report'!$N11,"0")</f>
        <v>0</v>
      </c>
      <c r="AE13" s="176" t="str">
        <f>IF(AND('Overflow Report'!$L11="SSO, Dry Weather",'Overflow Report'!$AA11="September"),'Overflow Report'!$N11,"0")</f>
        <v>0</v>
      </c>
      <c r="AF13" s="176" t="str">
        <f>IF(AND('Overflow Report'!$L11="SSO, Dry Weather",'Overflow Report'!$AA11="October"),'Overflow Report'!$N11,"0")</f>
        <v>0</v>
      </c>
      <c r="AG13" s="176" t="str">
        <f>IF(AND('Overflow Report'!$L11="SSO, Dry Weather",'Overflow Report'!$AA11="November"),'Overflow Report'!$N11,"0")</f>
        <v>0</v>
      </c>
      <c r="AH13" s="176" t="str">
        <f>IF(AND('Overflow Report'!$L11="SSO, Dry Weather",'Overflow Report'!$AA11="December"),'Overflow Report'!$N11,"0")</f>
        <v>0</v>
      </c>
      <c r="AI13" s="176"/>
      <c r="AJ13" s="176" t="str">
        <f>IF(AND('Overflow Report'!$L11="SSO, Wet Weather",'Overflow Report'!$AA11="January"),'Overflow Report'!$N11,"0")</f>
        <v>0</v>
      </c>
      <c r="AK13" s="176" t="str">
        <f>IF(AND('Overflow Report'!$L11="SSO, Wet Weather",'Overflow Report'!$AA11="February"),'Overflow Report'!$N11,"0")</f>
        <v>0</v>
      </c>
      <c r="AL13" s="176" t="str">
        <f>IF(AND('Overflow Report'!$L11="SSO, Wet Weather",'Overflow Report'!$AA11="March"),'Overflow Report'!$N11,"0")</f>
        <v>0</v>
      </c>
      <c r="AM13" s="176" t="str">
        <f>IF(AND('Overflow Report'!$L11="SSO, Wet Weather",'Overflow Report'!$AA11="April"),'Overflow Report'!$N11,"0")</f>
        <v>0</v>
      </c>
      <c r="AN13" s="176" t="str">
        <f>IF(AND('Overflow Report'!$L11="SSO, Wet Weather",'Overflow Report'!$AA11="May"),'Overflow Report'!$N11,"0")</f>
        <v>0</v>
      </c>
      <c r="AO13" s="176" t="str">
        <f>IF(AND('Overflow Report'!$L11="SSO, Wet Weather",'Overflow Report'!$AA11="June"),'Overflow Report'!$N11,"0")</f>
        <v>0</v>
      </c>
      <c r="AP13" s="176" t="str">
        <f>IF(AND('Overflow Report'!$L11="SSO, Wet Weather",'Overflow Report'!$AA11="July"),'Overflow Report'!$N11,"0")</f>
        <v>0</v>
      </c>
      <c r="AQ13" s="176" t="str">
        <f>IF(AND('Overflow Report'!$L11="SSO, Wet Weather",'Overflow Report'!$AA11="August"),'Overflow Report'!$N11,"0")</f>
        <v>0</v>
      </c>
      <c r="AR13" s="176" t="str">
        <f>IF(AND('Overflow Report'!$L11="SSO, Wet Weather",'Overflow Report'!$AA11="September"),'Overflow Report'!$N11,"0")</f>
        <v>0</v>
      </c>
      <c r="AS13" s="176" t="str">
        <f>IF(AND('Overflow Report'!$L11="SSO, Wet Weather",'Overflow Report'!$AA11="October"),'Overflow Report'!$N11,"0")</f>
        <v>0</v>
      </c>
      <c r="AT13" s="176" t="str">
        <f>IF(AND('Overflow Report'!$L11="SSO, Wet Weather",'Overflow Report'!$AA11="November"),'Overflow Report'!$N11,"0")</f>
        <v>0</v>
      </c>
      <c r="AU13" s="176" t="str">
        <f>IF(AND('Overflow Report'!$L11="SSO, Wet Weather",'Overflow Report'!$AA11="December"),'Overflow Report'!$N11,"0")</f>
        <v>0</v>
      </c>
      <c r="AV13" s="176"/>
      <c r="AW13" s="176" t="str">
        <f>IF(AND('Overflow Report'!$L11="Release [Sewer], Dry Weather",'Overflow Report'!$AA11="January"),'Overflow Report'!$N11,"0")</f>
        <v>0</v>
      </c>
      <c r="AX13" s="176" t="str">
        <f>IF(AND('Overflow Report'!$L11="Release [Sewer], Dry Weather",'Overflow Report'!$AA11="February"),'Overflow Report'!$N11,"0")</f>
        <v>0</v>
      </c>
      <c r="AY13" s="176" t="str">
        <f>IF(AND('Overflow Report'!$L11="Release [Sewer], Dry Weather",'Overflow Report'!$AA11="March"),'Overflow Report'!$N11,"0")</f>
        <v>0</v>
      </c>
      <c r="AZ13" s="176" t="str">
        <f>IF(AND('Overflow Report'!$L11="Release [Sewer], Dry Weather",'Overflow Report'!$AA11="April"),'Overflow Report'!$N11,"0")</f>
        <v>0</v>
      </c>
      <c r="BA13" s="176" t="str">
        <f>IF(AND('Overflow Report'!$L11="Release [Sewer], Dry Weather",'Overflow Report'!$AA11="May"),'Overflow Report'!$N11,"0")</f>
        <v>0</v>
      </c>
      <c r="BB13" s="176" t="str">
        <f>IF(AND('Overflow Report'!$L11="Release [Sewer], Dry Weather",'Overflow Report'!$AA11="June"),'Overflow Report'!$N11,"0")</f>
        <v>0</v>
      </c>
      <c r="BC13" s="176" t="str">
        <f>IF(AND('Overflow Report'!$L11="Release [Sewer], Dry Weather",'Overflow Report'!$AA11="July"),'Overflow Report'!$N11,"0")</f>
        <v>0</v>
      </c>
      <c r="BD13" s="176" t="str">
        <f>IF(AND('Overflow Report'!$L11="Release [Sewer], Dry Weather",'Overflow Report'!$AA11="August"),'Overflow Report'!$N11,"0")</f>
        <v>0</v>
      </c>
      <c r="BE13" s="176" t="str">
        <f>IF(AND('Overflow Report'!$L11="Release [Sewer], Dry Weather",'Overflow Report'!$AA11="September"),'Overflow Report'!$N11,"0")</f>
        <v>0</v>
      </c>
      <c r="BF13" s="176" t="str">
        <f>IF(AND('Overflow Report'!$L11="Release [Sewer], Dry Weather",'Overflow Report'!$AA11="October"),'Overflow Report'!$N11,"0")</f>
        <v>0</v>
      </c>
      <c r="BG13" s="176" t="str">
        <f>IF(AND('Overflow Report'!$L11="Release [Sewer], Dry Weather",'Overflow Report'!$AA11="November"),'Overflow Report'!$N11,"0")</f>
        <v>0</v>
      </c>
      <c r="BH13" s="176" t="str">
        <f>IF(AND('Overflow Report'!$L11="Release [Sewer], Dry Weather",'Overflow Report'!$AA11="December"),'Overflow Report'!$N11,"0")</f>
        <v>0</v>
      </c>
      <c r="BI13" s="176"/>
      <c r="BJ13" s="176" t="str">
        <f>IF(AND('Overflow Report'!$L11="Release [Sewer], Wet Weather",'Overflow Report'!$AA11="January"),'Overflow Report'!$N11,"0")</f>
        <v>0</v>
      </c>
      <c r="BK13" s="176" t="str">
        <f>IF(AND('Overflow Report'!$L11="Release [Sewer], Wet Weather",'Overflow Report'!$AA11="February"),'Overflow Report'!$N11,"0")</f>
        <v>0</v>
      </c>
      <c r="BL13" s="176" t="str">
        <f>IF(AND('Overflow Report'!$L11="Release [Sewer], Wet Weather",'Overflow Report'!$AA11="March"),'Overflow Report'!$N11,"0")</f>
        <v>0</v>
      </c>
      <c r="BM13" s="176" t="str">
        <f>IF(AND('Overflow Report'!$L11="Release [Sewer], Wet Weather",'Overflow Report'!$AA11="April"),'Overflow Report'!$N11,"0")</f>
        <v>0</v>
      </c>
      <c r="BN13" s="176" t="str">
        <f>IF(AND('Overflow Report'!$L11="Release [Sewer], Wet Weather",'Overflow Report'!$AA11="May"),'Overflow Report'!$N11,"0")</f>
        <v>0</v>
      </c>
      <c r="BO13" s="176" t="str">
        <f>IF(AND('Overflow Report'!$L11="Release [Sewer], Wet Weather",'Overflow Report'!$AA11="June"),'Overflow Report'!$N11,"0")</f>
        <v>0</v>
      </c>
      <c r="BP13" s="176" t="str">
        <f>IF(AND('Overflow Report'!$L11="Release [Sewer], Wet Weather",'Overflow Report'!$AA11="July"),'Overflow Report'!$N11,"0")</f>
        <v>0</v>
      </c>
      <c r="BQ13" s="176" t="str">
        <f>IF(AND('Overflow Report'!$L11="Release [Sewer], Wet Weather",'Overflow Report'!$AA11="August"),'Overflow Report'!$N11,"0")</f>
        <v>0</v>
      </c>
      <c r="BR13" s="176" t="str">
        <f>IF(AND('Overflow Report'!$L11="Release [Sewer], Wet Weather",'Overflow Report'!$AA11="September"),'Overflow Report'!$N11,"0")</f>
        <v>0</v>
      </c>
      <c r="BS13" s="176" t="str">
        <f>IF(AND('Overflow Report'!$L11="Release [Sewer], Wet Weather",'Overflow Report'!$AA11="October"),'Overflow Report'!$N11,"0")</f>
        <v>0</v>
      </c>
      <c r="BT13" s="176" t="str">
        <f>IF(AND('Overflow Report'!$L11="Release [Sewer], Wet Weather",'Overflow Report'!$AA11="November"),'Overflow Report'!$N11,"0")</f>
        <v>0</v>
      </c>
      <c r="BU13" s="176" t="str">
        <f>IF(AND('Overflow Report'!$L11="Release [Sewer], Wet Weather",'Overflow Report'!$AA11="December"),'Overflow Report'!$N11,"0")</f>
        <v>0</v>
      </c>
      <c r="BV13" s="176"/>
      <c r="BW13" s="176"/>
      <c r="BX13" s="176"/>
      <c r="BY13" s="176"/>
      <c r="BZ13" s="176"/>
      <c r="CA13" s="176"/>
      <c r="CB13" s="176"/>
      <c r="CC13" s="176"/>
      <c r="CD13" s="176"/>
      <c r="CE13" s="176"/>
      <c r="CF13" s="176"/>
      <c r="CG13" s="176"/>
      <c r="CH13" s="176"/>
      <c r="CI13" s="176"/>
      <c r="CJ13" s="176"/>
      <c r="DK13" s="159"/>
      <c r="DL13" s="159"/>
      <c r="DM13" s="159"/>
      <c r="DN13" s="159"/>
      <c r="DO13" s="159"/>
      <c r="DP13" s="159"/>
      <c r="DQ13" s="159"/>
      <c r="DR13" s="159"/>
      <c r="DS13" s="159"/>
      <c r="DT13" s="159"/>
      <c r="DU13" s="159"/>
      <c r="DV13" s="159"/>
      <c r="DW13" s="159"/>
      <c r="DX13" s="159"/>
    </row>
    <row r="14" spans="2:128" s="173" customFormat="1" ht="15">
      <c r="B14" s="851"/>
      <c r="C14" s="177" t="s">
        <v>335</v>
      </c>
      <c r="D14" s="319">
        <f>D5</f>
        <v>2023</v>
      </c>
      <c r="E14" s="197"/>
      <c r="F14" s="205"/>
      <c r="G14" s="206"/>
      <c r="H14" s="197"/>
      <c r="I14" s="207"/>
      <c r="J14" s="206"/>
      <c r="K14" s="197"/>
      <c r="L14" s="191"/>
      <c r="M14" s="197"/>
      <c r="N14" s="191"/>
      <c r="O14" s="206"/>
      <c r="P14" s="206"/>
      <c r="Q14" s="206"/>
      <c r="R14" s="176"/>
      <c r="S14" s="176"/>
      <c r="T14" s="176"/>
      <c r="U14" s="176"/>
      <c r="V14" s="176"/>
      <c r="W14" s="176" t="str">
        <f>IF(AND('Overflow Report'!$L12="SSO, Dry Weather",'Overflow Report'!$AA12="January"),'Overflow Report'!$N12,"0")</f>
        <v>0</v>
      </c>
      <c r="X14" s="176" t="str">
        <f>IF(AND('Overflow Report'!$L12="SSO, Dry Weather",'Overflow Report'!$AA12="February"),'Overflow Report'!$N12,"0")</f>
        <v>0</v>
      </c>
      <c r="Y14" s="176" t="str">
        <f>IF(AND('Overflow Report'!$L12="SSO, Dry Weather",'Overflow Report'!$AA12="March"),'Overflow Report'!$N12,"0")</f>
        <v>0</v>
      </c>
      <c r="Z14" s="176" t="str">
        <f>IF(AND('Overflow Report'!$L12="SSO, Dry Weather",'Overflow Report'!$AA12="April"),'Overflow Report'!$N12,"0")</f>
        <v>0</v>
      </c>
      <c r="AA14" s="176" t="str">
        <f>IF(AND('Overflow Report'!$L12="SSO, Dry Weather",'Overflow Report'!$AA12="May"),'Overflow Report'!$N12,"0")</f>
        <v>0</v>
      </c>
      <c r="AB14" s="176" t="str">
        <f>IF(AND('Overflow Report'!$L12="SSO, Dry Weather",'Overflow Report'!$AA12="June"),'Overflow Report'!$N12,"0")</f>
        <v>0</v>
      </c>
      <c r="AC14" s="176" t="str">
        <f>IF(AND('Overflow Report'!$L12="SSO, Dry Weather",'Overflow Report'!$AA12="July"),'Overflow Report'!$N12,"0")</f>
        <v>0</v>
      </c>
      <c r="AD14" s="176" t="str">
        <f>IF(AND('Overflow Report'!$L12="SSO, Dry Weather",'Overflow Report'!$AA12="August"),'Overflow Report'!$N12,"0")</f>
        <v>0</v>
      </c>
      <c r="AE14" s="176" t="str">
        <f>IF(AND('Overflow Report'!$L12="SSO, Dry Weather",'Overflow Report'!$AA12="September"),'Overflow Report'!$N12,"0")</f>
        <v>0</v>
      </c>
      <c r="AF14" s="176" t="str">
        <f>IF(AND('Overflow Report'!$L12="SSO, Dry Weather",'Overflow Report'!$AA12="October"),'Overflow Report'!$N12,"0")</f>
        <v>0</v>
      </c>
      <c r="AG14" s="176" t="str">
        <f>IF(AND('Overflow Report'!$L12="SSO, Dry Weather",'Overflow Report'!$AA12="November"),'Overflow Report'!$N12,"0")</f>
        <v>0</v>
      </c>
      <c r="AH14" s="176" t="str">
        <f>IF(AND('Overflow Report'!$L12="SSO, Dry Weather",'Overflow Report'!$AA12="December"),'Overflow Report'!$N12,"0")</f>
        <v>0</v>
      </c>
      <c r="AI14" s="176"/>
      <c r="AJ14" s="176" t="str">
        <f>IF(AND('Overflow Report'!$L12="SSO, Wet Weather",'Overflow Report'!$AA12="January"),'Overflow Report'!$N12,"0")</f>
        <v>0</v>
      </c>
      <c r="AK14" s="176" t="str">
        <f>IF(AND('Overflow Report'!$L12="SSO, Wet Weather",'Overflow Report'!$AA12="February"),'Overflow Report'!$N12,"0")</f>
        <v>0</v>
      </c>
      <c r="AL14" s="176" t="str">
        <f>IF(AND('Overflow Report'!$L12="SSO, Wet Weather",'Overflow Report'!$AA12="March"),'Overflow Report'!$N12,"0")</f>
        <v>0</v>
      </c>
      <c r="AM14" s="176" t="str">
        <f>IF(AND('Overflow Report'!$L12="SSO, Wet Weather",'Overflow Report'!$AA12="April"),'Overflow Report'!$N12,"0")</f>
        <v>0</v>
      </c>
      <c r="AN14" s="176" t="str">
        <f>IF(AND('Overflow Report'!$L12="SSO, Wet Weather",'Overflow Report'!$AA12="May"),'Overflow Report'!$N12,"0")</f>
        <v>0</v>
      </c>
      <c r="AO14" s="176" t="str">
        <f>IF(AND('Overflow Report'!$L12="SSO, Wet Weather",'Overflow Report'!$AA12="June"),'Overflow Report'!$N12,"0")</f>
        <v>0</v>
      </c>
      <c r="AP14" s="176" t="str">
        <f>IF(AND('Overflow Report'!$L12="SSO, Wet Weather",'Overflow Report'!$AA12="July"),'Overflow Report'!$N12,"0")</f>
        <v>0</v>
      </c>
      <c r="AQ14" s="176" t="str">
        <f>IF(AND('Overflow Report'!$L12="SSO, Wet Weather",'Overflow Report'!$AA12="August"),'Overflow Report'!$N12,"0")</f>
        <v>0</v>
      </c>
      <c r="AR14" s="176" t="str">
        <f>IF(AND('Overflow Report'!$L12="SSO, Wet Weather",'Overflow Report'!$AA12="September"),'Overflow Report'!$N12,"0")</f>
        <v>0</v>
      </c>
      <c r="AS14" s="176" t="str">
        <f>IF(AND('Overflow Report'!$L12="SSO, Wet Weather",'Overflow Report'!$AA12="October"),'Overflow Report'!$N12,"0")</f>
        <v>0</v>
      </c>
      <c r="AT14" s="176" t="str">
        <f>IF(AND('Overflow Report'!$L12="SSO, Wet Weather",'Overflow Report'!$AA12="November"),'Overflow Report'!$N12,"0")</f>
        <v>0</v>
      </c>
      <c r="AU14" s="176" t="str">
        <f>IF(AND('Overflow Report'!$L12="SSO, Wet Weather",'Overflow Report'!$AA12="December"),'Overflow Report'!$N12,"0")</f>
        <v>0</v>
      </c>
      <c r="AV14" s="176"/>
      <c r="AW14" s="176" t="str">
        <f>IF(AND('Overflow Report'!$L12="Release [Sewer], Dry Weather",'Overflow Report'!$AA12="January"),'Overflow Report'!$N12,"0")</f>
        <v>0</v>
      </c>
      <c r="AX14" s="176" t="str">
        <f>IF(AND('Overflow Report'!$L12="Release [Sewer], Dry Weather",'Overflow Report'!$AA12="February"),'Overflow Report'!$N12,"0")</f>
        <v>0</v>
      </c>
      <c r="AY14" s="176" t="str">
        <f>IF(AND('Overflow Report'!$L12="Release [Sewer], Dry Weather",'Overflow Report'!$AA12="March"),'Overflow Report'!$N12,"0")</f>
        <v>0</v>
      </c>
      <c r="AZ14" s="176" t="str">
        <f>IF(AND('Overflow Report'!$L12="Release [Sewer], Dry Weather",'Overflow Report'!$AA12="April"),'Overflow Report'!$N12,"0")</f>
        <v>0</v>
      </c>
      <c r="BA14" s="176" t="str">
        <f>IF(AND('Overflow Report'!$L12="Release [Sewer], Dry Weather",'Overflow Report'!$AA12="May"),'Overflow Report'!$N12,"0")</f>
        <v>0</v>
      </c>
      <c r="BB14" s="176" t="str">
        <f>IF(AND('Overflow Report'!$L12="Release [Sewer], Dry Weather",'Overflow Report'!$AA12="June"),'Overflow Report'!$N12,"0")</f>
        <v>0</v>
      </c>
      <c r="BC14" s="176" t="str">
        <f>IF(AND('Overflow Report'!$L12="Release [Sewer], Dry Weather",'Overflow Report'!$AA12="July"),'Overflow Report'!$N12,"0")</f>
        <v>0</v>
      </c>
      <c r="BD14" s="176" t="str">
        <f>IF(AND('Overflow Report'!$L12="Release [Sewer], Dry Weather",'Overflow Report'!$AA12="August"),'Overflow Report'!$N12,"0")</f>
        <v>0</v>
      </c>
      <c r="BE14" s="176" t="str">
        <f>IF(AND('Overflow Report'!$L12="Release [Sewer], Dry Weather",'Overflow Report'!$AA12="September"),'Overflow Report'!$N12,"0")</f>
        <v>0</v>
      </c>
      <c r="BF14" s="176" t="str">
        <f>IF(AND('Overflow Report'!$L12="Release [Sewer], Dry Weather",'Overflow Report'!$AA12="October"),'Overflow Report'!$N12,"0")</f>
        <v>0</v>
      </c>
      <c r="BG14" s="176" t="str">
        <f>IF(AND('Overflow Report'!$L12="Release [Sewer], Dry Weather",'Overflow Report'!$AA12="November"),'Overflow Report'!$N12,"0")</f>
        <v>0</v>
      </c>
      <c r="BH14" s="176" t="str">
        <f>IF(AND('Overflow Report'!$L12="Release [Sewer], Dry Weather",'Overflow Report'!$AA12="December"),'Overflow Report'!$N12,"0")</f>
        <v>0</v>
      </c>
      <c r="BI14" s="176"/>
      <c r="BJ14" s="176" t="str">
        <f>IF(AND('Overflow Report'!$L12="Release [Sewer], Wet Weather",'Overflow Report'!$AA12="January"),'Overflow Report'!$N12,"0")</f>
        <v>0</v>
      </c>
      <c r="BK14" s="176" t="str">
        <f>IF(AND('Overflow Report'!$L12="Release [Sewer], Wet Weather",'Overflow Report'!$AA12="February"),'Overflow Report'!$N12,"0")</f>
        <v>0</v>
      </c>
      <c r="BL14" s="176" t="str">
        <f>IF(AND('Overflow Report'!$L12="Release [Sewer], Wet Weather",'Overflow Report'!$AA12="March"),'Overflow Report'!$N12,"0")</f>
        <v>0</v>
      </c>
      <c r="BM14" s="176" t="str">
        <f>IF(AND('Overflow Report'!$L12="Release [Sewer], Wet Weather",'Overflow Report'!$AA12="April"),'Overflow Report'!$N12,"0")</f>
        <v>0</v>
      </c>
      <c r="BN14" s="176" t="str">
        <f>IF(AND('Overflow Report'!$L12="Release [Sewer], Wet Weather",'Overflow Report'!$AA12="May"),'Overflow Report'!$N12,"0")</f>
        <v>0</v>
      </c>
      <c r="BO14" s="176" t="str">
        <f>IF(AND('Overflow Report'!$L12="Release [Sewer], Wet Weather",'Overflow Report'!$AA12="June"),'Overflow Report'!$N12,"0")</f>
        <v>0</v>
      </c>
      <c r="BP14" s="176" t="str">
        <f>IF(AND('Overflow Report'!$L12="Release [Sewer], Wet Weather",'Overflow Report'!$AA12="July"),'Overflow Report'!$N12,"0")</f>
        <v>0</v>
      </c>
      <c r="BQ14" s="176" t="str">
        <f>IF(AND('Overflow Report'!$L12="Release [Sewer], Wet Weather",'Overflow Report'!$AA12="August"),'Overflow Report'!$N12,"0")</f>
        <v>0</v>
      </c>
      <c r="BR14" s="176" t="str">
        <f>IF(AND('Overflow Report'!$L12="Release [Sewer], Wet Weather",'Overflow Report'!$AA12="September"),'Overflow Report'!$N12,"0")</f>
        <v>0</v>
      </c>
      <c r="BS14" s="176" t="str">
        <f>IF(AND('Overflow Report'!$L12="Release [Sewer], Wet Weather",'Overflow Report'!$AA12="October"),'Overflow Report'!$N12,"0")</f>
        <v>0</v>
      </c>
      <c r="BT14" s="176" t="str">
        <f>IF(AND('Overflow Report'!$L12="Release [Sewer], Wet Weather",'Overflow Report'!$AA12="November"),'Overflow Report'!$N12,"0")</f>
        <v>0</v>
      </c>
      <c r="BU14" s="176" t="str">
        <f>IF(AND('Overflow Report'!$L12="Release [Sewer], Wet Weather",'Overflow Report'!$AA12="December"),'Overflow Report'!$N12,"0")</f>
        <v>0</v>
      </c>
      <c r="BV14" s="176"/>
      <c r="BW14" s="176"/>
      <c r="BX14" s="176"/>
      <c r="BY14" s="176"/>
      <c r="BZ14" s="176"/>
      <c r="CA14" s="176"/>
      <c r="CB14" s="176"/>
      <c r="CC14" s="176"/>
      <c r="CD14" s="176"/>
      <c r="CE14" s="176"/>
      <c r="CF14" s="176"/>
      <c r="CG14" s="176"/>
      <c r="CH14" s="176"/>
      <c r="CI14" s="176"/>
      <c r="CJ14" s="176"/>
      <c r="DK14" s="159"/>
      <c r="DL14" s="159"/>
      <c r="DM14" s="159"/>
      <c r="DN14" s="159"/>
      <c r="DO14" s="159"/>
      <c r="DP14" s="159"/>
      <c r="DQ14" s="159"/>
      <c r="DR14" s="159"/>
      <c r="DS14" s="159"/>
      <c r="DT14" s="159"/>
      <c r="DU14" s="159"/>
      <c r="DV14" s="159"/>
      <c r="DW14" s="159"/>
      <c r="DX14" s="159"/>
    </row>
    <row r="15" spans="2:128" s="173" customFormat="1" ht="15">
      <c r="B15" s="851"/>
      <c r="C15" s="178" t="s">
        <v>336</v>
      </c>
      <c r="D15" s="320">
        <f>D5</f>
        <v>2023</v>
      </c>
      <c r="E15" s="198"/>
      <c r="F15" s="209"/>
      <c r="G15" s="208"/>
      <c r="H15" s="198"/>
      <c r="I15" s="210"/>
      <c r="J15" s="208"/>
      <c r="K15" s="198"/>
      <c r="L15" s="192"/>
      <c r="M15" s="198"/>
      <c r="N15" s="192"/>
      <c r="O15" s="208"/>
      <c r="P15" s="208"/>
      <c r="Q15" s="208"/>
      <c r="R15" s="176"/>
      <c r="S15" s="176"/>
      <c r="T15" s="176"/>
      <c r="U15" s="176"/>
      <c r="V15" s="176"/>
      <c r="W15" s="176" t="str">
        <f>IF(AND('Overflow Report'!$L13="SSO, Dry Weather",'Overflow Report'!$AA13="January"),'Overflow Report'!$N13,"0")</f>
        <v>0</v>
      </c>
      <c r="X15" s="176" t="str">
        <f>IF(AND('Overflow Report'!$L13="SSO, Dry Weather",'Overflow Report'!$AA13="February"),'Overflow Report'!$N13,"0")</f>
        <v>0</v>
      </c>
      <c r="Y15" s="176" t="str">
        <f>IF(AND('Overflow Report'!$L13="SSO, Dry Weather",'Overflow Report'!$AA13="March"),'Overflow Report'!$N13,"0")</f>
        <v>0</v>
      </c>
      <c r="Z15" s="176" t="str">
        <f>IF(AND('Overflow Report'!$L13="SSO, Dry Weather",'Overflow Report'!$AA13="April"),'Overflow Report'!$N13,"0")</f>
        <v>0</v>
      </c>
      <c r="AA15" s="176" t="str">
        <f>IF(AND('Overflow Report'!$L13="SSO, Dry Weather",'Overflow Report'!$AA13="May"),'Overflow Report'!$N13,"0")</f>
        <v>0</v>
      </c>
      <c r="AB15" s="176" t="str">
        <f>IF(AND('Overflow Report'!$L13="SSO, Dry Weather",'Overflow Report'!$AA13="June"),'Overflow Report'!$N13,"0")</f>
        <v>0</v>
      </c>
      <c r="AC15" s="176" t="str">
        <f>IF(AND('Overflow Report'!$L13="SSO, Dry Weather",'Overflow Report'!$AA13="July"),'Overflow Report'!$N13,"0")</f>
        <v>0</v>
      </c>
      <c r="AD15" s="176" t="str">
        <f>IF(AND('Overflow Report'!$L13="SSO, Dry Weather",'Overflow Report'!$AA13="August"),'Overflow Report'!$N13,"0")</f>
        <v>0</v>
      </c>
      <c r="AE15" s="176" t="str">
        <f>IF(AND('Overflow Report'!$L13="SSO, Dry Weather",'Overflow Report'!$AA13="September"),'Overflow Report'!$N13,"0")</f>
        <v>0</v>
      </c>
      <c r="AF15" s="176" t="str">
        <f>IF(AND('Overflow Report'!$L13="SSO, Dry Weather",'Overflow Report'!$AA13="October"),'Overflow Report'!$N13,"0")</f>
        <v>0</v>
      </c>
      <c r="AG15" s="176" t="str">
        <f>IF(AND('Overflow Report'!$L13="SSO, Dry Weather",'Overflow Report'!$AA13="November"),'Overflow Report'!$N13,"0")</f>
        <v>0</v>
      </c>
      <c r="AH15" s="176" t="str">
        <f>IF(AND('Overflow Report'!$L13="SSO, Dry Weather",'Overflow Report'!$AA13="December"),'Overflow Report'!$N13,"0")</f>
        <v>0</v>
      </c>
      <c r="AI15" s="176"/>
      <c r="AJ15" s="176" t="str">
        <f>IF(AND('Overflow Report'!$L13="SSO, Wet Weather",'Overflow Report'!$AA13="January"),'Overflow Report'!$N13,"0")</f>
        <v>0</v>
      </c>
      <c r="AK15" s="176" t="str">
        <f>IF(AND('Overflow Report'!$L13="SSO, Wet Weather",'Overflow Report'!$AA13="February"),'Overflow Report'!$N13,"0")</f>
        <v>0</v>
      </c>
      <c r="AL15" s="176" t="str">
        <f>IF(AND('Overflow Report'!$L13="SSO, Wet Weather",'Overflow Report'!$AA13="March"),'Overflow Report'!$N13,"0")</f>
        <v>0</v>
      </c>
      <c r="AM15" s="176" t="str">
        <f>IF(AND('Overflow Report'!$L13="SSO, Wet Weather",'Overflow Report'!$AA13="April"),'Overflow Report'!$N13,"0")</f>
        <v>0</v>
      </c>
      <c r="AN15" s="176" t="str">
        <f>IF(AND('Overflow Report'!$L13="SSO, Wet Weather",'Overflow Report'!$AA13="May"),'Overflow Report'!$N13,"0")</f>
        <v>0</v>
      </c>
      <c r="AO15" s="176" t="str">
        <f>IF(AND('Overflow Report'!$L13="SSO, Wet Weather",'Overflow Report'!$AA13="June"),'Overflow Report'!$N13,"0")</f>
        <v>0</v>
      </c>
      <c r="AP15" s="176" t="str">
        <f>IF(AND('Overflow Report'!$L13="SSO, Wet Weather",'Overflow Report'!$AA13="July"),'Overflow Report'!$N13,"0")</f>
        <v>0</v>
      </c>
      <c r="AQ15" s="176" t="str">
        <f>IF(AND('Overflow Report'!$L13="SSO, Wet Weather",'Overflow Report'!$AA13="August"),'Overflow Report'!$N13,"0")</f>
        <v>0</v>
      </c>
      <c r="AR15" s="176" t="str">
        <f>IF(AND('Overflow Report'!$L13="SSO, Wet Weather",'Overflow Report'!$AA13="September"),'Overflow Report'!$N13,"0")</f>
        <v>0</v>
      </c>
      <c r="AS15" s="176" t="str">
        <f>IF(AND('Overflow Report'!$L13="SSO, Wet Weather",'Overflow Report'!$AA13="October"),'Overflow Report'!$N13,"0")</f>
        <v>0</v>
      </c>
      <c r="AT15" s="176" t="str">
        <f>IF(AND('Overflow Report'!$L13="SSO, Wet Weather",'Overflow Report'!$AA13="November"),'Overflow Report'!$N13,"0")</f>
        <v>0</v>
      </c>
      <c r="AU15" s="176" t="str">
        <f>IF(AND('Overflow Report'!$L13="SSO, Wet Weather",'Overflow Report'!$AA13="December"),'Overflow Report'!$N13,"0")</f>
        <v>0</v>
      </c>
      <c r="AV15" s="176"/>
      <c r="AW15" s="176" t="str">
        <f>IF(AND('Overflow Report'!$L13="Release [Sewer], Dry Weather",'Overflow Report'!$AA13="January"),'Overflow Report'!$N13,"0")</f>
        <v>0</v>
      </c>
      <c r="AX15" s="176" t="str">
        <f>IF(AND('Overflow Report'!$L13="Release [Sewer], Dry Weather",'Overflow Report'!$AA13="February"),'Overflow Report'!$N13,"0")</f>
        <v>0</v>
      </c>
      <c r="AY15" s="176" t="str">
        <f>IF(AND('Overflow Report'!$L13="Release [Sewer], Dry Weather",'Overflow Report'!$AA13="March"),'Overflow Report'!$N13,"0")</f>
        <v>0</v>
      </c>
      <c r="AZ15" s="176" t="str">
        <f>IF(AND('Overflow Report'!$L13="Release [Sewer], Dry Weather",'Overflow Report'!$AA13="April"),'Overflow Report'!$N13,"0")</f>
        <v>0</v>
      </c>
      <c r="BA15" s="176" t="str">
        <f>IF(AND('Overflow Report'!$L13="Release [Sewer], Dry Weather",'Overflow Report'!$AA13="May"),'Overflow Report'!$N13,"0")</f>
        <v>0</v>
      </c>
      <c r="BB15" s="176" t="str">
        <f>IF(AND('Overflow Report'!$L13="Release [Sewer], Dry Weather",'Overflow Report'!$AA13="June"),'Overflow Report'!$N13,"0")</f>
        <v>0</v>
      </c>
      <c r="BC15" s="176" t="str">
        <f>IF(AND('Overflow Report'!$L13="Release [Sewer], Dry Weather",'Overflow Report'!$AA13="July"),'Overflow Report'!$N13,"0")</f>
        <v>0</v>
      </c>
      <c r="BD15" s="176" t="str">
        <f>IF(AND('Overflow Report'!$L13="Release [Sewer], Dry Weather",'Overflow Report'!$AA13="August"),'Overflow Report'!$N13,"0")</f>
        <v>0</v>
      </c>
      <c r="BE15" s="176" t="str">
        <f>IF(AND('Overflow Report'!$L13="Release [Sewer], Dry Weather",'Overflow Report'!$AA13="September"),'Overflow Report'!$N13,"0")</f>
        <v>0</v>
      </c>
      <c r="BF15" s="176" t="str">
        <f>IF(AND('Overflow Report'!$L13="Release [Sewer], Dry Weather",'Overflow Report'!$AA13="October"),'Overflow Report'!$N13,"0")</f>
        <v>0</v>
      </c>
      <c r="BG15" s="176" t="str">
        <f>IF(AND('Overflow Report'!$L13="Release [Sewer], Dry Weather",'Overflow Report'!$AA13="November"),'Overflow Report'!$N13,"0")</f>
        <v>0</v>
      </c>
      <c r="BH15" s="176" t="str">
        <f>IF(AND('Overflow Report'!$L13="Release [Sewer], Dry Weather",'Overflow Report'!$AA13="December"),'Overflow Report'!$N13,"0")</f>
        <v>0</v>
      </c>
      <c r="BI15" s="176"/>
      <c r="BJ15" s="176" t="str">
        <f>IF(AND('Overflow Report'!$L13="Release [Sewer], Wet Weather",'Overflow Report'!$AA13="January"),'Overflow Report'!$N13,"0")</f>
        <v>0</v>
      </c>
      <c r="BK15" s="176" t="str">
        <f>IF(AND('Overflow Report'!$L13="Release [Sewer], Wet Weather",'Overflow Report'!$AA13="February"),'Overflow Report'!$N13,"0")</f>
        <v>0</v>
      </c>
      <c r="BL15" s="176" t="str">
        <f>IF(AND('Overflow Report'!$L13="Release [Sewer], Wet Weather",'Overflow Report'!$AA13="March"),'Overflow Report'!$N13,"0")</f>
        <v>0</v>
      </c>
      <c r="BM15" s="176" t="str">
        <f>IF(AND('Overflow Report'!$L13="Release [Sewer], Wet Weather",'Overflow Report'!$AA13="April"),'Overflow Report'!$N13,"0")</f>
        <v>0</v>
      </c>
      <c r="BN15" s="176" t="str">
        <f>IF(AND('Overflow Report'!$L13="Release [Sewer], Wet Weather",'Overflow Report'!$AA13="May"),'Overflow Report'!$N13,"0")</f>
        <v>0</v>
      </c>
      <c r="BO15" s="176" t="str">
        <f>IF(AND('Overflow Report'!$L13="Release [Sewer], Wet Weather",'Overflow Report'!$AA13="June"),'Overflow Report'!$N13,"0")</f>
        <v>0</v>
      </c>
      <c r="BP15" s="176" t="str">
        <f>IF(AND('Overflow Report'!$L13="Release [Sewer], Wet Weather",'Overflow Report'!$AA13="July"),'Overflow Report'!$N13,"0")</f>
        <v>0</v>
      </c>
      <c r="BQ15" s="176" t="str">
        <f>IF(AND('Overflow Report'!$L13="Release [Sewer], Wet Weather",'Overflow Report'!$AA13="August"),'Overflow Report'!$N13,"0")</f>
        <v>0</v>
      </c>
      <c r="BR15" s="176" t="str">
        <f>IF(AND('Overflow Report'!$L13="Release [Sewer], Wet Weather",'Overflow Report'!$AA13="September"),'Overflow Report'!$N13,"0")</f>
        <v>0</v>
      </c>
      <c r="BS15" s="176" t="str">
        <f>IF(AND('Overflow Report'!$L13="Release [Sewer], Wet Weather",'Overflow Report'!$AA13="October"),'Overflow Report'!$N13,"0")</f>
        <v>0</v>
      </c>
      <c r="BT15" s="176" t="str">
        <f>IF(AND('Overflow Report'!$L13="Release [Sewer], Wet Weather",'Overflow Report'!$AA13="November"),'Overflow Report'!$N13,"0")</f>
        <v>0</v>
      </c>
      <c r="BU15" s="176" t="str">
        <f>IF(AND('Overflow Report'!$L13="Release [Sewer], Wet Weather",'Overflow Report'!$AA13="December"),'Overflow Report'!$N13,"0")</f>
        <v>0</v>
      </c>
      <c r="BV15" s="176"/>
      <c r="BW15" s="176"/>
      <c r="BX15" s="176"/>
      <c r="BY15" s="176"/>
      <c r="BZ15" s="176"/>
      <c r="CA15" s="176"/>
      <c r="CB15" s="176"/>
      <c r="CC15" s="176"/>
      <c r="CD15" s="176"/>
      <c r="CE15" s="176"/>
      <c r="CF15" s="176"/>
      <c r="CG15" s="176"/>
      <c r="CH15" s="176"/>
      <c r="CI15" s="176"/>
      <c r="CJ15" s="176"/>
      <c r="DK15" s="159"/>
      <c r="DL15" s="159"/>
      <c r="DM15" s="159"/>
      <c r="DN15" s="159"/>
      <c r="DO15" s="159"/>
      <c r="DP15" s="159"/>
      <c r="DQ15" s="159"/>
      <c r="DR15" s="159"/>
      <c r="DS15" s="159"/>
      <c r="DT15" s="159"/>
      <c r="DU15" s="159"/>
      <c r="DV15" s="159"/>
      <c r="DW15" s="159"/>
      <c r="DX15" s="159"/>
    </row>
    <row r="16" spans="2:128" s="173" customFormat="1" ht="17.25" thickBot="1">
      <c r="B16" s="852"/>
      <c r="C16" s="179" t="s">
        <v>337</v>
      </c>
      <c r="D16" s="321">
        <f>D5</f>
        <v>2023</v>
      </c>
      <c r="E16" s="199"/>
      <c r="F16" s="193">
        <f>SUM(E5:E16)</f>
        <v>0</v>
      </c>
      <c r="G16" s="693">
        <v>0</v>
      </c>
      <c r="H16" s="199"/>
      <c r="I16" s="193">
        <f>SUM(H5:H16)</f>
        <v>0</v>
      </c>
      <c r="J16" s="190"/>
      <c r="K16" s="203"/>
      <c r="L16" s="190"/>
      <c r="M16" s="203"/>
      <c r="N16" s="190"/>
      <c r="O16" s="185"/>
      <c r="P16" s="185"/>
      <c r="Q16" s="185"/>
      <c r="R16" s="176"/>
      <c r="S16" s="176"/>
      <c r="T16" s="176"/>
      <c r="U16" s="176"/>
      <c r="V16" s="176"/>
      <c r="W16" s="176" t="str">
        <f>IF(AND('Overflow Report'!$L14="SSO, Dry Weather",'Overflow Report'!$AA14="January"),'Overflow Report'!$N14,"0")</f>
        <v>0</v>
      </c>
      <c r="X16" s="176" t="str">
        <f>IF(AND('Overflow Report'!$L14="SSO, Dry Weather",'Overflow Report'!$AA14="February"),'Overflow Report'!$N14,"0")</f>
        <v>0</v>
      </c>
      <c r="Y16" s="176" t="str">
        <f>IF(AND('Overflow Report'!$L14="SSO, Dry Weather",'Overflow Report'!$AA14="March"),'Overflow Report'!$N14,"0")</f>
        <v>0</v>
      </c>
      <c r="Z16" s="176" t="str">
        <f>IF(AND('Overflow Report'!$L14="SSO, Dry Weather",'Overflow Report'!$AA14="April"),'Overflow Report'!$N14,"0")</f>
        <v>0</v>
      </c>
      <c r="AA16" s="176" t="str">
        <f>IF(AND('Overflow Report'!$L14="SSO, Dry Weather",'Overflow Report'!$AA14="May"),'Overflow Report'!$N14,"0")</f>
        <v>0</v>
      </c>
      <c r="AB16" s="176" t="str">
        <f>IF(AND('Overflow Report'!$L14="SSO, Dry Weather",'Overflow Report'!$AA14="June"),'Overflow Report'!$N14,"0")</f>
        <v>0</v>
      </c>
      <c r="AC16" s="176" t="str">
        <f>IF(AND('Overflow Report'!$L14="SSO, Dry Weather",'Overflow Report'!$AA14="July"),'Overflow Report'!$N14,"0")</f>
        <v>0</v>
      </c>
      <c r="AD16" s="176" t="str">
        <f>IF(AND('Overflow Report'!$L14="SSO, Dry Weather",'Overflow Report'!$AA14="August"),'Overflow Report'!$N14,"0")</f>
        <v>0</v>
      </c>
      <c r="AE16" s="176" t="str">
        <f>IF(AND('Overflow Report'!$L14="SSO, Dry Weather",'Overflow Report'!$AA14="September"),'Overflow Report'!$N14,"0")</f>
        <v>0</v>
      </c>
      <c r="AF16" s="176" t="str">
        <f>IF(AND('Overflow Report'!$L14="SSO, Dry Weather",'Overflow Report'!$AA14="October"),'Overflow Report'!$N14,"0")</f>
        <v>0</v>
      </c>
      <c r="AG16" s="176" t="str">
        <f>IF(AND('Overflow Report'!$L14="SSO, Dry Weather",'Overflow Report'!$AA14="November"),'Overflow Report'!$N14,"0")</f>
        <v>0</v>
      </c>
      <c r="AH16" s="176" t="str">
        <f>IF(AND('Overflow Report'!$L14="SSO, Dry Weather",'Overflow Report'!$AA14="December"),'Overflow Report'!$N14,"0")</f>
        <v>0</v>
      </c>
      <c r="AI16" s="176"/>
      <c r="AJ16" s="176" t="str">
        <f>IF(AND('Overflow Report'!$L14="SSO, Wet Weather",'Overflow Report'!$AA14="January"),'Overflow Report'!$N14,"0")</f>
        <v>0</v>
      </c>
      <c r="AK16" s="176" t="str">
        <f>IF(AND('Overflow Report'!$L14="SSO, Wet Weather",'Overflow Report'!$AA14="February"),'Overflow Report'!$N14,"0")</f>
        <v>0</v>
      </c>
      <c r="AL16" s="176" t="str">
        <f>IF(AND('Overflow Report'!$L14="SSO, Wet Weather",'Overflow Report'!$AA14="March"),'Overflow Report'!$N14,"0")</f>
        <v>0</v>
      </c>
      <c r="AM16" s="176" t="str">
        <f>IF(AND('Overflow Report'!$L14="SSO, Wet Weather",'Overflow Report'!$AA14="April"),'Overflow Report'!$N14,"0")</f>
        <v>0</v>
      </c>
      <c r="AN16" s="176" t="str">
        <f>IF(AND('Overflow Report'!$L14="SSO, Wet Weather",'Overflow Report'!$AA14="May"),'Overflow Report'!$N14,"0")</f>
        <v>0</v>
      </c>
      <c r="AO16" s="176" t="str">
        <f>IF(AND('Overflow Report'!$L14="SSO, Wet Weather",'Overflow Report'!$AA14="June"),'Overflow Report'!$N14,"0")</f>
        <v>0</v>
      </c>
      <c r="AP16" s="176" t="str">
        <f>IF(AND('Overflow Report'!$L14="SSO, Wet Weather",'Overflow Report'!$AA14="July"),'Overflow Report'!$N14,"0")</f>
        <v>0</v>
      </c>
      <c r="AQ16" s="176" t="str">
        <f>IF(AND('Overflow Report'!$L14="SSO, Wet Weather",'Overflow Report'!$AA14="August"),'Overflow Report'!$N14,"0")</f>
        <v>0</v>
      </c>
      <c r="AR16" s="176" t="str">
        <f>IF(AND('Overflow Report'!$L14="SSO, Wet Weather",'Overflow Report'!$AA14="September"),'Overflow Report'!$N14,"0")</f>
        <v>0</v>
      </c>
      <c r="AS16" s="176" t="str">
        <f>IF(AND('Overflow Report'!$L14="SSO, Wet Weather",'Overflow Report'!$AA14="October"),'Overflow Report'!$N14,"0")</f>
        <v>0</v>
      </c>
      <c r="AT16" s="176" t="str">
        <f>IF(AND('Overflow Report'!$L14="SSO, Wet Weather",'Overflow Report'!$AA14="November"),'Overflow Report'!$N14,"0")</f>
        <v>0</v>
      </c>
      <c r="AU16" s="176" t="str">
        <f>IF(AND('Overflow Report'!$L14="SSO, Wet Weather",'Overflow Report'!$AA14="December"),'Overflow Report'!$N14,"0")</f>
        <v>0</v>
      </c>
      <c r="AV16" s="176"/>
      <c r="AW16" s="176" t="str">
        <f>IF(AND('Overflow Report'!$L14="Release [Sewer], Dry Weather",'Overflow Report'!$AA14="January"),'Overflow Report'!$N14,"0")</f>
        <v>0</v>
      </c>
      <c r="AX16" s="176" t="str">
        <f>IF(AND('Overflow Report'!$L14="Release [Sewer], Dry Weather",'Overflow Report'!$AA14="February"),'Overflow Report'!$N14,"0")</f>
        <v>0</v>
      </c>
      <c r="AY16" s="176" t="str">
        <f>IF(AND('Overflow Report'!$L14="Release [Sewer], Dry Weather",'Overflow Report'!$AA14="March"),'Overflow Report'!$N14,"0")</f>
        <v>0</v>
      </c>
      <c r="AZ16" s="176" t="str">
        <f>IF(AND('Overflow Report'!$L14="Release [Sewer], Dry Weather",'Overflow Report'!$AA14="April"),'Overflow Report'!$N14,"0")</f>
        <v>0</v>
      </c>
      <c r="BA16" s="176" t="str">
        <f>IF(AND('Overflow Report'!$L14="Release [Sewer], Dry Weather",'Overflow Report'!$AA14="May"),'Overflow Report'!$N14,"0")</f>
        <v>0</v>
      </c>
      <c r="BB16" s="176" t="str">
        <f>IF(AND('Overflow Report'!$L14="Release [Sewer], Dry Weather",'Overflow Report'!$AA14="June"),'Overflow Report'!$N14,"0")</f>
        <v>0</v>
      </c>
      <c r="BC16" s="176" t="str">
        <f>IF(AND('Overflow Report'!$L14="Release [Sewer], Dry Weather",'Overflow Report'!$AA14="July"),'Overflow Report'!$N14,"0")</f>
        <v>0</v>
      </c>
      <c r="BD16" s="176" t="str">
        <f>IF(AND('Overflow Report'!$L14="Release [Sewer], Dry Weather",'Overflow Report'!$AA14="August"),'Overflow Report'!$N14,"0")</f>
        <v>0</v>
      </c>
      <c r="BE16" s="176" t="str">
        <f>IF(AND('Overflow Report'!$L14="Release [Sewer], Dry Weather",'Overflow Report'!$AA14="September"),'Overflow Report'!$N14,"0")</f>
        <v>0</v>
      </c>
      <c r="BF16" s="176" t="str">
        <f>IF(AND('Overflow Report'!$L14="Release [Sewer], Dry Weather",'Overflow Report'!$AA14="October"),'Overflow Report'!$N14,"0")</f>
        <v>0</v>
      </c>
      <c r="BG16" s="176" t="str">
        <f>IF(AND('Overflow Report'!$L14="Release [Sewer], Dry Weather",'Overflow Report'!$AA14="November"),'Overflow Report'!$N14,"0")</f>
        <v>0</v>
      </c>
      <c r="BH16" s="176" t="str">
        <f>IF(AND('Overflow Report'!$L14="Release [Sewer], Dry Weather",'Overflow Report'!$AA14="December"),'Overflow Report'!$N14,"0")</f>
        <v>0</v>
      </c>
      <c r="BI16" s="176"/>
      <c r="BJ16" s="176" t="str">
        <f>IF(AND('Overflow Report'!$L14="Release [Sewer], Wet Weather",'Overflow Report'!$AA14="January"),'Overflow Report'!$N14,"0")</f>
        <v>0</v>
      </c>
      <c r="BK16" s="176" t="str">
        <f>IF(AND('Overflow Report'!$L14="Release [Sewer], Wet Weather",'Overflow Report'!$AA14="February"),'Overflow Report'!$N14,"0")</f>
        <v>0</v>
      </c>
      <c r="BL16" s="176" t="str">
        <f>IF(AND('Overflow Report'!$L14="Release [Sewer], Wet Weather",'Overflow Report'!$AA14="March"),'Overflow Report'!$N14,"0")</f>
        <v>0</v>
      </c>
      <c r="BM16" s="176" t="str">
        <f>IF(AND('Overflow Report'!$L14="Release [Sewer], Wet Weather",'Overflow Report'!$AA14="April"),'Overflow Report'!$N14,"0")</f>
        <v>0</v>
      </c>
      <c r="BN16" s="176" t="str">
        <f>IF(AND('Overflow Report'!$L14="Release [Sewer], Wet Weather",'Overflow Report'!$AA14="May"),'Overflow Report'!$N14,"0")</f>
        <v>0</v>
      </c>
      <c r="BO16" s="176" t="str">
        <f>IF(AND('Overflow Report'!$L14="Release [Sewer], Wet Weather",'Overflow Report'!$AA14="June"),'Overflow Report'!$N14,"0")</f>
        <v>0</v>
      </c>
      <c r="BP16" s="176" t="str">
        <f>IF(AND('Overflow Report'!$L14="Release [Sewer], Wet Weather",'Overflow Report'!$AA14="July"),'Overflow Report'!$N14,"0")</f>
        <v>0</v>
      </c>
      <c r="BQ16" s="176" t="str">
        <f>IF(AND('Overflow Report'!$L14="Release [Sewer], Wet Weather",'Overflow Report'!$AA14="August"),'Overflow Report'!$N14,"0")</f>
        <v>0</v>
      </c>
      <c r="BR16" s="176" t="str">
        <f>IF(AND('Overflow Report'!$L14="Release [Sewer], Wet Weather",'Overflow Report'!$AA14="September"),'Overflow Report'!$N14,"0")</f>
        <v>0</v>
      </c>
      <c r="BS16" s="176" t="str">
        <f>IF(AND('Overflow Report'!$L14="Release [Sewer], Wet Weather",'Overflow Report'!$AA14="October"),'Overflow Report'!$N14,"0")</f>
        <v>0</v>
      </c>
      <c r="BT16" s="176" t="str">
        <f>IF(AND('Overflow Report'!$L14="Release [Sewer], Wet Weather",'Overflow Report'!$AA14="November"),'Overflow Report'!$N14,"0")</f>
        <v>0</v>
      </c>
      <c r="BU16" s="176" t="str">
        <f>IF(AND('Overflow Report'!$L14="Release [Sewer], Wet Weather",'Overflow Report'!$AA14="December"),'Overflow Report'!$N14,"0")</f>
        <v>0</v>
      </c>
      <c r="BV16" s="176"/>
      <c r="BW16" s="176"/>
      <c r="BX16" s="176"/>
      <c r="BY16" s="176"/>
      <c r="BZ16" s="176"/>
      <c r="CA16" s="176"/>
      <c r="CB16" s="176"/>
      <c r="CC16" s="176"/>
      <c r="CD16" s="176"/>
      <c r="CE16" s="176"/>
      <c r="CF16" s="176"/>
      <c r="CG16" s="176"/>
      <c r="CH16" s="176"/>
      <c r="CI16" s="176"/>
      <c r="CJ16" s="176"/>
      <c r="DK16" s="159"/>
      <c r="DL16" s="159"/>
      <c r="DM16" s="159"/>
      <c r="DN16" s="159"/>
      <c r="DO16" s="159"/>
      <c r="DP16" s="159"/>
      <c r="DQ16" s="159"/>
      <c r="DR16" s="159"/>
      <c r="DS16" s="159"/>
      <c r="DT16" s="159"/>
      <c r="DU16" s="159"/>
      <c r="DV16" s="159"/>
      <c r="DW16" s="159"/>
      <c r="DX16" s="159"/>
    </row>
    <row r="17" spans="2:128" s="173" customFormat="1" ht="17.25" customHeight="1" thickTop="1">
      <c r="B17" s="850" t="s">
        <v>456</v>
      </c>
      <c r="C17" s="180" t="s">
        <v>310</v>
      </c>
      <c r="D17" s="322">
        <f>Jan!F4</f>
        <v>2024</v>
      </c>
      <c r="E17" s="200">
        <f>COUNTIFS('Overflow Report'!AA3:AA401,"January",'Overflow Report'!L3:L401,"SSO, Dry Weather")</f>
        <v>0</v>
      </c>
      <c r="F17" s="194" t="str">
        <f>IF(Jan!K35=0,"",SUM(E6:E17))</f>
        <v/>
      </c>
      <c r="G17" s="186">
        <f>IF(F17&gt;0,(SUM(W5:W228)),"0")</f>
        <v>0</v>
      </c>
      <c r="H17" s="200">
        <f>COUNTIFS('Overflow Report'!AA3:AA401,"January",'Overflow Report'!L3:L401,"SSO, Wet Weather")</f>
        <v>0</v>
      </c>
      <c r="I17" s="194" t="str">
        <f>IF(Jan!K35=0,"",SUM(H6:H17))</f>
        <v/>
      </c>
      <c r="J17" s="186">
        <f>IF(I17&gt;0,(SUM(AJ5:AJ228)),"0")</f>
        <v>0</v>
      </c>
      <c r="K17" s="200">
        <f>COUNTIFS('Overflow Report'!AA3:AA401,"January",'Overflow Report'!L3:L401,"Release [Sewer], Dry Weather")</f>
        <v>0</v>
      </c>
      <c r="L17" s="186" t="str">
        <f>IF(K17&gt;0,(SUM(AW5:AW228)),"0")</f>
        <v>0</v>
      </c>
      <c r="M17" s="200">
        <f>COUNTIFS('Overflow Report'!AA3:AA401,"January",'Overflow Report'!L3:L401,"Release [Sewer], Wet Weather")</f>
        <v>0</v>
      </c>
      <c r="N17" s="186" t="str">
        <f>IF(M17&gt;0,(SUM(BJ5:BJ228)),"0")</f>
        <v>0</v>
      </c>
      <c r="O17" s="200">
        <f>COUNTIFS('Overflow Report'!AA3:AA401,"January",'Overflow Report'!L3:L401,"Bypass")</f>
        <v>0</v>
      </c>
      <c r="P17" s="200">
        <f>COUNTIFS('Overflow Report'!AA3:AA401,"January",'Overflow Report'!L3:L401,"Upset")</f>
        <v>0</v>
      </c>
      <c r="Q17" s="181">
        <f>COUNTIFS('Overflow Report'!AA3:AA401,"January",'Overflow Report'!L3:L401,"Washout")</f>
        <v>0</v>
      </c>
      <c r="R17" s="176"/>
      <c r="S17" s="176"/>
      <c r="T17" s="176"/>
      <c r="U17" s="176"/>
      <c r="V17" s="176"/>
      <c r="W17" s="176" t="str">
        <f>IF(AND('Overflow Report'!$L15="SSO, Dry Weather",'Overflow Report'!$AA15="January"),'Overflow Report'!$N15,"0")</f>
        <v>0</v>
      </c>
      <c r="X17" s="176" t="str">
        <f>IF(AND('Overflow Report'!$L15="SSO, Dry Weather",'Overflow Report'!$AA15="February"),'Overflow Report'!$N15,"0")</f>
        <v>0</v>
      </c>
      <c r="Y17" s="176" t="str">
        <f>IF(AND('Overflow Report'!$L15="SSO, Dry Weather",'Overflow Report'!$AA15="March"),'Overflow Report'!$N15,"0")</f>
        <v>0</v>
      </c>
      <c r="Z17" s="176" t="str">
        <f>IF(AND('Overflow Report'!$L15="SSO, Dry Weather",'Overflow Report'!$AA15="April"),'Overflow Report'!$N15,"0")</f>
        <v>0</v>
      </c>
      <c r="AA17" s="176" t="str">
        <f>IF(AND('Overflow Report'!$L15="SSO, Dry Weather",'Overflow Report'!$AA15="May"),'Overflow Report'!$N15,"0")</f>
        <v>0</v>
      </c>
      <c r="AB17" s="176" t="str">
        <f>IF(AND('Overflow Report'!$L15="SSO, Dry Weather",'Overflow Report'!$AA15="June"),'Overflow Report'!$N15,"0")</f>
        <v>0</v>
      </c>
      <c r="AC17" s="176" t="str">
        <f>IF(AND('Overflow Report'!$L15="SSO, Dry Weather",'Overflow Report'!$AA15="July"),'Overflow Report'!$N15,"0")</f>
        <v>0</v>
      </c>
      <c r="AD17" s="176" t="str">
        <f>IF(AND('Overflow Report'!$L15="SSO, Dry Weather",'Overflow Report'!$AA15="August"),'Overflow Report'!$N15,"0")</f>
        <v>0</v>
      </c>
      <c r="AE17" s="176" t="str">
        <f>IF(AND('Overflow Report'!$L15="SSO, Dry Weather",'Overflow Report'!$AA15="September"),'Overflow Report'!$N15,"0")</f>
        <v>0</v>
      </c>
      <c r="AF17" s="176" t="str">
        <f>IF(AND('Overflow Report'!$L15="SSO, Dry Weather",'Overflow Report'!$AA15="October"),'Overflow Report'!$N15,"0")</f>
        <v>0</v>
      </c>
      <c r="AG17" s="176" t="str">
        <f>IF(AND('Overflow Report'!$L15="SSO, Dry Weather",'Overflow Report'!$AA15="November"),'Overflow Report'!$N15,"0")</f>
        <v>0</v>
      </c>
      <c r="AH17" s="176" t="str">
        <f>IF(AND('Overflow Report'!$L15="SSO, Dry Weather",'Overflow Report'!$AA15="December"),'Overflow Report'!$N15,"0")</f>
        <v>0</v>
      </c>
      <c r="AI17" s="176"/>
      <c r="AJ17" s="176" t="str">
        <f>IF(AND('Overflow Report'!$L15="SSO, Wet Weather",'Overflow Report'!$AA15="January"),'Overflow Report'!$N15,"0")</f>
        <v>0</v>
      </c>
      <c r="AK17" s="176" t="str">
        <f>IF(AND('Overflow Report'!$L15="SSO, Wet Weather",'Overflow Report'!$AA15="February"),'Overflow Report'!$N15,"0")</f>
        <v>0</v>
      </c>
      <c r="AL17" s="176" t="str">
        <f>IF(AND('Overflow Report'!$L15="SSO, Wet Weather",'Overflow Report'!$AA15="March"),'Overflow Report'!$N15,"0")</f>
        <v>0</v>
      </c>
      <c r="AM17" s="176" t="str">
        <f>IF(AND('Overflow Report'!$L15="SSO, Wet Weather",'Overflow Report'!$AA15="April"),'Overflow Report'!$N15,"0")</f>
        <v>0</v>
      </c>
      <c r="AN17" s="176" t="str">
        <f>IF(AND('Overflow Report'!$L15="SSO, Wet Weather",'Overflow Report'!$AA15="May"),'Overflow Report'!$N15,"0")</f>
        <v>0</v>
      </c>
      <c r="AO17" s="176" t="str">
        <f>IF(AND('Overflow Report'!$L15="SSO, Wet Weather",'Overflow Report'!$AA15="June"),'Overflow Report'!$N15,"0")</f>
        <v>0</v>
      </c>
      <c r="AP17" s="176" t="str">
        <f>IF(AND('Overflow Report'!$L15="SSO, Wet Weather",'Overflow Report'!$AA15="July"),'Overflow Report'!$N15,"0")</f>
        <v>0</v>
      </c>
      <c r="AQ17" s="176" t="str">
        <f>IF(AND('Overflow Report'!$L15="SSO, Wet Weather",'Overflow Report'!$AA15="August"),'Overflow Report'!$N15,"0")</f>
        <v>0</v>
      </c>
      <c r="AR17" s="176" t="str">
        <f>IF(AND('Overflow Report'!$L15="SSO, Wet Weather",'Overflow Report'!$AA15="September"),'Overflow Report'!$N15,"0")</f>
        <v>0</v>
      </c>
      <c r="AS17" s="176" t="str">
        <f>IF(AND('Overflow Report'!$L15="SSO, Wet Weather",'Overflow Report'!$AA15="October"),'Overflow Report'!$N15,"0")</f>
        <v>0</v>
      </c>
      <c r="AT17" s="176" t="str">
        <f>IF(AND('Overflow Report'!$L15="SSO, Wet Weather",'Overflow Report'!$AA15="November"),'Overflow Report'!$N15,"0")</f>
        <v>0</v>
      </c>
      <c r="AU17" s="176" t="str">
        <f>IF(AND('Overflow Report'!$L15="SSO, Wet Weather",'Overflow Report'!$AA15="December"),'Overflow Report'!$N15,"0")</f>
        <v>0</v>
      </c>
      <c r="AV17" s="176"/>
      <c r="AW17" s="176" t="str">
        <f>IF(AND('Overflow Report'!$L15="Release [Sewer], Dry Weather",'Overflow Report'!$AA15="January"),'Overflow Report'!$N15,"0")</f>
        <v>0</v>
      </c>
      <c r="AX17" s="176" t="str">
        <f>IF(AND('Overflow Report'!$L15="Release [Sewer], Dry Weather",'Overflow Report'!$AA15="February"),'Overflow Report'!$N15,"0")</f>
        <v>0</v>
      </c>
      <c r="AY17" s="176" t="str">
        <f>IF(AND('Overflow Report'!$L15="Release [Sewer], Dry Weather",'Overflow Report'!$AA15="March"),'Overflow Report'!$N15,"0")</f>
        <v>0</v>
      </c>
      <c r="AZ17" s="176" t="str">
        <f>IF(AND('Overflow Report'!$L15="Release [Sewer], Dry Weather",'Overflow Report'!$AA15="April"),'Overflow Report'!$N15,"0")</f>
        <v>0</v>
      </c>
      <c r="BA17" s="176" t="str">
        <f>IF(AND('Overflow Report'!$L15="Release [Sewer], Dry Weather",'Overflow Report'!$AA15="May"),'Overflow Report'!$N15,"0")</f>
        <v>0</v>
      </c>
      <c r="BB17" s="176" t="str">
        <f>IF(AND('Overflow Report'!$L15="Release [Sewer], Dry Weather",'Overflow Report'!$AA15="June"),'Overflow Report'!$N15,"0")</f>
        <v>0</v>
      </c>
      <c r="BC17" s="176" t="str">
        <f>IF(AND('Overflow Report'!$L15="Release [Sewer], Dry Weather",'Overflow Report'!$AA15="July"),'Overflow Report'!$N15,"0")</f>
        <v>0</v>
      </c>
      <c r="BD17" s="176" t="str">
        <f>IF(AND('Overflow Report'!$L15="Release [Sewer], Dry Weather",'Overflow Report'!$AA15="August"),'Overflow Report'!$N15,"0")</f>
        <v>0</v>
      </c>
      <c r="BE17" s="176" t="str">
        <f>IF(AND('Overflow Report'!$L15="Release [Sewer], Dry Weather",'Overflow Report'!$AA15="September"),'Overflow Report'!$N15,"0")</f>
        <v>0</v>
      </c>
      <c r="BF17" s="176" t="str">
        <f>IF(AND('Overflow Report'!$L15="Release [Sewer], Dry Weather",'Overflow Report'!$AA15="October"),'Overflow Report'!$N15,"0")</f>
        <v>0</v>
      </c>
      <c r="BG17" s="176" t="str">
        <f>IF(AND('Overflow Report'!$L15="Release [Sewer], Dry Weather",'Overflow Report'!$AA15="November"),'Overflow Report'!$N15,"0")</f>
        <v>0</v>
      </c>
      <c r="BH17" s="176" t="str">
        <f>IF(AND('Overflow Report'!$L15="Release [Sewer], Dry Weather",'Overflow Report'!$AA15="December"),'Overflow Report'!$N15,"0")</f>
        <v>0</v>
      </c>
      <c r="BI17" s="176"/>
      <c r="BJ17" s="176" t="str">
        <f>IF(AND('Overflow Report'!$L15="Release [Sewer], Wet Weather",'Overflow Report'!$AA15="January"),'Overflow Report'!$N15,"0")</f>
        <v>0</v>
      </c>
      <c r="BK17" s="176" t="str">
        <f>IF(AND('Overflow Report'!$L15="Release [Sewer], Wet Weather",'Overflow Report'!$AA15="February"),'Overflow Report'!$N15,"0")</f>
        <v>0</v>
      </c>
      <c r="BL17" s="176" t="str">
        <f>IF(AND('Overflow Report'!$L15="Release [Sewer], Wet Weather",'Overflow Report'!$AA15="March"),'Overflow Report'!$N15,"0")</f>
        <v>0</v>
      </c>
      <c r="BM17" s="176" t="str">
        <f>IF(AND('Overflow Report'!$L15="Release [Sewer], Wet Weather",'Overflow Report'!$AA15="April"),'Overflow Report'!$N15,"0")</f>
        <v>0</v>
      </c>
      <c r="BN17" s="176" t="str">
        <f>IF(AND('Overflow Report'!$L15="Release [Sewer], Wet Weather",'Overflow Report'!$AA15="May"),'Overflow Report'!$N15,"0")</f>
        <v>0</v>
      </c>
      <c r="BO17" s="176" t="str">
        <f>IF(AND('Overflow Report'!$L15="Release [Sewer], Wet Weather",'Overflow Report'!$AA15="June"),'Overflow Report'!$N15,"0")</f>
        <v>0</v>
      </c>
      <c r="BP17" s="176" t="str">
        <f>IF(AND('Overflow Report'!$L15="Release [Sewer], Wet Weather",'Overflow Report'!$AA15="July"),'Overflow Report'!$N15,"0")</f>
        <v>0</v>
      </c>
      <c r="BQ17" s="176" t="str">
        <f>IF(AND('Overflow Report'!$L15="Release [Sewer], Wet Weather",'Overflow Report'!$AA15="August"),'Overflow Report'!$N15,"0")</f>
        <v>0</v>
      </c>
      <c r="BR17" s="176" t="str">
        <f>IF(AND('Overflow Report'!$L15="Release [Sewer], Wet Weather",'Overflow Report'!$AA15="September"),'Overflow Report'!$N15,"0")</f>
        <v>0</v>
      </c>
      <c r="BS17" s="176" t="str">
        <f>IF(AND('Overflow Report'!$L15="Release [Sewer], Wet Weather",'Overflow Report'!$AA15="October"),'Overflow Report'!$N15,"0")</f>
        <v>0</v>
      </c>
      <c r="BT17" s="176" t="str">
        <f>IF(AND('Overflow Report'!$L15="Release [Sewer], Wet Weather",'Overflow Report'!$AA15="November"),'Overflow Report'!$N15,"0")</f>
        <v>0</v>
      </c>
      <c r="BU17" s="176" t="str">
        <f>IF(AND('Overflow Report'!$L15="Release [Sewer], Wet Weather",'Overflow Report'!$AA15="December"),'Overflow Report'!$N15,"0")</f>
        <v>0</v>
      </c>
      <c r="BV17" s="176"/>
      <c r="BW17" s="176"/>
      <c r="BX17" s="176"/>
      <c r="BY17" s="176"/>
      <c r="BZ17" s="176"/>
      <c r="CA17" s="176"/>
      <c r="CB17" s="176"/>
      <c r="CC17" s="176"/>
      <c r="CD17" s="176"/>
      <c r="CE17" s="176"/>
      <c r="CF17" s="176"/>
      <c r="CG17" s="176"/>
      <c r="CH17" s="176"/>
      <c r="CI17" s="176"/>
      <c r="CJ17" s="176"/>
      <c r="DK17" s="159"/>
      <c r="DL17" s="159"/>
      <c r="DM17" s="159"/>
      <c r="DN17" s="159"/>
      <c r="DO17" s="159"/>
      <c r="DP17" s="159"/>
      <c r="DQ17" s="159"/>
      <c r="DR17" s="159"/>
      <c r="DS17" s="159"/>
      <c r="DT17" s="159"/>
      <c r="DU17" s="159"/>
      <c r="DV17" s="159"/>
      <c r="DW17" s="159"/>
      <c r="DX17" s="159"/>
    </row>
    <row r="18" spans="2:128" s="173" customFormat="1" ht="15">
      <c r="B18" s="851"/>
      <c r="C18" s="177" t="s">
        <v>327</v>
      </c>
      <c r="D18" s="319">
        <f>D17</f>
        <v>2024</v>
      </c>
      <c r="E18" s="201">
        <f>COUNTIFS('Overflow Report'!AA3:AA401,"February",'Overflow Report'!L3:L401,"SSO, Dry Weather")</f>
        <v>0</v>
      </c>
      <c r="F18" s="195">
        <f>IF(Feb!K33=0,"",SUM(E7:E18))</f>
        <v>0</v>
      </c>
      <c r="G18" s="187" t="str">
        <f>IF(F18&gt;0,(SUM(X5:X228)),"0")</f>
        <v>0</v>
      </c>
      <c r="H18" s="201">
        <f>COUNTIFS('Overflow Report'!AA3:AA401,"February",'Overflow Report'!L3:L401,"SSO, Wet Weather")</f>
        <v>0</v>
      </c>
      <c r="I18" s="195">
        <f>IF(Feb!K33=0,"",SUM(H7:H18))</f>
        <v>0</v>
      </c>
      <c r="J18" s="187" t="str">
        <f>IF(I18&gt;0,(SUM(AK5:AK228)),"0")</f>
        <v>0</v>
      </c>
      <c r="K18" s="201">
        <f>COUNTIFS('Overflow Report'!AA3:AA401,"February",'Overflow Report'!L3:L401,"Release [Sewer], Dry Weather")</f>
        <v>0</v>
      </c>
      <c r="L18" s="187" t="str">
        <f>IF(K18&gt;0,(SUM(AX5:AX228)),"0")</f>
        <v>0</v>
      </c>
      <c r="M18" s="201">
        <f>COUNTIFS('Overflow Report'!AA3:AA401,"February",'Overflow Report'!L3:L401,"Release [Sewer], Wet Weather")</f>
        <v>0</v>
      </c>
      <c r="N18" s="187" t="str">
        <f>IF(M18&gt;0,(SUM(BK5:BK228)),"0")</f>
        <v>0</v>
      </c>
      <c r="O18" s="182">
        <f>COUNTIFS('Overflow Report'!AA3:AA401,"February",'Overflow Report'!L3:L401,"Bypass")</f>
        <v>0</v>
      </c>
      <c r="P18" s="182">
        <f>COUNTIFS('Overflow Report'!AA3:AA401,"February",'Overflow Report'!L3:L401,"Upset")</f>
        <v>0</v>
      </c>
      <c r="Q18" s="182">
        <f>COUNTIFS('Overflow Report'!AA3:AA401,"February",'Overflow Report'!L3:L401,"Washout")</f>
        <v>0</v>
      </c>
      <c r="R18" s="176"/>
      <c r="S18" s="176"/>
      <c r="T18" s="176"/>
      <c r="U18" s="176"/>
      <c r="V18" s="176"/>
      <c r="W18" s="176" t="str">
        <f>IF(AND('Overflow Report'!$L16="SSO, Dry Weather",'Overflow Report'!$AA16="January"),'Overflow Report'!$N16,"0")</f>
        <v>0</v>
      </c>
      <c r="X18" s="176" t="str">
        <f>IF(AND('Overflow Report'!$L16="SSO, Dry Weather",'Overflow Report'!$AA16="February"),'Overflow Report'!$N16,"0")</f>
        <v>0</v>
      </c>
      <c r="Y18" s="176" t="str">
        <f>IF(AND('Overflow Report'!$L16="SSO, Dry Weather",'Overflow Report'!$AA16="March"),'Overflow Report'!$N16,"0")</f>
        <v>0</v>
      </c>
      <c r="Z18" s="176" t="str">
        <f>IF(AND('Overflow Report'!$L16="SSO, Dry Weather",'Overflow Report'!$AA16="April"),'Overflow Report'!$N16,"0")</f>
        <v>0</v>
      </c>
      <c r="AA18" s="176" t="str">
        <f>IF(AND('Overflow Report'!$L16="SSO, Dry Weather",'Overflow Report'!$AA16="May"),'Overflow Report'!$N16,"0")</f>
        <v>0</v>
      </c>
      <c r="AB18" s="176" t="str">
        <f>IF(AND('Overflow Report'!$L16="SSO, Dry Weather",'Overflow Report'!$AA16="June"),'Overflow Report'!$N16,"0")</f>
        <v>0</v>
      </c>
      <c r="AC18" s="176" t="str">
        <f>IF(AND('Overflow Report'!$L16="SSO, Dry Weather",'Overflow Report'!$AA16="July"),'Overflow Report'!$N16,"0")</f>
        <v>0</v>
      </c>
      <c r="AD18" s="176" t="str">
        <f>IF(AND('Overflow Report'!$L16="SSO, Dry Weather",'Overflow Report'!$AA16="August"),'Overflow Report'!$N16,"0")</f>
        <v>0</v>
      </c>
      <c r="AE18" s="176" t="str">
        <f>IF(AND('Overflow Report'!$L16="SSO, Dry Weather",'Overflow Report'!$AA16="September"),'Overflow Report'!$N16,"0")</f>
        <v>0</v>
      </c>
      <c r="AF18" s="176" t="str">
        <f>IF(AND('Overflow Report'!$L16="SSO, Dry Weather",'Overflow Report'!$AA16="October"),'Overflow Report'!$N16,"0")</f>
        <v>0</v>
      </c>
      <c r="AG18" s="176" t="str">
        <f>IF(AND('Overflow Report'!$L16="SSO, Dry Weather",'Overflow Report'!$AA16="November"),'Overflow Report'!$N16,"0")</f>
        <v>0</v>
      </c>
      <c r="AH18" s="176" t="str">
        <f>IF(AND('Overflow Report'!$L16="SSO, Dry Weather",'Overflow Report'!$AA16="December"),'Overflow Report'!$N16,"0")</f>
        <v>0</v>
      </c>
      <c r="AI18" s="176"/>
      <c r="AJ18" s="176" t="str">
        <f>IF(AND('Overflow Report'!$L16="SSO, Wet Weather",'Overflow Report'!$AA16="January"),'Overflow Report'!$N16,"0")</f>
        <v>0</v>
      </c>
      <c r="AK18" s="176" t="str">
        <f>IF(AND('Overflow Report'!$L16="SSO, Wet Weather",'Overflow Report'!$AA16="February"),'Overflow Report'!$N16,"0")</f>
        <v>0</v>
      </c>
      <c r="AL18" s="176" t="str">
        <f>IF(AND('Overflow Report'!$L16="SSO, Wet Weather",'Overflow Report'!$AA16="March"),'Overflow Report'!$N16,"0")</f>
        <v>0</v>
      </c>
      <c r="AM18" s="176" t="str">
        <f>IF(AND('Overflow Report'!$L16="SSO, Wet Weather",'Overflow Report'!$AA16="April"),'Overflow Report'!$N16,"0")</f>
        <v>0</v>
      </c>
      <c r="AN18" s="176" t="str">
        <f>IF(AND('Overflow Report'!$L16="SSO, Wet Weather",'Overflow Report'!$AA16="May"),'Overflow Report'!$N16,"0")</f>
        <v>0</v>
      </c>
      <c r="AO18" s="176" t="str">
        <f>IF(AND('Overflow Report'!$L16="SSO, Wet Weather",'Overflow Report'!$AA16="June"),'Overflow Report'!$N16,"0")</f>
        <v>0</v>
      </c>
      <c r="AP18" s="176" t="str">
        <f>IF(AND('Overflow Report'!$L16="SSO, Wet Weather",'Overflow Report'!$AA16="July"),'Overflow Report'!$N16,"0")</f>
        <v>0</v>
      </c>
      <c r="AQ18" s="176" t="str">
        <f>IF(AND('Overflow Report'!$L16="SSO, Wet Weather",'Overflow Report'!$AA16="August"),'Overflow Report'!$N16,"0")</f>
        <v>0</v>
      </c>
      <c r="AR18" s="176" t="str">
        <f>IF(AND('Overflow Report'!$L16="SSO, Wet Weather",'Overflow Report'!$AA16="September"),'Overflow Report'!$N16,"0")</f>
        <v>0</v>
      </c>
      <c r="AS18" s="176" t="str">
        <f>IF(AND('Overflow Report'!$L16="SSO, Wet Weather",'Overflow Report'!$AA16="October"),'Overflow Report'!$N16,"0")</f>
        <v>0</v>
      </c>
      <c r="AT18" s="176" t="str">
        <f>IF(AND('Overflow Report'!$L16="SSO, Wet Weather",'Overflow Report'!$AA16="November"),'Overflow Report'!$N16,"0")</f>
        <v>0</v>
      </c>
      <c r="AU18" s="176" t="str">
        <f>IF(AND('Overflow Report'!$L16="SSO, Wet Weather",'Overflow Report'!$AA16="December"),'Overflow Report'!$N16,"0")</f>
        <v>0</v>
      </c>
      <c r="AV18" s="176"/>
      <c r="AW18" s="176" t="str">
        <f>IF(AND('Overflow Report'!$L16="Release [Sewer], Dry Weather",'Overflow Report'!$AA16="January"),'Overflow Report'!$N16,"0")</f>
        <v>0</v>
      </c>
      <c r="AX18" s="176" t="str">
        <f>IF(AND('Overflow Report'!$L16="Release [Sewer], Dry Weather",'Overflow Report'!$AA16="February"),'Overflow Report'!$N16,"0")</f>
        <v>0</v>
      </c>
      <c r="AY18" s="176" t="str">
        <f>IF(AND('Overflow Report'!$L16="Release [Sewer], Dry Weather",'Overflow Report'!$AA16="March"),'Overflow Report'!$N16,"0")</f>
        <v>0</v>
      </c>
      <c r="AZ18" s="176" t="str">
        <f>IF(AND('Overflow Report'!$L16="Release [Sewer], Dry Weather",'Overflow Report'!$AA16="April"),'Overflow Report'!$N16,"0")</f>
        <v>0</v>
      </c>
      <c r="BA18" s="176" t="str">
        <f>IF(AND('Overflow Report'!$L16="Release [Sewer], Dry Weather",'Overflow Report'!$AA16="May"),'Overflow Report'!$N16,"0")</f>
        <v>0</v>
      </c>
      <c r="BB18" s="176" t="str">
        <f>IF(AND('Overflow Report'!$L16="Release [Sewer], Dry Weather",'Overflow Report'!$AA16="June"),'Overflow Report'!$N16,"0")</f>
        <v>0</v>
      </c>
      <c r="BC18" s="176" t="str">
        <f>IF(AND('Overflow Report'!$L16="Release [Sewer], Dry Weather",'Overflow Report'!$AA16="July"),'Overflow Report'!$N16,"0")</f>
        <v>0</v>
      </c>
      <c r="BD18" s="176" t="str">
        <f>IF(AND('Overflow Report'!$L16="Release [Sewer], Dry Weather",'Overflow Report'!$AA16="August"),'Overflow Report'!$N16,"0")</f>
        <v>0</v>
      </c>
      <c r="BE18" s="176" t="str">
        <f>IF(AND('Overflow Report'!$L16="Release [Sewer], Dry Weather",'Overflow Report'!$AA16="September"),'Overflow Report'!$N16,"0")</f>
        <v>0</v>
      </c>
      <c r="BF18" s="176" t="str">
        <f>IF(AND('Overflow Report'!$L16="Release [Sewer], Dry Weather",'Overflow Report'!$AA16="October"),'Overflow Report'!$N16,"0")</f>
        <v>0</v>
      </c>
      <c r="BG18" s="176" t="str">
        <f>IF(AND('Overflow Report'!$L16="Release [Sewer], Dry Weather",'Overflow Report'!$AA16="November"),'Overflow Report'!$N16,"0")</f>
        <v>0</v>
      </c>
      <c r="BH18" s="176" t="str">
        <f>IF(AND('Overflow Report'!$L16="Release [Sewer], Dry Weather",'Overflow Report'!$AA16="December"),'Overflow Report'!$N16,"0")</f>
        <v>0</v>
      </c>
      <c r="BI18" s="176"/>
      <c r="BJ18" s="176" t="str">
        <f>IF(AND('Overflow Report'!$L16="Release [Sewer], Wet Weather",'Overflow Report'!$AA16="January"),'Overflow Report'!$N16,"0")</f>
        <v>0</v>
      </c>
      <c r="BK18" s="176" t="str">
        <f>IF(AND('Overflow Report'!$L16="Release [Sewer], Wet Weather",'Overflow Report'!$AA16="February"),'Overflow Report'!$N16,"0")</f>
        <v>0</v>
      </c>
      <c r="BL18" s="176" t="str">
        <f>IF(AND('Overflow Report'!$L16="Release [Sewer], Wet Weather",'Overflow Report'!$AA16="March"),'Overflow Report'!$N16,"0")</f>
        <v>0</v>
      </c>
      <c r="BM18" s="176" t="str">
        <f>IF(AND('Overflow Report'!$L16="Release [Sewer], Wet Weather",'Overflow Report'!$AA16="April"),'Overflow Report'!$N16,"0")</f>
        <v>0</v>
      </c>
      <c r="BN18" s="176" t="str">
        <f>IF(AND('Overflow Report'!$L16="Release [Sewer], Wet Weather",'Overflow Report'!$AA16="May"),'Overflow Report'!$N16,"0")</f>
        <v>0</v>
      </c>
      <c r="BO18" s="176" t="str">
        <f>IF(AND('Overflow Report'!$L16="Release [Sewer], Wet Weather",'Overflow Report'!$AA16="June"),'Overflow Report'!$N16,"0")</f>
        <v>0</v>
      </c>
      <c r="BP18" s="176" t="str">
        <f>IF(AND('Overflow Report'!$L16="Release [Sewer], Wet Weather",'Overflow Report'!$AA16="July"),'Overflow Report'!$N16,"0")</f>
        <v>0</v>
      </c>
      <c r="BQ18" s="176" t="str">
        <f>IF(AND('Overflow Report'!$L16="Release [Sewer], Wet Weather",'Overflow Report'!$AA16="August"),'Overflow Report'!$N16,"0")</f>
        <v>0</v>
      </c>
      <c r="BR18" s="176" t="str">
        <f>IF(AND('Overflow Report'!$L16="Release [Sewer], Wet Weather",'Overflow Report'!$AA16="September"),'Overflow Report'!$N16,"0")</f>
        <v>0</v>
      </c>
      <c r="BS18" s="176" t="str">
        <f>IF(AND('Overflow Report'!$L16="Release [Sewer], Wet Weather",'Overflow Report'!$AA16="October"),'Overflow Report'!$N16,"0")</f>
        <v>0</v>
      </c>
      <c r="BT18" s="176" t="str">
        <f>IF(AND('Overflow Report'!$L16="Release [Sewer], Wet Weather",'Overflow Report'!$AA16="November"),'Overflow Report'!$N16,"0")</f>
        <v>0</v>
      </c>
      <c r="BU18" s="176" t="str">
        <f>IF(AND('Overflow Report'!$L16="Release [Sewer], Wet Weather",'Overflow Report'!$AA16="December"),'Overflow Report'!$N16,"0")</f>
        <v>0</v>
      </c>
      <c r="BV18" s="176"/>
      <c r="BW18" s="176"/>
      <c r="BX18" s="176"/>
      <c r="BY18" s="176"/>
      <c r="BZ18" s="176"/>
      <c r="CA18" s="176"/>
      <c r="CB18" s="176"/>
      <c r="CC18" s="176"/>
      <c r="CD18" s="176"/>
      <c r="CE18" s="176"/>
      <c r="CF18" s="176"/>
      <c r="CG18" s="176"/>
      <c r="CH18" s="176"/>
      <c r="CI18" s="176"/>
      <c r="CJ18" s="176"/>
      <c r="DK18" s="159"/>
      <c r="DL18" s="159"/>
      <c r="DM18" s="159"/>
      <c r="DN18" s="159"/>
      <c r="DO18" s="159"/>
      <c r="DP18" s="159"/>
      <c r="DQ18" s="159"/>
      <c r="DR18" s="159"/>
      <c r="DS18" s="159"/>
      <c r="DT18" s="159"/>
      <c r="DU18" s="159"/>
      <c r="DV18" s="159"/>
      <c r="DW18" s="159"/>
      <c r="DX18" s="159"/>
    </row>
    <row r="19" spans="2:128" s="173" customFormat="1" ht="15">
      <c r="B19" s="851"/>
      <c r="C19" s="178" t="s">
        <v>328</v>
      </c>
      <c r="D19" s="320">
        <f>D17</f>
        <v>2024</v>
      </c>
      <c r="E19" s="202">
        <f>COUNTIFS('Overflow Report'!AA3:AA401,"March",'Overflow Report'!L3:L401,"SSO, Dry Weather")</f>
        <v>0</v>
      </c>
      <c r="F19" s="196">
        <f>IF(March!K35=0,"",SUM(E8:E19))</f>
        <v>0</v>
      </c>
      <c r="G19" s="188" t="str">
        <f>IF(F19&gt;0,(SUM(Y5:Y228)),"0")</f>
        <v>0</v>
      </c>
      <c r="H19" s="202">
        <f>COUNTIFS('Overflow Report'!AA3:AA401,"March",'Overflow Report'!L3:L401,"SSO, Wet Weather")</f>
        <v>0</v>
      </c>
      <c r="I19" s="196">
        <f>IF(March!K35=0,"",SUM(H8:H19))</f>
        <v>0</v>
      </c>
      <c r="J19" s="188" t="str">
        <f>IF(I19&gt;0,(SUM(AL5:AL228)),"0")</f>
        <v>0</v>
      </c>
      <c r="K19" s="202">
        <f>COUNTIFS('Overflow Report'!AA3:AA401,"March",'Overflow Report'!L3:L401,"Release [Sewer], Dry Weather")</f>
        <v>0</v>
      </c>
      <c r="L19" s="188" t="str">
        <f>IF(K19&gt;0,(SUM(AY5:AY228)),"0")</f>
        <v>0</v>
      </c>
      <c r="M19" s="202">
        <f>COUNTIFS('Overflow Report'!AA3:AA401,"March",'Overflow Report'!L3:L401,"Release [Sewer], Wet Weather")</f>
        <v>0</v>
      </c>
      <c r="N19" s="188" t="str">
        <f>IF(M19&gt;0,(SUM(BL5:BL228)),"0")</f>
        <v>0</v>
      </c>
      <c r="O19" s="183">
        <f>COUNTIFS('Overflow Report'!AA3:AA401,"March",'Overflow Report'!L3:L401,"Bypass")</f>
        <v>0</v>
      </c>
      <c r="P19" s="183">
        <f>COUNTIFS('Overflow Report'!AA3:AA401,"March",'Overflow Report'!L3:L401,"Upset")</f>
        <v>0</v>
      </c>
      <c r="Q19" s="183">
        <f>COUNTIFS('Overflow Report'!AA3:AA401,"March",'Overflow Report'!L3:L401,"Washout")</f>
        <v>0</v>
      </c>
      <c r="R19" s="176"/>
      <c r="S19" s="176"/>
      <c r="T19" s="176"/>
      <c r="U19" s="176"/>
      <c r="V19" s="176"/>
      <c r="W19" s="176" t="str">
        <f>IF(AND('Overflow Report'!$L17="SSO, Dry Weather",'Overflow Report'!$AA17="January"),'Overflow Report'!$N17,"0")</f>
        <v>0</v>
      </c>
      <c r="X19" s="176" t="str">
        <f>IF(AND('Overflow Report'!$L17="SSO, Dry Weather",'Overflow Report'!$AA17="February"),'Overflow Report'!$N17,"0")</f>
        <v>0</v>
      </c>
      <c r="Y19" s="176" t="str">
        <f>IF(AND('Overflow Report'!$L17="SSO, Dry Weather",'Overflow Report'!$AA17="March"),'Overflow Report'!$N17,"0")</f>
        <v>0</v>
      </c>
      <c r="Z19" s="176" t="str">
        <f>IF(AND('Overflow Report'!$L17="SSO, Dry Weather",'Overflow Report'!$AA17="April"),'Overflow Report'!$N17,"0")</f>
        <v>0</v>
      </c>
      <c r="AA19" s="176" t="str">
        <f>IF(AND('Overflow Report'!$L17="SSO, Dry Weather",'Overflow Report'!$AA17="May"),'Overflow Report'!$N17,"0")</f>
        <v>0</v>
      </c>
      <c r="AB19" s="176" t="str">
        <f>IF(AND('Overflow Report'!$L17="SSO, Dry Weather",'Overflow Report'!$AA17="June"),'Overflow Report'!$N17,"0")</f>
        <v>0</v>
      </c>
      <c r="AC19" s="176" t="str">
        <f>IF(AND('Overflow Report'!$L17="SSO, Dry Weather",'Overflow Report'!$AA17="July"),'Overflow Report'!$N17,"0")</f>
        <v>0</v>
      </c>
      <c r="AD19" s="176" t="str">
        <f>IF(AND('Overflow Report'!$L17="SSO, Dry Weather",'Overflow Report'!$AA17="August"),'Overflow Report'!$N17,"0")</f>
        <v>0</v>
      </c>
      <c r="AE19" s="176" t="str">
        <f>IF(AND('Overflow Report'!$L17="SSO, Dry Weather",'Overflow Report'!$AA17="September"),'Overflow Report'!$N17,"0")</f>
        <v>0</v>
      </c>
      <c r="AF19" s="176" t="str">
        <f>IF(AND('Overflow Report'!$L17="SSO, Dry Weather",'Overflow Report'!$AA17="October"),'Overflow Report'!$N17,"0")</f>
        <v>0</v>
      </c>
      <c r="AG19" s="176" t="str">
        <f>IF(AND('Overflow Report'!$L17="SSO, Dry Weather",'Overflow Report'!$AA17="November"),'Overflow Report'!$N17,"0")</f>
        <v>0</v>
      </c>
      <c r="AH19" s="176" t="str">
        <f>IF(AND('Overflow Report'!$L17="SSO, Dry Weather",'Overflow Report'!$AA17="December"),'Overflow Report'!$N17,"0")</f>
        <v>0</v>
      </c>
      <c r="AI19" s="176"/>
      <c r="AJ19" s="176" t="str">
        <f>IF(AND('Overflow Report'!$L17="SSO, Wet Weather",'Overflow Report'!$AA17="January"),'Overflow Report'!$N17,"0")</f>
        <v>0</v>
      </c>
      <c r="AK19" s="176" t="str">
        <f>IF(AND('Overflow Report'!$L17="SSO, Wet Weather",'Overflow Report'!$AA17="February"),'Overflow Report'!$N17,"0")</f>
        <v>0</v>
      </c>
      <c r="AL19" s="176" t="str">
        <f>IF(AND('Overflow Report'!$L17="SSO, Wet Weather",'Overflow Report'!$AA17="March"),'Overflow Report'!$N17,"0")</f>
        <v>0</v>
      </c>
      <c r="AM19" s="176" t="str">
        <f>IF(AND('Overflow Report'!$L17="SSO, Wet Weather",'Overflow Report'!$AA17="April"),'Overflow Report'!$N17,"0")</f>
        <v>0</v>
      </c>
      <c r="AN19" s="176" t="str">
        <f>IF(AND('Overflow Report'!$L17="SSO, Wet Weather",'Overflow Report'!$AA17="May"),'Overflow Report'!$N17,"0")</f>
        <v>0</v>
      </c>
      <c r="AO19" s="176" t="str">
        <f>IF(AND('Overflow Report'!$L17="SSO, Wet Weather",'Overflow Report'!$AA17="June"),'Overflow Report'!$N17,"0")</f>
        <v>0</v>
      </c>
      <c r="AP19" s="176" t="str">
        <f>IF(AND('Overflow Report'!$L17="SSO, Wet Weather",'Overflow Report'!$AA17="July"),'Overflow Report'!$N17,"0")</f>
        <v>0</v>
      </c>
      <c r="AQ19" s="176" t="str">
        <f>IF(AND('Overflow Report'!$L17="SSO, Wet Weather",'Overflow Report'!$AA17="August"),'Overflow Report'!$N17,"0")</f>
        <v>0</v>
      </c>
      <c r="AR19" s="176" t="str">
        <f>IF(AND('Overflow Report'!$L17="SSO, Wet Weather",'Overflow Report'!$AA17="September"),'Overflow Report'!$N17,"0")</f>
        <v>0</v>
      </c>
      <c r="AS19" s="176" t="str">
        <f>IF(AND('Overflow Report'!$L17="SSO, Wet Weather",'Overflow Report'!$AA17="October"),'Overflow Report'!$N17,"0")</f>
        <v>0</v>
      </c>
      <c r="AT19" s="176" t="str">
        <f>IF(AND('Overflow Report'!$L17="SSO, Wet Weather",'Overflow Report'!$AA17="November"),'Overflow Report'!$N17,"0")</f>
        <v>0</v>
      </c>
      <c r="AU19" s="176" t="str">
        <f>IF(AND('Overflow Report'!$L17="SSO, Wet Weather",'Overflow Report'!$AA17="December"),'Overflow Report'!$N17,"0")</f>
        <v>0</v>
      </c>
      <c r="AV19" s="176"/>
      <c r="AW19" s="176" t="str">
        <f>IF(AND('Overflow Report'!$L17="Release [Sewer], Dry Weather",'Overflow Report'!$AA17="January"),'Overflow Report'!$N17,"0")</f>
        <v>0</v>
      </c>
      <c r="AX19" s="176" t="str">
        <f>IF(AND('Overflow Report'!$L17="Release [Sewer], Dry Weather",'Overflow Report'!$AA17="February"),'Overflow Report'!$N17,"0")</f>
        <v>0</v>
      </c>
      <c r="AY19" s="176" t="str">
        <f>IF(AND('Overflow Report'!$L17="Release [Sewer], Dry Weather",'Overflow Report'!$AA17="March"),'Overflow Report'!$N17,"0")</f>
        <v>0</v>
      </c>
      <c r="AZ19" s="176" t="str">
        <f>IF(AND('Overflow Report'!$L17="Release [Sewer], Dry Weather",'Overflow Report'!$AA17="April"),'Overflow Report'!$N17,"0")</f>
        <v>0</v>
      </c>
      <c r="BA19" s="176" t="str">
        <f>IF(AND('Overflow Report'!$L17="Release [Sewer], Dry Weather",'Overflow Report'!$AA17="May"),'Overflow Report'!$N17,"0")</f>
        <v>0</v>
      </c>
      <c r="BB19" s="176" t="str">
        <f>IF(AND('Overflow Report'!$L17="Release [Sewer], Dry Weather",'Overflow Report'!$AA17="June"),'Overflow Report'!$N17,"0")</f>
        <v>0</v>
      </c>
      <c r="BC19" s="176" t="str">
        <f>IF(AND('Overflow Report'!$L17="Release [Sewer], Dry Weather",'Overflow Report'!$AA17="July"),'Overflow Report'!$N17,"0")</f>
        <v>0</v>
      </c>
      <c r="BD19" s="176" t="str">
        <f>IF(AND('Overflow Report'!$L17="Release [Sewer], Dry Weather",'Overflow Report'!$AA17="August"),'Overflow Report'!$N17,"0")</f>
        <v>0</v>
      </c>
      <c r="BE19" s="176" t="str">
        <f>IF(AND('Overflow Report'!$L17="Release [Sewer], Dry Weather",'Overflow Report'!$AA17="September"),'Overflow Report'!$N17,"0")</f>
        <v>0</v>
      </c>
      <c r="BF19" s="176" t="str">
        <f>IF(AND('Overflow Report'!$L17="Release [Sewer], Dry Weather",'Overflow Report'!$AA17="October"),'Overflow Report'!$N17,"0")</f>
        <v>0</v>
      </c>
      <c r="BG19" s="176" t="str">
        <f>IF(AND('Overflow Report'!$L17="Release [Sewer], Dry Weather",'Overflow Report'!$AA17="November"),'Overflow Report'!$N17,"0")</f>
        <v>0</v>
      </c>
      <c r="BH19" s="176" t="str">
        <f>IF(AND('Overflow Report'!$L17="Release [Sewer], Dry Weather",'Overflow Report'!$AA17="December"),'Overflow Report'!$N17,"0")</f>
        <v>0</v>
      </c>
      <c r="BI19" s="176"/>
      <c r="BJ19" s="176" t="str">
        <f>IF(AND('Overflow Report'!$L17="Release [Sewer], Wet Weather",'Overflow Report'!$AA17="January"),'Overflow Report'!$N17,"0")</f>
        <v>0</v>
      </c>
      <c r="BK19" s="176" t="str">
        <f>IF(AND('Overflow Report'!$L17="Release [Sewer], Wet Weather",'Overflow Report'!$AA17="February"),'Overflow Report'!$N17,"0")</f>
        <v>0</v>
      </c>
      <c r="BL19" s="176" t="str">
        <f>IF(AND('Overflow Report'!$L17="Release [Sewer], Wet Weather",'Overflow Report'!$AA17="March"),'Overflow Report'!$N17,"0")</f>
        <v>0</v>
      </c>
      <c r="BM19" s="176" t="str">
        <f>IF(AND('Overflow Report'!$L17="Release [Sewer], Wet Weather",'Overflow Report'!$AA17="April"),'Overflow Report'!$N17,"0")</f>
        <v>0</v>
      </c>
      <c r="BN19" s="176" t="str">
        <f>IF(AND('Overflow Report'!$L17="Release [Sewer], Wet Weather",'Overflow Report'!$AA17="May"),'Overflow Report'!$N17,"0")</f>
        <v>0</v>
      </c>
      <c r="BO19" s="176" t="str">
        <f>IF(AND('Overflow Report'!$L17="Release [Sewer], Wet Weather",'Overflow Report'!$AA17="June"),'Overflow Report'!$N17,"0")</f>
        <v>0</v>
      </c>
      <c r="BP19" s="176" t="str">
        <f>IF(AND('Overflow Report'!$L17="Release [Sewer], Wet Weather",'Overflow Report'!$AA17="July"),'Overflow Report'!$N17,"0")</f>
        <v>0</v>
      </c>
      <c r="BQ19" s="176" t="str">
        <f>IF(AND('Overflow Report'!$L17="Release [Sewer], Wet Weather",'Overflow Report'!$AA17="August"),'Overflow Report'!$N17,"0")</f>
        <v>0</v>
      </c>
      <c r="BR19" s="176" t="str">
        <f>IF(AND('Overflow Report'!$L17="Release [Sewer], Wet Weather",'Overflow Report'!$AA17="September"),'Overflow Report'!$N17,"0")</f>
        <v>0</v>
      </c>
      <c r="BS19" s="176" t="str">
        <f>IF(AND('Overflow Report'!$L17="Release [Sewer], Wet Weather",'Overflow Report'!$AA17="October"),'Overflow Report'!$N17,"0")</f>
        <v>0</v>
      </c>
      <c r="BT19" s="176" t="str">
        <f>IF(AND('Overflow Report'!$L17="Release [Sewer], Wet Weather",'Overflow Report'!$AA17="November"),'Overflow Report'!$N17,"0")</f>
        <v>0</v>
      </c>
      <c r="BU19" s="176" t="str">
        <f>IF(AND('Overflow Report'!$L17="Release [Sewer], Wet Weather",'Overflow Report'!$AA17="December"),'Overflow Report'!$N17,"0")</f>
        <v>0</v>
      </c>
      <c r="BV19" s="176"/>
      <c r="BW19" s="176"/>
      <c r="BX19" s="176"/>
      <c r="BY19" s="176"/>
      <c r="BZ19" s="176"/>
      <c r="CA19" s="176"/>
      <c r="CB19" s="176"/>
      <c r="CC19" s="176"/>
      <c r="CD19" s="176"/>
      <c r="CE19" s="176"/>
      <c r="CF19" s="176"/>
      <c r="CG19" s="176"/>
      <c r="CH19" s="176"/>
      <c r="CI19" s="176"/>
      <c r="CJ19" s="176"/>
      <c r="DK19" s="159"/>
      <c r="DL19" s="159"/>
      <c r="DM19" s="159"/>
      <c r="DN19" s="159"/>
      <c r="DO19" s="159"/>
      <c r="DP19" s="159"/>
      <c r="DQ19" s="159"/>
      <c r="DR19" s="159"/>
      <c r="DS19" s="159"/>
      <c r="DT19" s="159"/>
      <c r="DU19" s="159"/>
      <c r="DV19" s="159"/>
      <c r="DW19" s="159"/>
      <c r="DX19" s="159"/>
    </row>
    <row r="20" spans="2:128" s="173" customFormat="1" ht="15">
      <c r="B20" s="851"/>
      <c r="C20" s="177" t="s">
        <v>329</v>
      </c>
      <c r="D20" s="319">
        <f>D17</f>
        <v>2024</v>
      </c>
      <c r="E20" s="201">
        <f>COUNTIFS('Overflow Report'!AA3:AA401,"April",'Overflow Report'!L3:L401,"SSO, Dry Weather")</f>
        <v>0</v>
      </c>
      <c r="F20" s="195">
        <f>IF(April!K34=0,"",SUM(E9:E20))</f>
        <v>0</v>
      </c>
      <c r="G20" s="187" t="str">
        <f>IF(F20&gt;0,(SUM(Z5:Z228)),"0")</f>
        <v>0</v>
      </c>
      <c r="H20" s="201">
        <f>COUNTIFS('Overflow Report'!AA3:AA401,"April",'Overflow Report'!L3:L401,"SSO, Wet Weather")</f>
        <v>0</v>
      </c>
      <c r="I20" s="195">
        <f>IF(April!K34=0,"",SUM(H9:H20))</f>
        <v>0</v>
      </c>
      <c r="J20" s="187" t="str">
        <f>IF(F20&gt;0,(SUM(AM5:AM228)),"0")</f>
        <v>0</v>
      </c>
      <c r="K20" s="201">
        <f>COUNTIFS('Overflow Report'!AA3:AA401,"April",'Overflow Report'!L3:L401,"Release [Sewer], Dry Weather")</f>
        <v>0</v>
      </c>
      <c r="L20" s="187" t="str">
        <f>IF(K20&gt;0,(SUM(AZ5:AZ228)),"0")</f>
        <v>0</v>
      </c>
      <c r="M20" s="201">
        <f>COUNTIFS('Overflow Report'!AA3:AA401,"April",'Overflow Report'!L3:L401,"Release [Sewer], Wet Weather")</f>
        <v>0</v>
      </c>
      <c r="N20" s="187" t="str">
        <f>IF(M20&gt;0,(SUM(BM5:BM228)),"0")</f>
        <v>0</v>
      </c>
      <c r="O20" s="182">
        <f>COUNTIFS('Overflow Report'!AA3:AA401,"April",'Overflow Report'!L3:L401,"Bypass")</f>
        <v>0</v>
      </c>
      <c r="P20" s="182">
        <f>COUNTIFS('Overflow Report'!AA3:AA401,"April",'Overflow Report'!L3:L401,"Upset")</f>
        <v>0</v>
      </c>
      <c r="Q20" s="182">
        <f>COUNTIFS('Overflow Report'!AA3:AA401,"April",'Overflow Report'!L3:L401,"Washout")</f>
        <v>0</v>
      </c>
      <c r="R20" s="176"/>
      <c r="S20" s="176"/>
      <c r="T20" s="176"/>
      <c r="U20" s="176"/>
      <c r="V20" s="176"/>
      <c r="W20" s="176" t="str">
        <f>IF(AND('Overflow Report'!$L18="SSO, Dry Weather",'Overflow Report'!$AA18="January"),'Overflow Report'!$N18,"0")</f>
        <v>0</v>
      </c>
      <c r="X20" s="176" t="str">
        <f>IF(AND('Overflow Report'!$L18="SSO, Dry Weather",'Overflow Report'!$AA18="February"),'Overflow Report'!$N18,"0")</f>
        <v>0</v>
      </c>
      <c r="Y20" s="176" t="str">
        <f>IF(AND('Overflow Report'!$L18="SSO, Dry Weather",'Overflow Report'!$AA18="March"),'Overflow Report'!$N18,"0")</f>
        <v>0</v>
      </c>
      <c r="Z20" s="176" t="str">
        <f>IF(AND('Overflow Report'!$L18="SSO, Dry Weather",'Overflow Report'!$AA18="April"),'Overflow Report'!$N18,"0")</f>
        <v>0</v>
      </c>
      <c r="AA20" s="176" t="str">
        <f>IF(AND('Overflow Report'!$L18="SSO, Dry Weather",'Overflow Report'!$AA18="May"),'Overflow Report'!$N18,"0")</f>
        <v>0</v>
      </c>
      <c r="AB20" s="176" t="str">
        <f>IF(AND('Overflow Report'!$L18="SSO, Dry Weather",'Overflow Report'!$AA18="June"),'Overflow Report'!$N18,"0")</f>
        <v>0</v>
      </c>
      <c r="AC20" s="176" t="str">
        <f>IF(AND('Overflow Report'!$L18="SSO, Dry Weather",'Overflow Report'!$AA18="July"),'Overflow Report'!$N18,"0")</f>
        <v>0</v>
      </c>
      <c r="AD20" s="176" t="str">
        <f>IF(AND('Overflow Report'!$L18="SSO, Dry Weather",'Overflow Report'!$AA18="August"),'Overflow Report'!$N18,"0")</f>
        <v>0</v>
      </c>
      <c r="AE20" s="176" t="str">
        <f>IF(AND('Overflow Report'!$L18="SSO, Dry Weather",'Overflow Report'!$AA18="September"),'Overflow Report'!$N18,"0")</f>
        <v>0</v>
      </c>
      <c r="AF20" s="176" t="str">
        <f>IF(AND('Overflow Report'!$L18="SSO, Dry Weather",'Overflow Report'!$AA18="October"),'Overflow Report'!$N18,"0")</f>
        <v>0</v>
      </c>
      <c r="AG20" s="176" t="str">
        <f>IF(AND('Overflow Report'!$L18="SSO, Dry Weather",'Overflow Report'!$AA18="November"),'Overflow Report'!$N18,"0")</f>
        <v>0</v>
      </c>
      <c r="AH20" s="176" t="str">
        <f>IF(AND('Overflow Report'!$L18="SSO, Dry Weather",'Overflow Report'!$AA18="December"),'Overflow Report'!$N18,"0")</f>
        <v>0</v>
      </c>
      <c r="AI20" s="176"/>
      <c r="AJ20" s="176" t="str">
        <f>IF(AND('Overflow Report'!$L18="SSO, Wet Weather",'Overflow Report'!$AA18="January"),'Overflow Report'!$N18,"0")</f>
        <v>0</v>
      </c>
      <c r="AK20" s="176" t="str">
        <f>IF(AND('Overflow Report'!$L18="SSO, Wet Weather",'Overflow Report'!$AA18="February"),'Overflow Report'!$N18,"0")</f>
        <v>0</v>
      </c>
      <c r="AL20" s="176" t="str">
        <f>IF(AND('Overflow Report'!$L18="SSO, Wet Weather",'Overflow Report'!$AA18="March"),'Overflow Report'!$N18,"0")</f>
        <v>0</v>
      </c>
      <c r="AM20" s="176" t="str">
        <f>IF(AND('Overflow Report'!$L18="SSO, Wet Weather",'Overflow Report'!$AA18="April"),'Overflow Report'!$N18,"0")</f>
        <v>0</v>
      </c>
      <c r="AN20" s="176" t="str">
        <f>IF(AND('Overflow Report'!$L18="SSO, Wet Weather",'Overflow Report'!$AA18="May"),'Overflow Report'!$N18,"0")</f>
        <v>0</v>
      </c>
      <c r="AO20" s="176" t="str">
        <f>IF(AND('Overflow Report'!$L18="SSO, Wet Weather",'Overflow Report'!$AA18="June"),'Overflow Report'!$N18,"0")</f>
        <v>0</v>
      </c>
      <c r="AP20" s="176" t="str">
        <f>IF(AND('Overflow Report'!$L18="SSO, Wet Weather",'Overflow Report'!$AA18="July"),'Overflow Report'!$N18,"0")</f>
        <v>0</v>
      </c>
      <c r="AQ20" s="176" t="str">
        <f>IF(AND('Overflow Report'!$L18="SSO, Wet Weather",'Overflow Report'!$AA18="August"),'Overflow Report'!$N18,"0")</f>
        <v>0</v>
      </c>
      <c r="AR20" s="176" t="str">
        <f>IF(AND('Overflow Report'!$L18="SSO, Wet Weather",'Overflow Report'!$AA18="September"),'Overflow Report'!$N18,"0")</f>
        <v>0</v>
      </c>
      <c r="AS20" s="176" t="str">
        <f>IF(AND('Overflow Report'!$L18="SSO, Wet Weather",'Overflow Report'!$AA18="October"),'Overflow Report'!$N18,"0")</f>
        <v>0</v>
      </c>
      <c r="AT20" s="176" t="str">
        <f>IF(AND('Overflow Report'!$L18="SSO, Wet Weather",'Overflow Report'!$AA18="November"),'Overflow Report'!$N18,"0")</f>
        <v>0</v>
      </c>
      <c r="AU20" s="176" t="str">
        <f>IF(AND('Overflow Report'!$L18="SSO, Wet Weather",'Overflow Report'!$AA18="December"),'Overflow Report'!$N18,"0")</f>
        <v>0</v>
      </c>
      <c r="AV20" s="176"/>
      <c r="AW20" s="176" t="str">
        <f>IF(AND('Overflow Report'!$L18="Release [Sewer], Dry Weather",'Overflow Report'!$AA18="January"),'Overflow Report'!$N18,"0")</f>
        <v>0</v>
      </c>
      <c r="AX20" s="176" t="str">
        <f>IF(AND('Overflow Report'!$L18="Release [Sewer], Dry Weather",'Overflow Report'!$AA18="February"),'Overflow Report'!$N18,"0")</f>
        <v>0</v>
      </c>
      <c r="AY20" s="176" t="str">
        <f>IF(AND('Overflow Report'!$L18="Release [Sewer], Dry Weather",'Overflow Report'!$AA18="March"),'Overflow Report'!$N18,"0")</f>
        <v>0</v>
      </c>
      <c r="AZ20" s="176" t="str">
        <f>IF(AND('Overflow Report'!$L18="Release [Sewer], Dry Weather",'Overflow Report'!$AA18="April"),'Overflow Report'!$N18,"0")</f>
        <v>0</v>
      </c>
      <c r="BA20" s="176" t="str">
        <f>IF(AND('Overflow Report'!$L18="Release [Sewer], Dry Weather",'Overflow Report'!$AA18="May"),'Overflow Report'!$N18,"0")</f>
        <v>0</v>
      </c>
      <c r="BB20" s="176" t="str">
        <f>IF(AND('Overflow Report'!$L18="Release [Sewer], Dry Weather",'Overflow Report'!$AA18="June"),'Overflow Report'!$N18,"0")</f>
        <v>0</v>
      </c>
      <c r="BC20" s="176" t="str">
        <f>IF(AND('Overflow Report'!$L18="Release [Sewer], Dry Weather",'Overflow Report'!$AA18="July"),'Overflow Report'!$N18,"0")</f>
        <v>0</v>
      </c>
      <c r="BD20" s="176" t="str">
        <f>IF(AND('Overflow Report'!$L18="Release [Sewer], Dry Weather",'Overflow Report'!$AA18="August"),'Overflow Report'!$N18,"0")</f>
        <v>0</v>
      </c>
      <c r="BE20" s="176" t="str">
        <f>IF(AND('Overflow Report'!$L18="Release [Sewer], Dry Weather",'Overflow Report'!$AA18="September"),'Overflow Report'!$N18,"0")</f>
        <v>0</v>
      </c>
      <c r="BF20" s="176" t="str">
        <f>IF(AND('Overflow Report'!$L18="Release [Sewer], Dry Weather",'Overflow Report'!$AA18="October"),'Overflow Report'!$N18,"0")</f>
        <v>0</v>
      </c>
      <c r="BG20" s="176" t="str">
        <f>IF(AND('Overflow Report'!$L18="Release [Sewer], Dry Weather",'Overflow Report'!$AA18="November"),'Overflow Report'!$N18,"0")</f>
        <v>0</v>
      </c>
      <c r="BH20" s="176" t="str">
        <f>IF(AND('Overflow Report'!$L18="Release [Sewer], Dry Weather",'Overflow Report'!$AA18="December"),'Overflow Report'!$N18,"0")</f>
        <v>0</v>
      </c>
      <c r="BI20" s="176"/>
      <c r="BJ20" s="176" t="str">
        <f>IF(AND('Overflow Report'!$L18="Release [Sewer], Wet Weather",'Overflow Report'!$AA18="January"),'Overflow Report'!$N18,"0")</f>
        <v>0</v>
      </c>
      <c r="BK20" s="176" t="str">
        <f>IF(AND('Overflow Report'!$L18="Release [Sewer], Wet Weather",'Overflow Report'!$AA18="February"),'Overflow Report'!$N18,"0")</f>
        <v>0</v>
      </c>
      <c r="BL20" s="176" t="str">
        <f>IF(AND('Overflow Report'!$L18="Release [Sewer], Wet Weather",'Overflow Report'!$AA18="March"),'Overflow Report'!$N18,"0")</f>
        <v>0</v>
      </c>
      <c r="BM20" s="176" t="str">
        <f>IF(AND('Overflow Report'!$L18="Release [Sewer], Wet Weather",'Overflow Report'!$AA18="April"),'Overflow Report'!$N18,"0")</f>
        <v>0</v>
      </c>
      <c r="BN20" s="176" t="str">
        <f>IF(AND('Overflow Report'!$L18="Release [Sewer], Wet Weather",'Overflow Report'!$AA18="May"),'Overflow Report'!$N18,"0")</f>
        <v>0</v>
      </c>
      <c r="BO20" s="176" t="str">
        <f>IF(AND('Overflow Report'!$L18="Release [Sewer], Wet Weather",'Overflow Report'!$AA18="June"),'Overflow Report'!$N18,"0")</f>
        <v>0</v>
      </c>
      <c r="BP20" s="176" t="str">
        <f>IF(AND('Overflow Report'!$L18="Release [Sewer], Wet Weather",'Overflow Report'!$AA18="July"),'Overflow Report'!$N18,"0")</f>
        <v>0</v>
      </c>
      <c r="BQ20" s="176" t="str">
        <f>IF(AND('Overflow Report'!$L18="Release [Sewer], Wet Weather",'Overflow Report'!$AA18="August"),'Overflow Report'!$N18,"0")</f>
        <v>0</v>
      </c>
      <c r="BR20" s="176" t="str">
        <f>IF(AND('Overflow Report'!$L18="Release [Sewer], Wet Weather",'Overflow Report'!$AA18="September"),'Overflow Report'!$N18,"0")</f>
        <v>0</v>
      </c>
      <c r="BS20" s="176" t="str">
        <f>IF(AND('Overflow Report'!$L18="Release [Sewer], Wet Weather",'Overflow Report'!$AA18="October"),'Overflow Report'!$N18,"0")</f>
        <v>0</v>
      </c>
      <c r="BT20" s="176" t="str">
        <f>IF(AND('Overflow Report'!$L18="Release [Sewer], Wet Weather",'Overflow Report'!$AA18="November"),'Overflow Report'!$N18,"0")</f>
        <v>0</v>
      </c>
      <c r="BU20" s="176" t="str">
        <f>IF(AND('Overflow Report'!$L18="Release [Sewer], Wet Weather",'Overflow Report'!$AA18="December"),'Overflow Report'!$N18,"0")</f>
        <v>0</v>
      </c>
      <c r="BV20" s="176"/>
      <c r="BW20" s="176"/>
      <c r="BX20" s="176"/>
      <c r="BY20" s="176"/>
      <c r="BZ20" s="176"/>
      <c r="CA20" s="176"/>
      <c r="CB20" s="176"/>
      <c r="CC20" s="176"/>
      <c r="CD20" s="176"/>
      <c r="CE20" s="176"/>
      <c r="CF20" s="176"/>
      <c r="CG20" s="176"/>
      <c r="CH20" s="176"/>
      <c r="CI20" s="176"/>
      <c r="CJ20" s="176"/>
      <c r="DK20" s="159"/>
      <c r="DL20" s="159"/>
      <c r="DM20" s="159"/>
      <c r="DN20" s="159"/>
      <c r="DO20" s="159"/>
      <c r="DP20" s="159"/>
      <c r="DQ20" s="159"/>
      <c r="DR20" s="159"/>
      <c r="DS20" s="159"/>
      <c r="DT20" s="159"/>
      <c r="DU20" s="159"/>
      <c r="DV20" s="159"/>
      <c r="DW20" s="159"/>
      <c r="DX20" s="159"/>
    </row>
    <row r="21" spans="2:128" s="173" customFormat="1" ht="15">
      <c r="B21" s="851"/>
      <c r="C21" s="178" t="s">
        <v>330</v>
      </c>
      <c r="D21" s="320">
        <f>D17</f>
        <v>2024</v>
      </c>
      <c r="E21" s="202">
        <f>COUNTIFS('Overflow Report'!AA3:AA401,"May",'Overflow Report'!L3:L401,"SSO, Dry Weather")</f>
        <v>0</v>
      </c>
      <c r="F21" s="196" t="str">
        <f>IF(May!K35=0,"",SUM(E10:E21))</f>
        <v/>
      </c>
      <c r="G21" s="189">
        <f>IF(F21&gt;0,(SUM(AA5:AA228)),"0")</f>
        <v>0</v>
      </c>
      <c r="H21" s="202">
        <f>COUNTIFS('Overflow Report'!AA3:AA401,"May",'Overflow Report'!L3:L401,"SSO, Wet Weather")</f>
        <v>0</v>
      </c>
      <c r="I21" s="196" t="str">
        <f>IF(May!K35=0,"",SUM(H10:H21))</f>
        <v/>
      </c>
      <c r="J21" s="189">
        <f>IF(I21&gt;0,(SUM(AN5:AN228)),"0")</f>
        <v>0</v>
      </c>
      <c r="K21" s="204">
        <f>COUNTIFS('Overflow Report'!AA3:AA401,"May",'Overflow Report'!L3:L401,"Release [Sewer], Dry Weather")</f>
        <v>0</v>
      </c>
      <c r="L21" s="189" t="str">
        <f>IF(K21&gt;0,(SUM(BA5:BA228)),"0")</f>
        <v>0</v>
      </c>
      <c r="M21" s="204">
        <f>COUNTIFS('Overflow Report'!AA3:AA401,"May",'Overflow Report'!L3:L401,"Release [Sewer], Wet Weather")</f>
        <v>0</v>
      </c>
      <c r="N21" s="189" t="str">
        <f>IF(M21&gt;0,(SUM(BN5:BN228)),"0")</f>
        <v>0</v>
      </c>
      <c r="O21" s="184">
        <f>COUNTIFS('Overflow Report'!AA3:AA401,"May",'Overflow Report'!L3:L401,"Bypass")</f>
        <v>0</v>
      </c>
      <c r="P21" s="184">
        <f>COUNTIFS('Overflow Report'!AA3:AA401,"May",'Overflow Report'!L3:L401,"Upset")</f>
        <v>0</v>
      </c>
      <c r="Q21" s="184">
        <f>COUNTIFS('Overflow Report'!AA3:AA401,"May",'Overflow Report'!L3:L401,"Washout")</f>
        <v>0</v>
      </c>
      <c r="R21" s="176"/>
      <c r="S21" s="176"/>
      <c r="T21" s="176"/>
      <c r="U21" s="176"/>
      <c r="V21" s="176"/>
      <c r="W21" s="176" t="str">
        <f>IF(AND('Overflow Report'!$L19="SSO, Dry Weather",'Overflow Report'!$AA19="January"),'Overflow Report'!$N19,"0")</f>
        <v>0</v>
      </c>
      <c r="X21" s="176" t="str">
        <f>IF(AND('Overflow Report'!$L19="SSO, Dry Weather",'Overflow Report'!$AA19="February"),'Overflow Report'!$N19,"0")</f>
        <v>0</v>
      </c>
      <c r="Y21" s="176" t="str">
        <f>IF(AND('Overflow Report'!$L19="SSO, Dry Weather",'Overflow Report'!$AA19="March"),'Overflow Report'!$N19,"0")</f>
        <v>0</v>
      </c>
      <c r="Z21" s="176" t="str">
        <f>IF(AND('Overflow Report'!$L19="SSO, Dry Weather",'Overflow Report'!$AA19="April"),'Overflow Report'!$N19,"0")</f>
        <v>0</v>
      </c>
      <c r="AA21" s="176" t="str">
        <f>IF(AND('Overflow Report'!$L19="SSO, Dry Weather",'Overflow Report'!$AA19="May"),'Overflow Report'!$N19,"0")</f>
        <v>0</v>
      </c>
      <c r="AB21" s="176" t="str">
        <f>IF(AND('Overflow Report'!$L19="SSO, Dry Weather",'Overflow Report'!$AA19="June"),'Overflow Report'!$N19,"0")</f>
        <v>0</v>
      </c>
      <c r="AC21" s="176" t="str">
        <f>IF(AND('Overflow Report'!$L19="SSO, Dry Weather",'Overflow Report'!$AA19="July"),'Overflow Report'!$N19,"0")</f>
        <v>0</v>
      </c>
      <c r="AD21" s="176" t="str">
        <f>IF(AND('Overflow Report'!$L19="SSO, Dry Weather",'Overflow Report'!$AA19="August"),'Overflow Report'!$N19,"0")</f>
        <v>0</v>
      </c>
      <c r="AE21" s="176" t="str">
        <f>IF(AND('Overflow Report'!$L19="SSO, Dry Weather",'Overflow Report'!$AA19="September"),'Overflow Report'!$N19,"0")</f>
        <v>0</v>
      </c>
      <c r="AF21" s="176" t="str">
        <f>IF(AND('Overflow Report'!$L19="SSO, Dry Weather",'Overflow Report'!$AA19="October"),'Overflow Report'!$N19,"0")</f>
        <v>0</v>
      </c>
      <c r="AG21" s="176" t="str">
        <f>IF(AND('Overflow Report'!$L19="SSO, Dry Weather",'Overflow Report'!$AA19="November"),'Overflow Report'!$N19,"0")</f>
        <v>0</v>
      </c>
      <c r="AH21" s="176" t="str">
        <f>IF(AND('Overflow Report'!$L19="SSO, Dry Weather",'Overflow Report'!$AA19="December"),'Overflow Report'!$N19,"0")</f>
        <v>0</v>
      </c>
      <c r="AI21" s="176"/>
      <c r="AJ21" s="176" t="str">
        <f>IF(AND('Overflow Report'!$L19="SSO, Wet Weather",'Overflow Report'!$AA19="January"),'Overflow Report'!$N19,"0")</f>
        <v>0</v>
      </c>
      <c r="AK21" s="176" t="str">
        <f>IF(AND('Overflow Report'!$L19="SSO, Wet Weather",'Overflow Report'!$AA19="February"),'Overflow Report'!$N19,"0")</f>
        <v>0</v>
      </c>
      <c r="AL21" s="176" t="str">
        <f>IF(AND('Overflow Report'!$L19="SSO, Wet Weather",'Overflow Report'!$AA19="March"),'Overflow Report'!$N19,"0")</f>
        <v>0</v>
      </c>
      <c r="AM21" s="176" t="str">
        <f>IF(AND('Overflow Report'!$L19="SSO, Wet Weather",'Overflow Report'!$AA19="April"),'Overflow Report'!$N19,"0")</f>
        <v>0</v>
      </c>
      <c r="AN21" s="176" t="str">
        <f>IF(AND('Overflow Report'!$L19="SSO, Wet Weather",'Overflow Report'!$AA19="May"),'Overflow Report'!$N19,"0")</f>
        <v>0</v>
      </c>
      <c r="AO21" s="176" t="str">
        <f>IF(AND('Overflow Report'!$L19="SSO, Wet Weather",'Overflow Report'!$AA19="June"),'Overflow Report'!$N19,"0")</f>
        <v>0</v>
      </c>
      <c r="AP21" s="176" t="str">
        <f>IF(AND('Overflow Report'!$L19="SSO, Wet Weather",'Overflow Report'!$AA19="July"),'Overflow Report'!$N19,"0")</f>
        <v>0</v>
      </c>
      <c r="AQ21" s="176" t="str">
        <f>IF(AND('Overflow Report'!$L19="SSO, Wet Weather",'Overflow Report'!$AA19="August"),'Overflow Report'!$N19,"0")</f>
        <v>0</v>
      </c>
      <c r="AR21" s="176" t="str">
        <f>IF(AND('Overflow Report'!$L19="SSO, Wet Weather",'Overflow Report'!$AA19="September"),'Overflow Report'!$N19,"0")</f>
        <v>0</v>
      </c>
      <c r="AS21" s="176" t="str">
        <f>IF(AND('Overflow Report'!$L19="SSO, Wet Weather",'Overflow Report'!$AA19="October"),'Overflow Report'!$N19,"0")</f>
        <v>0</v>
      </c>
      <c r="AT21" s="176" t="str">
        <f>IF(AND('Overflow Report'!$L19="SSO, Wet Weather",'Overflow Report'!$AA19="November"),'Overflow Report'!$N19,"0")</f>
        <v>0</v>
      </c>
      <c r="AU21" s="176" t="str">
        <f>IF(AND('Overflow Report'!$L19="SSO, Wet Weather",'Overflow Report'!$AA19="December"),'Overflow Report'!$N19,"0")</f>
        <v>0</v>
      </c>
      <c r="AV21" s="176"/>
      <c r="AW21" s="176" t="str">
        <f>IF(AND('Overflow Report'!$L19="Release [Sewer], Dry Weather",'Overflow Report'!$AA19="January"),'Overflow Report'!$N19,"0")</f>
        <v>0</v>
      </c>
      <c r="AX21" s="176" t="str">
        <f>IF(AND('Overflow Report'!$L19="Release [Sewer], Dry Weather",'Overflow Report'!$AA19="February"),'Overflow Report'!$N19,"0")</f>
        <v>0</v>
      </c>
      <c r="AY21" s="176" t="str">
        <f>IF(AND('Overflow Report'!$L19="Release [Sewer], Dry Weather",'Overflow Report'!$AA19="March"),'Overflow Report'!$N19,"0")</f>
        <v>0</v>
      </c>
      <c r="AZ21" s="176" t="str">
        <f>IF(AND('Overflow Report'!$L19="Release [Sewer], Dry Weather",'Overflow Report'!$AA19="April"),'Overflow Report'!$N19,"0")</f>
        <v>0</v>
      </c>
      <c r="BA21" s="176" t="str">
        <f>IF(AND('Overflow Report'!$L19="Release [Sewer], Dry Weather",'Overflow Report'!$AA19="May"),'Overflow Report'!$N19,"0")</f>
        <v>0</v>
      </c>
      <c r="BB21" s="176" t="str">
        <f>IF(AND('Overflow Report'!$L19="Release [Sewer], Dry Weather",'Overflow Report'!$AA19="June"),'Overflow Report'!$N19,"0")</f>
        <v>0</v>
      </c>
      <c r="BC21" s="176" t="str">
        <f>IF(AND('Overflow Report'!$L19="Release [Sewer], Dry Weather",'Overflow Report'!$AA19="July"),'Overflow Report'!$N19,"0")</f>
        <v>0</v>
      </c>
      <c r="BD21" s="176" t="str">
        <f>IF(AND('Overflow Report'!$L19="Release [Sewer], Dry Weather",'Overflow Report'!$AA19="August"),'Overflow Report'!$N19,"0")</f>
        <v>0</v>
      </c>
      <c r="BE21" s="176" t="str">
        <f>IF(AND('Overflow Report'!$L19="Release [Sewer], Dry Weather",'Overflow Report'!$AA19="September"),'Overflow Report'!$N19,"0")</f>
        <v>0</v>
      </c>
      <c r="BF21" s="176" t="str">
        <f>IF(AND('Overflow Report'!$L19="Release [Sewer], Dry Weather",'Overflow Report'!$AA19="October"),'Overflow Report'!$N19,"0")</f>
        <v>0</v>
      </c>
      <c r="BG21" s="176" t="str">
        <f>IF(AND('Overflow Report'!$L19="Release [Sewer], Dry Weather",'Overflow Report'!$AA19="November"),'Overflow Report'!$N19,"0")</f>
        <v>0</v>
      </c>
      <c r="BH21" s="176" t="str">
        <f>IF(AND('Overflow Report'!$L19="Release [Sewer], Dry Weather",'Overflow Report'!$AA19="December"),'Overflow Report'!$N19,"0")</f>
        <v>0</v>
      </c>
      <c r="BI21" s="176"/>
      <c r="BJ21" s="176" t="str">
        <f>IF(AND('Overflow Report'!$L19="Release [Sewer], Wet Weather",'Overflow Report'!$AA19="January"),'Overflow Report'!$N19,"0")</f>
        <v>0</v>
      </c>
      <c r="BK21" s="176" t="str">
        <f>IF(AND('Overflow Report'!$L19="Release [Sewer], Wet Weather",'Overflow Report'!$AA19="February"),'Overflow Report'!$N19,"0")</f>
        <v>0</v>
      </c>
      <c r="BL21" s="176" t="str">
        <f>IF(AND('Overflow Report'!$L19="Release [Sewer], Wet Weather",'Overflow Report'!$AA19="March"),'Overflow Report'!$N19,"0")</f>
        <v>0</v>
      </c>
      <c r="BM21" s="176" t="str">
        <f>IF(AND('Overflow Report'!$L19="Release [Sewer], Wet Weather",'Overflow Report'!$AA19="April"),'Overflow Report'!$N19,"0")</f>
        <v>0</v>
      </c>
      <c r="BN21" s="176" t="str">
        <f>IF(AND('Overflow Report'!$L19="Release [Sewer], Wet Weather",'Overflow Report'!$AA19="May"),'Overflow Report'!$N19,"0")</f>
        <v>0</v>
      </c>
      <c r="BO21" s="176" t="str">
        <f>IF(AND('Overflow Report'!$L19="Release [Sewer], Wet Weather",'Overflow Report'!$AA19="June"),'Overflow Report'!$N19,"0")</f>
        <v>0</v>
      </c>
      <c r="BP21" s="176" t="str">
        <f>IF(AND('Overflow Report'!$L19="Release [Sewer], Wet Weather",'Overflow Report'!$AA19="July"),'Overflow Report'!$N19,"0")</f>
        <v>0</v>
      </c>
      <c r="BQ21" s="176" t="str">
        <f>IF(AND('Overflow Report'!$L19="Release [Sewer], Wet Weather",'Overflow Report'!$AA19="August"),'Overflow Report'!$N19,"0")</f>
        <v>0</v>
      </c>
      <c r="BR21" s="176" t="str">
        <f>IF(AND('Overflow Report'!$L19="Release [Sewer], Wet Weather",'Overflow Report'!$AA19="September"),'Overflow Report'!$N19,"0")</f>
        <v>0</v>
      </c>
      <c r="BS21" s="176" t="str">
        <f>IF(AND('Overflow Report'!$L19="Release [Sewer], Wet Weather",'Overflow Report'!$AA19="October"),'Overflow Report'!$N19,"0")</f>
        <v>0</v>
      </c>
      <c r="BT21" s="176" t="str">
        <f>IF(AND('Overflow Report'!$L19="Release [Sewer], Wet Weather",'Overflow Report'!$AA19="November"),'Overflow Report'!$N19,"0")</f>
        <v>0</v>
      </c>
      <c r="BU21" s="176" t="str">
        <f>IF(AND('Overflow Report'!$L19="Release [Sewer], Wet Weather",'Overflow Report'!$AA19="December"),'Overflow Report'!$N19,"0")</f>
        <v>0</v>
      </c>
      <c r="BV21" s="176"/>
      <c r="BW21" s="176"/>
      <c r="BX21" s="176"/>
      <c r="BY21" s="176"/>
      <c r="BZ21" s="176"/>
      <c r="CA21" s="176"/>
      <c r="CB21" s="176"/>
      <c r="CC21" s="176"/>
      <c r="CD21" s="176"/>
      <c r="CE21" s="176"/>
      <c r="CF21" s="176"/>
      <c r="CG21" s="176"/>
      <c r="CH21" s="176"/>
      <c r="CI21" s="176"/>
      <c r="CJ21" s="176"/>
      <c r="DK21" s="159"/>
      <c r="DL21" s="159"/>
      <c r="DM21" s="159"/>
      <c r="DN21" s="159"/>
      <c r="DO21" s="159"/>
      <c r="DP21" s="159"/>
      <c r="DQ21" s="159"/>
      <c r="DR21" s="159"/>
      <c r="DS21" s="159"/>
      <c r="DT21" s="159"/>
      <c r="DU21" s="159"/>
      <c r="DV21" s="159"/>
      <c r="DW21" s="159"/>
      <c r="DX21" s="159"/>
    </row>
    <row r="22" spans="2:128" s="173" customFormat="1" ht="15">
      <c r="B22" s="851"/>
      <c r="C22" s="177" t="s">
        <v>331</v>
      </c>
      <c r="D22" s="319">
        <f>D17</f>
        <v>2024</v>
      </c>
      <c r="E22" s="201">
        <f>COUNTIFS('Overflow Report'!AA3:AA401,"June",'Overflow Report'!L3:L401,"SSO, Dry Weather")</f>
        <v>0</v>
      </c>
      <c r="F22" s="195" t="str">
        <f>IF(June!K34=0,"",SUM(E11:E22))</f>
        <v/>
      </c>
      <c r="G22" s="187">
        <f>IF(F22&gt;0,(SUM(AB5:AB228)),"0")</f>
        <v>0</v>
      </c>
      <c r="H22" s="201">
        <f>COUNTIFS('Overflow Report'!AA3:AA401,"June",'Overflow Report'!L3:L401,"SSO, Wet Weather")</f>
        <v>0</v>
      </c>
      <c r="I22" s="195" t="str">
        <f>IF(June!K34=0,"",SUM(H11:H22))</f>
        <v/>
      </c>
      <c r="J22" s="187">
        <f>IF(I22&gt;0,(SUM(AO5:AO228)),"0")</f>
        <v>0</v>
      </c>
      <c r="K22" s="201">
        <f>COUNTIFS('Overflow Report'!AA3:AA401,"June",'Overflow Report'!L3:L401,"Release [Sewer], Dry Weather")</f>
        <v>0</v>
      </c>
      <c r="L22" s="187" t="str">
        <f>IF(K22&gt;0,(SUM(BB5:BB228)),"0")</f>
        <v>0</v>
      </c>
      <c r="M22" s="201">
        <f>COUNTIFS('Overflow Report'!AA3:AA401,"June",'Overflow Report'!L3:L401,"Release [Sewer], Wet Weather")</f>
        <v>0</v>
      </c>
      <c r="N22" s="187" t="str">
        <f>IF(M22&gt;0,(SUM(BO5:BO228)),"0")</f>
        <v>0</v>
      </c>
      <c r="O22" s="182">
        <f>COUNTIFS('Overflow Report'!AA3:AA401,"June",'Overflow Report'!L3:L401,"Bypass")</f>
        <v>0</v>
      </c>
      <c r="P22" s="182">
        <f>COUNTIFS('Overflow Report'!AA3:AA401,"June",'Overflow Report'!L3:L401,"Upset")</f>
        <v>0</v>
      </c>
      <c r="Q22" s="182">
        <f>COUNTIFS('Overflow Report'!AA3:AA401,"June",'Overflow Report'!L3:L401,"Washout")</f>
        <v>0</v>
      </c>
      <c r="R22" s="176"/>
      <c r="S22" s="176"/>
      <c r="T22" s="176"/>
      <c r="U22" s="176"/>
      <c r="V22" s="176"/>
      <c r="W22" s="176" t="str">
        <f>IF(AND('Overflow Report'!$L20="SSO, Dry Weather",'Overflow Report'!$AA20="January"),'Overflow Report'!$N20,"0")</f>
        <v>0</v>
      </c>
      <c r="X22" s="176" t="str">
        <f>IF(AND('Overflow Report'!$L20="SSO, Dry Weather",'Overflow Report'!$AA20="February"),'Overflow Report'!$N20,"0")</f>
        <v>0</v>
      </c>
      <c r="Y22" s="176" t="str">
        <f>IF(AND('Overflow Report'!$L20="SSO, Dry Weather",'Overflow Report'!$AA20="March"),'Overflow Report'!$N20,"0")</f>
        <v>0</v>
      </c>
      <c r="Z22" s="176" t="str">
        <f>IF(AND('Overflow Report'!$L20="SSO, Dry Weather",'Overflow Report'!$AA20="April"),'Overflow Report'!$N20,"0")</f>
        <v>0</v>
      </c>
      <c r="AA22" s="176" t="str">
        <f>IF(AND('Overflow Report'!$L20="SSO, Dry Weather",'Overflow Report'!$AA20="May"),'Overflow Report'!$N20,"0")</f>
        <v>0</v>
      </c>
      <c r="AB22" s="176" t="str">
        <f>IF(AND('Overflow Report'!$L20="SSO, Dry Weather",'Overflow Report'!$AA20="June"),'Overflow Report'!$N20,"0")</f>
        <v>0</v>
      </c>
      <c r="AC22" s="176" t="str">
        <f>IF(AND('Overflow Report'!$L20="SSO, Dry Weather",'Overflow Report'!$AA20="July"),'Overflow Report'!$N20,"0")</f>
        <v>0</v>
      </c>
      <c r="AD22" s="176" t="str">
        <f>IF(AND('Overflow Report'!$L20="SSO, Dry Weather",'Overflow Report'!$AA20="August"),'Overflow Report'!$N20,"0")</f>
        <v>0</v>
      </c>
      <c r="AE22" s="176" t="str">
        <f>IF(AND('Overflow Report'!$L20="SSO, Dry Weather",'Overflow Report'!$AA20="September"),'Overflow Report'!$N20,"0")</f>
        <v>0</v>
      </c>
      <c r="AF22" s="176" t="str">
        <f>IF(AND('Overflow Report'!$L20="SSO, Dry Weather",'Overflow Report'!$AA20="October"),'Overflow Report'!$N20,"0")</f>
        <v>0</v>
      </c>
      <c r="AG22" s="176" t="str">
        <f>IF(AND('Overflow Report'!$L20="SSO, Dry Weather",'Overflow Report'!$AA20="November"),'Overflow Report'!$N20,"0")</f>
        <v>0</v>
      </c>
      <c r="AH22" s="176" t="str">
        <f>IF(AND('Overflow Report'!$L20="SSO, Dry Weather",'Overflow Report'!$AA20="December"),'Overflow Report'!$N20,"0")</f>
        <v>0</v>
      </c>
      <c r="AI22" s="176"/>
      <c r="AJ22" s="176" t="str">
        <f>IF(AND('Overflow Report'!$L20="SSO, Wet Weather",'Overflow Report'!$AA20="January"),'Overflow Report'!$N20,"0")</f>
        <v>0</v>
      </c>
      <c r="AK22" s="176" t="str">
        <f>IF(AND('Overflow Report'!$L20="SSO, Wet Weather",'Overflow Report'!$AA20="February"),'Overflow Report'!$N20,"0")</f>
        <v>0</v>
      </c>
      <c r="AL22" s="176" t="str">
        <f>IF(AND('Overflow Report'!$L20="SSO, Wet Weather",'Overflow Report'!$AA20="March"),'Overflow Report'!$N20,"0")</f>
        <v>0</v>
      </c>
      <c r="AM22" s="176" t="str">
        <f>IF(AND('Overflow Report'!$L20="SSO, Wet Weather",'Overflow Report'!$AA20="April"),'Overflow Report'!$N20,"0")</f>
        <v>0</v>
      </c>
      <c r="AN22" s="176" t="str">
        <f>IF(AND('Overflow Report'!$L20="SSO, Wet Weather",'Overflow Report'!$AA20="May"),'Overflow Report'!$N20,"0")</f>
        <v>0</v>
      </c>
      <c r="AO22" s="176" t="str">
        <f>IF(AND('Overflow Report'!$L20="SSO, Wet Weather",'Overflow Report'!$AA20="June"),'Overflow Report'!$N20,"0")</f>
        <v>0</v>
      </c>
      <c r="AP22" s="176" t="str">
        <f>IF(AND('Overflow Report'!$L20="SSO, Wet Weather",'Overflow Report'!$AA20="July"),'Overflow Report'!$N20,"0")</f>
        <v>0</v>
      </c>
      <c r="AQ22" s="176" t="str">
        <f>IF(AND('Overflow Report'!$L20="SSO, Wet Weather",'Overflow Report'!$AA20="August"),'Overflow Report'!$N20,"0")</f>
        <v>0</v>
      </c>
      <c r="AR22" s="176" t="str">
        <f>IF(AND('Overflow Report'!$L20="SSO, Wet Weather",'Overflow Report'!$AA20="September"),'Overflow Report'!$N20,"0")</f>
        <v>0</v>
      </c>
      <c r="AS22" s="176" t="str">
        <f>IF(AND('Overflow Report'!$L20="SSO, Wet Weather",'Overflow Report'!$AA20="October"),'Overflow Report'!$N20,"0")</f>
        <v>0</v>
      </c>
      <c r="AT22" s="176" t="str">
        <f>IF(AND('Overflow Report'!$L20="SSO, Wet Weather",'Overflow Report'!$AA20="November"),'Overflow Report'!$N20,"0")</f>
        <v>0</v>
      </c>
      <c r="AU22" s="176" t="str">
        <f>IF(AND('Overflow Report'!$L20="SSO, Wet Weather",'Overflow Report'!$AA20="December"),'Overflow Report'!$N20,"0")</f>
        <v>0</v>
      </c>
      <c r="AV22" s="176"/>
      <c r="AW22" s="176" t="str">
        <f>IF(AND('Overflow Report'!$L20="Release [Sewer], Dry Weather",'Overflow Report'!$AA20="January"),'Overflow Report'!$N20,"0")</f>
        <v>0</v>
      </c>
      <c r="AX22" s="176" t="str">
        <f>IF(AND('Overflow Report'!$L20="Release [Sewer], Dry Weather",'Overflow Report'!$AA20="February"),'Overflow Report'!$N20,"0")</f>
        <v>0</v>
      </c>
      <c r="AY22" s="176" t="str">
        <f>IF(AND('Overflow Report'!$L20="Release [Sewer], Dry Weather",'Overflow Report'!$AA20="March"),'Overflow Report'!$N20,"0")</f>
        <v>0</v>
      </c>
      <c r="AZ22" s="176" t="str">
        <f>IF(AND('Overflow Report'!$L20="Release [Sewer], Dry Weather",'Overflow Report'!$AA20="April"),'Overflow Report'!$N20,"0")</f>
        <v>0</v>
      </c>
      <c r="BA22" s="176" t="str">
        <f>IF(AND('Overflow Report'!$L20="Release [Sewer], Dry Weather",'Overflow Report'!$AA20="May"),'Overflow Report'!$N20,"0")</f>
        <v>0</v>
      </c>
      <c r="BB22" s="176" t="str">
        <f>IF(AND('Overflow Report'!$L20="Release [Sewer], Dry Weather",'Overflow Report'!$AA20="June"),'Overflow Report'!$N20,"0")</f>
        <v>0</v>
      </c>
      <c r="BC22" s="176" t="str">
        <f>IF(AND('Overflow Report'!$L20="Release [Sewer], Dry Weather",'Overflow Report'!$AA20="July"),'Overflow Report'!$N20,"0")</f>
        <v>0</v>
      </c>
      <c r="BD22" s="176" t="str">
        <f>IF(AND('Overflow Report'!$L20="Release [Sewer], Dry Weather",'Overflow Report'!$AA20="August"),'Overflow Report'!$N20,"0")</f>
        <v>0</v>
      </c>
      <c r="BE22" s="176" t="str">
        <f>IF(AND('Overflow Report'!$L20="Release [Sewer], Dry Weather",'Overflow Report'!$AA20="September"),'Overflow Report'!$N20,"0")</f>
        <v>0</v>
      </c>
      <c r="BF22" s="176" t="str">
        <f>IF(AND('Overflow Report'!$L20="Release [Sewer], Dry Weather",'Overflow Report'!$AA20="October"),'Overflow Report'!$N20,"0")</f>
        <v>0</v>
      </c>
      <c r="BG22" s="176" t="str">
        <f>IF(AND('Overflow Report'!$L20="Release [Sewer], Dry Weather",'Overflow Report'!$AA20="November"),'Overflow Report'!$N20,"0")</f>
        <v>0</v>
      </c>
      <c r="BH22" s="176" t="str">
        <f>IF(AND('Overflow Report'!$L20="Release [Sewer], Dry Weather",'Overflow Report'!$AA20="December"),'Overflow Report'!$N20,"0")</f>
        <v>0</v>
      </c>
      <c r="BI22" s="176"/>
      <c r="BJ22" s="176" t="str">
        <f>IF(AND('Overflow Report'!$L20="Release [Sewer], Wet Weather",'Overflow Report'!$AA20="January"),'Overflow Report'!$N20,"0")</f>
        <v>0</v>
      </c>
      <c r="BK22" s="176" t="str">
        <f>IF(AND('Overflow Report'!$L20="Release [Sewer], Wet Weather",'Overflow Report'!$AA20="February"),'Overflow Report'!$N20,"0")</f>
        <v>0</v>
      </c>
      <c r="BL22" s="176" t="str">
        <f>IF(AND('Overflow Report'!$L20="Release [Sewer], Wet Weather",'Overflow Report'!$AA20="March"),'Overflow Report'!$N20,"0")</f>
        <v>0</v>
      </c>
      <c r="BM22" s="176" t="str">
        <f>IF(AND('Overflow Report'!$L20="Release [Sewer], Wet Weather",'Overflow Report'!$AA20="April"),'Overflow Report'!$N20,"0")</f>
        <v>0</v>
      </c>
      <c r="BN22" s="176" t="str">
        <f>IF(AND('Overflow Report'!$L20="Release [Sewer], Wet Weather",'Overflow Report'!$AA20="May"),'Overflow Report'!$N20,"0")</f>
        <v>0</v>
      </c>
      <c r="BO22" s="176" t="str">
        <f>IF(AND('Overflow Report'!$L20="Release [Sewer], Wet Weather",'Overflow Report'!$AA20="June"),'Overflow Report'!$N20,"0")</f>
        <v>0</v>
      </c>
      <c r="BP22" s="176" t="str">
        <f>IF(AND('Overflow Report'!$L20="Release [Sewer], Wet Weather",'Overflow Report'!$AA20="July"),'Overflow Report'!$N20,"0")</f>
        <v>0</v>
      </c>
      <c r="BQ22" s="176" t="str">
        <f>IF(AND('Overflow Report'!$L20="Release [Sewer], Wet Weather",'Overflow Report'!$AA20="August"),'Overflow Report'!$N20,"0")</f>
        <v>0</v>
      </c>
      <c r="BR22" s="176" t="str">
        <f>IF(AND('Overflow Report'!$L20="Release [Sewer], Wet Weather",'Overflow Report'!$AA20="September"),'Overflow Report'!$N20,"0")</f>
        <v>0</v>
      </c>
      <c r="BS22" s="176" t="str">
        <f>IF(AND('Overflow Report'!$L20="Release [Sewer], Wet Weather",'Overflow Report'!$AA20="October"),'Overflow Report'!$N20,"0")</f>
        <v>0</v>
      </c>
      <c r="BT22" s="176" t="str">
        <f>IF(AND('Overflow Report'!$L20="Release [Sewer], Wet Weather",'Overflow Report'!$AA20="November"),'Overflow Report'!$N20,"0")</f>
        <v>0</v>
      </c>
      <c r="BU22" s="176" t="str">
        <f>IF(AND('Overflow Report'!$L20="Release [Sewer], Wet Weather",'Overflow Report'!$AA20="December"),'Overflow Report'!$N20,"0")</f>
        <v>0</v>
      </c>
      <c r="BV22" s="176"/>
      <c r="BW22" s="176"/>
      <c r="BX22" s="176"/>
      <c r="BY22" s="176"/>
      <c r="BZ22" s="176"/>
      <c r="CA22" s="176"/>
      <c r="CB22" s="176"/>
      <c r="CC22" s="176"/>
      <c r="CD22" s="176"/>
      <c r="CE22" s="176"/>
      <c r="CF22" s="176"/>
      <c r="CG22" s="176"/>
      <c r="CH22" s="176"/>
      <c r="CI22" s="176"/>
      <c r="CJ22" s="176"/>
      <c r="DK22" s="159"/>
      <c r="DL22" s="159"/>
      <c r="DM22" s="159"/>
      <c r="DN22" s="159"/>
      <c r="DO22" s="159"/>
      <c r="DP22" s="159"/>
      <c r="DQ22" s="159"/>
      <c r="DR22" s="159"/>
      <c r="DS22" s="159"/>
      <c r="DT22" s="159"/>
      <c r="DU22" s="159"/>
      <c r="DV22" s="159"/>
      <c r="DW22" s="159"/>
      <c r="DX22" s="159"/>
    </row>
    <row r="23" spans="2:128" s="173" customFormat="1" ht="15">
      <c r="B23" s="851"/>
      <c r="C23" s="178" t="s">
        <v>332</v>
      </c>
      <c r="D23" s="320">
        <f>D17</f>
        <v>2024</v>
      </c>
      <c r="E23" s="202">
        <f>COUNTIFS('Overflow Report'!AA3:AA401,"July",'Overflow Report'!L3:L401,"SSO, Dry Weather")</f>
        <v>0</v>
      </c>
      <c r="F23" s="196" t="str">
        <f>IF(July!K35=0,"",SUM(E12:E23))</f>
        <v/>
      </c>
      <c r="G23" s="189">
        <f>IF(F23&gt;0,(SUM(AC5:AC228)),"0")</f>
        <v>0</v>
      </c>
      <c r="H23" s="202">
        <f>COUNTIFS('Overflow Report'!AA3:AA401,"July",'Overflow Report'!L3:L401,"SSO, Wet Weather")</f>
        <v>0</v>
      </c>
      <c r="I23" s="196" t="str">
        <f>IF(July!K35=0,"",SUM(H12:H23))</f>
        <v/>
      </c>
      <c r="J23" s="189">
        <f>IF(I23&gt;0,(SUM(AP5:AP228)),"0")</f>
        <v>0</v>
      </c>
      <c r="K23" s="204">
        <f>COUNTIFS('Overflow Report'!AA3:AA401,"July",'Overflow Report'!L3:L401,"Release [Sewer], Dry Weather")</f>
        <v>0</v>
      </c>
      <c r="L23" s="189" t="str">
        <f>IF(K23&gt;0,(SUM(BC5:BC228)),"0")</f>
        <v>0</v>
      </c>
      <c r="M23" s="204">
        <f>COUNTIFS('Overflow Report'!AA3:AA401,"July",'Overflow Report'!L3:L401,"Release [Sewer], Wet Weather")</f>
        <v>0</v>
      </c>
      <c r="N23" s="189" t="str">
        <f>IF(M23&gt;0,(SUM(BP5:BP228)),"0")</f>
        <v>0</v>
      </c>
      <c r="O23" s="184">
        <f>COUNTIFS('Overflow Report'!AA3:AA401,"July",'Overflow Report'!L3:L401,"Bypass")</f>
        <v>0</v>
      </c>
      <c r="P23" s="184">
        <f>COUNTIFS('Overflow Report'!AA3:AA401,"July",'Overflow Report'!L3:L401,"Upset")</f>
        <v>0</v>
      </c>
      <c r="Q23" s="184">
        <f>COUNTIFS('Overflow Report'!AA3:AA401,"July",'Overflow Report'!L3:L401,"Washout")</f>
        <v>0</v>
      </c>
      <c r="R23" s="176"/>
      <c r="S23" s="176"/>
      <c r="T23" s="176"/>
      <c r="U23" s="176"/>
      <c r="V23" s="176"/>
      <c r="W23" s="176" t="str">
        <f>IF(AND('Overflow Report'!$L21="SSO, Dry Weather",'Overflow Report'!$AA21="January"),'Overflow Report'!$N21,"0")</f>
        <v>0</v>
      </c>
      <c r="X23" s="176" t="str">
        <f>IF(AND('Overflow Report'!$L21="SSO, Dry Weather",'Overflow Report'!$AA21="February"),'Overflow Report'!$N21,"0")</f>
        <v>0</v>
      </c>
      <c r="Y23" s="176" t="str">
        <f>IF(AND('Overflow Report'!$L21="SSO, Dry Weather",'Overflow Report'!$AA21="March"),'Overflow Report'!$N21,"0")</f>
        <v>0</v>
      </c>
      <c r="Z23" s="176" t="str">
        <f>IF(AND('Overflow Report'!$L21="SSO, Dry Weather",'Overflow Report'!$AA21="April"),'Overflow Report'!$N21,"0")</f>
        <v>0</v>
      </c>
      <c r="AA23" s="176" t="str">
        <f>IF(AND('Overflow Report'!$L21="SSO, Dry Weather",'Overflow Report'!$AA21="May"),'Overflow Report'!$N21,"0")</f>
        <v>0</v>
      </c>
      <c r="AB23" s="176" t="str">
        <f>IF(AND('Overflow Report'!$L21="SSO, Dry Weather",'Overflow Report'!$AA21="June"),'Overflow Report'!$N21,"0")</f>
        <v>0</v>
      </c>
      <c r="AC23" s="176" t="str">
        <f>IF(AND('Overflow Report'!$L21="SSO, Dry Weather",'Overflow Report'!$AA21="July"),'Overflow Report'!$N21,"0")</f>
        <v>0</v>
      </c>
      <c r="AD23" s="176" t="str">
        <f>IF(AND('Overflow Report'!$L21="SSO, Dry Weather",'Overflow Report'!$AA21="August"),'Overflow Report'!$N21,"0")</f>
        <v>0</v>
      </c>
      <c r="AE23" s="176" t="str">
        <f>IF(AND('Overflow Report'!$L21="SSO, Dry Weather",'Overflow Report'!$AA21="September"),'Overflow Report'!$N21,"0")</f>
        <v>0</v>
      </c>
      <c r="AF23" s="176" t="str">
        <f>IF(AND('Overflow Report'!$L21="SSO, Dry Weather",'Overflow Report'!$AA21="October"),'Overflow Report'!$N21,"0")</f>
        <v>0</v>
      </c>
      <c r="AG23" s="176" t="str">
        <f>IF(AND('Overflow Report'!$L21="SSO, Dry Weather",'Overflow Report'!$AA21="November"),'Overflow Report'!$N21,"0")</f>
        <v>0</v>
      </c>
      <c r="AH23" s="176" t="str">
        <f>IF(AND('Overflow Report'!$L21="SSO, Dry Weather",'Overflow Report'!$AA21="December"),'Overflow Report'!$N21,"0")</f>
        <v>0</v>
      </c>
      <c r="AI23" s="176"/>
      <c r="AJ23" s="176" t="str">
        <f>IF(AND('Overflow Report'!$L21="SSO, Wet Weather",'Overflow Report'!$AA21="January"),'Overflow Report'!$N21,"0")</f>
        <v>0</v>
      </c>
      <c r="AK23" s="176" t="str">
        <f>IF(AND('Overflow Report'!$L21="SSO, Wet Weather",'Overflow Report'!$AA21="February"),'Overflow Report'!$N21,"0")</f>
        <v>0</v>
      </c>
      <c r="AL23" s="176" t="str">
        <f>IF(AND('Overflow Report'!$L21="SSO, Wet Weather",'Overflow Report'!$AA21="March"),'Overflow Report'!$N21,"0")</f>
        <v>0</v>
      </c>
      <c r="AM23" s="176" t="str">
        <f>IF(AND('Overflow Report'!$L21="SSO, Wet Weather",'Overflow Report'!$AA21="April"),'Overflow Report'!$N21,"0")</f>
        <v>0</v>
      </c>
      <c r="AN23" s="176" t="str">
        <f>IF(AND('Overflow Report'!$L21="SSO, Wet Weather",'Overflow Report'!$AA21="May"),'Overflow Report'!$N21,"0")</f>
        <v>0</v>
      </c>
      <c r="AO23" s="176" t="str">
        <f>IF(AND('Overflow Report'!$L21="SSO, Wet Weather",'Overflow Report'!$AA21="June"),'Overflow Report'!$N21,"0")</f>
        <v>0</v>
      </c>
      <c r="AP23" s="176" t="str">
        <f>IF(AND('Overflow Report'!$L21="SSO, Wet Weather",'Overflow Report'!$AA21="July"),'Overflow Report'!$N21,"0")</f>
        <v>0</v>
      </c>
      <c r="AQ23" s="176" t="str">
        <f>IF(AND('Overflow Report'!$L21="SSO, Wet Weather",'Overflow Report'!$AA21="August"),'Overflow Report'!$N21,"0")</f>
        <v>0</v>
      </c>
      <c r="AR23" s="176" t="str">
        <f>IF(AND('Overflow Report'!$L21="SSO, Wet Weather",'Overflow Report'!$AA21="September"),'Overflow Report'!$N21,"0")</f>
        <v>0</v>
      </c>
      <c r="AS23" s="176" t="str">
        <f>IF(AND('Overflow Report'!$L21="SSO, Wet Weather",'Overflow Report'!$AA21="October"),'Overflow Report'!$N21,"0")</f>
        <v>0</v>
      </c>
      <c r="AT23" s="176" t="str">
        <f>IF(AND('Overflow Report'!$L21="SSO, Wet Weather",'Overflow Report'!$AA21="November"),'Overflow Report'!$N21,"0")</f>
        <v>0</v>
      </c>
      <c r="AU23" s="176" t="str">
        <f>IF(AND('Overflow Report'!$L21="SSO, Wet Weather",'Overflow Report'!$AA21="December"),'Overflow Report'!$N21,"0")</f>
        <v>0</v>
      </c>
      <c r="AV23" s="176"/>
      <c r="AW23" s="176" t="str">
        <f>IF(AND('Overflow Report'!$L21="Release [Sewer], Dry Weather",'Overflow Report'!$AA21="January"),'Overflow Report'!$N21,"0")</f>
        <v>0</v>
      </c>
      <c r="AX23" s="176" t="str">
        <f>IF(AND('Overflow Report'!$L21="Release [Sewer], Dry Weather",'Overflow Report'!$AA21="February"),'Overflow Report'!$N21,"0")</f>
        <v>0</v>
      </c>
      <c r="AY23" s="176" t="str">
        <f>IF(AND('Overflow Report'!$L21="Release [Sewer], Dry Weather",'Overflow Report'!$AA21="March"),'Overflow Report'!$N21,"0")</f>
        <v>0</v>
      </c>
      <c r="AZ23" s="176" t="str">
        <f>IF(AND('Overflow Report'!$L21="Release [Sewer], Dry Weather",'Overflow Report'!$AA21="April"),'Overflow Report'!$N21,"0")</f>
        <v>0</v>
      </c>
      <c r="BA23" s="176" t="str">
        <f>IF(AND('Overflow Report'!$L21="Release [Sewer], Dry Weather",'Overflow Report'!$AA21="May"),'Overflow Report'!$N21,"0")</f>
        <v>0</v>
      </c>
      <c r="BB23" s="176" t="str">
        <f>IF(AND('Overflow Report'!$L21="Release [Sewer], Dry Weather",'Overflow Report'!$AA21="June"),'Overflow Report'!$N21,"0")</f>
        <v>0</v>
      </c>
      <c r="BC23" s="176" t="str">
        <f>IF(AND('Overflow Report'!$L21="Release [Sewer], Dry Weather",'Overflow Report'!$AA21="July"),'Overflow Report'!$N21,"0")</f>
        <v>0</v>
      </c>
      <c r="BD23" s="176" t="str">
        <f>IF(AND('Overflow Report'!$L21="Release [Sewer], Dry Weather",'Overflow Report'!$AA21="August"),'Overflow Report'!$N21,"0")</f>
        <v>0</v>
      </c>
      <c r="BE23" s="176" t="str">
        <f>IF(AND('Overflow Report'!$L21="Release [Sewer], Dry Weather",'Overflow Report'!$AA21="September"),'Overflow Report'!$N21,"0")</f>
        <v>0</v>
      </c>
      <c r="BF23" s="176" t="str">
        <f>IF(AND('Overflow Report'!$L21="Release [Sewer], Dry Weather",'Overflow Report'!$AA21="October"),'Overflow Report'!$N21,"0")</f>
        <v>0</v>
      </c>
      <c r="BG23" s="176" t="str">
        <f>IF(AND('Overflow Report'!$L21="Release [Sewer], Dry Weather",'Overflow Report'!$AA21="November"),'Overflow Report'!$N21,"0")</f>
        <v>0</v>
      </c>
      <c r="BH23" s="176" t="str">
        <f>IF(AND('Overflow Report'!$L21="Release [Sewer], Dry Weather",'Overflow Report'!$AA21="December"),'Overflow Report'!$N21,"0")</f>
        <v>0</v>
      </c>
      <c r="BI23" s="176"/>
      <c r="BJ23" s="176" t="str">
        <f>IF(AND('Overflow Report'!$L21="Release [Sewer], Wet Weather",'Overflow Report'!$AA21="January"),'Overflow Report'!$N21,"0")</f>
        <v>0</v>
      </c>
      <c r="BK23" s="176" t="str">
        <f>IF(AND('Overflow Report'!$L21="Release [Sewer], Wet Weather",'Overflow Report'!$AA21="February"),'Overflow Report'!$N21,"0")</f>
        <v>0</v>
      </c>
      <c r="BL23" s="176" t="str">
        <f>IF(AND('Overflow Report'!$L21="Release [Sewer], Wet Weather",'Overflow Report'!$AA21="March"),'Overflow Report'!$N21,"0")</f>
        <v>0</v>
      </c>
      <c r="BM23" s="176" t="str">
        <f>IF(AND('Overflow Report'!$L21="Release [Sewer], Wet Weather",'Overflow Report'!$AA21="April"),'Overflow Report'!$N21,"0")</f>
        <v>0</v>
      </c>
      <c r="BN23" s="176" t="str">
        <f>IF(AND('Overflow Report'!$L21="Release [Sewer], Wet Weather",'Overflow Report'!$AA21="May"),'Overflow Report'!$N21,"0")</f>
        <v>0</v>
      </c>
      <c r="BO23" s="176" t="str">
        <f>IF(AND('Overflow Report'!$L21="Release [Sewer], Wet Weather",'Overflow Report'!$AA21="June"),'Overflow Report'!$N21,"0")</f>
        <v>0</v>
      </c>
      <c r="BP23" s="176" t="str">
        <f>IF(AND('Overflow Report'!$L21="Release [Sewer], Wet Weather",'Overflow Report'!$AA21="July"),'Overflow Report'!$N21,"0")</f>
        <v>0</v>
      </c>
      <c r="BQ23" s="176" t="str">
        <f>IF(AND('Overflow Report'!$L21="Release [Sewer], Wet Weather",'Overflow Report'!$AA21="August"),'Overflow Report'!$N21,"0")</f>
        <v>0</v>
      </c>
      <c r="BR23" s="176" t="str">
        <f>IF(AND('Overflow Report'!$L21="Release [Sewer], Wet Weather",'Overflow Report'!$AA21="September"),'Overflow Report'!$N21,"0")</f>
        <v>0</v>
      </c>
      <c r="BS23" s="176" t="str">
        <f>IF(AND('Overflow Report'!$L21="Release [Sewer], Wet Weather",'Overflow Report'!$AA21="October"),'Overflow Report'!$N21,"0")</f>
        <v>0</v>
      </c>
      <c r="BT23" s="176" t="str">
        <f>IF(AND('Overflow Report'!$L21="Release [Sewer], Wet Weather",'Overflow Report'!$AA21="November"),'Overflow Report'!$N21,"0")</f>
        <v>0</v>
      </c>
      <c r="BU23" s="176" t="str">
        <f>IF(AND('Overflow Report'!$L21="Release [Sewer], Wet Weather",'Overflow Report'!$AA21="December"),'Overflow Report'!$N21,"0")</f>
        <v>0</v>
      </c>
      <c r="BV23" s="176"/>
      <c r="BW23" s="176"/>
      <c r="BX23" s="176"/>
      <c r="BY23" s="176"/>
      <c r="BZ23" s="176"/>
      <c r="CA23" s="176"/>
      <c r="CB23" s="176"/>
      <c r="CC23" s="176"/>
      <c r="CD23" s="176"/>
      <c r="CE23" s="176"/>
      <c r="CF23" s="176"/>
      <c r="CG23" s="176"/>
      <c r="CH23" s="176"/>
      <c r="CI23" s="176"/>
      <c r="CJ23" s="176"/>
      <c r="DK23" s="159"/>
      <c r="DL23" s="159"/>
      <c r="DM23" s="159"/>
      <c r="DN23" s="159"/>
      <c r="DO23" s="159"/>
      <c r="DP23" s="159"/>
      <c r="DQ23" s="159"/>
      <c r="DR23" s="159"/>
      <c r="DS23" s="159"/>
      <c r="DT23" s="159"/>
      <c r="DU23" s="159"/>
      <c r="DV23" s="159"/>
      <c r="DW23" s="159"/>
      <c r="DX23" s="159"/>
    </row>
    <row r="24" spans="2:128" s="173" customFormat="1" ht="15">
      <c r="B24" s="851"/>
      <c r="C24" s="177" t="s">
        <v>333</v>
      </c>
      <c r="D24" s="319">
        <f>D17</f>
        <v>2024</v>
      </c>
      <c r="E24" s="201">
        <f>COUNTIFS('Overflow Report'!AA3:AA401,"August",'Overflow Report'!L3:L401,"SSO, Dry Weather")</f>
        <v>0</v>
      </c>
      <c r="F24" s="195" t="str">
        <f>IF(Aug!K35=0,"",SUM(E13:E24))</f>
        <v/>
      </c>
      <c r="G24" s="187">
        <f>IF(F24&gt;0,(SUM(AD5:AD228)),"0")</f>
        <v>0</v>
      </c>
      <c r="H24" s="201">
        <f>COUNTIFS('Overflow Report'!AA3:AA401,"August",'Overflow Report'!L3:L401,"SSO, Wet Weather")</f>
        <v>0</v>
      </c>
      <c r="I24" s="195" t="str">
        <f>IF(Aug!K35=0,"",SUM(H13:H24))</f>
        <v/>
      </c>
      <c r="J24" s="187">
        <f>IF(I24&gt;0,(SUM(AQ5:AQ228)),"0")</f>
        <v>0</v>
      </c>
      <c r="K24" s="201">
        <f>COUNTIFS('Overflow Report'!AA3:AA401,"August",'Overflow Report'!L3:L401,"Release [Sewer], Dry Weather")</f>
        <v>0</v>
      </c>
      <c r="L24" s="187" t="str">
        <f>IF(K24&gt;0,(SUM(BD5:BD228)),"0")</f>
        <v>0</v>
      </c>
      <c r="M24" s="201">
        <f>COUNTIFS('Overflow Report'!AA3:AA401,"August",'Overflow Report'!L3:L401,"Release [Sewer], Wet Weather")</f>
        <v>0</v>
      </c>
      <c r="N24" s="187" t="str">
        <f>IF(M24&gt;0,(SUM(BQ5:BQ228)),"0")</f>
        <v>0</v>
      </c>
      <c r="O24" s="182">
        <f>COUNTIFS('Overflow Report'!AA3:AA401,"August",'Overflow Report'!L3:L401,"Bypass")</f>
        <v>0</v>
      </c>
      <c r="P24" s="182">
        <f>COUNTIFS('Overflow Report'!AA3:AA401,"August",'Overflow Report'!L3:L401,"Upset")</f>
        <v>0</v>
      </c>
      <c r="Q24" s="182">
        <f>COUNTIFS('Overflow Report'!AA3:AA401,"August",'Overflow Report'!L3:L401,"Washout")</f>
        <v>0</v>
      </c>
      <c r="R24" s="176"/>
      <c r="S24" s="176"/>
      <c r="T24" s="176"/>
      <c r="U24" s="176"/>
      <c r="V24" s="176"/>
      <c r="W24" s="176" t="str">
        <f>IF(AND('Overflow Report'!$L22="SSO, Dry Weather",'Overflow Report'!$AA22="January"),'Overflow Report'!$N22,"0")</f>
        <v>0</v>
      </c>
      <c r="X24" s="176" t="str">
        <f>IF(AND('Overflow Report'!$L22="SSO, Dry Weather",'Overflow Report'!$AA22="February"),'Overflow Report'!$N22,"0")</f>
        <v>0</v>
      </c>
      <c r="Y24" s="176" t="str">
        <f>IF(AND('Overflow Report'!$L22="SSO, Dry Weather",'Overflow Report'!$AA22="March"),'Overflow Report'!$N22,"0")</f>
        <v>0</v>
      </c>
      <c r="Z24" s="176" t="str">
        <f>IF(AND('Overflow Report'!$L22="SSO, Dry Weather",'Overflow Report'!$AA22="April"),'Overflow Report'!$N22,"0")</f>
        <v>0</v>
      </c>
      <c r="AA24" s="176" t="str">
        <f>IF(AND('Overflow Report'!$L22="SSO, Dry Weather",'Overflow Report'!$AA22="May"),'Overflow Report'!$N22,"0")</f>
        <v>0</v>
      </c>
      <c r="AB24" s="176" t="str">
        <f>IF(AND('Overflow Report'!$L22="SSO, Dry Weather",'Overflow Report'!$AA22="June"),'Overflow Report'!$N22,"0")</f>
        <v>0</v>
      </c>
      <c r="AC24" s="176" t="str">
        <f>IF(AND('Overflow Report'!$L22="SSO, Dry Weather",'Overflow Report'!$AA22="July"),'Overflow Report'!$N22,"0")</f>
        <v>0</v>
      </c>
      <c r="AD24" s="176" t="str">
        <f>IF(AND('Overflow Report'!$L22="SSO, Dry Weather",'Overflow Report'!$AA22="August"),'Overflow Report'!$N22,"0")</f>
        <v>0</v>
      </c>
      <c r="AE24" s="176" t="str">
        <f>IF(AND('Overflow Report'!$L22="SSO, Dry Weather",'Overflow Report'!$AA22="September"),'Overflow Report'!$N22,"0")</f>
        <v>0</v>
      </c>
      <c r="AF24" s="176" t="str">
        <f>IF(AND('Overflow Report'!$L22="SSO, Dry Weather",'Overflow Report'!$AA22="October"),'Overflow Report'!$N22,"0")</f>
        <v>0</v>
      </c>
      <c r="AG24" s="176" t="str">
        <f>IF(AND('Overflow Report'!$L22="SSO, Dry Weather",'Overflow Report'!$AA22="November"),'Overflow Report'!$N22,"0")</f>
        <v>0</v>
      </c>
      <c r="AH24" s="176" t="str">
        <f>IF(AND('Overflow Report'!$L22="SSO, Dry Weather",'Overflow Report'!$AA22="December"),'Overflow Report'!$N22,"0")</f>
        <v>0</v>
      </c>
      <c r="AI24" s="176"/>
      <c r="AJ24" s="176" t="str">
        <f>IF(AND('Overflow Report'!$L22="SSO, Wet Weather",'Overflow Report'!$AA22="January"),'Overflow Report'!$N22,"0")</f>
        <v>0</v>
      </c>
      <c r="AK24" s="176" t="str">
        <f>IF(AND('Overflow Report'!$L22="SSO, Wet Weather",'Overflow Report'!$AA22="February"),'Overflow Report'!$N22,"0")</f>
        <v>0</v>
      </c>
      <c r="AL24" s="176" t="str">
        <f>IF(AND('Overflow Report'!$L22="SSO, Wet Weather",'Overflow Report'!$AA22="March"),'Overflow Report'!$N22,"0")</f>
        <v>0</v>
      </c>
      <c r="AM24" s="176" t="str">
        <f>IF(AND('Overflow Report'!$L22="SSO, Wet Weather",'Overflow Report'!$AA22="April"),'Overflow Report'!$N22,"0")</f>
        <v>0</v>
      </c>
      <c r="AN24" s="176" t="str">
        <f>IF(AND('Overflow Report'!$L22="SSO, Wet Weather",'Overflow Report'!$AA22="May"),'Overflow Report'!$N22,"0")</f>
        <v>0</v>
      </c>
      <c r="AO24" s="176" t="str">
        <f>IF(AND('Overflow Report'!$L22="SSO, Wet Weather",'Overflow Report'!$AA22="June"),'Overflow Report'!$N22,"0")</f>
        <v>0</v>
      </c>
      <c r="AP24" s="176" t="str">
        <f>IF(AND('Overflow Report'!$L22="SSO, Wet Weather",'Overflow Report'!$AA22="July"),'Overflow Report'!$N22,"0")</f>
        <v>0</v>
      </c>
      <c r="AQ24" s="176" t="str">
        <f>IF(AND('Overflow Report'!$L22="SSO, Wet Weather",'Overflow Report'!$AA22="August"),'Overflow Report'!$N22,"0")</f>
        <v>0</v>
      </c>
      <c r="AR24" s="176" t="str">
        <f>IF(AND('Overflow Report'!$L22="SSO, Wet Weather",'Overflow Report'!$AA22="September"),'Overflow Report'!$N22,"0")</f>
        <v>0</v>
      </c>
      <c r="AS24" s="176" t="str">
        <f>IF(AND('Overflow Report'!$L22="SSO, Wet Weather",'Overflow Report'!$AA22="October"),'Overflow Report'!$N22,"0")</f>
        <v>0</v>
      </c>
      <c r="AT24" s="176" t="str">
        <f>IF(AND('Overflow Report'!$L22="SSO, Wet Weather",'Overflow Report'!$AA22="November"),'Overflow Report'!$N22,"0")</f>
        <v>0</v>
      </c>
      <c r="AU24" s="176" t="str">
        <f>IF(AND('Overflow Report'!$L22="SSO, Wet Weather",'Overflow Report'!$AA22="December"),'Overflow Report'!$N22,"0")</f>
        <v>0</v>
      </c>
      <c r="AV24" s="176"/>
      <c r="AW24" s="176" t="str">
        <f>IF(AND('Overflow Report'!$L22="Release [Sewer], Dry Weather",'Overflow Report'!$AA22="January"),'Overflow Report'!$N22,"0")</f>
        <v>0</v>
      </c>
      <c r="AX24" s="176" t="str">
        <f>IF(AND('Overflow Report'!$L22="Release [Sewer], Dry Weather",'Overflow Report'!$AA22="February"),'Overflow Report'!$N22,"0")</f>
        <v>0</v>
      </c>
      <c r="AY24" s="176" t="str">
        <f>IF(AND('Overflow Report'!$L22="Release [Sewer], Dry Weather",'Overflow Report'!$AA22="March"),'Overflow Report'!$N22,"0")</f>
        <v>0</v>
      </c>
      <c r="AZ24" s="176" t="str">
        <f>IF(AND('Overflow Report'!$L22="Release [Sewer], Dry Weather",'Overflow Report'!$AA22="April"),'Overflow Report'!$N22,"0")</f>
        <v>0</v>
      </c>
      <c r="BA24" s="176" t="str">
        <f>IF(AND('Overflow Report'!$L22="Release [Sewer], Dry Weather",'Overflow Report'!$AA22="May"),'Overflow Report'!$N22,"0")</f>
        <v>0</v>
      </c>
      <c r="BB24" s="176" t="str">
        <f>IF(AND('Overflow Report'!$L22="Release [Sewer], Dry Weather",'Overflow Report'!$AA22="June"),'Overflow Report'!$N22,"0")</f>
        <v>0</v>
      </c>
      <c r="BC24" s="176" t="str">
        <f>IF(AND('Overflow Report'!$L22="Release [Sewer], Dry Weather",'Overflow Report'!$AA22="July"),'Overflow Report'!$N22,"0")</f>
        <v>0</v>
      </c>
      <c r="BD24" s="176" t="str">
        <f>IF(AND('Overflow Report'!$L22="Release [Sewer], Dry Weather",'Overflow Report'!$AA22="August"),'Overflow Report'!$N22,"0")</f>
        <v>0</v>
      </c>
      <c r="BE24" s="176" t="str">
        <f>IF(AND('Overflow Report'!$L22="Release [Sewer], Dry Weather",'Overflow Report'!$AA22="September"),'Overflow Report'!$N22,"0")</f>
        <v>0</v>
      </c>
      <c r="BF24" s="176" t="str">
        <f>IF(AND('Overflow Report'!$L22="Release [Sewer], Dry Weather",'Overflow Report'!$AA22="October"),'Overflow Report'!$N22,"0")</f>
        <v>0</v>
      </c>
      <c r="BG24" s="176" t="str">
        <f>IF(AND('Overflow Report'!$L22="Release [Sewer], Dry Weather",'Overflow Report'!$AA22="November"),'Overflow Report'!$N22,"0")</f>
        <v>0</v>
      </c>
      <c r="BH24" s="176" t="str">
        <f>IF(AND('Overflow Report'!$L22="Release [Sewer], Dry Weather",'Overflow Report'!$AA22="December"),'Overflow Report'!$N22,"0")</f>
        <v>0</v>
      </c>
      <c r="BI24" s="176"/>
      <c r="BJ24" s="176" t="str">
        <f>IF(AND('Overflow Report'!$L22="Release [Sewer], Wet Weather",'Overflow Report'!$AA22="January"),'Overflow Report'!$N22,"0")</f>
        <v>0</v>
      </c>
      <c r="BK24" s="176" t="str">
        <f>IF(AND('Overflow Report'!$L22="Release [Sewer], Wet Weather",'Overflow Report'!$AA22="February"),'Overflow Report'!$N22,"0")</f>
        <v>0</v>
      </c>
      <c r="BL24" s="176" t="str">
        <f>IF(AND('Overflow Report'!$L22="Release [Sewer], Wet Weather",'Overflow Report'!$AA22="March"),'Overflow Report'!$N22,"0")</f>
        <v>0</v>
      </c>
      <c r="BM24" s="176" t="str">
        <f>IF(AND('Overflow Report'!$L22="Release [Sewer], Wet Weather",'Overflow Report'!$AA22="April"),'Overflow Report'!$N22,"0")</f>
        <v>0</v>
      </c>
      <c r="BN24" s="176" t="str">
        <f>IF(AND('Overflow Report'!$L22="Release [Sewer], Wet Weather",'Overflow Report'!$AA22="May"),'Overflow Report'!$N22,"0")</f>
        <v>0</v>
      </c>
      <c r="BO24" s="176" t="str">
        <f>IF(AND('Overflow Report'!$L22="Release [Sewer], Wet Weather",'Overflow Report'!$AA22="June"),'Overflow Report'!$N22,"0")</f>
        <v>0</v>
      </c>
      <c r="BP24" s="176" t="str">
        <f>IF(AND('Overflow Report'!$L22="Release [Sewer], Wet Weather",'Overflow Report'!$AA22="July"),'Overflow Report'!$N22,"0")</f>
        <v>0</v>
      </c>
      <c r="BQ24" s="176" t="str">
        <f>IF(AND('Overflow Report'!$L22="Release [Sewer], Wet Weather",'Overflow Report'!$AA22="August"),'Overflow Report'!$N22,"0")</f>
        <v>0</v>
      </c>
      <c r="BR24" s="176" t="str">
        <f>IF(AND('Overflow Report'!$L22="Release [Sewer], Wet Weather",'Overflow Report'!$AA22="September"),'Overflow Report'!$N22,"0")</f>
        <v>0</v>
      </c>
      <c r="BS24" s="176" t="str">
        <f>IF(AND('Overflow Report'!$L22="Release [Sewer], Wet Weather",'Overflow Report'!$AA22="October"),'Overflow Report'!$N22,"0")</f>
        <v>0</v>
      </c>
      <c r="BT24" s="176" t="str">
        <f>IF(AND('Overflow Report'!$L22="Release [Sewer], Wet Weather",'Overflow Report'!$AA22="November"),'Overflow Report'!$N22,"0")</f>
        <v>0</v>
      </c>
      <c r="BU24" s="176" t="str">
        <f>IF(AND('Overflow Report'!$L22="Release [Sewer], Wet Weather",'Overflow Report'!$AA22="December"),'Overflow Report'!$N22,"0")</f>
        <v>0</v>
      </c>
      <c r="BV24" s="176"/>
      <c r="BW24" s="176"/>
      <c r="BX24" s="176"/>
      <c r="BY24" s="176"/>
      <c r="BZ24" s="176"/>
      <c r="CA24" s="176"/>
      <c r="CB24" s="176"/>
      <c r="CC24" s="176"/>
      <c r="CD24" s="176"/>
      <c r="CE24" s="176"/>
      <c r="CF24" s="176"/>
      <c r="CG24" s="176"/>
      <c r="CH24" s="176"/>
      <c r="CI24" s="176"/>
      <c r="CJ24" s="176"/>
      <c r="DK24" s="159"/>
      <c r="DL24" s="159"/>
      <c r="DM24" s="159"/>
      <c r="DN24" s="159"/>
      <c r="DO24" s="159"/>
      <c r="DP24" s="159"/>
      <c r="DQ24" s="159"/>
      <c r="DR24" s="159"/>
      <c r="DS24" s="159"/>
      <c r="DT24" s="159"/>
      <c r="DU24" s="159"/>
      <c r="DV24" s="159"/>
      <c r="DW24" s="159"/>
      <c r="DX24" s="159"/>
    </row>
    <row r="25" spans="2:128" s="173" customFormat="1" ht="15">
      <c r="B25" s="851"/>
      <c r="C25" s="178" t="s">
        <v>334</v>
      </c>
      <c r="D25" s="320">
        <f>D17</f>
        <v>2024</v>
      </c>
      <c r="E25" s="202">
        <f>COUNTIFS('Overflow Report'!AA3:AA401,"September",'Overflow Report'!L3:L401,"SSO, Dry Weather")</f>
        <v>0</v>
      </c>
      <c r="F25" s="196" t="str">
        <f>IF(Sept!K34=0,"",SUM(E14:E25))</f>
        <v/>
      </c>
      <c r="G25" s="189">
        <f>IF(F25&gt;0,(SUM(AE5:AE228)),"0")</f>
        <v>0</v>
      </c>
      <c r="H25" s="202">
        <f>COUNTIFS('Overflow Report'!AA3:AA401,"September",'Overflow Report'!L3:L401,"SSO, Wet Weather")</f>
        <v>0</v>
      </c>
      <c r="I25" s="196" t="str">
        <f>IF(Sept!K34=0,"",SUM(H14:H25))</f>
        <v/>
      </c>
      <c r="J25" s="189">
        <f>IF(I25&gt;0,(SUM(AR5:AR228)),"0")</f>
        <v>0</v>
      </c>
      <c r="K25" s="204">
        <f>COUNTIFS('Overflow Report'!AA3:AA401,"September",'Overflow Report'!L3:L401,"Release [Sewer], Dry Weather")</f>
        <v>0</v>
      </c>
      <c r="L25" s="189" t="str">
        <f>IF(K25&gt;0,(SUM(BE5:BE228)),"0")</f>
        <v>0</v>
      </c>
      <c r="M25" s="204">
        <f>COUNTIFS('Overflow Report'!AA3:AA401,"September",'Overflow Report'!L3:L401,"Release [Sewer], Wet Weather")</f>
        <v>0</v>
      </c>
      <c r="N25" s="189" t="str">
        <f>IF(M25&gt;0,(SUM(BR5:BR228)),"0")</f>
        <v>0</v>
      </c>
      <c r="O25" s="184">
        <f>COUNTIFS('Overflow Report'!AA3:AA401,"September",'Overflow Report'!L3:L401,"Bypass")</f>
        <v>0</v>
      </c>
      <c r="P25" s="184">
        <f>COUNTIFS('Overflow Report'!AA3:AA401,"September",'Overflow Report'!L3:L401,"Upset")</f>
        <v>0</v>
      </c>
      <c r="Q25" s="184">
        <f>COUNTIFS('Overflow Report'!AA3:AA401,"September",'Overflow Report'!L3:L401,"Washout")</f>
        <v>0</v>
      </c>
      <c r="R25" s="176"/>
      <c r="S25" s="176"/>
      <c r="T25" s="176"/>
      <c r="U25" s="176"/>
      <c r="V25" s="176"/>
      <c r="W25" s="176" t="str">
        <f>IF(AND('Overflow Report'!$L23="SSO, Dry Weather",'Overflow Report'!$AA23="January"),'Overflow Report'!$N23,"0")</f>
        <v>0</v>
      </c>
      <c r="X25" s="176" t="str">
        <f>IF(AND('Overflow Report'!$L23="SSO, Dry Weather",'Overflow Report'!$AA23="February"),'Overflow Report'!$N23,"0")</f>
        <v>0</v>
      </c>
      <c r="Y25" s="176" t="str">
        <f>IF(AND('Overflow Report'!$L23="SSO, Dry Weather",'Overflow Report'!$AA23="March"),'Overflow Report'!$N23,"0")</f>
        <v>0</v>
      </c>
      <c r="Z25" s="176" t="str">
        <f>IF(AND('Overflow Report'!$L23="SSO, Dry Weather",'Overflow Report'!$AA23="April"),'Overflow Report'!$N23,"0")</f>
        <v>0</v>
      </c>
      <c r="AA25" s="176" t="str">
        <f>IF(AND('Overflow Report'!$L23="SSO, Dry Weather",'Overflow Report'!$AA23="May"),'Overflow Report'!$N23,"0")</f>
        <v>0</v>
      </c>
      <c r="AB25" s="176" t="str">
        <f>IF(AND('Overflow Report'!$L23="SSO, Dry Weather",'Overflow Report'!$AA23="June"),'Overflow Report'!$N23,"0")</f>
        <v>0</v>
      </c>
      <c r="AC25" s="176" t="str">
        <f>IF(AND('Overflow Report'!$L23="SSO, Dry Weather",'Overflow Report'!$AA23="July"),'Overflow Report'!$N23,"0")</f>
        <v>0</v>
      </c>
      <c r="AD25" s="176" t="str">
        <f>IF(AND('Overflow Report'!$L23="SSO, Dry Weather",'Overflow Report'!$AA23="August"),'Overflow Report'!$N23,"0")</f>
        <v>0</v>
      </c>
      <c r="AE25" s="176" t="str">
        <f>IF(AND('Overflow Report'!$L23="SSO, Dry Weather",'Overflow Report'!$AA23="September"),'Overflow Report'!$N23,"0")</f>
        <v>0</v>
      </c>
      <c r="AF25" s="176" t="str">
        <f>IF(AND('Overflow Report'!$L23="SSO, Dry Weather",'Overflow Report'!$AA23="October"),'Overflow Report'!$N23,"0")</f>
        <v>0</v>
      </c>
      <c r="AG25" s="176" t="str">
        <f>IF(AND('Overflow Report'!$L23="SSO, Dry Weather",'Overflow Report'!$AA23="November"),'Overflow Report'!$N23,"0")</f>
        <v>0</v>
      </c>
      <c r="AH25" s="176" t="str">
        <f>IF(AND('Overflow Report'!$L23="SSO, Dry Weather",'Overflow Report'!$AA23="December"),'Overflow Report'!$N23,"0")</f>
        <v>0</v>
      </c>
      <c r="AI25" s="176"/>
      <c r="AJ25" s="176" t="str">
        <f>IF(AND('Overflow Report'!$L23="SSO, Wet Weather",'Overflow Report'!$AA23="January"),'Overflow Report'!$N23,"0")</f>
        <v>0</v>
      </c>
      <c r="AK25" s="176" t="str">
        <f>IF(AND('Overflow Report'!$L23="SSO, Wet Weather",'Overflow Report'!$AA23="February"),'Overflow Report'!$N23,"0")</f>
        <v>0</v>
      </c>
      <c r="AL25" s="176" t="str">
        <f>IF(AND('Overflow Report'!$L23="SSO, Wet Weather",'Overflow Report'!$AA23="March"),'Overflow Report'!$N23,"0")</f>
        <v>0</v>
      </c>
      <c r="AM25" s="176" t="str">
        <f>IF(AND('Overflow Report'!$L23="SSO, Wet Weather",'Overflow Report'!$AA23="April"),'Overflow Report'!$N23,"0")</f>
        <v>0</v>
      </c>
      <c r="AN25" s="176" t="str">
        <f>IF(AND('Overflow Report'!$L23="SSO, Wet Weather",'Overflow Report'!$AA23="May"),'Overflow Report'!$N23,"0")</f>
        <v>0</v>
      </c>
      <c r="AO25" s="176" t="str">
        <f>IF(AND('Overflow Report'!$L23="SSO, Wet Weather",'Overflow Report'!$AA23="June"),'Overflow Report'!$N23,"0")</f>
        <v>0</v>
      </c>
      <c r="AP25" s="176" t="str">
        <f>IF(AND('Overflow Report'!$L23="SSO, Wet Weather",'Overflow Report'!$AA23="July"),'Overflow Report'!$N23,"0")</f>
        <v>0</v>
      </c>
      <c r="AQ25" s="176" t="str">
        <f>IF(AND('Overflow Report'!$L23="SSO, Wet Weather",'Overflow Report'!$AA23="August"),'Overflow Report'!$N23,"0")</f>
        <v>0</v>
      </c>
      <c r="AR25" s="176" t="str">
        <f>IF(AND('Overflow Report'!$L23="SSO, Wet Weather",'Overflow Report'!$AA23="September"),'Overflow Report'!$N23,"0")</f>
        <v>0</v>
      </c>
      <c r="AS25" s="176" t="str">
        <f>IF(AND('Overflow Report'!$L23="SSO, Wet Weather",'Overflow Report'!$AA23="October"),'Overflow Report'!$N23,"0")</f>
        <v>0</v>
      </c>
      <c r="AT25" s="176" t="str">
        <f>IF(AND('Overflow Report'!$L23="SSO, Wet Weather",'Overflow Report'!$AA23="November"),'Overflow Report'!$N23,"0")</f>
        <v>0</v>
      </c>
      <c r="AU25" s="176" t="str">
        <f>IF(AND('Overflow Report'!$L23="SSO, Wet Weather",'Overflow Report'!$AA23="December"),'Overflow Report'!$N23,"0")</f>
        <v>0</v>
      </c>
      <c r="AV25" s="176"/>
      <c r="AW25" s="176" t="str">
        <f>IF(AND('Overflow Report'!$L23="Release [Sewer], Dry Weather",'Overflow Report'!$AA23="January"),'Overflow Report'!$N23,"0")</f>
        <v>0</v>
      </c>
      <c r="AX25" s="176" t="str">
        <f>IF(AND('Overflow Report'!$L23="Release [Sewer], Dry Weather",'Overflow Report'!$AA23="February"),'Overflow Report'!$N23,"0")</f>
        <v>0</v>
      </c>
      <c r="AY25" s="176" t="str">
        <f>IF(AND('Overflow Report'!$L23="Release [Sewer], Dry Weather",'Overflow Report'!$AA23="March"),'Overflow Report'!$N23,"0")</f>
        <v>0</v>
      </c>
      <c r="AZ25" s="176" t="str">
        <f>IF(AND('Overflow Report'!$L23="Release [Sewer], Dry Weather",'Overflow Report'!$AA23="April"),'Overflow Report'!$N23,"0")</f>
        <v>0</v>
      </c>
      <c r="BA25" s="176" t="str">
        <f>IF(AND('Overflow Report'!$L23="Release [Sewer], Dry Weather",'Overflow Report'!$AA23="May"),'Overflow Report'!$N23,"0")</f>
        <v>0</v>
      </c>
      <c r="BB25" s="176" t="str">
        <f>IF(AND('Overflow Report'!$L23="Release [Sewer], Dry Weather",'Overflow Report'!$AA23="June"),'Overflow Report'!$N23,"0")</f>
        <v>0</v>
      </c>
      <c r="BC25" s="176" t="str">
        <f>IF(AND('Overflow Report'!$L23="Release [Sewer], Dry Weather",'Overflow Report'!$AA23="July"),'Overflow Report'!$N23,"0")</f>
        <v>0</v>
      </c>
      <c r="BD25" s="176" t="str">
        <f>IF(AND('Overflow Report'!$L23="Release [Sewer], Dry Weather",'Overflow Report'!$AA23="August"),'Overflow Report'!$N23,"0")</f>
        <v>0</v>
      </c>
      <c r="BE25" s="176" t="str">
        <f>IF(AND('Overflow Report'!$L23="Release [Sewer], Dry Weather",'Overflow Report'!$AA23="September"),'Overflow Report'!$N23,"0")</f>
        <v>0</v>
      </c>
      <c r="BF25" s="176" t="str">
        <f>IF(AND('Overflow Report'!$L23="Release [Sewer], Dry Weather",'Overflow Report'!$AA23="October"),'Overflow Report'!$N23,"0")</f>
        <v>0</v>
      </c>
      <c r="BG25" s="176" t="str">
        <f>IF(AND('Overflow Report'!$L23="Release [Sewer], Dry Weather",'Overflow Report'!$AA23="November"),'Overflow Report'!$N23,"0")</f>
        <v>0</v>
      </c>
      <c r="BH25" s="176" t="str">
        <f>IF(AND('Overflow Report'!$L23="Release [Sewer], Dry Weather",'Overflow Report'!$AA23="December"),'Overflow Report'!$N23,"0")</f>
        <v>0</v>
      </c>
      <c r="BI25" s="176"/>
      <c r="BJ25" s="176" t="str">
        <f>IF(AND('Overflow Report'!$L23="Release [Sewer], Wet Weather",'Overflow Report'!$AA23="January"),'Overflow Report'!$N23,"0")</f>
        <v>0</v>
      </c>
      <c r="BK25" s="176" t="str">
        <f>IF(AND('Overflow Report'!$L23="Release [Sewer], Wet Weather",'Overflow Report'!$AA23="February"),'Overflow Report'!$N23,"0")</f>
        <v>0</v>
      </c>
      <c r="BL25" s="176" t="str">
        <f>IF(AND('Overflow Report'!$L23="Release [Sewer], Wet Weather",'Overflow Report'!$AA23="March"),'Overflow Report'!$N23,"0")</f>
        <v>0</v>
      </c>
      <c r="BM25" s="176" t="str">
        <f>IF(AND('Overflow Report'!$L23="Release [Sewer], Wet Weather",'Overflow Report'!$AA23="April"),'Overflow Report'!$N23,"0")</f>
        <v>0</v>
      </c>
      <c r="BN25" s="176" t="str">
        <f>IF(AND('Overflow Report'!$L23="Release [Sewer], Wet Weather",'Overflow Report'!$AA23="May"),'Overflow Report'!$N23,"0")</f>
        <v>0</v>
      </c>
      <c r="BO25" s="176" t="str">
        <f>IF(AND('Overflow Report'!$L23="Release [Sewer], Wet Weather",'Overflow Report'!$AA23="June"),'Overflow Report'!$N23,"0")</f>
        <v>0</v>
      </c>
      <c r="BP25" s="176" t="str">
        <f>IF(AND('Overflow Report'!$L23="Release [Sewer], Wet Weather",'Overflow Report'!$AA23="July"),'Overflow Report'!$N23,"0")</f>
        <v>0</v>
      </c>
      <c r="BQ25" s="176" t="str">
        <f>IF(AND('Overflow Report'!$L23="Release [Sewer], Wet Weather",'Overflow Report'!$AA23="August"),'Overflow Report'!$N23,"0")</f>
        <v>0</v>
      </c>
      <c r="BR25" s="176" t="str">
        <f>IF(AND('Overflow Report'!$L23="Release [Sewer], Wet Weather",'Overflow Report'!$AA23="September"),'Overflow Report'!$N23,"0")</f>
        <v>0</v>
      </c>
      <c r="BS25" s="176" t="str">
        <f>IF(AND('Overflow Report'!$L23="Release [Sewer], Wet Weather",'Overflow Report'!$AA23="October"),'Overflow Report'!$N23,"0")</f>
        <v>0</v>
      </c>
      <c r="BT25" s="176" t="str">
        <f>IF(AND('Overflow Report'!$L23="Release [Sewer], Wet Weather",'Overflow Report'!$AA23="November"),'Overflow Report'!$N23,"0")</f>
        <v>0</v>
      </c>
      <c r="BU25" s="176" t="str">
        <f>IF(AND('Overflow Report'!$L23="Release [Sewer], Wet Weather",'Overflow Report'!$AA23="December"),'Overflow Report'!$N23,"0")</f>
        <v>0</v>
      </c>
      <c r="BV25" s="176"/>
      <c r="BW25" s="176"/>
      <c r="BX25" s="176"/>
      <c r="BY25" s="176"/>
      <c r="BZ25" s="176"/>
      <c r="CA25" s="176"/>
      <c r="CB25" s="176"/>
      <c r="CC25" s="176"/>
      <c r="CD25" s="176"/>
      <c r="CE25" s="176"/>
      <c r="CF25" s="176"/>
      <c r="CG25" s="176"/>
      <c r="CH25" s="176"/>
      <c r="CI25" s="176"/>
      <c r="CJ25" s="176"/>
      <c r="DK25" s="159"/>
      <c r="DL25" s="159"/>
      <c r="DM25" s="159"/>
      <c r="DN25" s="159"/>
      <c r="DO25" s="159"/>
      <c r="DP25" s="159"/>
      <c r="DQ25" s="159"/>
      <c r="DR25" s="159"/>
      <c r="DS25" s="159"/>
      <c r="DT25" s="159"/>
      <c r="DU25" s="159"/>
      <c r="DV25" s="159"/>
      <c r="DW25" s="159"/>
      <c r="DX25" s="159"/>
    </row>
    <row r="26" spans="2:128" s="173" customFormat="1" ht="15">
      <c r="B26" s="851"/>
      <c r="C26" s="177" t="s">
        <v>335</v>
      </c>
      <c r="D26" s="319">
        <f>D17</f>
        <v>2024</v>
      </c>
      <c r="E26" s="201">
        <f>COUNTIFS('Overflow Report'!AA3:AA401,"October",'Overflow Report'!L3:L401,"SSO, Dry Weather")</f>
        <v>0</v>
      </c>
      <c r="F26" s="195" t="str">
        <f>IF(Oct!K35=0,"",SUM(E15:E26))</f>
        <v/>
      </c>
      <c r="G26" s="187">
        <f>IF(F26&gt;0,(SUM(AF5:AF228)),"0")</f>
        <v>0</v>
      </c>
      <c r="H26" s="201">
        <f>COUNTIFS('Overflow Report'!AA3:AA401,"October",'Overflow Report'!L3:L401,"SSO, Wet Weather")</f>
        <v>0</v>
      </c>
      <c r="I26" s="195" t="str">
        <f>IF(Oct!K35=0,"",SUM(H15:H26))</f>
        <v/>
      </c>
      <c r="J26" s="187">
        <f>IF(I26&gt;0,(SUM(AS5:AS228)),"0")</f>
        <v>0</v>
      </c>
      <c r="K26" s="201">
        <f>COUNTIFS('Overflow Report'!AA3:AA401,"October",'Overflow Report'!L3:L401,"Release [Sewer], Dry Weather")</f>
        <v>0</v>
      </c>
      <c r="L26" s="187" t="str">
        <f>IF(K26&gt;0,(SUM(BF5:BF228)),"0")</f>
        <v>0</v>
      </c>
      <c r="M26" s="201">
        <f>COUNTIFS('Overflow Report'!AA3:AA401,"October",'Overflow Report'!L3:L401,"Release [Sewer], Wet Weather")</f>
        <v>0</v>
      </c>
      <c r="N26" s="187" t="str">
        <f>IF(M26&gt;0,(SUM(BS5:BS228)),"0")</f>
        <v>0</v>
      </c>
      <c r="O26" s="182">
        <f>COUNTIFS('Overflow Report'!AA3:AA401,"October",'Overflow Report'!L3:L401,"Bypass")</f>
        <v>0</v>
      </c>
      <c r="P26" s="182">
        <f>COUNTIFS('Overflow Report'!AA3:AA401,"October",'Overflow Report'!L3:L401,"Upset")</f>
        <v>0</v>
      </c>
      <c r="Q26" s="182">
        <f>COUNTIFS('Overflow Report'!AA3:AA401,"October",'Overflow Report'!L3:L401,"Washout")</f>
        <v>0</v>
      </c>
      <c r="R26" s="176"/>
      <c r="S26" s="176"/>
      <c r="T26" s="176"/>
      <c r="U26" s="176"/>
      <c r="V26" s="176"/>
      <c r="W26" s="176" t="str">
        <f>IF(AND('Overflow Report'!$L24="SSO, Dry Weather",'Overflow Report'!$AA24="January"),'Overflow Report'!$N24,"0")</f>
        <v>0</v>
      </c>
      <c r="X26" s="176" t="str">
        <f>IF(AND('Overflow Report'!$L24="SSO, Dry Weather",'Overflow Report'!$AA24="February"),'Overflow Report'!$N24,"0")</f>
        <v>0</v>
      </c>
      <c r="Y26" s="176" t="str">
        <f>IF(AND('Overflow Report'!$L24="SSO, Dry Weather",'Overflow Report'!$AA24="March"),'Overflow Report'!$N24,"0")</f>
        <v>0</v>
      </c>
      <c r="Z26" s="176" t="str">
        <f>IF(AND('Overflow Report'!$L24="SSO, Dry Weather",'Overflow Report'!$AA24="April"),'Overflow Report'!$N24,"0")</f>
        <v>0</v>
      </c>
      <c r="AA26" s="176" t="str">
        <f>IF(AND('Overflow Report'!$L24="SSO, Dry Weather",'Overflow Report'!$AA24="May"),'Overflow Report'!$N24,"0")</f>
        <v>0</v>
      </c>
      <c r="AB26" s="176" t="str">
        <f>IF(AND('Overflow Report'!$L24="SSO, Dry Weather",'Overflow Report'!$AA24="June"),'Overflow Report'!$N24,"0")</f>
        <v>0</v>
      </c>
      <c r="AC26" s="176" t="str">
        <f>IF(AND('Overflow Report'!$L24="SSO, Dry Weather",'Overflow Report'!$AA24="July"),'Overflow Report'!$N24,"0")</f>
        <v>0</v>
      </c>
      <c r="AD26" s="176" t="str">
        <f>IF(AND('Overflow Report'!$L24="SSO, Dry Weather",'Overflow Report'!$AA24="August"),'Overflow Report'!$N24,"0")</f>
        <v>0</v>
      </c>
      <c r="AE26" s="176" t="str">
        <f>IF(AND('Overflow Report'!$L24="SSO, Dry Weather",'Overflow Report'!$AA24="September"),'Overflow Report'!$N24,"0")</f>
        <v>0</v>
      </c>
      <c r="AF26" s="176" t="str">
        <f>IF(AND('Overflow Report'!$L24="SSO, Dry Weather",'Overflow Report'!$AA24="October"),'Overflow Report'!$N24,"0")</f>
        <v>0</v>
      </c>
      <c r="AG26" s="176" t="str">
        <f>IF(AND('Overflow Report'!$L24="SSO, Dry Weather",'Overflow Report'!$AA24="November"),'Overflow Report'!$N24,"0")</f>
        <v>0</v>
      </c>
      <c r="AH26" s="176" t="str">
        <f>IF(AND('Overflow Report'!$L24="SSO, Dry Weather",'Overflow Report'!$AA24="December"),'Overflow Report'!$N24,"0")</f>
        <v>0</v>
      </c>
      <c r="AI26" s="176"/>
      <c r="AJ26" s="176" t="str">
        <f>IF(AND('Overflow Report'!$L24="SSO, Wet Weather",'Overflow Report'!$AA24="January"),'Overflow Report'!$N24,"0")</f>
        <v>0</v>
      </c>
      <c r="AK26" s="176" t="str">
        <f>IF(AND('Overflow Report'!$L24="SSO, Wet Weather",'Overflow Report'!$AA24="February"),'Overflow Report'!$N24,"0")</f>
        <v>0</v>
      </c>
      <c r="AL26" s="176" t="str">
        <f>IF(AND('Overflow Report'!$L24="SSO, Wet Weather",'Overflow Report'!$AA24="March"),'Overflow Report'!$N24,"0")</f>
        <v>0</v>
      </c>
      <c r="AM26" s="176" t="str">
        <f>IF(AND('Overflow Report'!$L24="SSO, Wet Weather",'Overflow Report'!$AA24="April"),'Overflow Report'!$N24,"0")</f>
        <v>0</v>
      </c>
      <c r="AN26" s="176" t="str">
        <f>IF(AND('Overflow Report'!$L24="SSO, Wet Weather",'Overflow Report'!$AA24="May"),'Overflow Report'!$N24,"0")</f>
        <v>0</v>
      </c>
      <c r="AO26" s="176" t="str">
        <f>IF(AND('Overflow Report'!$L24="SSO, Wet Weather",'Overflow Report'!$AA24="June"),'Overflow Report'!$N24,"0")</f>
        <v>0</v>
      </c>
      <c r="AP26" s="176" t="str">
        <f>IF(AND('Overflow Report'!$L24="SSO, Wet Weather",'Overflow Report'!$AA24="July"),'Overflow Report'!$N24,"0")</f>
        <v>0</v>
      </c>
      <c r="AQ26" s="176" t="str">
        <f>IF(AND('Overflow Report'!$L24="SSO, Wet Weather",'Overflow Report'!$AA24="August"),'Overflow Report'!$N24,"0")</f>
        <v>0</v>
      </c>
      <c r="AR26" s="176" t="str">
        <f>IF(AND('Overflow Report'!$L24="SSO, Wet Weather",'Overflow Report'!$AA24="September"),'Overflow Report'!$N24,"0")</f>
        <v>0</v>
      </c>
      <c r="AS26" s="176" t="str">
        <f>IF(AND('Overflow Report'!$L24="SSO, Wet Weather",'Overflow Report'!$AA24="October"),'Overflow Report'!$N24,"0")</f>
        <v>0</v>
      </c>
      <c r="AT26" s="176" t="str">
        <f>IF(AND('Overflow Report'!$L24="SSO, Wet Weather",'Overflow Report'!$AA24="November"),'Overflow Report'!$N24,"0")</f>
        <v>0</v>
      </c>
      <c r="AU26" s="176" t="str">
        <f>IF(AND('Overflow Report'!$L24="SSO, Wet Weather",'Overflow Report'!$AA24="December"),'Overflow Report'!$N24,"0")</f>
        <v>0</v>
      </c>
      <c r="AV26" s="176"/>
      <c r="AW26" s="176" t="str">
        <f>IF(AND('Overflow Report'!$L24="Release [Sewer], Dry Weather",'Overflow Report'!$AA24="January"),'Overflow Report'!$N24,"0")</f>
        <v>0</v>
      </c>
      <c r="AX26" s="176" t="str">
        <f>IF(AND('Overflow Report'!$L24="Release [Sewer], Dry Weather",'Overflow Report'!$AA24="February"),'Overflow Report'!$N24,"0")</f>
        <v>0</v>
      </c>
      <c r="AY26" s="176" t="str">
        <f>IF(AND('Overflow Report'!$L24="Release [Sewer], Dry Weather",'Overflow Report'!$AA24="March"),'Overflow Report'!$N24,"0")</f>
        <v>0</v>
      </c>
      <c r="AZ26" s="176" t="str">
        <f>IF(AND('Overflow Report'!$L24="Release [Sewer], Dry Weather",'Overflow Report'!$AA24="April"),'Overflow Report'!$N24,"0")</f>
        <v>0</v>
      </c>
      <c r="BA26" s="176" t="str">
        <f>IF(AND('Overflow Report'!$L24="Release [Sewer], Dry Weather",'Overflow Report'!$AA24="May"),'Overflow Report'!$N24,"0")</f>
        <v>0</v>
      </c>
      <c r="BB26" s="176" t="str">
        <f>IF(AND('Overflow Report'!$L24="Release [Sewer], Dry Weather",'Overflow Report'!$AA24="June"),'Overflow Report'!$N24,"0")</f>
        <v>0</v>
      </c>
      <c r="BC26" s="176" t="str">
        <f>IF(AND('Overflow Report'!$L24="Release [Sewer], Dry Weather",'Overflow Report'!$AA24="July"),'Overflow Report'!$N24,"0")</f>
        <v>0</v>
      </c>
      <c r="BD26" s="176" t="str">
        <f>IF(AND('Overflow Report'!$L24="Release [Sewer], Dry Weather",'Overflow Report'!$AA24="August"),'Overflow Report'!$N24,"0")</f>
        <v>0</v>
      </c>
      <c r="BE26" s="176" t="str">
        <f>IF(AND('Overflow Report'!$L24="Release [Sewer], Dry Weather",'Overflow Report'!$AA24="September"),'Overflow Report'!$N24,"0")</f>
        <v>0</v>
      </c>
      <c r="BF26" s="176" t="str">
        <f>IF(AND('Overflow Report'!$L24="Release [Sewer], Dry Weather",'Overflow Report'!$AA24="October"),'Overflow Report'!$N24,"0")</f>
        <v>0</v>
      </c>
      <c r="BG26" s="176" t="str">
        <f>IF(AND('Overflow Report'!$L24="Release [Sewer], Dry Weather",'Overflow Report'!$AA24="November"),'Overflow Report'!$N24,"0")</f>
        <v>0</v>
      </c>
      <c r="BH26" s="176" t="str">
        <f>IF(AND('Overflow Report'!$L24="Release [Sewer], Dry Weather",'Overflow Report'!$AA24="December"),'Overflow Report'!$N24,"0")</f>
        <v>0</v>
      </c>
      <c r="BI26" s="176"/>
      <c r="BJ26" s="176" t="str">
        <f>IF(AND('Overflow Report'!$L24="Release [Sewer], Wet Weather",'Overflow Report'!$AA24="January"),'Overflow Report'!$N24,"0")</f>
        <v>0</v>
      </c>
      <c r="BK26" s="176" t="str">
        <f>IF(AND('Overflow Report'!$L24="Release [Sewer], Wet Weather",'Overflow Report'!$AA24="February"),'Overflow Report'!$N24,"0")</f>
        <v>0</v>
      </c>
      <c r="BL26" s="176" t="str">
        <f>IF(AND('Overflow Report'!$L24="Release [Sewer], Wet Weather",'Overflow Report'!$AA24="March"),'Overflow Report'!$N24,"0")</f>
        <v>0</v>
      </c>
      <c r="BM26" s="176" t="str">
        <f>IF(AND('Overflow Report'!$L24="Release [Sewer], Wet Weather",'Overflow Report'!$AA24="April"),'Overflow Report'!$N24,"0")</f>
        <v>0</v>
      </c>
      <c r="BN26" s="176" t="str">
        <f>IF(AND('Overflow Report'!$L24="Release [Sewer], Wet Weather",'Overflow Report'!$AA24="May"),'Overflow Report'!$N24,"0")</f>
        <v>0</v>
      </c>
      <c r="BO26" s="176" t="str">
        <f>IF(AND('Overflow Report'!$L24="Release [Sewer], Wet Weather",'Overflow Report'!$AA24="June"),'Overflow Report'!$N24,"0")</f>
        <v>0</v>
      </c>
      <c r="BP26" s="176" t="str">
        <f>IF(AND('Overflow Report'!$L24="Release [Sewer], Wet Weather",'Overflow Report'!$AA24="July"),'Overflow Report'!$N24,"0")</f>
        <v>0</v>
      </c>
      <c r="BQ26" s="176" t="str">
        <f>IF(AND('Overflow Report'!$L24="Release [Sewer], Wet Weather",'Overflow Report'!$AA24="August"),'Overflow Report'!$N24,"0")</f>
        <v>0</v>
      </c>
      <c r="BR26" s="176" t="str">
        <f>IF(AND('Overflow Report'!$L24="Release [Sewer], Wet Weather",'Overflow Report'!$AA24="September"),'Overflow Report'!$N24,"0")</f>
        <v>0</v>
      </c>
      <c r="BS26" s="176" t="str">
        <f>IF(AND('Overflow Report'!$L24="Release [Sewer], Wet Weather",'Overflow Report'!$AA24="October"),'Overflow Report'!$N24,"0")</f>
        <v>0</v>
      </c>
      <c r="BT26" s="176" t="str">
        <f>IF(AND('Overflow Report'!$L24="Release [Sewer], Wet Weather",'Overflow Report'!$AA24="November"),'Overflow Report'!$N24,"0")</f>
        <v>0</v>
      </c>
      <c r="BU26" s="176" t="str">
        <f>IF(AND('Overflow Report'!$L24="Release [Sewer], Wet Weather",'Overflow Report'!$AA24="December"),'Overflow Report'!$N24,"0")</f>
        <v>0</v>
      </c>
      <c r="BV26" s="176"/>
      <c r="BW26" s="176"/>
      <c r="BX26" s="176"/>
      <c r="BY26" s="176"/>
      <c r="BZ26" s="176"/>
      <c r="CA26" s="176"/>
      <c r="CB26" s="176"/>
      <c r="CC26" s="176"/>
      <c r="CD26" s="176"/>
      <c r="CE26" s="176"/>
      <c r="CF26" s="176"/>
      <c r="CG26" s="176"/>
      <c r="CH26" s="176"/>
      <c r="CI26" s="176"/>
      <c r="CJ26" s="176"/>
      <c r="DK26" s="159"/>
      <c r="DL26" s="159"/>
      <c r="DM26" s="159"/>
      <c r="DN26" s="159"/>
      <c r="DO26" s="159"/>
      <c r="DP26" s="159"/>
      <c r="DQ26" s="159"/>
      <c r="DR26" s="159"/>
      <c r="DS26" s="159"/>
      <c r="DT26" s="159"/>
      <c r="DU26" s="159"/>
      <c r="DV26" s="159"/>
      <c r="DW26" s="159"/>
      <c r="DX26" s="159"/>
    </row>
    <row r="27" spans="2:128" s="173" customFormat="1" ht="15">
      <c r="B27" s="851"/>
      <c r="C27" s="178" t="s">
        <v>336</v>
      </c>
      <c r="D27" s="320">
        <f>D17</f>
        <v>2024</v>
      </c>
      <c r="E27" s="202">
        <f>COUNTIFS('Overflow Report'!AA3:AA401,"November",'Overflow Report'!L3:L401,"SSO, Dry Weather")</f>
        <v>0</v>
      </c>
      <c r="F27" s="196" t="str">
        <f>IF(Nov!K34=0,"",SUM(E16:E27))</f>
        <v/>
      </c>
      <c r="G27" s="189">
        <f>IF(F27&gt;0,(SUM(AG5:AG228)),"0")</f>
        <v>0</v>
      </c>
      <c r="H27" s="202">
        <f>COUNTIFS('Overflow Report'!AA3:AA401,"November",'Overflow Report'!L3:L401,"SSO, Wet Weather")</f>
        <v>0</v>
      </c>
      <c r="I27" s="196" t="str">
        <f>IF(Nov!K34=0,"",SUM(H16:H27))</f>
        <v/>
      </c>
      <c r="J27" s="189">
        <f>IF(I27&gt;0,(SUM(AT5:AT228)),"0")</f>
        <v>0</v>
      </c>
      <c r="K27" s="204">
        <f>COUNTIFS('Overflow Report'!AA3:AA401,"November",'Overflow Report'!L3:L401,"Release [Sewer], Dry Weather")</f>
        <v>0</v>
      </c>
      <c r="L27" s="189" t="str">
        <f>IF(K27&gt;0,(SUM(BG5:BG228)),"0")</f>
        <v>0</v>
      </c>
      <c r="M27" s="204">
        <f>COUNTIFS('Overflow Report'!AA3:AA401,"November",'Overflow Report'!L3:L401,"Release [Sewer], Wet Weather")</f>
        <v>0</v>
      </c>
      <c r="N27" s="189" t="str">
        <f>IF(M27&gt;0,(SUM(BT5:BT228)),"0")</f>
        <v>0</v>
      </c>
      <c r="O27" s="184">
        <f>COUNTIFS('Overflow Report'!AA3:AA401,"November",'Overflow Report'!L3:L401,"Bypass")</f>
        <v>0</v>
      </c>
      <c r="P27" s="184">
        <f>COUNTIFS('Overflow Report'!AA3:AA401,"November",'Overflow Report'!L3:L401,"Upset")</f>
        <v>0</v>
      </c>
      <c r="Q27" s="184">
        <f>COUNTIFS('Overflow Report'!AA3:AA401,"November",'Overflow Report'!L3:L401,"Washout")</f>
        <v>0</v>
      </c>
      <c r="R27" s="176"/>
      <c r="S27" s="176"/>
      <c r="T27" s="176"/>
      <c r="U27" s="176"/>
      <c r="V27" s="176"/>
      <c r="W27" s="176" t="str">
        <f>IF(AND('Overflow Report'!$L25="SSO, Dry Weather",'Overflow Report'!$AA25="January"),'Overflow Report'!$N25,"0")</f>
        <v>0</v>
      </c>
      <c r="X27" s="176" t="str">
        <f>IF(AND('Overflow Report'!$L25="SSO, Dry Weather",'Overflow Report'!$AA25="February"),'Overflow Report'!$N25,"0")</f>
        <v>0</v>
      </c>
      <c r="Y27" s="176" t="str">
        <f>IF(AND('Overflow Report'!$L25="SSO, Dry Weather",'Overflow Report'!$AA25="March"),'Overflow Report'!$N25,"0")</f>
        <v>0</v>
      </c>
      <c r="Z27" s="176" t="str">
        <f>IF(AND('Overflow Report'!$L25="SSO, Dry Weather",'Overflow Report'!$AA25="April"),'Overflow Report'!$N25,"0")</f>
        <v>0</v>
      </c>
      <c r="AA27" s="176" t="str">
        <f>IF(AND('Overflow Report'!$L25="SSO, Dry Weather",'Overflow Report'!$AA25="May"),'Overflow Report'!$N25,"0")</f>
        <v>0</v>
      </c>
      <c r="AB27" s="176" t="str">
        <f>IF(AND('Overflow Report'!$L25="SSO, Dry Weather",'Overflow Report'!$AA25="June"),'Overflow Report'!$N25,"0")</f>
        <v>0</v>
      </c>
      <c r="AC27" s="176" t="str">
        <f>IF(AND('Overflow Report'!$L25="SSO, Dry Weather",'Overflow Report'!$AA25="July"),'Overflow Report'!$N25,"0")</f>
        <v>0</v>
      </c>
      <c r="AD27" s="176" t="str">
        <f>IF(AND('Overflow Report'!$L25="SSO, Dry Weather",'Overflow Report'!$AA25="August"),'Overflow Report'!$N25,"0")</f>
        <v>0</v>
      </c>
      <c r="AE27" s="176" t="str">
        <f>IF(AND('Overflow Report'!$L25="SSO, Dry Weather",'Overflow Report'!$AA25="September"),'Overflow Report'!$N25,"0")</f>
        <v>0</v>
      </c>
      <c r="AF27" s="176" t="str">
        <f>IF(AND('Overflow Report'!$L25="SSO, Dry Weather",'Overflow Report'!$AA25="October"),'Overflow Report'!$N25,"0")</f>
        <v>0</v>
      </c>
      <c r="AG27" s="176" t="str">
        <f>IF(AND('Overflow Report'!$L25="SSO, Dry Weather",'Overflow Report'!$AA25="November"),'Overflow Report'!$N25,"0")</f>
        <v>0</v>
      </c>
      <c r="AH27" s="176" t="str">
        <f>IF(AND('Overflow Report'!$L25="SSO, Dry Weather",'Overflow Report'!$AA25="December"),'Overflow Report'!$N25,"0")</f>
        <v>0</v>
      </c>
      <c r="AI27" s="176"/>
      <c r="AJ27" s="176" t="str">
        <f>IF(AND('Overflow Report'!$L25="SSO, Wet Weather",'Overflow Report'!$AA25="January"),'Overflow Report'!$N25,"0")</f>
        <v>0</v>
      </c>
      <c r="AK27" s="176" t="str">
        <f>IF(AND('Overflow Report'!$L25="SSO, Wet Weather",'Overflow Report'!$AA25="February"),'Overflow Report'!$N25,"0")</f>
        <v>0</v>
      </c>
      <c r="AL27" s="176" t="str">
        <f>IF(AND('Overflow Report'!$L25="SSO, Wet Weather",'Overflow Report'!$AA25="March"),'Overflow Report'!$N25,"0")</f>
        <v>0</v>
      </c>
      <c r="AM27" s="176" t="str">
        <f>IF(AND('Overflow Report'!$L25="SSO, Wet Weather",'Overflow Report'!$AA25="April"),'Overflow Report'!$N25,"0")</f>
        <v>0</v>
      </c>
      <c r="AN27" s="176" t="str">
        <f>IF(AND('Overflow Report'!$L25="SSO, Wet Weather",'Overflow Report'!$AA25="May"),'Overflow Report'!$N25,"0")</f>
        <v>0</v>
      </c>
      <c r="AO27" s="176" t="str">
        <f>IF(AND('Overflow Report'!$L25="SSO, Wet Weather",'Overflow Report'!$AA25="June"),'Overflow Report'!$N25,"0")</f>
        <v>0</v>
      </c>
      <c r="AP27" s="176" t="str">
        <f>IF(AND('Overflow Report'!$L25="SSO, Wet Weather",'Overflow Report'!$AA25="July"),'Overflow Report'!$N25,"0")</f>
        <v>0</v>
      </c>
      <c r="AQ27" s="176" t="str">
        <f>IF(AND('Overflow Report'!$L25="SSO, Wet Weather",'Overflow Report'!$AA25="August"),'Overflow Report'!$N25,"0")</f>
        <v>0</v>
      </c>
      <c r="AR27" s="176" t="str">
        <f>IF(AND('Overflow Report'!$L25="SSO, Wet Weather",'Overflow Report'!$AA25="September"),'Overflow Report'!$N25,"0")</f>
        <v>0</v>
      </c>
      <c r="AS27" s="176" t="str">
        <f>IF(AND('Overflow Report'!$L25="SSO, Wet Weather",'Overflow Report'!$AA25="October"),'Overflow Report'!$N25,"0")</f>
        <v>0</v>
      </c>
      <c r="AT27" s="176" t="str">
        <f>IF(AND('Overflow Report'!$L25="SSO, Wet Weather",'Overflow Report'!$AA25="November"),'Overflow Report'!$N25,"0")</f>
        <v>0</v>
      </c>
      <c r="AU27" s="176" t="str">
        <f>IF(AND('Overflow Report'!$L25="SSO, Wet Weather",'Overflow Report'!$AA25="December"),'Overflow Report'!$N25,"0")</f>
        <v>0</v>
      </c>
      <c r="AV27" s="176"/>
      <c r="AW27" s="176" t="str">
        <f>IF(AND('Overflow Report'!$L25="Release [Sewer], Dry Weather",'Overflow Report'!$AA25="January"),'Overflow Report'!$N25,"0")</f>
        <v>0</v>
      </c>
      <c r="AX27" s="176" t="str">
        <f>IF(AND('Overflow Report'!$L25="Release [Sewer], Dry Weather",'Overflow Report'!$AA25="February"),'Overflow Report'!$N25,"0")</f>
        <v>0</v>
      </c>
      <c r="AY27" s="176" t="str">
        <f>IF(AND('Overflow Report'!$L25="Release [Sewer], Dry Weather",'Overflow Report'!$AA25="March"),'Overflow Report'!$N25,"0")</f>
        <v>0</v>
      </c>
      <c r="AZ27" s="176" t="str">
        <f>IF(AND('Overflow Report'!$L25="Release [Sewer], Dry Weather",'Overflow Report'!$AA25="April"),'Overflow Report'!$N25,"0")</f>
        <v>0</v>
      </c>
      <c r="BA27" s="176" t="str">
        <f>IF(AND('Overflow Report'!$L25="Release [Sewer], Dry Weather",'Overflow Report'!$AA25="May"),'Overflow Report'!$N25,"0")</f>
        <v>0</v>
      </c>
      <c r="BB27" s="176" t="str">
        <f>IF(AND('Overflow Report'!$L25="Release [Sewer], Dry Weather",'Overflow Report'!$AA25="June"),'Overflow Report'!$N25,"0")</f>
        <v>0</v>
      </c>
      <c r="BC27" s="176" t="str">
        <f>IF(AND('Overflow Report'!$L25="Release [Sewer], Dry Weather",'Overflow Report'!$AA25="July"),'Overflow Report'!$N25,"0")</f>
        <v>0</v>
      </c>
      <c r="BD27" s="176" t="str">
        <f>IF(AND('Overflow Report'!$L25="Release [Sewer], Dry Weather",'Overflow Report'!$AA25="August"),'Overflow Report'!$N25,"0")</f>
        <v>0</v>
      </c>
      <c r="BE27" s="176" t="str">
        <f>IF(AND('Overflow Report'!$L25="Release [Sewer], Dry Weather",'Overflow Report'!$AA25="September"),'Overflow Report'!$N25,"0")</f>
        <v>0</v>
      </c>
      <c r="BF27" s="176" t="str">
        <f>IF(AND('Overflow Report'!$L25="Release [Sewer], Dry Weather",'Overflow Report'!$AA25="October"),'Overflow Report'!$N25,"0")</f>
        <v>0</v>
      </c>
      <c r="BG27" s="176" t="str">
        <f>IF(AND('Overflow Report'!$L25="Release [Sewer], Dry Weather",'Overflow Report'!$AA25="November"),'Overflow Report'!$N25,"0")</f>
        <v>0</v>
      </c>
      <c r="BH27" s="176" t="str">
        <f>IF(AND('Overflow Report'!$L25="Release [Sewer], Dry Weather",'Overflow Report'!$AA25="December"),'Overflow Report'!$N25,"0")</f>
        <v>0</v>
      </c>
      <c r="BI27" s="176"/>
      <c r="BJ27" s="176" t="str">
        <f>IF(AND('Overflow Report'!$L25="Release [Sewer], Wet Weather",'Overflow Report'!$AA25="January"),'Overflow Report'!$N25,"0")</f>
        <v>0</v>
      </c>
      <c r="BK27" s="176" t="str">
        <f>IF(AND('Overflow Report'!$L25="Release [Sewer], Wet Weather",'Overflow Report'!$AA25="February"),'Overflow Report'!$N25,"0")</f>
        <v>0</v>
      </c>
      <c r="BL27" s="176" t="str">
        <f>IF(AND('Overflow Report'!$L25="Release [Sewer], Wet Weather",'Overflow Report'!$AA25="March"),'Overflow Report'!$N25,"0")</f>
        <v>0</v>
      </c>
      <c r="BM27" s="176" t="str">
        <f>IF(AND('Overflow Report'!$L25="Release [Sewer], Wet Weather",'Overflow Report'!$AA25="April"),'Overflow Report'!$N25,"0")</f>
        <v>0</v>
      </c>
      <c r="BN27" s="176" t="str">
        <f>IF(AND('Overflow Report'!$L25="Release [Sewer], Wet Weather",'Overflow Report'!$AA25="May"),'Overflow Report'!$N25,"0")</f>
        <v>0</v>
      </c>
      <c r="BO27" s="176" t="str">
        <f>IF(AND('Overflow Report'!$L25="Release [Sewer], Wet Weather",'Overflow Report'!$AA25="June"),'Overflow Report'!$N25,"0")</f>
        <v>0</v>
      </c>
      <c r="BP27" s="176" t="str">
        <f>IF(AND('Overflow Report'!$L25="Release [Sewer], Wet Weather",'Overflow Report'!$AA25="July"),'Overflow Report'!$N25,"0")</f>
        <v>0</v>
      </c>
      <c r="BQ27" s="176" t="str">
        <f>IF(AND('Overflow Report'!$L25="Release [Sewer], Wet Weather",'Overflow Report'!$AA25="August"),'Overflow Report'!$N25,"0")</f>
        <v>0</v>
      </c>
      <c r="BR27" s="176" t="str">
        <f>IF(AND('Overflow Report'!$L25="Release [Sewer], Wet Weather",'Overflow Report'!$AA25="September"),'Overflow Report'!$N25,"0")</f>
        <v>0</v>
      </c>
      <c r="BS27" s="176" t="str">
        <f>IF(AND('Overflow Report'!$L25="Release [Sewer], Wet Weather",'Overflow Report'!$AA25="October"),'Overflow Report'!$N25,"0")</f>
        <v>0</v>
      </c>
      <c r="BT27" s="176" t="str">
        <f>IF(AND('Overflow Report'!$L25="Release [Sewer], Wet Weather",'Overflow Report'!$AA25="November"),'Overflow Report'!$N25,"0")</f>
        <v>0</v>
      </c>
      <c r="BU27" s="176" t="str">
        <f>IF(AND('Overflow Report'!$L25="Release [Sewer], Wet Weather",'Overflow Report'!$AA25="December"),'Overflow Report'!$N25,"0")</f>
        <v>0</v>
      </c>
      <c r="BV27" s="176"/>
      <c r="BW27" s="176"/>
      <c r="BX27" s="176"/>
      <c r="BY27" s="176"/>
      <c r="BZ27" s="176"/>
      <c r="CA27" s="176"/>
      <c r="CB27" s="176"/>
      <c r="CC27" s="176"/>
      <c r="CD27" s="176"/>
      <c r="CE27" s="176"/>
      <c r="CF27" s="176"/>
      <c r="CG27" s="176"/>
      <c r="CH27" s="176"/>
      <c r="CI27" s="176"/>
      <c r="CJ27" s="176"/>
      <c r="DK27" s="159"/>
      <c r="DL27" s="159"/>
      <c r="DM27" s="159"/>
      <c r="DN27" s="159"/>
      <c r="DO27" s="159"/>
      <c r="DP27" s="159"/>
      <c r="DQ27" s="159"/>
      <c r="DR27" s="159"/>
      <c r="DS27" s="159"/>
      <c r="DT27" s="159"/>
      <c r="DU27" s="159"/>
      <c r="DV27" s="159"/>
      <c r="DW27" s="159"/>
      <c r="DX27" s="159"/>
    </row>
    <row r="28" spans="2:128" s="173" customFormat="1" ht="17.25" thickBot="1">
      <c r="B28" s="852"/>
      <c r="C28" s="179" t="s">
        <v>337</v>
      </c>
      <c r="D28" s="321">
        <f>D17</f>
        <v>2024</v>
      </c>
      <c r="E28" s="203">
        <f>COUNTIFS('Overflow Report'!AA3:AA401,"December",'Overflow Report'!L3:L401,"SSO, Dry Weather")</f>
        <v>0</v>
      </c>
      <c r="F28" s="193" t="str">
        <f>IF(Dec!K35=0,"",SUM(E17:E28))</f>
        <v/>
      </c>
      <c r="G28" s="190">
        <f>IF(F28&gt;0,(SUM(AH5:AH228)),"0")</f>
        <v>0</v>
      </c>
      <c r="H28" s="203">
        <f>COUNTIFS('Overflow Report'!AA3:AA401,"December",'Overflow Report'!L3:L401,"SSO, Wet Weather")</f>
        <v>0</v>
      </c>
      <c r="I28" s="193" t="str">
        <f>IF(Dec!K35=0,"",SUM(H17:H28))</f>
        <v/>
      </c>
      <c r="J28" s="190">
        <f>IF(I28&gt;0,(SUM(AU5:AU228)),"0")</f>
        <v>0</v>
      </c>
      <c r="K28" s="203">
        <f>COUNTIFS('Overflow Report'!AA3:AA401,"December",'Overflow Report'!L3:L401,"Release [Sewer], Dry Weather")</f>
        <v>0</v>
      </c>
      <c r="L28" s="190" t="str">
        <f>IF(K28&gt;0,(SUM(BH5:BH228)),"0")</f>
        <v>0</v>
      </c>
      <c r="M28" s="203">
        <f>COUNTIFS('Overflow Report'!AA3:AA401,"December",'Overflow Report'!L3:L401,"Release [Sewer], Wet Weather")</f>
        <v>0</v>
      </c>
      <c r="N28" s="190" t="str">
        <f>IF(M28&gt;0,(SUM(BU5:BU228)),"0")</f>
        <v>0</v>
      </c>
      <c r="O28" s="185">
        <f>COUNTIFS('Overflow Report'!AA3:AA401,"December",'Overflow Report'!L3:L401,"Bypass")</f>
        <v>0</v>
      </c>
      <c r="P28" s="185">
        <f>COUNTIFS('Overflow Report'!AA3:AA401,"December",'Overflow Report'!L3:L401,"Upset")</f>
        <v>0</v>
      </c>
      <c r="Q28" s="185">
        <f>COUNTIFS('Overflow Report'!AA3:AA401,"December",'Overflow Report'!L3:L401,"Washout")</f>
        <v>0</v>
      </c>
      <c r="R28" s="176"/>
      <c r="S28" s="176"/>
      <c r="T28" s="176"/>
      <c r="U28" s="176"/>
      <c r="V28" s="176"/>
      <c r="W28" s="176" t="str">
        <f>IF(AND('Overflow Report'!$L26="SSO, Dry Weather",'Overflow Report'!$AA26="January"),'Overflow Report'!$N26,"0")</f>
        <v>0</v>
      </c>
      <c r="X28" s="176" t="str">
        <f>IF(AND('Overflow Report'!$L26="SSO, Dry Weather",'Overflow Report'!$AA26="February"),'Overflow Report'!$N26,"0")</f>
        <v>0</v>
      </c>
      <c r="Y28" s="176" t="str">
        <f>IF(AND('Overflow Report'!$L26="SSO, Dry Weather",'Overflow Report'!$AA26="March"),'Overflow Report'!$N26,"0")</f>
        <v>0</v>
      </c>
      <c r="Z28" s="176" t="str">
        <f>IF(AND('Overflow Report'!$L26="SSO, Dry Weather",'Overflow Report'!$AA26="April"),'Overflow Report'!$N26,"0")</f>
        <v>0</v>
      </c>
      <c r="AA28" s="176" t="str">
        <f>IF(AND('Overflow Report'!$L26="SSO, Dry Weather",'Overflow Report'!$AA26="May"),'Overflow Report'!$N26,"0")</f>
        <v>0</v>
      </c>
      <c r="AB28" s="176" t="str">
        <f>IF(AND('Overflow Report'!$L26="SSO, Dry Weather",'Overflow Report'!$AA26="June"),'Overflow Report'!$N26,"0")</f>
        <v>0</v>
      </c>
      <c r="AC28" s="176" t="str">
        <f>IF(AND('Overflow Report'!$L26="SSO, Dry Weather",'Overflow Report'!$AA26="July"),'Overflow Report'!$N26,"0")</f>
        <v>0</v>
      </c>
      <c r="AD28" s="176" t="str">
        <f>IF(AND('Overflow Report'!$L26="SSO, Dry Weather",'Overflow Report'!$AA26="August"),'Overflow Report'!$N26,"0")</f>
        <v>0</v>
      </c>
      <c r="AE28" s="176" t="str">
        <f>IF(AND('Overflow Report'!$L26="SSO, Dry Weather",'Overflow Report'!$AA26="September"),'Overflow Report'!$N26,"0")</f>
        <v>0</v>
      </c>
      <c r="AF28" s="176" t="str">
        <f>IF(AND('Overflow Report'!$L26="SSO, Dry Weather",'Overflow Report'!$AA26="October"),'Overflow Report'!$N26,"0")</f>
        <v>0</v>
      </c>
      <c r="AG28" s="176" t="str">
        <f>IF(AND('Overflow Report'!$L26="SSO, Dry Weather",'Overflow Report'!$AA26="November"),'Overflow Report'!$N26,"0")</f>
        <v>0</v>
      </c>
      <c r="AH28" s="176" t="str">
        <f>IF(AND('Overflow Report'!$L26="SSO, Dry Weather",'Overflow Report'!$AA26="December"),'Overflow Report'!$N26,"0")</f>
        <v>0</v>
      </c>
      <c r="AI28" s="176"/>
      <c r="AJ28" s="176" t="str">
        <f>IF(AND('Overflow Report'!$L26="SSO, Wet Weather",'Overflow Report'!$AA26="January"),'Overflow Report'!$N26,"0")</f>
        <v>0</v>
      </c>
      <c r="AK28" s="176" t="str">
        <f>IF(AND('Overflow Report'!$L26="SSO, Wet Weather",'Overflow Report'!$AA26="February"),'Overflow Report'!$N26,"0")</f>
        <v>0</v>
      </c>
      <c r="AL28" s="176" t="str">
        <f>IF(AND('Overflow Report'!$L26="SSO, Wet Weather",'Overflow Report'!$AA26="March"),'Overflow Report'!$N26,"0")</f>
        <v>0</v>
      </c>
      <c r="AM28" s="176" t="str">
        <f>IF(AND('Overflow Report'!$L26="SSO, Wet Weather",'Overflow Report'!$AA26="April"),'Overflow Report'!$N26,"0")</f>
        <v>0</v>
      </c>
      <c r="AN28" s="176" t="str">
        <f>IF(AND('Overflow Report'!$L26="SSO, Wet Weather",'Overflow Report'!$AA26="May"),'Overflow Report'!$N26,"0")</f>
        <v>0</v>
      </c>
      <c r="AO28" s="176" t="str">
        <f>IF(AND('Overflow Report'!$L26="SSO, Wet Weather",'Overflow Report'!$AA26="June"),'Overflow Report'!$N26,"0")</f>
        <v>0</v>
      </c>
      <c r="AP28" s="176" t="str">
        <f>IF(AND('Overflow Report'!$L26="SSO, Wet Weather",'Overflow Report'!$AA26="July"),'Overflow Report'!$N26,"0")</f>
        <v>0</v>
      </c>
      <c r="AQ28" s="176" t="str">
        <f>IF(AND('Overflow Report'!$L26="SSO, Wet Weather",'Overflow Report'!$AA26="August"),'Overflow Report'!$N26,"0")</f>
        <v>0</v>
      </c>
      <c r="AR28" s="176" t="str">
        <f>IF(AND('Overflow Report'!$L26="SSO, Wet Weather",'Overflow Report'!$AA26="September"),'Overflow Report'!$N26,"0")</f>
        <v>0</v>
      </c>
      <c r="AS28" s="176" t="str">
        <f>IF(AND('Overflow Report'!$L26="SSO, Wet Weather",'Overflow Report'!$AA26="October"),'Overflow Report'!$N26,"0")</f>
        <v>0</v>
      </c>
      <c r="AT28" s="176" t="str">
        <f>IF(AND('Overflow Report'!$L26="SSO, Wet Weather",'Overflow Report'!$AA26="November"),'Overflow Report'!$N26,"0")</f>
        <v>0</v>
      </c>
      <c r="AU28" s="176" t="str">
        <f>IF(AND('Overflow Report'!$L26="SSO, Wet Weather",'Overflow Report'!$AA26="December"),'Overflow Report'!$N26,"0")</f>
        <v>0</v>
      </c>
      <c r="AV28" s="176"/>
      <c r="AW28" s="176" t="str">
        <f>IF(AND('Overflow Report'!$L26="Release [Sewer], Dry Weather",'Overflow Report'!$AA26="January"),'Overflow Report'!$N26,"0")</f>
        <v>0</v>
      </c>
      <c r="AX28" s="176" t="str">
        <f>IF(AND('Overflow Report'!$L26="Release [Sewer], Dry Weather",'Overflow Report'!$AA26="February"),'Overflow Report'!$N26,"0")</f>
        <v>0</v>
      </c>
      <c r="AY28" s="176" t="str">
        <f>IF(AND('Overflow Report'!$L26="Release [Sewer], Dry Weather",'Overflow Report'!$AA26="March"),'Overflow Report'!$N26,"0")</f>
        <v>0</v>
      </c>
      <c r="AZ28" s="176" t="str">
        <f>IF(AND('Overflow Report'!$L26="Release [Sewer], Dry Weather",'Overflow Report'!$AA26="April"),'Overflow Report'!$N26,"0")</f>
        <v>0</v>
      </c>
      <c r="BA28" s="176" t="str">
        <f>IF(AND('Overflow Report'!$L26="Release [Sewer], Dry Weather",'Overflow Report'!$AA26="May"),'Overflow Report'!$N26,"0")</f>
        <v>0</v>
      </c>
      <c r="BB28" s="176" t="str">
        <f>IF(AND('Overflow Report'!$L26="Release [Sewer], Dry Weather",'Overflow Report'!$AA26="June"),'Overflow Report'!$N26,"0")</f>
        <v>0</v>
      </c>
      <c r="BC28" s="176" t="str">
        <f>IF(AND('Overflow Report'!$L26="Release [Sewer], Dry Weather",'Overflow Report'!$AA26="July"),'Overflow Report'!$N26,"0")</f>
        <v>0</v>
      </c>
      <c r="BD28" s="176" t="str">
        <f>IF(AND('Overflow Report'!$L26="Release [Sewer], Dry Weather",'Overflow Report'!$AA26="August"),'Overflow Report'!$N26,"0")</f>
        <v>0</v>
      </c>
      <c r="BE28" s="176" t="str">
        <f>IF(AND('Overflow Report'!$L26="Release [Sewer], Dry Weather",'Overflow Report'!$AA26="September"),'Overflow Report'!$N26,"0")</f>
        <v>0</v>
      </c>
      <c r="BF28" s="176" t="str">
        <f>IF(AND('Overflow Report'!$L26="Release [Sewer], Dry Weather",'Overflow Report'!$AA26="October"),'Overflow Report'!$N26,"0")</f>
        <v>0</v>
      </c>
      <c r="BG28" s="176" t="str">
        <f>IF(AND('Overflow Report'!$L26="Release [Sewer], Dry Weather",'Overflow Report'!$AA26="November"),'Overflow Report'!$N26,"0")</f>
        <v>0</v>
      </c>
      <c r="BH28" s="176" t="str">
        <f>IF(AND('Overflow Report'!$L26="Release [Sewer], Dry Weather",'Overflow Report'!$AA26="December"),'Overflow Report'!$N26,"0")</f>
        <v>0</v>
      </c>
      <c r="BI28" s="176"/>
      <c r="BJ28" s="176" t="str">
        <f>IF(AND('Overflow Report'!$L26="Release [Sewer], Wet Weather",'Overflow Report'!$AA26="January"),'Overflow Report'!$N26,"0")</f>
        <v>0</v>
      </c>
      <c r="BK28" s="176" t="str">
        <f>IF(AND('Overflow Report'!$L26="Release [Sewer], Wet Weather",'Overflow Report'!$AA26="February"),'Overflow Report'!$N26,"0")</f>
        <v>0</v>
      </c>
      <c r="BL28" s="176" t="str">
        <f>IF(AND('Overflow Report'!$L26="Release [Sewer], Wet Weather",'Overflow Report'!$AA26="March"),'Overflow Report'!$N26,"0")</f>
        <v>0</v>
      </c>
      <c r="BM28" s="176" t="str">
        <f>IF(AND('Overflow Report'!$L26="Release [Sewer], Wet Weather",'Overflow Report'!$AA26="April"),'Overflow Report'!$N26,"0")</f>
        <v>0</v>
      </c>
      <c r="BN28" s="176" t="str">
        <f>IF(AND('Overflow Report'!$L26="Release [Sewer], Wet Weather",'Overflow Report'!$AA26="May"),'Overflow Report'!$N26,"0")</f>
        <v>0</v>
      </c>
      <c r="BO28" s="176" t="str">
        <f>IF(AND('Overflow Report'!$L26="Release [Sewer], Wet Weather",'Overflow Report'!$AA26="June"),'Overflow Report'!$N26,"0")</f>
        <v>0</v>
      </c>
      <c r="BP28" s="176" t="str">
        <f>IF(AND('Overflow Report'!$L26="Release [Sewer], Wet Weather",'Overflow Report'!$AA26="July"),'Overflow Report'!$N26,"0")</f>
        <v>0</v>
      </c>
      <c r="BQ28" s="176" t="str">
        <f>IF(AND('Overflow Report'!$L26="Release [Sewer], Wet Weather",'Overflow Report'!$AA26="August"),'Overflow Report'!$N26,"0")</f>
        <v>0</v>
      </c>
      <c r="BR28" s="176" t="str">
        <f>IF(AND('Overflow Report'!$L26="Release [Sewer], Wet Weather",'Overflow Report'!$AA26="September"),'Overflow Report'!$N26,"0")</f>
        <v>0</v>
      </c>
      <c r="BS28" s="176" t="str">
        <f>IF(AND('Overflow Report'!$L26="Release [Sewer], Wet Weather",'Overflow Report'!$AA26="October"),'Overflow Report'!$N26,"0")</f>
        <v>0</v>
      </c>
      <c r="BT28" s="176" t="str">
        <f>IF(AND('Overflow Report'!$L26="Release [Sewer], Wet Weather",'Overflow Report'!$AA26="November"),'Overflow Report'!$N26,"0")</f>
        <v>0</v>
      </c>
      <c r="BU28" s="176" t="str">
        <f>IF(AND('Overflow Report'!$L26="Release [Sewer], Wet Weather",'Overflow Report'!$AA26="December"),'Overflow Report'!$N26,"0")</f>
        <v>0</v>
      </c>
      <c r="BV28" s="176"/>
      <c r="BW28" s="176"/>
      <c r="BX28" s="176"/>
      <c r="BY28" s="176"/>
      <c r="BZ28" s="176"/>
      <c r="CA28" s="176"/>
      <c r="CB28" s="176"/>
      <c r="CC28" s="176"/>
      <c r="CD28" s="176"/>
      <c r="CE28" s="176"/>
      <c r="CF28" s="176"/>
      <c r="CG28" s="176"/>
      <c r="CH28" s="176"/>
      <c r="CI28" s="176"/>
      <c r="CJ28" s="176"/>
      <c r="DK28" s="159"/>
      <c r="DL28" s="159"/>
      <c r="DM28" s="159"/>
      <c r="DN28" s="159"/>
      <c r="DO28" s="159"/>
      <c r="DP28" s="159"/>
      <c r="DQ28" s="159"/>
      <c r="DR28" s="159"/>
      <c r="DS28" s="159"/>
      <c r="DT28" s="159"/>
      <c r="DU28" s="159"/>
      <c r="DV28" s="159"/>
      <c r="DW28" s="159"/>
      <c r="DX28" s="159"/>
    </row>
    <row r="29" spans="3:88" s="173" customFormat="1" ht="17.25" thickTop="1">
      <c r="C29" s="211" t="s">
        <v>457</v>
      </c>
      <c r="D29" s="323">
        <f>D5</f>
        <v>2023</v>
      </c>
      <c r="E29" s="315">
        <f>SUM(E5:E16)</f>
        <v>0</v>
      </c>
      <c r="F29" s="327"/>
      <c r="G29" s="213">
        <f aca="true" t="shared" si="0" ref="G29:O29">SUM(G5:G16)</f>
        <v>0</v>
      </c>
      <c r="H29" s="315">
        <f t="shared" si="0"/>
        <v>0</v>
      </c>
      <c r="I29" s="327"/>
      <c r="J29" s="213">
        <f t="shared" si="0"/>
        <v>0</v>
      </c>
      <c r="K29" s="315">
        <f t="shared" si="0"/>
        <v>0</v>
      </c>
      <c r="L29" s="213">
        <f>SUM(L5:L16)</f>
        <v>0</v>
      </c>
      <c r="M29" s="315">
        <f t="shared" si="0"/>
        <v>0</v>
      </c>
      <c r="N29" s="213">
        <f t="shared" si="0"/>
        <v>0</v>
      </c>
      <c r="O29" s="317">
        <f t="shared" si="0"/>
        <v>0</v>
      </c>
      <c r="P29" s="317">
        <f>SUM(P5:P16)</f>
        <v>0</v>
      </c>
      <c r="Q29" s="317">
        <f>SUM(Q5:Q16)</f>
        <v>0</v>
      </c>
      <c r="R29" s="176"/>
      <c r="S29" s="176"/>
      <c r="T29" s="176"/>
      <c r="U29" s="176"/>
      <c r="V29" s="176"/>
      <c r="W29" s="176" t="str">
        <f>IF(AND('Overflow Report'!$L27="SSO, Dry Weather",'Overflow Report'!$AA27="January"),'Overflow Report'!$N27,"0")</f>
        <v>0</v>
      </c>
      <c r="X29" s="176" t="str">
        <f>IF(AND('Overflow Report'!$L27="SSO, Dry Weather",'Overflow Report'!$AA27="February"),'Overflow Report'!$N27,"0")</f>
        <v>0</v>
      </c>
      <c r="Y29" s="176" t="str">
        <f>IF(AND('Overflow Report'!$L27="SSO, Dry Weather",'Overflow Report'!$AA27="March"),'Overflow Report'!$N27,"0")</f>
        <v>0</v>
      </c>
      <c r="Z29" s="176" t="str">
        <f>IF(AND('Overflow Report'!$L27="SSO, Dry Weather",'Overflow Report'!$AA27="April"),'Overflow Report'!$N27,"0")</f>
        <v>0</v>
      </c>
      <c r="AA29" s="176" t="str">
        <f>IF(AND('Overflow Report'!$L27="SSO, Dry Weather",'Overflow Report'!$AA27="May"),'Overflow Report'!$N27,"0")</f>
        <v>0</v>
      </c>
      <c r="AB29" s="176" t="str">
        <f>IF(AND('Overflow Report'!$L27="SSO, Dry Weather",'Overflow Report'!$AA27="June"),'Overflow Report'!$N27,"0")</f>
        <v>0</v>
      </c>
      <c r="AC29" s="176" t="str">
        <f>IF(AND('Overflow Report'!$L27="SSO, Dry Weather",'Overflow Report'!$AA27="July"),'Overflow Report'!$N27,"0")</f>
        <v>0</v>
      </c>
      <c r="AD29" s="176" t="str">
        <f>IF(AND('Overflow Report'!$L27="SSO, Dry Weather",'Overflow Report'!$AA27="August"),'Overflow Report'!$N27,"0")</f>
        <v>0</v>
      </c>
      <c r="AE29" s="176" t="str">
        <f>IF(AND('Overflow Report'!$L27="SSO, Dry Weather",'Overflow Report'!$AA27="September"),'Overflow Report'!$N27,"0")</f>
        <v>0</v>
      </c>
      <c r="AF29" s="176" t="str">
        <f>IF(AND('Overflow Report'!$L27="SSO, Dry Weather",'Overflow Report'!$AA27="October"),'Overflow Report'!$N27,"0")</f>
        <v>0</v>
      </c>
      <c r="AG29" s="176" t="str">
        <f>IF(AND('Overflow Report'!$L27="SSO, Dry Weather",'Overflow Report'!$AA27="November"),'Overflow Report'!$N27,"0")</f>
        <v>0</v>
      </c>
      <c r="AH29" s="176" t="str">
        <f>IF(AND('Overflow Report'!$L27="SSO, Dry Weather",'Overflow Report'!$AA27="December"),'Overflow Report'!$N27,"0")</f>
        <v>0</v>
      </c>
      <c r="AI29" s="176"/>
      <c r="AJ29" s="176" t="str">
        <f>IF(AND('Overflow Report'!$L27="SSO, Wet Weather",'Overflow Report'!$AA27="January"),'Overflow Report'!$N27,"0")</f>
        <v>0</v>
      </c>
      <c r="AK29" s="176" t="str">
        <f>IF(AND('Overflow Report'!$L27="SSO, Wet Weather",'Overflow Report'!$AA27="February"),'Overflow Report'!$N27,"0")</f>
        <v>0</v>
      </c>
      <c r="AL29" s="176" t="str">
        <f>IF(AND('Overflow Report'!$L27="SSO, Wet Weather",'Overflow Report'!$AA27="March"),'Overflow Report'!$N27,"0")</f>
        <v>0</v>
      </c>
      <c r="AM29" s="176" t="str">
        <f>IF(AND('Overflow Report'!$L27="SSO, Wet Weather",'Overflow Report'!$AA27="April"),'Overflow Report'!$N27,"0")</f>
        <v>0</v>
      </c>
      <c r="AN29" s="176" t="str">
        <f>IF(AND('Overflow Report'!$L27="SSO, Wet Weather",'Overflow Report'!$AA27="May"),'Overflow Report'!$N27,"0")</f>
        <v>0</v>
      </c>
      <c r="AO29" s="176" t="str">
        <f>IF(AND('Overflow Report'!$L27="SSO, Wet Weather",'Overflow Report'!$AA27="June"),'Overflow Report'!$N27,"0")</f>
        <v>0</v>
      </c>
      <c r="AP29" s="176" t="str">
        <f>IF(AND('Overflow Report'!$L27="SSO, Wet Weather",'Overflow Report'!$AA27="July"),'Overflow Report'!$N27,"0")</f>
        <v>0</v>
      </c>
      <c r="AQ29" s="176" t="str">
        <f>IF(AND('Overflow Report'!$L27="SSO, Wet Weather",'Overflow Report'!$AA27="August"),'Overflow Report'!$N27,"0")</f>
        <v>0</v>
      </c>
      <c r="AR29" s="176" t="str">
        <f>IF(AND('Overflow Report'!$L27="SSO, Wet Weather",'Overflow Report'!$AA27="September"),'Overflow Report'!$N27,"0")</f>
        <v>0</v>
      </c>
      <c r="AS29" s="176" t="str">
        <f>IF(AND('Overflow Report'!$L27="SSO, Wet Weather",'Overflow Report'!$AA27="October"),'Overflow Report'!$N27,"0")</f>
        <v>0</v>
      </c>
      <c r="AT29" s="176" t="str">
        <f>IF(AND('Overflow Report'!$L27="SSO, Wet Weather",'Overflow Report'!$AA27="November"),'Overflow Report'!$N27,"0")</f>
        <v>0</v>
      </c>
      <c r="AU29" s="176" t="str">
        <f>IF(AND('Overflow Report'!$L27="SSO, Wet Weather",'Overflow Report'!$AA27="December"),'Overflow Report'!$N27,"0")</f>
        <v>0</v>
      </c>
      <c r="AV29" s="176"/>
      <c r="AW29" s="176" t="str">
        <f>IF(AND('Overflow Report'!$L27="Release [Sewer], Dry Weather",'Overflow Report'!$AA27="January"),'Overflow Report'!$N27,"0")</f>
        <v>0</v>
      </c>
      <c r="AX29" s="176" t="str">
        <f>IF(AND('Overflow Report'!$L27="Release [Sewer], Dry Weather",'Overflow Report'!$AA27="February"),'Overflow Report'!$N27,"0")</f>
        <v>0</v>
      </c>
      <c r="AY29" s="176" t="str">
        <f>IF(AND('Overflow Report'!$L27="Release [Sewer], Dry Weather",'Overflow Report'!$AA27="March"),'Overflow Report'!$N27,"0")</f>
        <v>0</v>
      </c>
      <c r="AZ29" s="176" t="str">
        <f>IF(AND('Overflow Report'!$L27="Release [Sewer], Dry Weather",'Overflow Report'!$AA27="April"),'Overflow Report'!$N27,"0")</f>
        <v>0</v>
      </c>
      <c r="BA29" s="176" t="str">
        <f>IF(AND('Overflow Report'!$L27="Release [Sewer], Dry Weather",'Overflow Report'!$AA27="May"),'Overflow Report'!$N27,"0")</f>
        <v>0</v>
      </c>
      <c r="BB29" s="176" t="str">
        <f>IF(AND('Overflow Report'!$L27="Release [Sewer], Dry Weather",'Overflow Report'!$AA27="June"),'Overflow Report'!$N27,"0")</f>
        <v>0</v>
      </c>
      <c r="BC29" s="176" t="str">
        <f>IF(AND('Overflow Report'!$L27="Release [Sewer], Dry Weather",'Overflow Report'!$AA27="July"),'Overflow Report'!$N27,"0")</f>
        <v>0</v>
      </c>
      <c r="BD29" s="176" t="str">
        <f>IF(AND('Overflow Report'!$L27="Release [Sewer], Dry Weather",'Overflow Report'!$AA27="August"),'Overflow Report'!$N27,"0")</f>
        <v>0</v>
      </c>
      <c r="BE29" s="176" t="str">
        <f>IF(AND('Overflow Report'!$L27="Release [Sewer], Dry Weather",'Overflow Report'!$AA27="September"),'Overflow Report'!$N27,"0")</f>
        <v>0</v>
      </c>
      <c r="BF29" s="176" t="str">
        <f>IF(AND('Overflow Report'!$L27="Release [Sewer], Dry Weather",'Overflow Report'!$AA27="October"),'Overflow Report'!$N27,"0")</f>
        <v>0</v>
      </c>
      <c r="BG29" s="176" t="str">
        <f>IF(AND('Overflow Report'!$L27="Release [Sewer], Dry Weather",'Overflow Report'!$AA27="November"),'Overflow Report'!$N27,"0")</f>
        <v>0</v>
      </c>
      <c r="BH29" s="176" t="str">
        <f>IF(AND('Overflow Report'!$L27="Release [Sewer], Dry Weather",'Overflow Report'!$AA27="December"),'Overflow Report'!$N27,"0")</f>
        <v>0</v>
      </c>
      <c r="BI29" s="176"/>
      <c r="BJ29" s="176" t="str">
        <f>IF(AND('Overflow Report'!$L27="Release [Sewer], Wet Weather",'Overflow Report'!$AA27="January"),'Overflow Report'!$N27,"0")</f>
        <v>0</v>
      </c>
      <c r="BK29" s="176" t="str">
        <f>IF(AND('Overflow Report'!$L27="Release [Sewer], Wet Weather",'Overflow Report'!$AA27="February"),'Overflow Report'!$N27,"0")</f>
        <v>0</v>
      </c>
      <c r="BL29" s="176" t="str">
        <f>IF(AND('Overflow Report'!$L27="Release [Sewer], Wet Weather",'Overflow Report'!$AA27="March"),'Overflow Report'!$N27,"0")</f>
        <v>0</v>
      </c>
      <c r="BM29" s="176" t="str">
        <f>IF(AND('Overflow Report'!$L27="Release [Sewer], Wet Weather",'Overflow Report'!$AA27="April"),'Overflow Report'!$N27,"0")</f>
        <v>0</v>
      </c>
      <c r="BN29" s="176" t="str">
        <f>IF(AND('Overflow Report'!$L27="Release [Sewer], Wet Weather",'Overflow Report'!$AA27="May"),'Overflow Report'!$N27,"0")</f>
        <v>0</v>
      </c>
      <c r="BO29" s="176" t="str">
        <f>IF(AND('Overflow Report'!$L27="Release [Sewer], Wet Weather",'Overflow Report'!$AA27="June"),'Overflow Report'!$N27,"0")</f>
        <v>0</v>
      </c>
      <c r="BP29" s="176" t="str">
        <f>IF(AND('Overflow Report'!$L27="Release [Sewer], Wet Weather",'Overflow Report'!$AA27="July"),'Overflow Report'!$N27,"0")</f>
        <v>0</v>
      </c>
      <c r="BQ29" s="176" t="str">
        <f>IF(AND('Overflow Report'!$L27="Release [Sewer], Wet Weather",'Overflow Report'!$AA27="August"),'Overflow Report'!$N27,"0")</f>
        <v>0</v>
      </c>
      <c r="BR29" s="176" t="str">
        <f>IF(AND('Overflow Report'!$L27="Release [Sewer], Wet Weather",'Overflow Report'!$AA27="September"),'Overflow Report'!$N27,"0")</f>
        <v>0</v>
      </c>
      <c r="BS29" s="176" t="str">
        <f>IF(AND('Overflow Report'!$L27="Release [Sewer], Wet Weather",'Overflow Report'!$AA27="October"),'Overflow Report'!$N27,"0")</f>
        <v>0</v>
      </c>
      <c r="BT29" s="176" t="str">
        <f>IF(AND('Overflow Report'!$L27="Release [Sewer], Wet Weather",'Overflow Report'!$AA27="November"),'Overflow Report'!$N27,"0")</f>
        <v>0</v>
      </c>
      <c r="BU29" s="176" t="str">
        <f>IF(AND('Overflow Report'!$L27="Release [Sewer], Wet Weather",'Overflow Report'!$AA27="December"),'Overflow Report'!$N27,"0")</f>
        <v>0</v>
      </c>
      <c r="BV29" s="176"/>
      <c r="BW29" s="176"/>
      <c r="BX29" s="176"/>
      <c r="BY29" s="176"/>
      <c r="BZ29" s="176"/>
      <c r="CA29" s="176"/>
      <c r="CB29" s="176"/>
      <c r="CC29" s="176"/>
      <c r="CD29" s="176"/>
      <c r="CE29" s="176"/>
      <c r="CF29" s="176"/>
      <c r="CG29" s="176"/>
      <c r="CH29" s="176"/>
      <c r="CI29" s="176"/>
      <c r="CJ29" s="176"/>
    </row>
    <row r="30" spans="3:88" s="173" customFormat="1" ht="17.25" thickBot="1">
      <c r="C30" s="212" t="s">
        <v>457</v>
      </c>
      <c r="D30" s="324">
        <f>D17</f>
        <v>2024</v>
      </c>
      <c r="E30" s="316">
        <f>SUM(E17:E28)</f>
        <v>0</v>
      </c>
      <c r="F30" s="328"/>
      <c r="G30" s="214">
        <f aca="true" t="shared" si="1" ref="G30:O30">SUM(G17:G28)</f>
        <v>0</v>
      </c>
      <c r="H30" s="316">
        <f t="shared" si="1"/>
        <v>0</v>
      </c>
      <c r="I30" s="328"/>
      <c r="J30" s="214">
        <f t="shared" si="1"/>
        <v>0</v>
      </c>
      <c r="K30" s="316">
        <f t="shared" si="1"/>
        <v>0</v>
      </c>
      <c r="L30" s="214">
        <f t="shared" si="1"/>
        <v>0</v>
      </c>
      <c r="M30" s="316">
        <f t="shared" si="1"/>
        <v>0</v>
      </c>
      <c r="N30" s="214">
        <f t="shared" si="1"/>
        <v>0</v>
      </c>
      <c r="O30" s="318">
        <f t="shared" si="1"/>
        <v>0</v>
      </c>
      <c r="P30" s="318">
        <f>SUM(P17:P28)</f>
        <v>0</v>
      </c>
      <c r="Q30" s="318">
        <f>SUM(Q17:Q28)</f>
        <v>0</v>
      </c>
      <c r="R30" s="176"/>
      <c r="S30" s="176"/>
      <c r="T30" s="176"/>
      <c r="U30" s="176"/>
      <c r="V30" s="176"/>
      <c r="W30" s="176" t="str">
        <f>IF(AND('Overflow Report'!$L28="SSO, Dry Weather",'Overflow Report'!$AA28="January"),'Overflow Report'!$N28,"0")</f>
        <v>0</v>
      </c>
      <c r="X30" s="176" t="str">
        <f>IF(AND('Overflow Report'!$L28="SSO, Dry Weather",'Overflow Report'!$AA28="February"),'Overflow Report'!$N28,"0")</f>
        <v>0</v>
      </c>
      <c r="Y30" s="176" t="str">
        <f>IF(AND('Overflow Report'!$L28="SSO, Dry Weather",'Overflow Report'!$AA28="March"),'Overflow Report'!$N28,"0")</f>
        <v>0</v>
      </c>
      <c r="Z30" s="176" t="str">
        <f>IF(AND('Overflow Report'!$L28="SSO, Dry Weather",'Overflow Report'!$AA28="April"),'Overflow Report'!$N28,"0")</f>
        <v>0</v>
      </c>
      <c r="AA30" s="176" t="str">
        <f>IF(AND('Overflow Report'!$L28="SSO, Dry Weather",'Overflow Report'!$AA28="May"),'Overflow Report'!$N28,"0")</f>
        <v>0</v>
      </c>
      <c r="AB30" s="176" t="str">
        <f>IF(AND('Overflow Report'!$L28="SSO, Dry Weather",'Overflow Report'!$AA28="June"),'Overflow Report'!$N28,"0")</f>
        <v>0</v>
      </c>
      <c r="AC30" s="176" t="str">
        <f>IF(AND('Overflow Report'!$L28="SSO, Dry Weather",'Overflow Report'!$AA28="July"),'Overflow Report'!$N28,"0")</f>
        <v>0</v>
      </c>
      <c r="AD30" s="176" t="str">
        <f>IF(AND('Overflow Report'!$L28="SSO, Dry Weather",'Overflow Report'!$AA28="August"),'Overflow Report'!$N28,"0")</f>
        <v>0</v>
      </c>
      <c r="AE30" s="176" t="str">
        <f>IF(AND('Overflow Report'!$L28="SSO, Dry Weather",'Overflow Report'!$AA28="September"),'Overflow Report'!$N28,"0")</f>
        <v>0</v>
      </c>
      <c r="AF30" s="176" t="str">
        <f>IF(AND('Overflow Report'!$L28="SSO, Dry Weather",'Overflow Report'!$AA28="October"),'Overflow Report'!$N28,"0")</f>
        <v>0</v>
      </c>
      <c r="AG30" s="176" t="str">
        <f>IF(AND('Overflow Report'!$L28="SSO, Dry Weather",'Overflow Report'!$AA28="November"),'Overflow Report'!$N28,"0")</f>
        <v>0</v>
      </c>
      <c r="AH30" s="176" t="str">
        <f>IF(AND('Overflow Report'!$L28="SSO, Dry Weather",'Overflow Report'!$AA28="December"),'Overflow Report'!$N28,"0")</f>
        <v>0</v>
      </c>
      <c r="AI30" s="176"/>
      <c r="AJ30" s="176" t="str">
        <f>IF(AND('Overflow Report'!$L28="SSO, Wet Weather",'Overflow Report'!$AA28="January"),'Overflow Report'!$N28,"0")</f>
        <v>0</v>
      </c>
      <c r="AK30" s="176" t="str">
        <f>IF(AND('Overflow Report'!$L28="SSO, Wet Weather",'Overflow Report'!$AA28="February"),'Overflow Report'!$N28,"0")</f>
        <v>0</v>
      </c>
      <c r="AL30" s="176" t="str">
        <f>IF(AND('Overflow Report'!$L28="SSO, Wet Weather",'Overflow Report'!$AA28="March"),'Overflow Report'!$N28,"0")</f>
        <v>0</v>
      </c>
      <c r="AM30" s="176" t="str">
        <f>IF(AND('Overflow Report'!$L28="SSO, Wet Weather",'Overflow Report'!$AA28="April"),'Overflow Report'!$N28,"0")</f>
        <v>0</v>
      </c>
      <c r="AN30" s="176" t="str">
        <f>IF(AND('Overflow Report'!$L28="SSO, Wet Weather",'Overflow Report'!$AA28="May"),'Overflow Report'!$N28,"0")</f>
        <v>0</v>
      </c>
      <c r="AO30" s="176" t="str">
        <f>IF(AND('Overflow Report'!$L28="SSO, Wet Weather",'Overflow Report'!$AA28="June"),'Overflow Report'!$N28,"0")</f>
        <v>0</v>
      </c>
      <c r="AP30" s="176" t="str">
        <f>IF(AND('Overflow Report'!$L28="SSO, Wet Weather",'Overflow Report'!$AA28="July"),'Overflow Report'!$N28,"0")</f>
        <v>0</v>
      </c>
      <c r="AQ30" s="176" t="str">
        <f>IF(AND('Overflow Report'!$L28="SSO, Wet Weather",'Overflow Report'!$AA28="August"),'Overflow Report'!$N28,"0")</f>
        <v>0</v>
      </c>
      <c r="AR30" s="176" t="str">
        <f>IF(AND('Overflow Report'!$L28="SSO, Wet Weather",'Overflow Report'!$AA28="September"),'Overflow Report'!$N28,"0")</f>
        <v>0</v>
      </c>
      <c r="AS30" s="176" t="str">
        <f>IF(AND('Overflow Report'!$L28="SSO, Wet Weather",'Overflow Report'!$AA28="October"),'Overflow Report'!$N28,"0")</f>
        <v>0</v>
      </c>
      <c r="AT30" s="176" t="str">
        <f>IF(AND('Overflow Report'!$L28="SSO, Wet Weather",'Overflow Report'!$AA28="November"),'Overflow Report'!$N28,"0")</f>
        <v>0</v>
      </c>
      <c r="AU30" s="176" t="str">
        <f>IF(AND('Overflow Report'!$L28="SSO, Wet Weather",'Overflow Report'!$AA28="December"),'Overflow Report'!$N28,"0")</f>
        <v>0</v>
      </c>
      <c r="AV30" s="176"/>
      <c r="AW30" s="176" t="str">
        <f>IF(AND('Overflow Report'!$L28="Release [Sewer], Dry Weather",'Overflow Report'!$AA28="January"),'Overflow Report'!$N28,"0")</f>
        <v>0</v>
      </c>
      <c r="AX30" s="176" t="str">
        <f>IF(AND('Overflow Report'!$L28="Release [Sewer], Dry Weather",'Overflow Report'!$AA28="February"),'Overflow Report'!$N28,"0")</f>
        <v>0</v>
      </c>
      <c r="AY30" s="176" t="str">
        <f>IF(AND('Overflow Report'!$L28="Release [Sewer], Dry Weather",'Overflow Report'!$AA28="March"),'Overflow Report'!$N28,"0")</f>
        <v>0</v>
      </c>
      <c r="AZ30" s="176" t="str">
        <f>IF(AND('Overflow Report'!$L28="Release [Sewer], Dry Weather",'Overflow Report'!$AA28="April"),'Overflow Report'!$N28,"0")</f>
        <v>0</v>
      </c>
      <c r="BA30" s="176" t="str">
        <f>IF(AND('Overflow Report'!$L28="Release [Sewer], Dry Weather",'Overflow Report'!$AA28="May"),'Overflow Report'!$N28,"0")</f>
        <v>0</v>
      </c>
      <c r="BB30" s="176" t="str">
        <f>IF(AND('Overflow Report'!$L28="Release [Sewer], Dry Weather",'Overflow Report'!$AA28="June"),'Overflow Report'!$N28,"0")</f>
        <v>0</v>
      </c>
      <c r="BC30" s="176" t="str">
        <f>IF(AND('Overflow Report'!$L28="Release [Sewer], Dry Weather",'Overflow Report'!$AA28="July"),'Overflow Report'!$N28,"0")</f>
        <v>0</v>
      </c>
      <c r="BD30" s="176" t="str">
        <f>IF(AND('Overflow Report'!$L28="Release [Sewer], Dry Weather",'Overflow Report'!$AA28="August"),'Overflow Report'!$N28,"0")</f>
        <v>0</v>
      </c>
      <c r="BE30" s="176" t="str">
        <f>IF(AND('Overflow Report'!$L28="Release [Sewer], Dry Weather",'Overflow Report'!$AA28="September"),'Overflow Report'!$N28,"0")</f>
        <v>0</v>
      </c>
      <c r="BF30" s="176" t="str">
        <f>IF(AND('Overflow Report'!$L28="Release [Sewer], Dry Weather",'Overflow Report'!$AA28="October"),'Overflow Report'!$N28,"0")</f>
        <v>0</v>
      </c>
      <c r="BG30" s="176" t="str">
        <f>IF(AND('Overflow Report'!$L28="Release [Sewer], Dry Weather",'Overflow Report'!$AA28="November"),'Overflow Report'!$N28,"0")</f>
        <v>0</v>
      </c>
      <c r="BH30" s="176" t="str">
        <f>IF(AND('Overflow Report'!$L28="Release [Sewer], Dry Weather",'Overflow Report'!$AA28="December"),'Overflow Report'!$N28,"0")</f>
        <v>0</v>
      </c>
      <c r="BI30" s="176"/>
      <c r="BJ30" s="176" t="str">
        <f>IF(AND('Overflow Report'!$L28="Release [Sewer], Wet Weather",'Overflow Report'!$AA28="January"),'Overflow Report'!$N28,"0")</f>
        <v>0</v>
      </c>
      <c r="BK30" s="176" t="str">
        <f>IF(AND('Overflow Report'!$L28="Release [Sewer], Wet Weather",'Overflow Report'!$AA28="February"),'Overflow Report'!$N28,"0")</f>
        <v>0</v>
      </c>
      <c r="BL30" s="176" t="str">
        <f>IF(AND('Overflow Report'!$L28="Release [Sewer], Wet Weather",'Overflow Report'!$AA28="March"),'Overflow Report'!$N28,"0")</f>
        <v>0</v>
      </c>
      <c r="BM30" s="176" t="str">
        <f>IF(AND('Overflow Report'!$L28="Release [Sewer], Wet Weather",'Overflow Report'!$AA28="April"),'Overflow Report'!$N28,"0")</f>
        <v>0</v>
      </c>
      <c r="BN30" s="176" t="str">
        <f>IF(AND('Overflow Report'!$L28="Release [Sewer], Wet Weather",'Overflow Report'!$AA28="May"),'Overflow Report'!$N28,"0")</f>
        <v>0</v>
      </c>
      <c r="BO30" s="176" t="str">
        <f>IF(AND('Overflow Report'!$L28="Release [Sewer], Wet Weather",'Overflow Report'!$AA28="June"),'Overflow Report'!$N28,"0")</f>
        <v>0</v>
      </c>
      <c r="BP30" s="176" t="str">
        <f>IF(AND('Overflow Report'!$L28="Release [Sewer], Wet Weather",'Overflow Report'!$AA28="July"),'Overflow Report'!$N28,"0")</f>
        <v>0</v>
      </c>
      <c r="BQ30" s="176" t="str">
        <f>IF(AND('Overflow Report'!$L28="Release [Sewer], Wet Weather",'Overflow Report'!$AA28="August"),'Overflow Report'!$N28,"0")</f>
        <v>0</v>
      </c>
      <c r="BR30" s="176" t="str">
        <f>IF(AND('Overflow Report'!$L28="Release [Sewer], Wet Weather",'Overflow Report'!$AA28="September"),'Overflow Report'!$N28,"0")</f>
        <v>0</v>
      </c>
      <c r="BS30" s="176" t="str">
        <f>IF(AND('Overflow Report'!$L28="Release [Sewer], Wet Weather",'Overflow Report'!$AA28="October"),'Overflow Report'!$N28,"0")</f>
        <v>0</v>
      </c>
      <c r="BT30" s="176" t="str">
        <f>IF(AND('Overflow Report'!$L28="Release [Sewer], Wet Weather",'Overflow Report'!$AA28="November"),'Overflow Report'!$N28,"0")</f>
        <v>0</v>
      </c>
      <c r="BU30" s="176" t="str">
        <f>IF(AND('Overflow Report'!$L28="Release [Sewer], Wet Weather",'Overflow Report'!$AA28="December"),'Overflow Report'!$N28,"0")</f>
        <v>0</v>
      </c>
      <c r="BV30" s="176"/>
      <c r="BW30" s="176"/>
      <c r="BX30" s="176"/>
      <c r="BY30" s="176"/>
      <c r="BZ30" s="176"/>
      <c r="CA30" s="176"/>
      <c r="CB30" s="176"/>
      <c r="CC30" s="176"/>
      <c r="CD30" s="176"/>
      <c r="CE30" s="176"/>
      <c r="CF30" s="176"/>
      <c r="CG30" s="176"/>
      <c r="CH30" s="176"/>
      <c r="CI30" s="176"/>
      <c r="CJ30" s="176"/>
    </row>
    <row r="31" spans="3:88" s="173" customFormat="1" ht="17.25" thickTop="1">
      <c r="C31" s="174"/>
      <c r="D31" s="174"/>
      <c r="E31" s="174"/>
      <c r="R31" s="176"/>
      <c r="S31" s="176"/>
      <c r="T31" s="176"/>
      <c r="U31" s="176"/>
      <c r="V31" s="176"/>
      <c r="W31" s="176" t="str">
        <f>IF(AND('Overflow Report'!$L29="SSO, Dry Weather",'Overflow Report'!$AA29="January"),'Overflow Report'!$N29,"0")</f>
        <v>0</v>
      </c>
      <c r="X31" s="176" t="str">
        <f>IF(AND('Overflow Report'!$L29="SSO, Dry Weather",'Overflow Report'!$AA29="February"),'Overflow Report'!$N29,"0")</f>
        <v>0</v>
      </c>
      <c r="Y31" s="176" t="str">
        <f>IF(AND('Overflow Report'!$L29="SSO, Dry Weather",'Overflow Report'!$AA29="March"),'Overflow Report'!$N29,"0")</f>
        <v>0</v>
      </c>
      <c r="Z31" s="176" t="str">
        <f>IF(AND('Overflow Report'!$L29="SSO, Dry Weather",'Overflow Report'!$AA29="April"),'Overflow Report'!$N29,"0")</f>
        <v>0</v>
      </c>
      <c r="AA31" s="176" t="str">
        <f>IF(AND('Overflow Report'!$L29="SSO, Dry Weather",'Overflow Report'!$AA29="May"),'Overflow Report'!$N29,"0")</f>
        <v>0</v>
      </c>
      <c r="AB31" s="176" t="str">
        <f>IF(AND('Overflow Report'!$L29="SSO, Dry Weather",'Overflow Report'!$AA29="June"),'Overflow Report'!$N29,"0")</f>
        <v>0</v>
      </c>
      <c r="AC31" s="176" t="str">
        <f>IF(AND('Overflow Report'!$L29="SSO, Dry Weather",'Overflow Report'!$AA29="July"),'Overflow Report'!$N29,"0")</f>
        <v>0</v>
      </c>
      <c r="AD31" s="176" t="str">
        <f>IF(AND('Overflow Report'!$L29="SSO, Dry Weather",'Overflow Report'!$AA29="August"),'Overflow Report'!$N29,"0")</f>
        <v>0</v>
      </c>
      <c r="AE31" s="176" t="str">
        <f>IF(AND('Overflow Report'!$L29="SSO, Dry Weather",'Overflow Report'!$AA29="September"),'Overflow Report'!$N29,"0")</f>
        <v>0</v>
      </c>
      <c r="AF31" s="176" t="str">
        <f>IF(AND('Overflow Report'!$L29="SSO, Dry Weather",'Overflow Report'!$AA29="October"),'Overflow Report'!$N29,"0")</f>
        <v>0</v>
      </c>
      <c r="AG31" s="176" t="str">
        <f>IF(AND('Overflow Report'!$L29="SSO, Dry Weather",'Overflow Report'!$AA29="November"),'Overflow Report'!$N29,"0")</f>
        <v>0</v>
      </c>
      <c r="AH31" s="176" t="str">
        <f>IF(AND('Overflow Report'!$L29="SSO, Dry Weather",'Overflow Report'!$AA29="December"),'Overflow Report'!$N29,"0")</f>
        <v>0</v>
      </c>
      <c r="AI31" s="176"/>
      <c r="AJ31" s="176" t="str">
        <f>IF(AND('Overflow Report'!$L29="SSO, Wet Weather",'Overflow Report'!$AA29="January"),'Overflow Report'!$N29,"0")</f>
        <v>0</v>
      </c>
      <c r="AK31" s="176" t="str">
        <f>IF(AND('Overflow Report'!$L29="SSO, Wet Weather",'Overflow Report'!$AA29="February"),'Overflow Report'!$N29,"0")</f>
        <v>0</v>
      </c>
      <c r="AL31" s="176" t="str">
        <f>IF(AND('Overflow Report'!$L29="SSO, Wet Weather",'Overflow Report'!$AA29="March"),'Overflow Report'!$N29,"0")</f>
        <v>0</v>
      </c>
      <c r="AM31" s="176" t="str">
        <f>IF(AND('Overflow Report'!$L29="SSO, Wet Weather",'Overflow Report'!$AA29="April"),'Overflow Report'!$N29,"0")</f>
        <v>0</v>
      </c>
      <c r="AN31" s="176" t="str">
        <f>IF(AND('Overflow Report'!$L29="SSO, Wet Weather",'Overflow Report'!$AA29="May"),'Overflow Report'!$N29,"0")</f>
        <v>0</v>
      </c>
      <c r="AO31" s="176" t="str">
        <f>IF(AND('Overflow Report'!$L29="SSO, Wet Weather",'Overflow Report'!$AA29="June"),'Overflow Report'!$N29,"0")</f>
        <v>0</v>
      </c>
      <c r="AP31" s="176" t="str">
        <f>IF(AND('Overflow Report'!$L29="SSO, Wet Weather",'Overflow Report'!$AA29="July"),'Overflow Report'!$N29,"0")</f>
        <v>0</v>
      </c>
      <c r="AQ31" s="176" t="str">
        <f>IF(AND('Overflow Report'!$L29="SSO, Wet Weather",'Overflow Report'!$AA29="August"),'Overflow Report'!$N29,"0")</f>
        <v>0</v>
      </c>
      <c r="AR31" s="176" t="str">
        <f>IF(AND('Overflow Report'!$L29="SSO, Wet Weather",'Overflow Report'!$AA29="September"),'Overflow Report'!$N29,"0")</f>
        <v>0</v>
      </c>
      <c r="AS31" s="176" t="str">
        <f>IF(AND('Overflow Report'!$L29="SSO, Wet Weather",'Overflow Report'!$AA29="October"),'Overflow Report'!$N29,"0")</f>
        <v>0</v>
      </c>
      <c r="AT31" s="176" t="str">
        <f>IF(AND('Overflow Report'!$L29="SSO, Wet Weather",'Overflow Report'!$AA29="November"),'Overflow Report'!$N29,"0")</f>
        <v>0</v>
      </c>
      <c r="AU31" s="176" t="str">
        <f>IF(AND('Overflow Report'!$L29="SSO, Wet Weather",'Overflow Report'!$AA29="December"),'Overflow Report'!$N29,"0")</f>
        <v>0</v>
      </c>
      <c r="AV31" s="176"/>
      <c r="AW31" s="176" t="str">
        <f>IF(AND('Overflow Report'!$L29="Release [Sewer], Dry Weather",'Overflow Report'!$AA29="January"),'Overflow Report'!$N29,"0")</f>
        <v>0</v>
      </c>
      <c r="AX31" s="176" t="str">
        <f>IF(AND('Overflow Report'!$L29="Release [Sewer], Dry Weather",'Overflow Report'!$AA29="February"),'Overflow Report'!$N29,"0")</f>
        <v>0</v>
      </c>
      <c r="AY31" s="176" t="str">
        <f>IF(AND('Overflow Report'!$L29="Release [Sewer], Dry Weather",'Overflow Report'!$AA29="March"),'Overflow Report'!$N29,"0")</f>
        <v>0</v>
      </c>
      <c r="AZ31" s="176" t="str">
        <f>IF(AND('Overflow Report'!$L29="Release [Sewer], Dry Weather",'Overflow Report'!$AA29="April"),'Overflow Report'!$N29,"0")</f>
        <v>0</v>
      </c>
      <c r="BA31" s="176" t="str">
        <f>IF(AND('Overflow Report'!$L29="Release [Sewer], Dry Weather",'Overflow Report'!$AA29="May"),'Overflow Report'!$N29,"0")</f>
        <v>0</v>
      </c>
      <c r="BB31" s="176" t="str">
        <f>IF(AND('Overflow Report'!$L29="Release [Sewer], Dry Weather",'Overflow Report'!$AA29="June"),'Overflow Report'!$N29,"0")</f>
        <v>0</v>
      </c>
      <c r="BC31" s="176" t="str">
        <f>IF(AND('Overflow Report'!$L29="Release [Sewer], Dry Weather",'Overflow Report'!$AA29="July"),'Overflow Report'!$N29,"0")</f>
        <v>0</v>
      </c>
      <c r="BD31" s="176" t="str">
        <f>IF(AND('Overflow Report'!$L29="Release [Sewer], Dry Weather",'Overflow Report'!$AA29="August"),'Overflow Report'!$N29,"0")</f>
        <v>0</v>
      </c>
      <c r="BE31" s="176" t="str">
        <f>IF(AND('Overflow Report'!$L29="Release [Sewer], Dry Weather",'Overflow Report'!$AA29="September"),'Overflow Report'!$N29,"0")</f>
        <v>0</v>
      </c>
      <c r="BF31" s="176" t="str">
        <f>IF(AND('Overflow Report'!$L29="Release [Sewer], Dry Weather",'Overflow Report'!$AA29="October"),'Overflow Report'!$N29,"0")</f>
        <v>0</v>
      </c>
      <c r="BG31" s="176" t="str">
        <f>IF(AND('Overflow Report'!$L29="Release [Sewer], Dry Weather",'Overflow Report'!$AA29="November"),'Overflow Report'!$N29,"0")</f>
        <v>0</v>
      </c>
      <c r="BH31" s="176" t="str">
        <f>IF(AND('Overflow Report'!$L29="Release [Sewer], Dry Weather",'Overflow Report'!$AA29="December"),'Overflow Report'!$N29,"0")</f>
        <v>0</v>
      </c>
      <c r="BI31" s="176"/>
      <c r="BJ31" s="176" t="str">
        <f>IF(AND('Overflow Report'!$L29="Release [Sewer], Wet Weather",'Overflow Report'!$AA29="January"),'Overflow Report'!$N29,"0")</f>
        <v>0</v>
      </c>
      <c r="BK31" s="176" t="str">
        <f>IF(AND('Overflow Report'!$L29="Release [Sewer], Wet Weather",'Overflow Report'!$AA29="February"),'Overflow Report'!$N29,"0")</f>
        <v>0</v>
      </c>
      <c r="BL31" s="176" t="str">
        <f>IF(AND('Overflow Report'!$L29="Release [Sewer], Wet Weather",'Overflow Report'!$AA29="March"),'Overflow Report'!$N29,"0")</f>
        <v>0</v>
      </c>
      <c r="BM31" s="176" t="str">
        <f>IF(AND('Overflow Report'!$L29="Release [Sewer], Wet Weather",'Overflow Report'!$AA29="April"),'Overflow Report'!$N29,"0")</f>
        <v>0</v>
      </c>
      <c r="BN31" s="176" t="str">
        <f>IF(AND('Overflow Report'!$L29="Release [Sewer], Wet Weather",'Overflow Report'!$AA29="May"),'Overflow Report'!$N29,"0")</f>
        <v>0</v>
      </c>
      <c r="BO31" s="176" t="str">
        <f>IF(AND('Overflow Report'!$L29="Release [Sewer], Wet Weather",'Overflow Report'!$AA29="June"),'Overflow Report'!$N29,"0")</f>
        <v>0</v>
      </c>
      <c r="BP31" s="176" t="str">
        <f>IF(AND('Overflow Report'!$L29="Release [Sewer], Wet Weather",'Overflow Report'!$AA29="July"),'Overflow Report'!$N29,"0")</f>
        <v>0</v>
      </c>
      <c r="BQ31" s="176" t="str">
        <f>IF(AND('Overflow Report'!$L29="Release [Sewer], Wet Weather",'Overflow Report'!$AA29="August"),'Overflow Report'!$N29,"0")</f>
        <v>0</v>
      </c>
      <c r="BR31" s="176" t="str">
        <f>IF(AND('Overflow Report'!$L29="Release [Sewer], Wet Weather",'Overflow Report'!$AA29="September"),'Overflow Report'!$N29,"0")</f>
        <v>0</v>
      </c>
      <c r="BS31" s="176" t="str">
        <f>IF(AND('Overflow Report'!$L29="Release [Sewer], Wet Weather",'Overflow Report'!$AA29="October"),'Overflow Report'!$N29,"0")</f>
        <v>0</v>
      </c>
      <c r="BT31" s="176" t="str">
        <f>IF(AND('Overflow Report'!$L29="Release [Sewer], Wet Weather",'Overflow Report'!$AA29="November"),'Overflow Report'!$N29,"0")</f>
        <v>0</v>
      </c>
      <c r="BU31" s="176" t="str">
        <f>IF(AND('Overflow Report'!$L29="Release [Sewer], Wet Weather",'Overflow Report'!$AA29="December"),'Overflow Report'!$N29,"0")</f>
        <v>0</v>
      </c>
      <c r="BV31" s="176"/>
      <c r="BW31" s="176"/>
      <c r="BX31" s="176"/>
      <c r="BY31" s="176"/>
      <c r="BZ31" s="176"/>
      <c r="CA31" s="176"/>
      <c r="CB31" s="176"/>
      <c r="CC31" s="176"/>
      <c r="CD31" s="176"/>
      <c r="CE31" s="176"/>
      <c r="CF31" s="176"/>
      <c r="CG31" s="176"/>
      <c r="CH31" s="176"/>
      <c r="CI31" s="176"/>
      <c r="CJ31" s="176"/>
    </row>
    <row r="32" spans="3:88" s="173" customFormat="1" ht="15">
      <c r="C32" s="174"/>
      <c r="D32" s="174"/>
      <c r="E32" s="174"/>
      <c r="R32" s="176"/>
      <c r="S32" s="176"/>
      <c r="T32" s="176"/>
      <c r="U32" s="176"/>
      <c r="V32" s="176"/>
      <c r="W32" s="176" t="str">
        <f>IF(AND('Overflow Report'!$L30="SSO, Dry Weather",'Overflow Report'!$AA30="January"),'Overflow Report'!$N30,"0")</f>
        <v>0</v>
      </c>
      <c r="X32" s="176" t="str">
        <f>IF(AND('Overflow Report'!$L30="SSO, Dry Weather",'Overflow Report'!$AA30="February"),'Overflow Report'!$N30,"0")</f>
        <v>0</v>
      </c>
      <c r="Y32" s="176" t="str">
        <f>IF(AND('Overflow Report'!$L30="SSO, Dry Weather",'Overflow Report'!$AA30="March"),'Overflow Report'!$N30,"0")</f>
        <v>0</v>
      </c>
      <c r="Z32" s="176" t="str">
        <f>IF(AND('Overflow Report'!$L30="SSO, Dry Weather",'Overflow Report'!$AA30="April"),'Overflow Report'!$N30,"0")</f>
        <v>0</v>
      </c>
      <c r="AA32" s="176" t="str">
        <f>IF(AND('Overflow Report'!$L30="SSO, Dry Weather",'Overflow Report'!$AA30="May"),'Overflow Report'!$N30,"0")</f>
        <v>0</v>
      </c>
      <c r="AB32" s="176" t="str">
        <f>IF(AND('Overflow Report'!$L30="SSO, Dry Weather",'Overflow Report'!$AA30="June"),'Overflow Report'!$N30,"0")</f>
        <v>0</v>
      </c>
      <c r="AC32" s="176" t="str">
        <f>IF(AND('Overflow Report'!$L30="SSO, Dry Weather",'Overflow Report'!$AA30="July"),'Overflow Report'!$N30,"0")</f>
        <v>0</v>
      </c>
      <c r="AD32" s="176" t="str">
        <f>IF(AND('Overflow Report'!$L30="SSO, Dry Weather",'Overflow Report'!$AA30="August"),'Overflow Report'!$N30,"0")</f>
        <v>0</v>
      </c>
      <c r="AE32" s="176" t="str">
        <f>IF(AND('Overflow Report'!$L30="SSO, Dry Weather",'Overflow Report'!$AA30="September"),'Overflow Report'!$N30,"0")</f>
        <v>0</v>
      </c>
      <c r="AF32" s="176" t="str">
        <f>IF(AND('Overflow Report'!$L30="SSO, Dry Weather",'Overflow Report'!$AA30="October"),'Overflow Report'!$N30,"0")</f>
        <v>0</v>
      </c>
      <c r="AG32" s="176" t="str">
        <f>IF(AND('Overflow Report'!$L30="SSO, Dry Weather",'Overflow Report'!$AA30="November"),'Overflow Report'!$N30,"0")</f>
        <v>0</v>
      </c>
      <c r="AH32" s="176" t="str">
        <f>IF(AND('Overflow Report'!$L30="SSO, Dry Weather",'Overflow Report'!$AA30="December"),'Overflow Report'!$N30,"0")</f>
        <v>0</v>
      </c>
      <c r="AI32" s="176"/>
      <c r="AJ32" s="176" t="str">
        <f>IF(AND('Overflow Report'!$L30="SSO, Wet Weather",'Overflow Report'!$AA30="January"),'Overflow Report'!$N30,"0")</f>
        <v>0</v>
      </c>
      <c r="AK32" s="176" t="str">
        <f>IF(AND('Overflow Report'!$L30="SSO, Wet Weather",'Overflow Report'!$AA30="February"),'Overflow Report'!$N30,"0")</f>
        <v>0</v>
      </c>
      <c r="AL32" s="176" t="str">
        <f>IF(AND('Overflow Report'!$L30="SSO, Wet Weather",'Overflow Report'!$AA30="March"),'Overflow Report'!$N30,"0")</f>
        <v>0</v>
      </c>
      <c r="AM32" s="176" t="str">
        <f>IF(AND('Overflow Report'!$L30="SSO, Wet Weather",'Overflow Report'!$AA30="April"),'Overflow Report'!$N30,"0")</f>
        <v>0</v>
      </c>
      <c r="AN32" s="176" t="str">
        <f>IF(AND('Overflow Report'!$L30="SSO, Wet Weather",'Overflow Report'!$AA30="May"),'Overflow Report'!$N30,"0")</f>
        <v>0</v>
      </c>
      <c r="AO32" s="176" t="str">
        <f>IF(AND('Overflow Report'!$L30="SSO, Wet Weather",'Overflow Report'!$AA30="June"),'Overflow Report'!$N30,"0")</f>
        <v>0</v>
      </c>
      <c r="AP32" s="176" t="str">
        <f>IF(AND('Overflow Report'!$L30="SSO, Wet Weather",'Overflow Report'!$AA30="July"),'Overflow Report'!$N30,"0")</f>
        <v>0</v>
      </c>
      <c r="AQ32" s="176" t="str">
        <f>IF(AND('Overflow Report'!$L30="SSO, Wet Weather",'Overflow Report'!$AA30="August"),'Overflow Report'!$N30,"0")</f>
        <v>0</v>
      </c>
      <c r="AR32" s="176" t="str">
        <f>IF(AND('Overflow Report'!$L30="SSO, Wet Weather",'Overflow Report'!$AA30="September"),'Overflow Report'!$N30,"0")</f>
        <v>0</v>
      </c>
      <c r="AS32" s="176" t="str">
        <f>IF(AND('Overflow Report'!$L30="SSO, Wet Weather",'Overflow Report'!$AA30="October"),'Overflow Report'!$N30,"0")</f>
        <v>0</v>
      </c>
      <c r="AT32" s="176" t="str">
        <f>IF(AND('Overflow Report'!$L30="SSO, Wet Weather",'Overflow Report'!$AA30="November"),'Overflow Report'!$N30,"0")</f>
        <v>0</v>
      </c>
      <c r="AU32" s="176" t="str">
        <f>IF(AND('Overflow Report'!$L30="SSO, Wet Weather",'Overflow Report'!$AA30="December"),'Overflow Report'!$N30,"0")</f>
        <v>0</v>
      </c>
      <c r="AV32" s="176"/>
      <c r="AW32" s="176" t="str">
        <f>IF(AND('Overflow Report'!$L30="Release [Sewer], Dry Weather",'Overflow Report'!$AA30="January"),'Overflow Report'!$N30,"0")</f>
        <v>0</v>
      </c>
      <c r="AX32" s="176" t="str">
        <f>IF(AND('Overflow Report'!$L30="Release [Sewer], Dry Weather",'Overflow Report'!$AA30="February"),'Overflow Report'!$N30,"0")</f>
        <v>0</v>
      </c>
      <c r="AY32" s="176" t="str">
        <f>IF(AND('Overflow Report'!$L30="Release [Sewer], Dry Weather",'Overflow Report'!$AA30="March"),'Overflow Report'!$N30,"0")</f>
        <v>0</v>
      </c>
      <c r="AZ32" s="176" t="str">
        <f>IF(AND('Overflow Report'!$L30="Release [Sewer], Dry Weather",'Overflow Report'!$AA30="April"),'Overflow Report'!$N30,"0")</f>
        <v>0</v>
      </c>
      <c r="BA32" s="176" t="str">
        <f>IF(AND('Overflow Report'!$L30="Release [Sewer], Dry Weather",'Overflow Report'!$AA30="May"),'Overflow Report'!$N30,"0")</f>
        <v>0</v>
      </c>
      <c r="BB32" s="176" t="str">
        <f>IF(AND('Overflow Report'!$L30="Release [Sewer], Dry Weather",'Overflow Report'!$AA30="June"),'Overflow Report'!$N30,"0")</f>
        <v>0</v>
      </c>
      <c r="BC32" s="176" t="str">
        <f>IF(AND('Overflow Report'!$L30="Release [Sewer], Dry Weather",'Overflow Report'!$AA30="July"),'Overflow Report'!$N30,"0")</f>
        <v>0</v>
      </c>
      <c r="BD32" s="176" t="str">
        <f>IF(AND('Overflow Report'!$L30="Release [Sewer], Dry Weather",'Overflow Report'!$AA30="August"),'Overflow Report'!$N30,"0")</f>
        <v>0</v>
      </c>
      <c r="BE32" s="176" t="str">
        <f>IF(AND('Overflow Report'!$L30="Release [Sewer], Dry Weather",'Overflow Report'!$AA30="September"),'Overflow Report'!$N30,"0")</f>
        <v>0</v>
      </c>
      <c r="BF32" s="176" t="str">
        <f>IF(AND('Overflow Report'!$L30="Release [Sewer], Dry Weather",'Overflow Report'!$AA30="October"),'Overflow Report'!$N30,"0")</f>
        <v>0</v>
      </c>
      <c r="BG32" s="176" t="str">
        <f>IF(AND('Overflow Report'!$L30="Release [Sewer], Dry Weather",'Overflow Report'!$AA30="November"),'Overflow Report'!$N30,"0")</f>
        <v>0</v>
      </c>
      <c r="BH32" s="176" t="str">
        <f>IF(AND('Overflow Report'!$L30="Release [Sewer], Dry Weather",'Overflow Report'!$AA30="December"),'Overflow Report'!$N30,"0")</f>
        <v>0</v>
      </c>
      <c r="BI32" s="176"/>
      <c r="BJ32" s="176" t="str">
        <f>IF(AND('Overflow Report'!$L30="Release [Sewer], Wet Weather",'Overflow Report'!$AA30="January"),'Overflow Report'!$N30,"0")</f>
        <v>0</v>
      </c>
      <c r="BK32" s="176" t="str">
        <f>IF(AND('Overflow Report'!$L30="Release [Sewer], Wet Weather",'Overflow Report'!$AA30="February"),'Overflow Report'!$N30,"0")</f>
        <v>0</v>
      </c>
      <c r="BL32" s="176" t="str">
        <f>IF(AND('Overflow Report'!$L30="Release [Sewer], Wet Weather",'Overflow Report'!$AA30="March"),'Overflow Report'!$N30,"0")</f>
        <v>0</v>
      </c>
      <c r="BM32" s="176" t="str">
        <f>IF(AND('Overflow Report'!$L30="Release [Sewer], Wet Weather",'Overflow Report'!$AA30="April"),'Overflow Report'!$N30,"0")</f>
        <v>0</v>
      </c>
      <c r="BN32" s="176" t="str">
        <f>IF(AND('Overflow Report'!$L30="Release [Sewer], Wet Weather",'Overflow Report'!$AA30="May"),'Overflow Report'!$N30,"0")</f>
        <v>0</v>
      </c>
      <c r="BO32" s="176" t="str">
        <f>IF(AND('Overflow Report'!$L30="Release [Sewer], Wet Weather",'Overflow Report'!$AA30="June"),'Overflow Report'!$N30,"0")</f>
        <v>0</v>
      </c>
      <c r="BP32" s="176" t="str">
        <f>IF(AND('Overflow Report'!$L30="Release [Sewer], Wet Weather",'Overflow Report'!$AA30="July"),'Overflow Report'!$N30,"0")</f>
        <v>0</v>
      </c>
      <c r="BQ32" s="176" t="str">
        <f>IF(AND('Overflow Report'!$L30="Release [Sewer], Wet Weather",'Overflow Report'!$AA30="August"),'Overflow Report'!$N30,"0")</f>
        <v>0</v>
      </c>
      <c r="BR32" s="176" t="str">
        <f>IF(AND('Overflow Report'!$L30="Release [Sewer], Wet Weather",'Overflow Report'!$AA30="September"),'Overflow Report'!$N30,"0")</f>
        <v>0</v>
      </c>
      <c r="BS32" s="176" t="str">
        <f>IF(AND('Overflow Report'!$L30="Release [Sewer], Wet Weather",'Overflow Report'!$AA30="October"),'Overflow Report'!$N30,"0")</f>
        <v>0</v>
      </c>
      <c r="BT32" s="176" t="str">
        <f>IF(AND('Overflow Report'!$L30="Release [Sewer], Wet Weather",'Overflow Report'!$AA30="November"),'Overflow Report'!$N30,"0")</f>
        <v>0</v>
      </c>
      <c r="BU32" s="176" t="str">
        <f>IF(AND('Overflow Report'!$L30="Release [Sewer], Wet Weather",'Overflow Report'!$AA30="December"),'Overflow Report'!$N30,"0")</f>
        <v>0</v>
      </c>
      <c r="BV32" s="176"/>
      <c r="BW32" s="176"/>
      <c r="BX32" s="176"/>
      <c r="BY32" s="176"/>
      <c r="BZ32" s="176"/>
      <c r="CA32" s="176"/>
      <c r="CB32" s="176"/>
      <c r="CC32" s="176"/>
      <c r="CD32" s="176"/>
      <c r="CE32" s="176"/>
      <c r="CF32" s="176"/>
      <c r="CG32" s="176"/>
      <c r="CH32" s="176"/>
      <c r="CI32" s="176"/>
      <c r="CJ32" s="176"/>
    </row>
    <row r="33" spans="3:88" s="173" customFormat="1" ht="16.5" customHeight="1">
      <c r="C33" s="174"/>
      <c r="D33" s="174"/>
      <c r="E33" s="174"/>
      <c r="R33" s="176"/>
      <c r="S33" s="176"/>
      <c r="T33" s="176"/>
      <c r="U33" s="176"/>
      <c r="V33" s="176"/>
      <c r="W33" s="176" t="str">
        <f>IF(AND('Overflow Report'!$L31="SSO, Dry Weather",'Overflow Report'!$AA31="January"),'Overflow Report'!$N31,"0")</f>
        <v>0</v>
      </c>
      <c r="X33" s="176" t="str">
        <f>IF(AND('Overflow Report'!$L31="SSO, Dry Weather",'Overflow Report'!$AA31="February"),'Overflow Report'!$N31,"0")</f>
        <v>0</v>
      </c>
      <c r="Y33" s="176" t="str">
        <f>IF(AND('Overflow Report'!$L31="SSO, Dry Weather",'Overflow Report'!$AA31="March"),'Overflow Report'!$N31,"0")</f>
        <v>0</v>
      </c>
      <c r="Z33" s="176" t="str">
        <f>IF(AND('Overflow Report'!$L31="SSO, Dry Weather",'Overflow Report'!$AA31="April"),'Overflow Report'!$N31,"0")</f>
        <v>0</v>
      </c>
      <c r="AA33" s="176" t="str">
        <f>IF(AND('Overflow Report'!$L31="SSO, Dry Weather",'Overflow Report'!$AA31="May"),'Overflow Report'!$N31,"0")</f>
        <v>0</v>
      </c>
      <c r="AB33" s="176" t="str">
        <f>IF(AND('Overflow Report'!$L31="SSO, Dry Weather",'Overflow Report'!$AA31="June"),'Overflow Report'!$N31,"0")</f>
        <v>0</v>
      </c>
      <c r="AC33" s="176" t="str">
        <f>IF(AND('Overflow Report'!$L31="SSO, Dry Weather",'Overflow Report'!$AA31="July"),'Overflow Report'!$N31,"0")</f>
        <v>0</v>
      </c>
      <c r="AD33" s="176" t="str">
        <f>IF(AND('Overflow Report'!$L31="SSO, Dry Weather",'Overflow Report'!$AA31="August"),'Overflow Report'!$N31,"0")</f>
        <v>0</v>
      </c>
      <c r="AE33" s="176" t="str">
        <f>IF(AND('Overflow Report'!$L31="SSO, Dry Weather",'Overflow Report'!$AA31="September"),'Overflow Report'!$N31,"0")</f>
        <v>0</v>
      </c>
      <c r="AF33" s="176" t="str">
        <f>IF(AND('Overflow Report'!$L31="SSO, Dry Weather",'Overflow Report'!$AA31="October"),'Overflow Report'!$N31,"0")</f>
        <v>0</v>
      </c>
      <c r="AG33" s="176" t="str">
        <f>IF(AND('Overflow Report'!$L31="SSO, Dry Weather",'Overflow Report'!$AA31="November"),'Overflow Report'!$N31,"0")</f>
        <v>0</v>
      </c>
      <c r="AH33" s="176" t="str">
        <f>IF(AND('Overflow Report'!$L31="SSO, Dry Weather",'Overflow Report'!$AA31="December"),'Overflow Report'!$N31,"0")</f>
        <v>0</v>
      </c>
      <c r="AI33" s="176"/>
      <c r="AJ33" s="176" t="str">
        <f>IF(AND('Overflow Report'!$L31="SSO, Wet Weather",'Overflow Report'!$AA31="January"),'Overflow Report'!$N31,"0")</f>
        <v>0</v>
      </c>
      <c r="AK33" s="176" t="str">
        <f>IF(AND('Overflow Report'!$L31="SSO, Wet Weather",'Overflow Report'!$AA31="February"),'Overflow Report'!$N31,"0")</f>
        <v>0</v>
      </c>
      <c r="AL33" s="176" t="str">
        <f>IF(AND('Overflow Report'!$L31="SSO, Wet Weather",'Overflow Report'!$AA31="March"),'Overflow Report'!$N31,"0")</f>
        <v>0</v>
      </c>
      <c r="AM33" s="176" t="str">
        <f>IF(AND('Overflow Report'!$L31="SSO, Wet Weather",'Overflow Report'!$AA31="April"),'Overflow Report'!$N31,"0")</f>
        <v>0</v>
      </c>
      <c r="AN33" s="176" t="str">
        <f>IF(AND('Overflow Report'!$L31="SSO, Wet Weather",'Overflow Report'!$AA31="May"),'Overflow Report'!$N31,"0")</f>
        <v>0</v>
      </c>
      <c r="AO33" s="176" t="str">
        <f>IF(AND('Overflow Report'!$L31="SSO, Wet Weather",'Overflow Report'!$AA31="June"),'Overflow Report'!$N31,"0")</f>
        <v>0</v>
      </c>
      <c r="AP33" s="176" t="str">
        <f>IF(AND('Overflow Report'!$L31="SSO, Wet Weather",'Overflow Report'!$AA31="July"),'Overflow Report'!$N31,"0")</f>
        <v>0</v>
      </c>
      <c r="AQ33" s="176" t="str">
        <f>IF(AND('Overflow Report'!$L31="SSO, Wet Weather",'Overflow Report'!$AA31="August"),'Overflow Report'!$N31,"0")</f>
        <v>0</v>
      </c>
      <c r="AR33" s="176" t="str">
        <f>IF(AND('Overflow Report'!$L31="SSO, Wet Weather",'Overflow Report'!$AA31="September"),'Overflow Report'!$N31,"0")</f>
        <v>0</v>
      </c>
      <c r="AS33" s="176" t="str">
        <f>IF(AND('Overflow Report'!$L31="SSO, Wet Weather",'Overflow Report'!$AA31="October"),'Overflow Report'!$N31,"0")</f>
        <v>0</v>
      </c>
      <c r="AT33" s="176" t="str">
        <f>IF(AND('Overflow Report'!$L31="SSO, Wet Weather",'Overflow Report'!$AA31="November"),'Overflow Report'!$N31,"0")</f>
        <v>0</v>
      </c>
      <c r="AU33" s="176" t="str">
        <f>IF(AND('Overflow Report'!$L31="SSO, Wet Weather",'Overflow Report'!$AA31="December"),'Overflow Report'!$N31,"0")</f>
        <v>0</v>
      </c>
      <c r="AV33" s="176"/>
      <c r="AW33" s="176" t="str">
        <f>IF(AND('Overflow Report'!$L31="Release [Sewer], Dry Weather",'Overflow Report'!$AA31="January"),'Overflow Report'!$N31,"0")</f>
        <v>0</v>
      </c>
      <c r="AX33" s="176" t="str">
        <f>IF(AND('Overflow Report'!$L31="Release [Sewer], Dry Weather",'Overflow Report'!$AA31="February"),'Overflow Report'!$N31,"0")</f>
        <v>0</v>
      </c>
      <c r="AY33" s="176" t="str">
        <f>IF(AND('Overflow Report'!$L31="Release [Sewer], Dry Weather",'Overflow Report'!$AA31="March"),'Overflow Report'!$N31,"0")</f>
        <v>0</v>
      </c>
      <c r="AZ33" s="176" t="str">
        <f>IF(AND('Overflow Report'!$L31="Release [Sewer], Dry Weather",'Overflow Report'!$AA31="April"),'Overflow Report'!$N31,"0")</f>
        <v>0</v>
      </c>
      <c r="BA33" s="176" t="str">
        <f>IF(AND('Overflow Report'!$L31="Release [Sewer], Dry Weather",'Overflow Report'!$AA31="May"),'Overflow Report'!$N31,"0")</f>
        <v>0</v>
      </c>
      <c r="BB33" s="176" t="str">
        <f>IF(AND('Overflow Report'!$L31="Release [Sewer], Dry Weather",'Overflow Report'!$AA31="June"),'Overflow Report'!$N31,"0")</f>
        <v>0</v>
      </c>
      <c r="BC33" s="176" t="str">
        <f>IF(AND('Overflow Report'!$L31="Release [Sewer], Dry Weather",'Overflow Report'!$AA31="July"),'Overflow Report'!$N31,"0")</f>
        <v>0</v>
      </c>
      <c r="BD33" s="176" t="str">
        <f>IF(AND('Overflow Report'!$L31="Release [Sewer], Dry Weather",'Overflow Report'!$AA31="August"),'Overflow Report'!$N31,"0")</f>
        <v>0</v>
      </c>
      <c r="BE33" s="176" t="str">
        <f>IF(AND('Overflow Report'!$L31="Release [Sewer], Dry Weather",'Overflow Report'!$AA31="September"),'Overflow Report'!$N31,"0")</f>
        <v>0</v>
      </c>
      <c r="BF33" s="176" t="str">
        <f>IF(AND('Overflow Report'!$L31="Release [Sewer], Dry Weather",'Overflow Report'!$AA31="October"),'Overflow Report'!$N31,"0")</f>
        <v>0</v>
      </c>
      <c r="BG33" s="176" t="str">
        <f>IF(AND('Overflow Report'!$L31="Release [Sewer], Dry Weather",'Overflow Report'!$AA31="November"),'Overflow Report'!$N31,"0")</f>
        <v>0</v>
      </c>
      <c r="BH33" s="176" t="str">
        <f>IF(AND('Overflow Report'!$L31="Release [Sewer], Dry Weather",'Overflow Report'!$AA31="December"),'Overflow Report'!$N31,"0")</f>
        <v>0</v>
      </c>
      <c r="BI33" s="176"/>
      <c r="BJ33" s="176" t="str">
        <f>IF(AND('Overflow Report'!$L31="Release [Sewer], Wet Weather",'Overflow Report'!$AA31="January"),'Overflow Report'!$N31,"0")</f>
        <v>0</v>
      </c>
      <c r="BK33" s="176" t="str">
        <f>IF(AND('Overflow Report'!$L31="Release [Sewer], Wet Weather",'Overflow Report'!$AA31="February"),'Overflow Report'!$N31,"0")</f>
        <v>0</v>
      </c>
      <c r="BL33" s="176" t="str">
        <f>IF(AND('Overflow Report'!$L31="Release [Sewer], Wet Weather",'Overflow Report'!$AA31="March"),'Overflow Report'!$N31,"0")</f>
        <v>0</v>
      </c>
      <c r="BM33" s="176" t="str">
        <f>IF(AND('Overflow Report'!$L31="Release [Sewer], Wet Weather",'Overflow Report'!$AA31="April"),'Overflow Report'!$N31,"0")</f>
        <v>0</v>
      </c>
      <c r="BN33" s="176" t="str">
        <f>IF(AND('Overflow Report'!$L31="Release [Sewer], Wet Weather",'Overflow Report'!$AA31="May"),'Overflow Report'!$N31,"0")</f>
        <v>0</v>
      </c>
      <c r="BO33" s="176" t="str">
        <f>IF(AND('Overflow Report'!$L31="Release [Sewer], Wet Weather",'Overflow Report'!$AA31="June"),'Overflow Report'!$N31,"0")</f>
        <v>0</v>
      </c>
      <c r="BP33" s="176" t="str">
        <f>IF(AND('Overflow Report'!$L31="Release [Sewer], Wet Weather",'Overflow Report'!$AA31="July"),'Overflow Report'!$N31,"0")</f>
        <v>0</v>
      </c>
      <c r="BQ33" s="176" t="str">
        <f>IF(AND('Overflow Report'!$L31="Release [Sewer], Wet Weather",'Overflow Report'!$AA31="August"),'Overflow Report'!$N31,"0")</f>
        <v>0</v>
      </c>
      <c r="BR33" s="176" t="str">
        <f>IF(AND('Overflow Report'!$L31="Release [Sewer], Wet Weather",'Overflow Report'!$AA31="September"),'Overflow Report'!$N31,"0")</f>
        <v>0</v>
      </c>
      <c r="BS33" s="176" t="str">
        <f>IF(AND('Overflow Report'!$L31="Release [Sewer], Wet Weather",'Overflow Report'!$AA31="October"),'Overflow Report'!$N31,"0")</f>
        <v>0</v>
      </c>
      <c r="BT33" s="176" t="str">
        <f>IF(AND('Overflow Report'!$L31="Release [Sewer], Wet Weather",'Overflow Report'!$AA31="November"),'Overflow Report'!$N31,"0")</f>
        <v>0</v>
      </c>
      <c r="BU33" s="176" t="str">
        <f>IF(AND('Overflow Report'!$L31="Release [Sewer], Wet Weather",'Overflow Report'!$AA31="December"),'Overflow Report'!$N31,"0")</f>
        <v>0</v>
      </c>
      <c r="BV33" s="176"/>
      <c r="BW33" s="176"/>
      <c r="BX33" s="176"/>
      <c r="BY33" s="176"/>
      <c r="BZ33" s="176"/>
      <c r="CA33" s="176"/>
      <c r="CB33" s="176"/>
      <c r="CC33" s="176"/>
      <c r="CD33" s="176"/>
      <c r="CE33" s="176"/>
      <c r="CF33" s="176"/>
      <c r="CG33" s="176"/>
      <c r="CH33" s="176"/>
      <c r="CI33" s="176"/>
      <c r="CJ33" s="176"/>
    </row>
    <row r="34" spans="3:88" s="173" customFormat="1" ht="15">
      <c r="C34" s="174"/>
      <c r="D34" s="174"/>
      <c r="E34" s="174"/>
      <c r="R34" s="176"/>
      <c r="S34" s="176"/>
      <c r="T34" s="176"/>
      <c r="U34" s="176"/>
      <c r="V34" s="176"/>
      <c r="W34" s="176" t="str">
        <f>IF(AND('Overflow Report'!$L32="SSO, Dry Weather",'Overflow Report'!$AA32="January"),'Overflow Report'!$N32,"0")</f>
        <v>0</v>
      </c>
      <c r="X34" s="176" t="str">
        <f>IF(AND('Overflow Report'!$L32="SSO, Dry Weather",'Overflow Report'!$AA32="February"),'Overflow Report'!$N32,"0")</f>
        <v>0</v>
      </c>
      <c r="Y34" s="176" t="str">
        <f>IF(AND('Overflow Report'!$L32="SSO, Dry Weather",'Overflow Report'!$AA32="March"),'Overflow Report'!$N32,"0")</f>
        <v>0</v>
      </c>
      <c r="Z34" s="176" t="str">
        <f>IF(AND('Overflow Report'!$L32="SSO, Dry Weather",'Overflow Report'!$AA32="April"),'Overflow Report'!$N32,"0")</f>
        <v>0</v>
      </c>
      <c r="AA34" s="176" t="str">
        <f>IF(AND('Overflow Report'!$L32="SSO, Dry Weather",'Overflow Report'!$AA32="May"),'Overflow Report'!$N32,"0")</f>
        <v>0</v>
      </c>
      <c r="AB34" s="176" t="str">
        <f>IF(AND('Overflow Report'!$L32="SSO, Dry Weather",'Overflow Report'!$AA32="June"),'Overflow Report'!$N32,"0")</f>
        <v>0</v>
      </c>
      <c r="AC34" s="176" t="str">
        <f>IF(AND('Overflow Report'!$L32="SSO, Dry Weather",'Overflow Report'!$AA32="July"),'Overflow Report'!$N32,"0")</f>
        <v>0</v>
      </c>
      <c r="AD34" s="176" t="str">
        <f>IF(AND('Overflow Report'!$L32="SSO, Dry Weather",'Overflow Report'!$AA32="August"),'Overflow Report'!$N32,"0")</f>
        <v>0</v>
      </c>
      <c r="AE34" s="176" t="str">
        <f>IF(AND('Overflow Report'!$L32="SSO, Dry Weather",'Overflow Report'!$AA32="September"),'Overflow Report'!$N32,"0")</f>
        <v>0</v>
      </c>
      <c r="AF34" s="176" t="str">
        <f>IF(AND('Overflow Report'!$L32="SSO, Dry Weather",'Overflow Report'!$AA32="October"),'Overflow Report'!$N32,"0")</f>
        <v>0</v>
      </c>
      <c r="AG34" s="176" t="str">
        <f>IF(AND('Overflow Report'!$L32="SSO, Dry Weather",'Overflow Report'!$AA32="November"),'Overflow Report'!$N32,"0")</f>
        <v>0</v>
      </c>
      <c r="AH34" s="176" t="str">
        <f>IF(AND('Overflow Report'!$L32="SSO, Dry Weather",'Overflow Report'!$AA32="December"),'Overflow Report'!$N32,"0")</f>
        <v>0</v>
      </c>
      <c r="AI34" s="176"/>
      <c r="AJ34" s="176" t="str">
        <f>IF(AND('Overflow Report'!$L32="SSO, Wet Weather",'Overflow Report'!$AA32="January"),'Overflow Report'!$N32,"0")</f>
        <v>0</v>
      </c>
      <c r="AK34" s="176" t="str">
        <f>IF(AND('Overflow Report'!$L32="SSO, Wet Weather",'Overflow Report'!$AA32="February"),'Overflow Report'!$N32,"0")</f>
        <v>0</v>
      </c>
      <c r="AL34" s="176" t="str">
        <f>IF(AND('Overflow Report'!$L32="SSO, Wet Weather",'Overflow Report'!$AA32="March"),'Overflow Report'!$N32,"0")</f>
        <v>0</v>
      </c>
      <c r="AM34" s="176" t="str">
        <f>IF(AND('Overflow Report'!$L32="SSO, Wet Weather",'Overflow Report'!$AA32="April"),'Overflow Report'!$N32,"0")</f>
        <v>0</v>
      </c>
      <c r="AN34" s="176" t="str">
        <f>IF(AND('Overflow Report'!$L32="SSO, Wet Weather",'Overflow Report'!$AA32="May"),'Overflow Report'!$N32,"0")</f>
        <v>0</v>
      </c>
      <c r="AO34" s="176" t="str">
        <f>IF(AND('Overflow Report'!$L32="SSO, Wet Weather",'Overflow Report'!$AA32="June"),'Overflow Report'!$N32,"0")</f>
        <v>0</v>
      </c>
      <c r="AP34" s="176" t="str">
        <f>IF(AND('Overflow Report'!$L32="SSO, Wet Weather",'Overflow Report'!$AA32="July"),'Overflow Report'!$N32,"0")</f>
        <v>0</v>
      </c>
      <c r="AQ34" s="176" t="str">
        <f>IF(AND('Overflow Report'!$L32="SSO, Wet Weather",'Overflow Report'!$AA32="August"),'Overflow Report'!$N32,"0")</f>
        <v>0</v>
      </c>
      <c r="AR34" s="176" t="str">
        <f>IF(AND('Overflow Report'!$L32="SSO, Wet Weather",'Overflow Report'!$AA32="September"),'Overflow Report'!$N32,"0")</f>
        <v>0</v>
      </c>
      <c r="AS34" s="176" t="str">
        <f>IF(AND('Overflow Report'!$L32="SSO, Wet Weather",'Overflow Report'!$AA32="October"),'Overflow Report'!$N32,"0")</f>
        <v>0</v>
      </c>
      <c r="AT34" s="176" t="str">
        <f>IF(AND('Overflow Report'!$L32="SSO, Wet Weather",'Overflow Report'!$AA32="November"),'Overflow Report'!$N32,"0")</f>
        <v>0</v>
      </c>
      <c r="AU34" s="176" t="str">
        <f>IF(AND('Overflow Report'!$L32="SSO, Wet Weather",'Overflow Report'!$AA32="December"),'Overflow Report'!$N32,"0")</f>
        <v>0</v>
      </c>
      <c r="AV34" s="176"/>
      <c r="AW34" s="176" t="str">
        <f>IF(AND('Overflow Report'!$L32="Release [Sewer], Dry Weather",'Overflow Report'!$AA32="January"),'Overflow Report'!$N32,"0")</f>
        <v>0</v>
      </c>
      <c r="AX34" s="176" t="str">
        <f>IF(AND('Overflow Report'!$L32="Release [Sewer], Dry Weather",'Overflow Report'!$AA32="February"),'Overflow Report'!$N32,"0")</f>
        <v>0</v>
      </c>
      <c r="AY34" s="176" t="str">
        <f>IF(AND('Overflow Report'!$L32="Release [Sewer], Dry Weather",'Overflow Report'!$AA32="March"),'Overflow Report'!$N32,"0")</f>
        <v>0</v>
      </c>
      <c r="AZ34" s="176" t="str">
        <f>IF(AND('Overflow Report'!$L32="Release [Sewer], Dry Weather",'Overflow Report'!$AA32="April"),'Overflow Report'!$N32,"0")</f>
        <v>0</v>
      </c>
      <c r="BA34" s="176" t="str">
        <f>IF(AND('Overflow Report'!$L32="Release [Sewer], Dry Weather",'Overflow Report'!$AA32="May"),'Overflow Report'!$N32,"0")</f>
        <v>0</v>
      </c>
      <c r="BB34" s="176" t="str">
        <f>IF(AND('Overflow Report'!$L32="Release [Sewer], Dry Weather",'Overflow Report'!$AA32="June"),'Overflow Report'!$N32,"0")</f>
        <v>0</v>
      </c>
      <c r="BC34" s="176" t="str">
        <f>IF(AND('Overflow Report'!$L32="Release [Sewer], Dry Weather",'Overflow Report'!$AA32="July"),'Overflow Report'!$N32,"0")</f>
        <v>0</v>
      </c>
      <c r="BD34" s="176" t="str">
        <f>IF(AND('Overflow Report'!$L32="Release [Sewer], Dry Weather",'Overflow Report'!$AA32="August"),'Overflow Report'!$N32,"0")</f>
        <v>0</v>
      </c>
      <c r="BE34" s="176" t="str">
        <f>IF(AND('Overflow Report'!$L32="Release [Sewer], Dry Weather",'Overflow Report'!$AA32="September"),'Overflow Report'!$N32,"0")</f>
        <v>0</v>
      </c>
      <c r="BF34" s="176" t="str">
        <f>IF(AND('Overflow Report'!$L32="Release [Sewer], Dry Weather",'Overflow Report'!$AA32="October"),'Overflow Report'!$N32,"0")</f>
        <v>0</v>
      </c>
      <c r="BG34" s="176" t="str">
        <f>IF(AND('Overflow Report'!$L32="Release [Sewer], Dry Weather",'Overflow Report'!$AA32="November"),'Overflow Report'!$N32,"0")</f>
        <v>0</v>
      </c>
      <c r="BH34" s="176" t="str">
        <f>IF(AND('Overflow Report'!$L32="Release [Sewer], Dry Weather",'Overflow Report'!$AA32="December"),'Overflow Report'!$N32,"0")</f>
        <v>0</v>
      </c>
      <c r="BI34" s="176"/>
      <c r="BJ34" s="176" t="str">
        <f>IF(AND('Overflow Report'!$L32="Release [Sewer], Wet Weather",'Overflow Report'!$AA32="January"),'Overflow Report'!$N32,"0")</f>
        <v>0</v>
      </c>
      <c r="BK34" s="176" t="str">
        <f>IF(AND('Overflow Report'!$L32="Release [Sewer], Wet Weather",'Overflow Report'!$AA32="February"),'Overflow Report'!$N32,"0")</f>
        <v>0</v>
      </c>
      <c r="BL34" s="176" t="str">
        <f>IF(AND('Overflow Report'!$L32="Release [Sewer], Wet Weather",'Overflow Report'!$AA32="March"),'Overflow Report'!$N32,"0")</f>
        <v>0</v>
      </c>
      <c r="BM34" s="176" t="str">
        <f>IF(AND('Overflow Report'!$L32="Release [Sewer], Wet Weather",'Overflow Report'!$AA32="April"),'Overflow Report'!$N32,"0")</f>
        <v>0</v>
      </c>
      <c r="BN34" s="176" t="str">
        <f>IF(AND('Overflow Report'!$L32="Release [Sewer], Wet Weather",'Overflow Report'!$AA32="May"),'Overflow Report'!$N32,"0")</f>
        <v>0</v>
      </c>
      <c r="BO34" s="176" t="str">
        <f>IF(AND('Overflow Report'!$L32="Release [Sewer], Wet Weather",'Overflow Report'!$AA32="June"),'Overflow Report'!$N32,"0")</f>
        <v>0</v>
      </c>
      <c r="BP34" s="176" t="str">
        <f>IF(AND('Overflow Report'!$L32="Release [Sewer], Wet Weather",'Overflow Report'!$AA32="July"),'Overflow Report'!$N32,"0")</f>
        <v>0</v>
      </c>
      <c r="BQ34" s="176" t="str">
        <f>IF(AND('Overflow Report'!$L32="Release [Sewer], Wet Weather",'Overflow Report'!$AA32="August"),'Overflow Report'!$N32,"0")</f>
        <v>0</v>
      </c>
      <c r="BR34" s="176" t="str">
        <f>IF(AND('Overflow Report'!$L32="Release [Sewer], Wet Weather",'Overflow Report'!$AA32="September"),'Overflow Report'!$N32,"0")</f>
        <v>0</v>
      </c>
      <c r="BS34" s="176" t="str">
        <f>IF(AND('Overflow Report'!$L32="Release [Sewer], Wet Weather",'Overflow Report'!$AA32="October"),'Overflow Report'!$N32,"0")</f>
        <v>0</v>
      </c>
      <c r="BT34" s="176" t="str">
        <f>IF(AND('Overflow Report'!$L32="Release [Sewer], Wet Weather",'Overflow Report'!$AA32="November"),'Overflow Report'!$N32,"0")</f>
        <v>0</v>
      </c>
      <c r="BU34" s="176" t="str">
        <f>IF(AND('Overflow Report'!$L32="Release [Sewer], Wet Weather",'Overflow Report'!$AA32="December"),'Overflow Report'!$N32,"0")</f>
        <v>0</v>
      </c>
      <c r="BV34" s="176"/>
      <c r="BW34" s="176"/>
      <c r="BX34" s="176"/>
      <c r="BY34" s="176"/>
      <c r="BZ34" s="176"/>
      <c r="CA34" s="176"/>
      <c r="CB34" s="176"/>
      <c r="CC34" s="176"/>
      <c r="CD34" s="176"/>
      <c r="CE34" s="176"/>
      <c r="CF34" s="176"/>
      <c r="CG34" s="176"/>
      <c r="CH34" s="176"/>
      <c r="CI34" s="176"/>
      <c r="CJ34" s="176"/>
    </row>
    <row r="35" spans="3:88" s="173" customFormat="1" ht="15">
      <c r="C35" s="174"/>
      <c r="D35" s="174"/>
      <c r="E35" s="174"/>
      <c r="R35" s="176"/>
      <c r="S35" s="176"/>
      <c r="T35" s="176"/>
      <c r="U35" s="176"/>
      <c r="V35" s="176"/>
      <c r="W35" s="176" t="str">
        <f>IF(AND('Overflow Report'!$L33="SSO, Dry Weather",'Overflow Report'!$AA33="January"),'Overflow Report'!$N33,"0")</f>
        <v>0</v>
      </c>
      <c r="X35" s="176" t="str">
        <f>IF(AND('Overflow Report'!$L33="SSO, Dry Weather",'Overflow Report'!$AA33="February"),'Overflow Report'!$N33,"0")</f>
        <v>0</v>
      </c>
      <c r="Y35" s="176" t="str">
        <f>IF(AND('Overflow Report'!$L33="SSO, Dry Weather",'Overflow Report'!$AA33="March"),'Overflow Report'!$N33,"0")</f>
        <v>0</v>
      </c>
      <c r="Z35" s="176" t="str">
        <f>IF(AND('Overflow Report'!$L33="SSO, Dry Weather",'Overflow Report'!$AA33="April"),'Overflow Report'!$N33,"0")</f>
        <v>0</v>
      </c>
      <c r="AA35" s="176" t="str">
        <f>IF(AND('Overflow Report'!$L33="SSO, Dry Weather",'Overflow Report'!$AA33="May"),'Overflow Report'!$N33,"0")</f>
        <v>0</v>
      </c>
      <c r="AB35" s="176" t="str">
        <f>IF(AND('Overflow Report'!$L33="SSO, Dry Weather",'Overflow Report'!$AA33="June"),'Overflow Report'!$N33,"0")</f>
        <v>0</v>
      </c>
      <c r="AC35" s="176" t="str">
        <f>IF(AND('Overflow Report'!$L33="SSO, Dry Weather",'Overflow Report'!$AA33="July"),'Overflow Report'!$N33,"0")</f>
        <v>0</v>
      </c>
      <c r="AD35" s="176" t="str">
        <f>IF(AND('Overflow Report'!$L33="SSO, Dry Weather",'Overflow Report'!$AA33="August"),'Overflow Report'!$N33,"0")</f>
        <v>0</v>
      </c>
      <c r="AE35" s="176" t="str">
        <f>IF(AND('Overflow Report'!$L33="SSO, Dry Weather",'Overflow Report'!$AA33="September"),'Overflow Report'!$N33,"0")</f>
        <v>0</v>
      </c>
      <c r="AF35" s="176" t="str">
        <f>IF(AND('Overflow Report'!$L33="SSO, Dry Weather",'Overflow Report'!$AA33="October"),'Overflow Report'!$N33,"0")</f>
        <v>0</v>
      </c>
      <c r="AG35" s="176" t="str">
        <f>IF(AND('Overflow Report'!$L33="SSO, Dry Weather",'Overflow Report'!$AA33="November"),'Overflow Report'!$N33,"0")</f>
        <v>0</v>
      </c>
      <c r="AH35" s="176" t="str">
        <f>IF(AND('Overflow Report'!$L33="SSO, Dry Weather",'Overflow Report'!$AA33="December"),'Overflow Report'!$N33,"0")</f>
        <v>0</v>
      </c>
      <c r="AI35" s="176"/>
      <c r="AJ35" s="176" t="str">
        <f>IF(AND('Overflow Report'!$L33="SSO, Wet Weather",'Overflow Report'!$AA33="January"),'Overflow Report'!$N33,"0")</f>
        <v>0</v>
      </c>
      <c r="AK35" s="176" t="str">
        <f>IF(AND('Overflow Report'!$L33="SSO, Wet Weather",'Overflow Report'!$AA33="February"),'Overflow Report'!$N33,"0")</f>
        <v>0</v>
      </c>
      <c r="AL35" s="176" t="str">
        <f>IF(AND('Overflow Report'!$L33="SSO, Wet Weather",'Overflow Report'!$AA33="March"),'Overflow Report'!$N33,"0")</f>
        <v>0</v>
      </c>
      <c r="AM35" s="176" t="str">
        <f>IF(AND('Overflow Report'!$L33="SSO, Wet Weather",'Overflow Report'!$AA33="April"),'Overflow Report'!$N33,"0")</f>
        <v>0</v>
      </c>
      <c r="AN35" s="176" t="str">
        <f>IF(AND('Overflow Report'!$L33="SSO, Wet Weather",'Overflow Report'!$AA33="May"),'Overflow Report'!$N33,"0")</f>
        <v>0</v>
      </c>
      <c r="AO35" s="176" t="str">
        <f>IF(AND('Overflow Report'!$L33="SSO, Wet Weather",'Overflow Report'!$AA33="June"),'Overflow Report'!$N33,"0")</f>
        <v>0</v>
      </c>
      <c r="AP35" s="176" t="str">
        <f>IF(AND('Overflow Report'!$L33="SSO, Wet Weather",'Overflow Report'!$AA33="July"),'Overflow Report'!$N33,"0")</f>
        <v>0</v>
      </c>
      <c r="AQ35" s="176" t="str">
        <f>IF(AND('Overflow Report'!$L33="SSO, Wet Weather",'Overflow Report'!$AA33="August"),'Overflow Report'!$N33,"0")</f>
        <v>0</v>
      </c>
      <c r="AR35" s="176" t="str">
        <f>IF(AND('Overflow Report'!$L33="SSO, Wet Weather",'Overflow Report'!$AA33="September"),'Overflow Report'!$N33,"0")</f>
        <v>0</v>
      </c>
      <c r="AS35" s="176" t="str">
        <f>IF(AND('Overflow Report'!$L33="SSO, Wet Weather",'Overflow Report'!$AA33="October"),'Overflow Report'!$N33,"0")</f>
        <v>0</v>
      </c>
      <c r="AT35" s="176" t="str">
        <f>IF(AND('Overflow Report'!$L33="SSO, Wet Weather",'Overflow Report'!$AA33="November"),'Overflow Report'!$N33,"0")</f>
        <v>0</v>
      </c>
      <c r="AU35" s="176" t="str">
        <f>IF(AND('Overflow Report'!$L33="SSO, Wet Weather",'Overflow Report'!$AA33="December"),'Overflow Report'!$N33,"0")</f>
        <v>0</v>
      </c>
      <c r="AV35" s="176"/>
      <c r="AW35" s="176" t="str">
        <f>IF(AND('Overflow Report'!$L33="Release [Sewer], Dry Weather",'Overflow Report'!$AA33="January"),'Overflow Report'!$N33,"0")</f>
        <v>0</v>
      </c>
      <c r="AX35" s="176" t="str">
        <f>IF(AND('Overflow Report'!$L33="Release [Sewer], Dry Weather",'Overflow Report'!$AA33="February"),'Overflow Report'!$N33,"0")</f>
        <v>0</v>
      </c>
      <c r="AY35" s="176" t="str">
        <f>IF(AND('Overflow Report'!$L33="Release [Sewer], Dry Weather",'Overflow Report'!$AA33="March"),'Overflow Report'!$N33,"0")</f>
        <v>0</v>
      </c>
      <c r="AZ35" s="176" t="str">
        <f>IF(AND('Overflow Report'!$L33="Release [Sewer], Dry Weather",'Overflow Report'!$AA33="April"),'Overflow Report'!$N33,"0")</f>
        <v>0</v>
      </c>
      <c r="BA35" s="176" t="str">
        <f>IF(AND('Overflow Report'!$L33="Release [Sewer], Dry Weather",'Overflow Report'!$AA33="May"),'Overflow Report'!$N33,"0")</f>
        <v>0</v>
      </c>
      <c r="BB35" s="176" t="str">
        <f>IF(AND('Overflow Report'!$L33="Release [Sewer], Dry Weather",'Overflow Report'!$AA33="June"),'Overflow Report'!$N33,"0")</f>
        <v>0</v>
      </c>
      <c r="BC35" s="176" t="str">
        <f>IF(AND('Overflow Report'!$L33="Release [Sewer], Dry Weather",'Overflow Report'!$AA33="July"),'Overflow Report'!$N33,"0")</f>
        <v>0</v>
      </c>
      <c r="BD35" s="176" t="str">
        <f>IF(AND('Overflow Report'!$L33="Release [Sewer], Dry Weather",'Overflow Report'!$AA33="August"),'Overflow Report'!$N33,"0")</f>
        <v>0</v>
      </c>
      <c r="BE35" s="176" t="str">
        <f>IF(AND('Overflow Report'!$L33="Release [Sewer], Dry Weather",'Overflow Report'!$AA33="September"),'Overflow Report'!$N33,"0")</f>
        <v>0</v>
      </c>
      <c r="BF35" s="176" t="str">
        <f>IF(AND('Overflow Report'!$L33="Release [Sewer], Dry Weather",'Overflow Report'!$AA33="October"),'Overflow Report'!$N33,"0")</f>
        <v>0</v>
      </c>
      <c r="BG35" s="176" t="str">
        <f>IF(AND('Overflow Report'!$L33="Release [Sewer], Dry Weather",'Overflow Report'!$AA33="November"),'Overflow Report'!$N33,"0")</f>
        <v>0</v>
      </c>
      <c r="BH35" s="176" t="str">
        <f>IF(AND('Overflow Report'!$L33="Release [Sewer], Dry Weather",'Overflow Report'!$AA33="December"),'Overflow Report'!$N33,"0")</f>
        <v>0</v>
      </c>
      <c r="BI35" s="176"/>
      <c r="BJ35" s="176" t="str">
        <f>IF(AND('Overflow Report'!$L33="Release [Sewer], Wet Weather",'Overflow Report'!$AA33="January"),'Overflow Report'!$N33,"0")</f>
        <v>0</v>
      </c>
      <c r="BK35" s="176" t="str">
        <f>IF(AND('Overflow Report'!$L33="Release [Sewer], Wet Weather",'Overflow Report'!$AA33="February"),'Overflow Report'!$N33,"0")</f>
        <v>0</v>
      </c>
      <c r="BL35" s="176" t="str">
        <f>IF(AND('Overflow Report'!$L33="Release [Sewer], Wet Weather",'Overflow Report'!$AA33="March"),'Overflow Report'!$N33,"0")</f>
        <v>0</v>
      </c>
      <c r="BM35" s="176" t="str">
        <f>IF(AND('Overflow Report'!$L33="Release [Sewer], Wet Weather",'Overflow Report'!$AA33="April"),'Overflow Report'!$N33,"0")</f>
        <v>0</v>
      </c>
      <c r="BN35" s="176" t="str">
        <f>IF(AND('Overflow Report'!$L33="Release [Sewer], Wet Weather",'Overflow Report'!$AA33="May"),'Overflow Report'!$N33,"0")</f>
        <v>0</v>
      </c>
      <c r="BO35" s="176" t="str">
        <f>IF(AND('Overflow Report'!$L33="Release [Sewer], Wet Weather",'Overflow Report'!$AA33="June"),'Overflow Report'!$N33,"0")</f>
        <v>0</v>
      </c>
      <c r="BP35" s="176" t="str">
        <f>IF(AND('Overflow Report'!$L33="Release [Sewer], Wet Weather",'Overflow Report'!$AA33="July"),'Overflow Report'!$N33,"0")</f>
        <v>0</v>
      </c>
      <c r="BQ35" s="176" t="str">
        <f>IF(AND('Overflow Report'!$L33="Release [Sewer], Wet Weather",'Overflow Report'!$AA33="August"),'Overflow Report'!$N33,"0")</f>
        <v>0</v>
      </c>
      <c r="BR35" s="176" t="str">
        <f>IF(AND('Overflow Report'!$L33="Release [Sewer], Wet Weather",'Overflow Report'!$AA33="September"),'Overflow Report'!$N33,"0")</f>
        <v>0</v>
      </c>
      <c r="BS35" s="176" t="str">
        <f>IF(AND('Overflow Report'!$L33="Release [Sewer], Wet Weather",'Overflow Report'!$AA33="October"),'Overflow Report'!$N33,"0")</f>
        <v>0</v>
      </c>
      <c r="BT35" s="176" t="str">
        <f>IF(AND('Overflow Report'!$L33="Release [Sewer], Wet Weather",'Overflow Report'!$AA33="November"),'Overflow Report'!$N33,"0")</f>
        <v>0</v>
      </c>
      <c r="BU35" s="176" t="str">
        <f>IF(AND('Overflow Report'!$L33="Release [Sewer], Wet Weather",'Overflow Report'!$AA33="December"),'Overflow Report'!$N33,"0")</f>
        <v>0</v>
      </c>
      <c r="BV35" s="176"/>
      <c r="BW35" s="176"/>
      <c r="BX35" s="176"/>
      <c r="BY35" s="176"/>
      <c r="BZ35" s="176"/>
      <c r="CA35" s="176"/>
      <c r="CB35" s="176"/>
      <c r="CC35" s="176"/>
      <c r="CD35" s="176"/>
      <c r="CE35" s="176"/>
      <c r="CF35" s="176"/>
      <c r="CG35" s="176"/>
      <c r="CH35" s="176"/>
      <c r="CI35" s="176"/>
      <c r="CJ35" s="176"/>
    </row>
    <row r="36" spans="3:88" s="173" customFormat="1" ht="15">
      <c r="C36" s="174"/>
      <c r="D36" s="174"/>
      <c r="E36" s="174"/>
      <c r="R36" s="176"/>
      <c r="S36" s="176"/>
      <c r="T36" s="176"/>
      <c r="U36" s="176"/>
      <c r="V36" s="176"/>
      <c r="W36" s="176" t="str">
        <f>IF(AND('Overflow Report'!$L34="SSO, Dry Weather",'Overflow Report'!$AA34="January"),'Overflow Report'!$N34,"0")</f>
        <v>0</v>
      </c>
      <c r="X36" s="176" t="str">
        <f>IF(AND('Overflow Report'!$L34="SSO, Dry Weather",'Overflow Report'!$AA34="February"),'Overflow Report'!$N34,"0")</f>
        <v>0</v>
      </c>
      <c r="Y36" s="176" t="str">
        <f>IF(AND('Overflow Report'!$L34="SSO, Dry Weather",'Overflow Report'!$AA34="March"),'Overflow Report'!$N34,"0")</f>
        <v>0</v>
      </c>
      <c r="Z36" s="176" t="str">
        <f>IF(AND('Overflow Report'!$L34="SSO, Dry Weather",'Overflow Report'!$AA34="April"),'Overflow Report'!$N34,"0")</f>
        <v>0</v>
      </c>
      <c r="AA36" s="176" t="str">
        <f>IF(AND('Overflow Report'!$L34="SSO, Dry Weather",'Overflow Report'!$AA34="May"),'Overflow Report'!$N34,"0")</f>
        <v>0</v>
      </c>
      <c r="AB36" s="176" t="str">
        <f>IF(AND('Overflow Report'!$L34="SSO, Dry Weather",'Overflow Report'!$AA34="June"),'Overflow Report'!$N34,"0")</f>
        <v>0</v>
      </c>
      <c r="AC36" s="176" t="str">
        <f>IF(AND('Overflow Report'!$L34="SSO, Dry Weather",'Overflow Report'!$AA34="July"),'Overflow Report'!$N34,"0")</f>
        <v>0</v>
      </c>
      <c r="AD36" s="176" t="str">
        <f>IF(AND('Overflow Report'!$L34="SSO, Dry Weather",'Overflow Report'!$AA34="August"),'Overflow Report'!$N34,"0")</f>
        <v>0</v>
      </c>
      <c r="AE36" s="176" t="str">
        <f>IF(AND('Overflow Report'!$L34="SSO, Dry Weather",'Overflow Report'!$AA34="September"),'Overflow Report'!$N34,"0")</f>
        <v>0</v>
      </c>
      <c r="AF36" s="176" t="str">
        <f>IF(AND('Overflow Report'!$L34="SSO, Dry Weather",'Overflow Report'!$AA34="October"),'Overflow Report'!$N34,"0")</f>
        <v>0</v>
      </c>
      <c r="AG36" s="176" t="str">
        <f>IF(AND('Overflow Report'!$L34="SSO, Dry Weather",'Overflow Report'!$AA34="November"),'Overflow Report'!$N34,"0")</f>
        <v>0</v>
      </c>
      <c r="AH36" s="176" t="str">
        <f>IF(AND('Overflow Report'!$L34="SSO, Dry Weather",'Overflow Report'!$AA34="December"),'Overflow Report'!$N34,"0")</f>
        <v>0</v>
      </c>
      <c r="AI36" s="176"/>
      <c r="AJ36" s="176" t="str">
        <f>IF(AND('Overflow Report'!$L34="SSO, Wet Weather",'Overflow Report'!$AA34="January"),'Overflow Report'!$N34,"0")</f>
        <v>0</v>
      </c>
      <c r="AK36" s="176" t="str">
        <f>IF(AND('Overflow Report'!$L34="SSO, Wet Weather",'Overflow Report'!$AA34="February"),'Overflow Report'!$N34,"0")</f>
        <v>0</v>
      </c>
      <c r="AL36" s="176" t="str">
        <f>IF(AND('Overflow Report'!$L34="SSO, Wet Weather",'Overflow Report'!$AA34="March"),'Overflow Report'!$N34,"0")</f>
        <v>0</v>
      </c>
      <c r="AM36" s="176" t="str">
        <f>IF(AND('Overflow Report'!$L34="SSO, Wet Weather",'Overflow Report'!$AA34="April"),'Overflow Report'!$N34,"0")</f>
        <v>0</v>
      </c>
      <c r="AN36" s="176" t="str">
        <f>IF(AND('Overflow Report'!$L34="SSO, Wet Weather",'Overflow Report'!$AA34="May"),'Overflow Report'!$N34,"0")</f>
        <v>0</v>
      </c>
      <c r="AO36" s="176" t="str">
        <f>IF(AND('Overflow Report'!$L34="SSO, Wet Weather",'Overflow Report'!$AA34="June"),'Overflow Report'!$N34,"0")</f>
        <v>0</v>
      </c>
      <c r="AP36" s="176" t="str">
        <f>IF(AND('Overflow Report'!$L34="SSO, Wet Weather",'Overflow Report'!$AA34="July"),'Overflow Report'!$N34,"0")</f>
        <v>0</v>
      </c>
      <c r="AQ36" s="176" t="str">
        <f>IF(AND('Overflow Report'!$L34="SSO, Wet Weather",'Overflow Report'!$AA34="August"),'Overflow Report'!$N34,"0")</f>
        <v>0</v>
      </c>
      <c r="AR36" s="176" t="str">
        <f>IF(AND('Overflow Report'!$L34="SSO, Wet Weather",'Overflow Report'!$AA34="September"),'Overflow Report'!$N34,"0")</f>
        <v>0</v>
      </c>
      <c r="AS36" s="176" t="str">
        <f>IF(AND('Overflow Report'!$L34="SSO, Wet Weather",'Overflow Report'!$AA34="October"),'Overflow Report'!$N34,"0")</f>
        <v>0</v>
      </c>
      <c r="AT36" s="176" t="str">
        <f>IF(AND('Overflow Report'!$L34="SSO, Wet Weather",'Overflow Report'!$AA34="November"),'Overflow Report'!$N34,"0")</f>
        <v>0</v>
      </c>
      <c r="AU36" s="176" t="str">
        <f>IF(AND('Overflow Report'!$L34="SSO, Wet Weather",'Overflow Report'!$AA34="December"),'Overflow Report'!$N34,"0")</f>
        <v>0</v>
      </c>
      <c r="AV36" s="176"/>
      <c r="AW36" s="176" t="str">
        <f>IF(AND('Overflow Report'!$L34="Release [Sewer], Dry Weather",'Overflow Report'!$AA34="January"),'Overflow Report'!$N34,"0")</f>
        <v>0</v>
      </c>
      <c r="AX36" s="176" t="str">
        <f>IF(AND('Overflow Report'!$L34="Release [Sewer], Dry Weather",'Overflow Report'!$AA34="February"),'Overflow Report'!$N34,"0")</f>
        <v>0</v>
      </c>
      <c r="AY36" s="176" t="str">
        <f>IF(AND('Overflow Report'!$L34="Release [Sewer], Dry Weather",'Overflow Report'!$AA34="March"),'Overflow Report'!$N34,"0")</f>
        <v>0</v>
      </c>
      <c r="AZ36" s="176" t="str">
        <f>IF(AND('Overflow Report'!$L34="Release [Sewer], Dry Weather",'Overflow Report'!$AA34="April"),'Overflow Report'!$N34,"0")</f>
        <v>0</v>
      </c>
      <c r="BA36" s="176" t="str">
        <f>IF(AND('Overflow Report'!$L34="Release [Sewer], Dry Weather",'Overflow Report'!$AA34="May"),'Overflow Report'!$N34,"0")</f>
        <v>0</v>
      </c>
      <c r="BB36" s="176" t="str">
        <f>IF(AND('Overflow Report'!$L34="Release [Sewer], Dry Weather",'Overflow Report'!$AA34="June"),'Overflow Report'!$N34,"0")</f>
        <v>0</v>
      </c>
      <c r="BC36" s="176" t="str">
        <f>IF(AND('Overflow Report'!$L34="Release [Sewer], Dry Weather",'Overflow Report'!$AA34="July"),'Overflow Report'!$N34,"0")</f>
        <v>0</v>
      </c>
      <c r="BD36" s="176" t="str">
        <f>IF(AND('Overflow Report'!$L34="Release [Sewer], Dry Weather",'Overflow Report'!$AA34="August"),'Overflow Report'!$N34,"0")</f>
        <v>0</v>
      </c>
      <c r="BE36" s="176" t="str">
        <f>IF(AND('Overflow Report'!$L34="Release [Sewer], Dry Weather",'Overflow Report'!$AA34="September"),'Overflow Report'!$N34,"0")</f>
        <v>0</v>
      </c>
      <c r="BF36" s="176" t="str">
        <f>IF(AND('Overflow Report'!$L34="Release [Sewer], Dry Weather",'Overflow Report'!$AA34="October"),'Overflow Report'!$N34,"0")</f>
        <v>0</v>
      </c>
      <c r="BG36" s="176" t="str">
        <f>IF(AND('Overflow Report'!$L34="Release [Sewer], Dry Weather",'Overflow Report'!$AA34="November"),'Overflow Report'!$N34,"0")</f>
        <v>0</v>
      </c>
      <c r="BH36" s="176" t="str">
        <f>IF(AND('Overflow Report'!$L34="Release [Sewer], Dry Weather",'Overflow Report'!$AA34="December"),'Overflow Report'!$N34,"0")</f>
        <v>0</v>
      </c>
      <c r="BI36" s="176"/>
      <c r="BJ36" s="176" t="str">
        <f>IF(AND('Overflow Report'!$L34="Release [Sewer], Wet Weather",'Overflow Report'!$AA34="January"),'Overflow Report'!$N34,"0")</f>
        <v>0</v>
      </c>
      <c r="BK36" s="176" t="str">
        <f>IF(AND('Overflow Report'!$L34="Release [Sewer], Wet Weather",'Overflow Report'!$AA34="February"),'Overflow Report'!$N34,"0")</f>
        <v>0</v>
      </c>
      <c r="BL36" s="176" t="str">
        <f>IF(AND('Overflow Report'!$L34="Release [Sewer], Wet Weather",'Overflow Report'!$AA34="March"),'Overflow Report'!$N34,"0")</f>
        <v>0</v>
      </c>
      <c r="BM36" s="176" t="str">
        <f>IF(AND('Overflow Report'!$L34="Release [Sewer], Wet Weather",'Overflow Report'!$AA34="April"),'Overflow Report'!$N34,"0")</f>
        <v>0</v>
      </c>
      <c r="BN36" s="176" t="str">
        <f>IF(AND('Overflow Report'!$L34="Release [Sewer], Wet Weather",'Overflow Report'!$AA34="May"),'Overflow Report'!$N34,"0")</f>
        <v>0</v>
      </c>
      <c r="BO36" s="176" t="str">
        <f>IF(AND('Overflow Report'!$L34="Release [Sewer], Wet Weather",'Overflow Report'!$AA34="June"),'Overflow Report'!$N34,"0")</f>
        <v>0</v>
      </c>
      <c r="BP36" s="176" t="str">
        <f>IF(AND('Overflow Report'!$L34="Release [Sewer], Wet Weather",'Overflow Report'!$AA34="July"),'Overflow Report'!$N34,"0")</f>
        <v>0</v>
      </c>
      <c r="BQ36" s="176" t="str">
        <f>IF(AND('Overflow Report'!$L34="Release [Sewer], Wet Weather",'Overflow Report'!$AA34="August"),'Overflow Report'!$N34,"0")</f>
        <v>0</v>
      </c>
      <c r="BR36" s="176" t="str">
        <f>IF(AND('Overflow Report'!$L34="Release [Sewer], Wet Weather",'Overflow Report'!$AA34="September"),'Overflow Report'!$N34,"0")</f>
        <v>0</v>
      </c>
      <c r="BS36" s="176" t="str">
        <f>IF(AND('Overflow Report'!$L34="Release [Sewer], Wet Weather",'Overflow Report'!$AA34="October"),'Overflow Report'!$N34,"0")</f>
        <v>0</v>
      </c>
      <c r="BT36" s="176" t="str">
        <f>IF(AND('Overflow Report'!$L34="Release [Sewer], Wet Weather",'Overflow Report'!$AA34="November"),'Overflow Report'!$N34,"0")</f>
        <v>0</v>
      </c>
      <c r="BU36" s="176" t="str">
        <f>IF(AND('Overflow Report'!$L34="Release [Sewer], Wet Weather",'Overflow Report'!$AA34="December"),'Overflow Report'!$N34,"0")</f>
        <v>0</v>
      </c>
      <c r="BV36" s="176"/>
      <c r="BW36" s="176"/>
      <c r="BX36" s="176"/>
      <c r="BY36" s="176"/>
      <c r="BZ36" s="176"/>
      <c r="CA36" s="176"/>
      <c r="CB36" s="176"/>
      <c r="CC36" s="176"/>
      <c r="CD36" s="176"/>
      <c r="CE36" s="176"/>
      <c r="CF36" s="176"/>
      <c r="CG36" s="176"/>
      <c r="CH36" s="176"/>
      <c r="CI36" s="176"/>
      <c r="CJ36" s="176"/>
    </row>
    <row r="37" spans="3:88" s="173" customFormat="1" ht="15">
      <c r="C37" s="174"/>
      <c r="D37" s="174"/>
      <c r="E37" s="174"/>
      <c r="R37" s="176"/>
      <c r="S37" s="176"/>
      <c r="T37" s="176"/>
      <c r="U37" s="176"/>
      <c r="V37" s="176"/>
      <c r="W37" s="176" t="str">
        <f>IF(AND('Overflow Report'!$L35="SSO, Dry Weather",'Overflow Report'!$AA35="January"),'Overflow Report'!$N35,"0")</f>
        <v>0</v>
      </c>
      <c r="X37" s="176" t="str">
        <f>IF(AND('Overflow Report'!$L35="SSO, Dry Weather",'Overflow Report'!$AA35="February"),'Overflow Report'!$N35,"0")</f>
        <v>0</v>
      </c>
      <c r="Y37" s="176" t="str">
        <f>IF(AND('Overflow Report'!$L35="SSO, Dry Weather",'Overflow Report'!$AA35="March"),'Overflow Report'!$N35,"0")</f>
        <v>0</v>
      </c>
      <c r="Z37" s="176" t="str">
        <f>IF(AND('Overflow Report'!$L35="SSO, Dry Weather",'Overflow Report'!$AA35="April"),'Overflow Report'!$N35,"0")</f>
        <v>0</v>
      </c>
      <c r="AA37" s="176" t="str">
        <f>IF(AND('Overflow Report'!$L35="SSO, Dry Weather",'Overflow Report'!$AA35="May"),'Overflow Report'!$N35,"0")</f>
        <v>0</v>
      </c>
      <c r="AB37" s="176" t="str">
        <f>IF(AND('Overflow Report'!$L35="SSO, Dry Weather",'Overflow Report'!$AA35="June"),'Overflow Report'!$N35,"0")</f>
        <v>0</v>
      </c>
      <c r="AC37" s="176" t="str">
        <f>IF(AND('Overflow Report'!$L35="SSO, Dry Weather",'Overflow Report'!$AA35="July"),'Overflow Report'!$N35,"0")</f>
        <v>0</v>
      </c>
      <c r="AD37" s="176" t="str">
        <f>IF(AND('Overflow Report'!$L35="SSO, Dry Weather",'Overflow Report'!$AA35="August"),'Overflow Report'!$N35,"0")</f>
        <v>0</v>
      </c>
      <c r="AE37" s="176" t="str">
        <f>IF(AND('Overflow Report'!$L35="SSO, Dry Weather",'Overflow Report'!$AA35="September"),'Overflow Report'!$N35,"0")</f>
        <v>0</v>
      </c>
      <c r="AF37" s="176" t="str">
        <f>IF(AND('Overflow Report'!$L35="SSO, Dry Weather",'Overflow Report'!$AA35="October"),'Overflow Report'!$N35,"0")</f>
        <v>0</v>
      </c>
      <c r="AG37" s="176" t="str">
        <f>IF(AND('Overflow Report'!$L35="SSO, Dry Weather",'Overflow Report'!$AA35="November"),'Overflow Report'!$N35,"0")</f>
        <v>0</v>
      </c>
      <c r="AH37" s="176" t="str">
        <f>IF(AND('Overflow Report'!$L35="SSO, Dry Weather",'Overflow Report'!$AA35="December"),'Overflow Report'!$N35,"0")</f>
        <v>0</v>
      </c>
      <c r="AI37" s="176"/>
      <c r="AJ37" s="176" t="str">
        <f>IF(AND('Overflow Report'!$L35="SSO, Wet Weather",'Overflow Report'!$AA35="January"),'Overflow Report'!$N35,"0")</f>
        <v>0</v>
      </c>
      <c r="AK37" s="176" t="str">
        <f>IF(AND('Overflow Report'!$L35="SSO, Wet Weather",'Overflow Report'!$AA35="February"),'Overflow Report'!$N35,"0")</f>
        <v>0</v>
      </c>
      <c r="AL37" s="176" t="str">
        <f>IF(AND('Overflow Report'!$L35="SSO, Wet Weather",'Overflow Report'!$AA35="March"),'Overflow Report'!$N35,"0")</f>
        <v>0</v>
      </c>
      <c r="AM37" s="176" t="str">
        <f>IF(AND('Overflow Report'!$L35="SSO, Wet Weather",'Overflow Report'!$AA35="April"),'Overflow Report'!$N35,"0")</f>
        <v>0</v>
      </c>
      <c r="AN37" s="176" t="str">
        <f>IF(AND('Overflow Report'!$L35="SSO, Wet Weather",'Overflow Report'!$AA35="May"),'Overflow Report'!$N35,"0")</f>
        <v>0</v>
      </c>
      <c r="AO37" s="176" t="str">
        <f>IF(AND('Overflow Report'!$L35="SSO, Wet Weather",'Overflow Report'!$AA35="June"),'Overflow Report'!$N35,"0")</f>
        <v>0</v>
      </c>
      <c r="AP37" s="176" t="str">
        <f>IF(AND('Overflow Report'!$L35="SSO, Wet Weather",'Overflow Report'!$AA35="July"),'Overflow Report'!$N35,"0")</f>
        <v>0</v>
      </c>
      <c r="AQ37" s="176" t="str">
        <f>IF(AND('Overflow Report'!$L35="SSO, Wet Weather",'Overflow Report'!$AA35="August"),'Overflow Report'!$N35,"0")</f>
        <v>0</v>
      </c>
      <c r="AR37" s="176" t="str">
        <f>IF(AND('Overflow Report'!$L35="SSO, Wet Weather",'Overflow Report'!$AA35="September"),'Overflow Report'!$N35,"0")</f>
        <v>0</v>
      </c>
      <c r="AS37" s="176" t="str">
        <f>IF(AND('Overflow Report'!$L35="SSO, Wet Weather",'Overflow Report'!$AA35="October"),'Overflow Report'!$N35,"0")</f>
        <v>0</v>
      </c>
      <c r="AT37" s="176" t="str">
        <f>IF(AND('Overflow Report'!$L35="SSO, Wet Weather",'Overflow Report'!$AA35="November"),'Overflow Report'!$N35,"0")</f>
        <v>0</v>
      </c>
      <c r="AU37" s="176" t="str">
        <f>IF(AND('Overflow Report'!$L35="SSO, Wet Weather",'Overflow Report'!$AA35="December"),'Overflow Report'!$N35,"0")</f>
        <v>0</v>
      </c>
      <c r="AV37" s="176"/>
      <c r="AW37" s="176" t="str">
        <f>IF(AND('Overflow Report'!$L35="Release [Sewer], Dry Weather",'Overflow Report'!$AA35="January"),'Overflow Report'!$N35,"0")</f>
        <v>0</v>
      </c>
      <c r="AX37" s="176" t="str">
        <f>IF(AND('Overflow Report'!$L35="Release [Sewer], Dry Weather",'Overflow Report'!$AA35="February"),'Overflow Report'!$N35,"0")</f>
        <v>0</v>
      </c>
      <c r="AY37" s="176" t="str">
        <f>IF(AND('Overflow Report'!$L35="Release [Sewer], Dry Weather",'Overflow Report'!$AA35="March"),'Overflow Report'!$N35,"0")</f>
        <v>0</v>
      </c>
      <c r="AZ37" s="176" t="str">
        <f>IF(AND('Overflow Report'!$L35="Release [Sewer], Dry Weather",'Overflow Report'!$AA35="April"),'Overflow Report'!$N35,"0")</f>
        <v>0</v>
      </c>
      <c r="BA37" s="176" t="str">
        <f>IF(AND('Overflow Report'!$L35="Release [Sewer], Dry Weather",'Overflow Report'!$AA35="May"),'Overflow Report'!$N35,"0")</f>
        <v>0</v>
      </c>
      <c r="BB37" s="176" t="str">
        <f>IF(AND('Overflow Report'!$L35="Release [Sewer], Dry Weather",'Overflow Report'!$AA35="June"),'Overflow Report'!$N35,"0")</f>
        <v>0</v>
      </c>
      <c r="BC37" s="176" t="str">
        <f>IF(AND('Overflow Report'!$L35="Release [Sewer], Dry Weather",'Overflow Report'!$AA35="July"),'Overflow Report'!$N35,"0")</f>
        <v>0</v>
      </c>
      <c r="BD37" s="176" t="str">
        <f>IF(AND('Overflow Report'!$L35="Release [Sewer], Dry Weather",'Overflow Report'!$AA35="August"),'Overflow Report'!$N35,"0")</f>
        <v>0</v>
      </c>
      <c r="BE37" s="176" t="str">
        <f>IF(AND('Overflow Report'!$L35="Release [Sewer], Dry Weather",'Overflow Report'!$AA35="September"),'Overflow Report'!$N35,"0")</f>
        <v>0</v>
      </c>
      <c r="BF37" s="176" t="str">
        <f>IF(AND('Overflow Report'!$L35="Release [Sewer], Dry Weather",'Overflow Report'!$AA35="October"),'Overflow Report'!$N35,"0")</f>
        <v>0</v>
      </c>
      <c r="BG37" s="176" t="str">
        <f>IF(AND('Overflow Report'!$L35="Release [Sewer], Dry Weather",'Overflow Report'!$AA35="November"),'Overflow Report'!$N35,"0")</f>
        <v>0</v>
      </c>
      <c r="BH37" s="176" t="str">
        <f>IF(AND('Overflow Report'!$L35="Release [Sewer], Dry Weather",'Overflow Report'!$AA35="December"),'Overflow Report'!$N35,"0")</f>
        <v>0</v>
      </c>
      <c r="BI37" s="176"/>
      <c r="BJ37" s="176" t="str">
        <f>IF(AND('Overflow Report'!$L35="Release [Sewer], Wet Weather",'Overflow Report'!$AA35="January"),'Overflow Report'!$N35,"0")</f>
        <v>0</v>
      </c>
      <c r="BK37" s="176" t="str">
        <f>IF(AND('Overflow Report'!$L35="Release [Sewer], Wet Weather",'Overflow Report'!$AA35="February"),'Overflow Report'!$N35,"0")</f>
        <v>0</v>
      </c>
      <c r="BL37" s="176" t="str">
        <f>IF(AND('Overflow Report'!$L35="Release [Sewer], Wet Weather",'Overflow Report'!$AA35="March"),'Overflow Report'!$N35,"0")</f>
        <v>0</v>
      </c>
      <c r="BM37" s="176" t="str">
        <f>IF(AND('Overflow Report'!$L35="Release [Sewer], Wet Weather",'Overflow Report'!$AA35="April"),'Overflow Report'!$N35,"0")</f>
        <v>0</v>
      </c>
      <c r="BN37" s="176" t="str">
        <f>IF(AND('Overflow Report'!$L35="Release [Sewer], Wet Weather",'Overflow Report'!$AA35="May"),'Overflow Report'!$N35,"0")</f>
        <v>0</v>
      </c>
      <c r="BO37" s="176" t="str">
        <f>IF(AND('Overflow Report'!$L35="Release [Sewer], Wet Weather",'Overflow Report'!$AA35="June"),'Overflow Report'!$N35,"0")</f>
        <v>0</v>
      </c>
      <c r="BP37" s="176" t="str">
        <f>IF(AND('Overflow Report'!$L35="Release [Sewer], Wet Weather",'Overflow Report'!$AA35="July"),'Overflow Report'!$N35,"0")</f>
        <v>0</v>
      </c>
      <c r="BQ37" s="176" t="str">
        <f>IF(AND('Overflow Report'!$L35="Release [Sewer], Wet Weather",'Overflow Report'!$AA35="August"),'Overflow Report'!$N35,"0")</f>
        <v>0</v>
      </c>
      <c r="BR37" s="176" t="str">
        <f>IF(AND('Overflow Report'!$L35="Release [Sewer], Wet Weather",'Overflow Report'!$AA35="September"),'Overflow Report'!$N35,"0")</f>
        <v>0</v>
      </c>
      <c r="BS37" s="176" t="str">
        <f>IF(AND('Overflow Report'!$L35="Release [Sewer], Wet Weather",'Overflow Report'!$AA35="October"),'Overflow Report'!$N35,"0")</f>
        <v>0</v>
      </c>
      <c r="BT37" s="176" t="str">
        <f>IF(AND('Overflow Report'!$L35="Release [Sewer], Wet Weather",'Overflow Report'!$AA35="November"),'Overflow Report'!$N35,"0")</f>
        <v>0</v>
      </c>
      <c r="BU37" s="176" t="str">
        <f>IF(AND('Overflow Report'!$L35="Release [Sewer], Wet Weather",'Overflow Report'!$AA35="December"),'Overflow Report'!$N35,"0")</f>
        <v>0</v>
      </c>
      <c r="BV37" s="176"/>
      <c r="BW37" s="176"/>
      <c r="BX37" s="176"/>
      <c r="BY37" s="176"/>
      <c r="BZ37" s="176"/>
      <c r="CA37" s="176"/>
      <c r="CB37" s="176"/>
      <c r="CC37" s="176"/>
      <c r="CD37" s="176"/>
      <c r="CE37" s="176"/>
      <c r="CF37" s="176"/>
      <c r="CG37" s="176"/>
      <c r="CH37" s="176"/>
      <c r="CI37" s="176"/>
      <c r="CJ37" s="176"/>
    </row>
    <row r="38" spans="3:88" s="173" customFormat="1" ht="15">
      <c r="C38" s="174"/>
      <c r="D38" s="174"/>
      <c r="E38" s="174"/>
      <c r="R38" s="176"/>
      <c r="S38" s="176"/>
      <c r="T38" s="176"/>
      <c r="U38" s="176"/>
      <c r="V38" s="176"/>
      <c r="W38" s="176" t="str">
        <f>IF(AND('Overflow Report'!$L36="SSO, Dry Weather",'Overflow Report'!$AA36="January"),'Overflow Report'!$N36,"0")</f>
        <v>0</v>
      </c>
      <c r="X38" s="176" t="str">
        <f>IF(AND('Overflow Report'!$L36="SSO, Dry Weather",'Overflow Report'!$AA36="February"),'Overflow Report'!$N36,"0")</f>
        <v>0</v>
      </c>
      <c r="Y38" s="176" t="str">
        <f>IF(AND('Overflow Report'!$L36="SSO, Dry Weather",'Overflow Report'!$AA36="March"),'Overflow Report'!$N36,"0")</f>
        <v>0</v>
      </c>
      <c r="Z38" s="176" t="str">
        <f>IF(AND('Overflow Report'!$L36="SSO, Dry Weather",'Overflow Report'!$AA36="April"),'Overflow Report'!$N36,"0")</f>
        <v>0</v>
      </c>
      <c r="AA38" s="176" t="str">
        <f>IF(AND('Overflow Report'!$L36="SSO, Dry Weather",'Overflow Report'!$AA36="May"),'Overflow Report'!$N36,"0")</f>
        <v>0</v>
      </c>
      <c r="AB38" s="176" t="str">
        <f>IF(AND('Overflow Report'!$L36="SSO, Dry Weather",'Overflow Report'!$AA36="June"),'Overflow Report'!$N36,"0")</f>
        <v>0</v>
      </c>
      <c r="AC38" s="176" t="str">
        <f>IF(AND('Overflow Report'!$L36="SSO, Dry Weather",'Overflow Report'!$AA36="July"),'Overflow Report'!$N36,"0")</f>
        <v>0</v>
      </c>
      <c r="AD38" s="176" t="str">
        <f>IF(AND('Overflow Report'!$L36="SSO, Dry Weather",'Overflow Report'!$AA36="August"),'Overflow Report'!$N36,"0")</f>
        <v>0</v>
      </c>
      <c r="AE38" s="176" t="str">
        <f>IF(AND('Overflow Report'!$L36="SSO, Dry Weather",'Overflow Report'!$AA36="September"),'Overflow Report'!$N36,"0")</f>
        <v>0</v>
      </c>
      <c r="AF38" s="176" t="str">
        <f>IF(AND('Overflow Report'!$L36="SSO, Dry Weather",'Overflow Report'!$AA36="October"),'Overflow Report'!$N36,"0")</f>
        <v>0</v>
      </c>
      <c r="AG38" s="176" t="str">
        <f>IF(AND('Overflow Report'!$L36="SSO, Dry Weather",'Overflow Report'!$AA36="November"),'Overflow Report'!$N36,"0")</f>
        <v>0</v>
      </c>
      <c r="AH38" s="176" t="str">
        <f>IF(AND('Overflow Report'!$L36="SSO, Dry Weather",'Overflow Report'!$AA36="December"),'Overflow Report'!$N36,"0")</f>
        <v>0</v>
      </c>
      <c r="AI38" s="176"/>
      <c r="AJ38" s="176" t="str">
        <f>IF(AND('Overflow Report'!$L36="SSO, Wet Weather",'Overflow Report'!$AA36="January"),'Overflow Report'!$N36,"0")</f>
        <v>0</v>
      </c>
      <c r="AK38" s="176" t="str">
        <f>IF(AND('Overflow Report'!$L36="SSO, Wet Weather",'Overflow Report'!$AA36="February"),'Overflow Report'!$N36,"0")</f>
        <v>0</v>
      </c>
      <c r="AL38" s="176" t="str">
        <f>IF(AND('Overflow Report'!$L36="SSO, Wet Weather",'Overflow Report'!$AA36="March"),'Overflow Report'!$N36,"0")</f>
        <v>0</v>
      </c>
      <c r="AM38" s="176" t="str">
        <f>IF(AND('Overflow Report'!$L36="SSO, Wet Weather",'Overflow Report'!$AA36="April"),'Overflow Report'!$N36,"0")</f>
        <v>0</v>
      </c>
      <c r="AN38" s="176" t="str">
        <f>IF(AND('Overflow Report'!$L36="SSO, Wet Weather",'Overflow Report'!$AA36="May"),'Overflow Report'!$N36,"0")</f>
        <v>0</v>
      </c>
      <c r="AO38" s="176" t="str">
        <f>IF(AND('Overflow Report'!$L36="SSO, Wet Weather",'Overflow Report'!$AA36="June"),'Overflow Report'!$N36,"0")</f>
        <v>0</v>
      </c>
      <c r="AP38" s="176" t="str">
        <f>IF(AND('Overflow Report'!$L36="SSO, Wet Weather",'Overflow Report'!$AA36="July"),'Overflow Report'!$N36,"0")</f>
        <v>0</v>
      </c>
      <c r="AQ38" s="176" t="str">
        <f>IF(AND('Overflow Report'!$L36="SSO, Wet Weather",'Overflow Report'!$AA36="August"),'Overflow Report'!$N36,"0")</f>
        <v>0</v>
      </c>
      <c r="AR38" s="176" t="str">
        <f>IF(AND('Overflow Report'!$L36="SSO, Wet Weather",'Overflow Report'!$AA36="September"),'Overflow Report'!$N36,"0")</f>
        <v>0</v>
      </c>
      <c r="AS38" s="176" t="str">
        <f>IF(AND('Overflow Report'!$L36="SSO, Wet Weather",'Overflow Report'!$AA36="October"),'Overflow Report'!$N36,"0")</f>
        <v>0</v>
      </c>
      <c r="AT38" s="176" t="str">
        <f>IF(AND('Overflow Report'!$L36="SSO, Wet Weather",'Overflow Report'!$AA36="November"),'Overflow Report'!$N36,"0")</f>
        <v>0</v>
      </c>
      <c r="AU38" s="176" t="str">
        <f>IF(AND('Overflow Report'!$L36="SSO, Wet Weather",'Overflow Report'!$AA36="December"),'Overflow Report'!$N36,"0")</f>
        <v>0</v>
      </c>
      <c r="AV38" s="176"/>
      <c r="AW38" s="176" t="str">
        <f>IF(AND('Overflow Report'!$L36="Release [Sewer], Dry Weather",'Overflow Report'!$AA36="January"),'Overflow Report'!$N36,"0")</f>
        <v>0</v>
      </c>
      <c r="AX38" s="176" t="str">
        <f>IF(AND('Overflow Report'!$L36="Release [Sewer], Dry Weather",'Overflow Report'!$AA36="February"),'Overflow Report'!$N36,"0")</f>
        <v>0</v>
      </c>
      <c r="AY38" s="176" t="str">
        <f>IF(AND('Overflow Report'!$L36="Release [Sewer], Dry Weather",'Overflow Report'!$AA36="March"),'Overflow Report'!$N36,"0")</f>
        <v>0</v>
      </c>
      <c r="AZ38" s="176" t="str">
        <f>IF(AND('Overflow Report'!$L36="Release [Sewer], Dry Weather",'Overflow Report'!$AA36="April"),'Overflow Report'!$N36,"0")</f>
        <v>0</v>
      </c>
      <c r="BA38" s="176" t="str">
        <f>IF(AND('Overflow Report'!$L36="Release [Sewer], Dry Weather",'Overflow Report'!$AA36="May"),'Overflow Report'!$N36,"0")</f>
        <v>0</v>
      </c>
      <c r="BB38" s="176" t="str">
        <f>IF(AND('Overflow Report'!$L36="Release [Sewer], Dry Weather",'Overflow Report'!$AA36="June"),'Overflow Report'!$N36,"0")</f>
        <v>0</v>
      </c>
      <c r="BC38" s="176" t="str">
        <f>IF(AND('Overflow Report'!$L36="Release [Sewer], Dry Weather",'Overflow Report'!$AA36="July"),'Overflow Report'!$N36,"0")</f>
        <v>0</v>
      </c>
      <c r="BD38" s="176" t="str">
        <f>IF(AND('Overflow Report'!$L36="Release [Sewer], Dry Weather",'Overflow Report'!$AA36="August"),'Overflow Report'!$N36,"0")</f>
        <v>0</v>
      </c>
      <c r="BE38" s="176" t="str">
        <f>IF(AND('Overflow Report'!$L36="Release [Sewer], Dry Weather",'Overflow Report'!$AA36="September"),'Overflow Report'!$N36,"0")</f>
        <v>0</v>
      </c>
      <c r="BF38" s="176" t="str">
        <f>IF(AND('Overflow Report'!$L36="Release [Sewer], Dry Weather",'Overflow Report'!$AA36="October"),'Overflow Report'!$N36,"0")</f>
        <v>0</v>
      </c>
      <c r="BG38" s="176" t="str">
        <f>IF(AND('Overflow Report'!$L36="Release [Sewer], Dry Weather",'Overflow Report'!$AA36="November"),'Overflow Report'!$N36,"0")</f>
        <v>0</v>
      </c>
      <c r="BH38" s="176" t="str">
        <f>IF(AND('Overflow Report'!$L36="Release [Sewer], Dry Weather",'Overflow Report'!$AA36="December"),'Overflow Report'!$N36,"0")</f>
        <v>0</v>
      </c>
      <c r="BI38" s="176"/>
      <c r="BJ38" s="176" t="str">
        <f>IF(AND('Overflow Report'!$L36="Release [Sewer], Wet Weather",'Overflow Report'!$AA36="January"),'Overflow Report'!$N36,"0")</f>
        <v>0</v>
      </c>
      <c r="BK38" s="176" t="str">
        <f>IF(AND('Overflow Report'!$L36="Release [Sewer], Wet Weather",'Overflow Report'!$AA36="February"),'Overflow Report'!$N36,"0")</f>
        <v>0</v>
      </c>
      <c r="BL38" s="176" t="str">
        <f>IF(AND('Overflow Report'!$L36="Release [Sewer], Wet Weather",'Overflow Report'!$AA36="March"),'Overflow Report'!$N36,"0")</f>
        <v>0</v>
      </c>
      <c r="BM38" s="176" t="str">
        <f>IF(AND('Overflow Report'!$L36="Release [Sewer], Wet Weather",'Overflow Report'!$AA36="April"),'Overflow Report'!$N36,"0")</f>
        <v>0</v>
      </c>
      <c r="BN38" s="176" t="str">
        <f>IF(AND('Overflow Report'!$L36="Release [Sewer], Wet Weather",'Overflow Report'!$AA36="May"),'Overflow Report'!$N36,"0")</f>
        <v>0</v>
      </c>
      <c r="BO38" s="176" t="str">
        <f>IF(AND('Overflow Report'!$L36="Release [Sewer], Wet Weather",'Overflow Report'!$AA36="June"),'Overflow Report'!$N36,"0")</f>
        <v>0</v>
      </c>
      <c r="BP38" s="176" t="str">
        <f>IF(AND('Overflow Report'!$L36="Release [Sewer], Wet Weather",'Overflow Report'!$AA36="July"),'Overflow Report'!$N36,"0")</f>
        <v>0</v>
      </c>
      <c r="BQ38" s="176" t="str">
        <f>IF(AND('Overflow Report'!$L36="Release [Sewer], Wet Weather",'Overflow Report'!$AA36="August"),'Overflow Report'!$N36,"0")</f>
        <v>0</v>
      </c>
      <c r="BR38" s="176" t="str">
        <f>IF(AND('Overflow Report'!$L36="Release [Sewer], Wet Weather",'Overflow Report'!$AA36="September"),'Overflow Report'!$N36,"0")</f>
        <v>0</v>
      </c>
      <c r="BS38" s="176" t="str">
        <f>IF(AND('Overflow Report'!$L36="Release [Sewer], Wet Weather",'Overflow Report'!$AA36="October"),'Overflow Report'!$N36,"0")</f>
        <v>0</v>
      </c>
      <c r="BT38" s="176" t="str">
        <f>IF(AND('Overflow Report'!$L36="Release [Sewer], Wet Weather",'Overflow Report'!$AA36="November"),'Overflow Report'!$N36,"0")</f>
        <v>0</v>
      </c>
      <c r="BU38" s="176" t="str">
        <f>IF(AND('Overflow Report'!$L36="Release [Sewer], Wet Weather",'Overflow Report'!$AA36="December"),'Overflow Report'!$N36,"0")</f>
        <v>0</v>
      </c>
      <c r="BV38" s="176"/>
      <c r="BW38" s="176"/>
      <c r="BX38" s="176"/>
      <c r="BY38" s="176"/>
      <c r="BZ38" s="176"/>
      <c r="CA38" s="176"/>
      <c r="CB38" s="176"/>
      <c r="CC38" s="176"/>
      <c r="CD38" s="176"/>
      <c r="CE38" s="176"/>
      <c r="CF38" s="176"/>
      <c r="CG38" s="176"/>
      <c r="CH38" s="176"/>
      <c r="CI38" s="176"/>
      <c r="CJ38" s="176"/>
    </row>
    <row r="39" spans="3:88" s="173" customFormat="1" ht="15">
      <c r="C39" s="174"/>
      <c r="D39" s="174"/>
      <c r="E39" s="174"/>
      <c r="R39" s="176"/>
      <c r="S39" s="176"/>
      <c r="T39" s="176"/>
      <c r="U39" s="176"/>
      <c r="V39" s="176"/>
      <c r="W39" s="176" t="str">
        <f>IF(AND('Overflow Report'!$L37="SSO, Dry Weather",'Overflow Report'!$AA37="January"),'Overflow Report'!$N37,"0")</f>
        <v>0</v>
      </c>
      <c r="X39" s="176" t="str">
        <f>IF(AND('Overflow Report'!$L37="SSO, Dry Weather",'Overflow Report'!$AA37="February"),'Overflow Report'!$N37,"0")</f>
        <v>0</v>
      </c>
      <c r="Y39" s="176" t="str">
        <f>IF(AND('Overflow Report'!$L37="SSO, Dry Weather",'Overflow Report'!$AA37="March"),'Overflow Report'!$N37,"0")</f>
        <v>0</v>
      </c>
      <c r="Z39" s="176" t="str">
        <f>IF(AND('Overflow Report'!$L37="SSO, Dry Weather",'Overflow Report'!$AA37="April"),'Overflow Report'!$N37,"0")</f>
        <v>0</v>
      </c>
      <c r="AA39" s="176" t="str">
        <f>IF(AND('Overflow Report'!$L37="SSO, Dry Weather",'Overflow Report'!$AA37="May"),'Overflow Report'!$N37,"0")</f>
        <v>0</v>
      </c>
      <c r="AB39" s="176" t="str">
        <f>IF(AND('Overflow Report'!$L37="SSO, Dry Weather",'Overflow Report'!$AA37="June"),'Overflow Report'!$N37,"0")</f>
        <v>0</v>
      </c>
      <c r="AC39" s="176" t="str">
        <f>IF(AND('Overflow Report'!$L37="SSO, Dry Weather",'Overflow Report'!$AA37="July"),'Overflow Report'!$N37,"0")</f>
        <v>0</v>
      </c>
      <c r="AD39" s="176" t="str">
        <f>IF(AND('Overflow Report'!$L37="SSO, Dry Weather",'Overflow Report'!$AA37="August"),'Overflow Report'!$N37,"0")</f>
        <v>0</v>
      </c>
      <c r="AE39" s="176" t="str">
        <f>IF(AND('Overflow Report'!$L37="SSO, Dry Weather",'Overflow Report'!$AA37="September"),'Overflow Report'!$N37,"0")</f>
        <v>0</v>
      </c>
      <c r="AF39" s="176" t="str">
        <f>IF(AND('Overflow Report'!$L37="SSO, Dry Weather",'Overflow Report'!$AA37="October"),'Overflow Report'!$N37,"0")</f>
        <v>0</v>
      </c>
      <c r="AG39" s="176" t="str">
        <f>IF(AND('Overflow Report'!$L37="SSO, Dry Weather",'Overflow Report'!$AA37="November"),'Overflow Report'!$N37,"0")</f>
        <v>0</v>
      </c>
      <c r="AH39" s="176" t="str">
        <f>IF(AND('Overflow Report'!$L37="SSO, Dry Weather",'Overflow Report'!$AA37="December"),'Overflow Report'!$N37,"0")</f>
        <v>0</v>
      </c>
      <c r="AI39" s="176"/>
      <c r="AJ39" s="176" t="str">
        <f>IF(AND('Overflow Report'!$L37="SSO, Wet Weather",'Overflow Report'!$AA37="January"),'Overflow Report'!$N37,"0")</f>
        <v>0</v>
      </c>
      <c r="AK39" s="176" t="str">
        <f>IF(AND('Overflow Report'!$L37="SSO, Wet Weather",'Overflow Report'!$AA37="February"),'Overflow Report'!$N37,"0")</f>
        <v>0</v>
      </c>
      <c r="AL39" s="176" t="str">
        <f>IF(AND('Overflow Report'!$L37="SSO, Wet Weather",'Overflow Report'!$AA37="March"),'Overflow Report'!$N37,"0")</f>
        <v>0</v>
      </c>
      <c r="AM39" s="176" t="str">
        <f>IF(AND('Overflow Report'!$L37="SSO, Wet Weather",'Overflow Report'!$AA37="April"),'Overflow Report'!$N37,"0")</f>
        <v>0</v>
      </c>
      <c r="AN39" s="176" t="str">
        <f>IF(AND('Overflow Report'!$L37="SSO, Wet Weather",'Overflow Report'!$AA37="May"),'Overflow Report'!$N37,"0")</f>
        <v>0</v>
      </c>
      <c r="AO39" s="176" t="str">
        <f>IF(AND('Overflow Report'!$L37="SSO, Wet Weather",'Overflow Report'!$AA37="June"),'Overflow Report'!$N37,"0")</f>
        <v>0</v>
      </c>
      <c r="AP39" s="176" t="str">
        <f>IF(AND('Overflow Report'!$L37="SSO, Wet Weather",'Overflow Report'!$AA37="July"),'Overflow Report'!$N37,"0")</f>
        <v>0</v>
      </c>
      <c r="AQ39" s="176" t="str">
        <f>IF(AND('Overflow Report'!$L37="SSO, Wet Weather",'Overflow Report'!$AA37="August"),'Overflow Report'!$N37,"0")</f>
        <v>0</v>
      </c>
      <c r="AR39" s="176" t="str">
        <f>IF(AND('Overflow Report'!$L37="SSO, Wet Weather",'Overflow Report'!$AA37="September"),'Overflow Report'!$N37,"0")</f>
        <v>0</v>
      </c>
      <c r="AS39" s="176" t="str">
        <f>IF(AND('Overflow Report'!$L37="SSO, Wet Weather",'Overflow Report'!$AA37="October"),'Overflow Report'!$N37,"0")</f>
        <v>0</v>
      </c>
      <c r="AT39" s="176" t="str">
        <f>IF(AND('Overflow Report'!$L37="SSO, Wet Weather",'Overflow Report'!$AA37="November"),'Overflow Report'!$N37,"0")</f>
        <v>0</v>
      </c>
      <c r="AU39" s="176" t="str">
        <f>IF(AND('Overflow Report'!$L37="SSO, Wet Weather",'Overflow Report'!$AA37="December"),'Overflow Report'!$N37,"0")</f>
        <v>0</v>
      </c>
      <c r="AV39" s="176"/>
      <c r="AW39" s="176" t="str">
        <f>IF(AND('Overflow Report'!$L37="Release [Sewer], Dry Weather",'Overflow Report'!$AA37="January"),'Overflow Report'!$N37,"0")</f>
        <v>0</v>
      </c>
      <c r="AX39" s="176" t="str">
        <f>IF(AND('Overflow Report'!$L37="Release [Sewer], Dry Weather",'Overflow Report'!$AA37="February"),'Overflow Report'!$N37,"0")</f>
        <v>0</v>
      </c>
      <c r="AY39" s="176" t="str">
        <f>IF(AND('Overflow Report'!$L37="Release [Sewer], Dry Weather",'Overflow Report'!$AA37="March"),'Overflow Report'!$N37,"0")</f>
        <v>0</v>
      </c>
      <c r="AZ39" s="176" t="str">
        <f>IF(AND('Overflow Report'!$L37="Release [Sewer], Dry Weather",'Overflow Report'!$AA37="April"),'Overflow Report'!$N37,"0")</f>
        <v>0</v>
      </c>
      <c r="BA39" s="176" t="str">
        <f>IF(AND('Overflow Report'!$L37="Release [Sewer], Dry Weather",'Overflow Report'!$AA37="May"),'Overflow Report'!$N37,"0")</f>
        <v>0</v>
      </c>
      <c r="BB39" s="176" t="str">
        <f>IF(AND('Overflow Report'!$L37="Release [Sewer], Dry Weather",'Overflow Report'!$AA37="June"),'Overflow Report'!$N37,"0")</f>
        <v>0</v>
      </c>
      <c r="BC39" s="176" t="str">
        <f>IF(AND('Overflow Report'!$L37="Release [Sewer], Dry Weather",'Overflow Report'!$AA37="July"),'Overflow Report'!$N37,"0")</f>
        <v>0</v>
      </c>
      <c r="BD39" s="176" t="str">
        <f>IF(AND('Overflow Report'!$L37="Release [Sewer], Dry Weather",'Overflow Report'!$AA37="August"),'Overflow Report'!$N37,"0")</f>
        <v>0</v>
      </c>
      <c r="BE39" s="176" t="str">
        <f>IF(AND('Overflow Report'!$L37="Release [Sewer], Dry Weather",'Overflow Report'!$AA37="September"),'Overflow Report'!$N37,"0")</f>
        <v>0</v>
      </c>
      <c r="BF39" s="176" t="str">
        <f>IF(AND('Overflow Report'!$L37="Release [Sewer], Dry Weather",'Overflow Report'!$AA37="October"),'Overflow Report'!$N37,"0")</f>
        <v>0</v>
      </c>
      <c r="BG39" s="176" t="str">
        <f>IF(AND('Overflow Report'!$L37="Release [Sewer], Dry Weather",'Overflow Report'!$AA37="November"),'Overflow Report'!$N37,"0")</f>
        <v>0</v>
      </c>
      <c r="BH39" s="176" t="str">
        <f>IF(AND('Overflow Report'!$L37="Release [Sewer], Dry Weather",'Overflow Report'!$AA37="December"),'Overflow Report'!$N37,"0")</f>
        <v>0</v>
      </c>
      <c r="BI39" s="176"/>
      <c r="BJ39" s="176" t="str">
        <f>IF(AND('Overflow Report'!$L37="Release [Sewer], Wet Weather",'Overflow Report'!$AA37="January"),'Overflow Report'!$N37,"0")</f>
        <v>0</v>
      </c>
      <c r="BK39" s="176" t="str">
        <f>IF(AND('Overflow Report'!$L37="Release [Sewer], Wet Weather",'Overflow Report'!$AA37="February"),'Overflow Report'!$N37,"0")</f>
        <v>0</v>
      </c>
      <c r="BL39" s="176" t="str">
        <f>IF(AND('Overflow Report'!$L37="Release [Sewer], Wet Weather",'Overflow Report'!$AA37="March"),'Overflow Report'!$N37,"0")</f>
        <v>0</v>
      </c>
      <c r="BM39" s="176" t="str">
        <f>IF(AND('Overflow Report'!$L37="Release [Sewer], Wet Weather",'Overflow Report'!$AA37="April"),'Overflow Report'!$N37,"0")</f>
        <v>0</v>
      </c>
      <c r="BN39" s="176" t="str">
        <f>IF(AND('Overflow Report'!$L37="Release [Sewer], Wet Weather",'Overflow Report'!$AA37="May"),'Overflow Report'!$N37,"0")</f>
        <v>0</v>
      </c>
      <c r="BO39" s="176" t="str">
        <f>IF(AND('Overflow Report'!$L37="Release [Sewer], Wet Weather",'Overflow Report'!$AA37="June"),'Overflow Report'!$N37,"0")</f>
        <v>0</v>
      </c>
      <c r="BP39" s="176" t="str">
        <f>IF(AND('Overflow Report'!$L37="Release [Sewer], Wet Weather",'Overflow Report'!$AA37="July"),'Overflow Report'!$N37,"0")</f>
        <v>0</v>
      </c>
      <c r="BQ39" s="176" t="str">
        <f>IF(AND('Overflow Report'!$L37="Release [Sewer], Wet Weather",'Overflow Report'!$AA37="August"),'Overflow Report'!$N37,"0")</f>
        <v>0</v>
      </c>
      <c r="BR39" s="176" t="str">
        <f>IF(AND('Overflow Report'!$L37="Release [Sewer], Wet Weather",'Overflow Report'!$AA37="September"),'Overflow Report'!$N37,"0")</f>
        <v>0</v>
      </c>
      <c r="BS39" s="176" t="str">
        <f>IF(AND('Overflow Report'!$L37="Release [Sewer], Wet Weather",'Overflow Report'!$AA37="October"),'Overflow Report'!$N37,"0")</f>
        <v>0</v>
      </c>
      <c r="BT39" s="176" t="str">
        <f>IF(AND('Overflow Report'!$L37="Release [Sewer], Wet Weather",'Overflow Report'!$AA37="November"),'Overflow Report'!$N37,"0")</f>
        <v>0</v>
      </c>
      <c r="BU39" s="176" t="str">
        <f>IF(AND('Overflow Report'!$L37="Release [Sewer], Wet Weather",'Overflow Report'!$AA37="December"),'Overflow Report'!$N37,"0")</f>
        <v>0</v>
      </c>
      <c r="BV39" s="176"/>
      <c r="BW39" s="176"/>
      <c r="BX39" s="176"/>
      <c r="BY39" s="176"/>
      <c r="BZ39" s="176"/>
      <c r="CA39" s="176"/>
      <c r="CB39" s="176"/>
      <c r="CC39" s="176"/>
      <c r="CD39" s="176"/>
      <c r="CE39" s="176"/>
      <c r="CF39" s="176"/>
      <c r="CG39" s="176"/>
      <c r="CH39" s="176"/>
      <c r="CI39" s="176"/>
      <c r="CJ39" s="176"/>
    </row>
    <row r="40" spans="3:88" s="173" customFormat="1" ht="15">
      <c r="C40" s="174"/>
      <c r="D40" s="174"/>
      <c r="E40" s="174"/>
      <c r="R40" s="176"/>
      <c r="S40" s="176"/>
      <c r="T40" s="176"/>
      <c r="U40" s="176"/>
      <c r="V40" s="176"/>
      <c r="W40" s="176" t="str">
        <f>IF(AND('Overflow Report'!$L38="SSO, Dry Weather",'Overflow Report'!$AA38="January"),'Overflow Report'!$N38,"0")</f>
        <v>0</v>
      </c>
      <c r="X40" s="176" t="str">
        <f>IF(AND('Overflow Report'!$L38="SSO, Dry Weather",'Overflow Report'!$AA38="February"),'Overflow Report'!$N38,"0")</f>
        <v>0</v>
      </c>
      <c r="Y40" s="176" t="str">
        <f>IF(AND('Overflow Report'!$L38="SSO, Dry Weather",'Overflow Report'!$AA38="March"),'Overflow Report'!$N38,"0")</f>
        <v>0</v>
      </c>
      <c r="Z40" s="176" t="str">
        <f>IF(AND('Overflow Report'!$L38="SSO, Dry Weather",'Overflow Report'!$AA38="April"),'Overflow Report'!$N38,"0")</f>
        <v>0</v>
      </c>
      <c r="AA40" s="176" t="str">
        <f>IF(AND('Overflow Report'!$L38="SSO, Dry Weather",'Overflow Report'!$AA38="May"),'Overflow Report'!$N38,"0")</f>
        <v>0</v>
      </c>
      <c r="AB40" s="176" t="str">
        <f>IF(AND('Overflow Report'!$L38="SSO, Dry Weather",'Overflow Report'!$AA38="June"),'Overflow Report'!$N38,"0")</f>
        <v>0</v>
      </c>
      <c r="AC40" s="176" t="str">
        <f>IF(AND('Overflow Report'!$L38="SSO, Dry Weather",'Overflow Report'!$AA38="July"),'Overflow Report'!$N38,"0")</f>
        <v>0</v>
      </c>
      <c r="AD40" s="176" t="str">
        <f>IF(AND('Overflow Report'!$L38="SSO, Dry Weather",'Overflow Report'!$AA38="August"),'Overflow Report'!$N38,"0")</f>
        <v>0</v>
      </c>
      <c r="AE40" s="176" t="str">
        <f>IF(AND('Overflow Report'!$L38="SSO, Dry Weather",'Overflow Report'!$AA38="September"),'Overflow Report'!$N38,"0")</f>
        <v>0</v>
      </c>
      <c r="AF40" s="176" t="str">
        <f>IF(AND('Overflow Report'!$L38="SSO, Dry Weather",'Overflow Report'!$AA38="October"),'Overflow Report'!$N38,"0")</f>
        <v>0</v>
      </c>
      <c r="AG40" s="176" t="str">
        <f>IF(AND('Overflow Report'!$L38="SSO, Dry Weather",'Overflow Report'!$AA38="November"),'Overflow Report'!$N38,"0")</f>
        <v>0</v>
      </c>
      <c r="AH40" s="176" t="str">
        <f>IF(AND('Overflow Report'!$L38="SSO, Dry Weather",'Overflow Report'!$AA38="December"),'Overflow Report'!$N38,"0")</f>
        <v>0</v>
      </c>
      <c r="AI40" s="176"/>
      <c r="AJ40" s="176" t="str">
        <f>IF(AND('Overflow Report'!$L38="SSO, Wet Weather",'Overflow Report'!$AA38="January"),'Overflow Report'!$N38,"0")</f>
        <v>0</v>
      </c>
      <c r="AK40" s="176" t="str">
        <f>IF(AND('Overflow Report'!$L38="SSO, Wet Weather",'Overflow Report'!$AA38="February"),'Overflow Report'!$N38,"0")</f>
        <v>0</v>
      </c>
      <c r="AL40" s="176" t="str">
        <f>IF(AND('Overflow Report'!$L38="SSO, Wet Weather",'Overflow Report'!$AA38="March"),'Overflow Report'!$N38,"0")</f>
        <v>0</v>
      </c>
      <c r="AM40" s="176" t="str">
        <f>IF(AND('Overflow Report'!$L38="SSO, Wet Weather",'Overflow Report'!$AA38="April"),'Overflow Report'!$N38,"0")</f>
        <v>0</v>
      </c>
      <c r="AN40" s="176" t="str">
        <f>IF(AND('Overflow Report'!$L38="SSO, Wet Weather",'Overflow Report'!$AA38="May"),'Overflow Report'!$N38,"0")</f>
        <v>0</v>
      </c>
      <c r="AO40" s="176" t="str">
        <f>IF(AND('Overflow Report'!$L38="SSO, Wet Weather",'Overflow Report'!$AA38="June"),'Overflow Report'!$N38,"0")</f>
        <v>0</v>
      </c>
      <c r="AP40" s="176" t="str">
        <f>IF(AND('Overflow Report'!$L38="SSO, Wet Weather",'Overflow Report'!$AA38="July"),'Overflow Report'!$N38,"0")</f>
        <v>0</v>
      </c>
      <c r="AQ40" s="176" t="str">
        <f>IF(AND('Overflow Report'!$L38="SSO, Wet Weather",'Overflow Report'!$AA38="August"),'Overflow Report'!$N38,"0")</f>
        <v>0</v>
      </c>
      <c r="AR40" s="176" t="str">
        <f>IF(AND('Overflow Report'!$L38="SSO, Wet Weather",'Overflow Report'!$AA38="September"),'Overflow Report'!$N38,"0")</f>
        <v>0</v>
      </c>
      <c r="AS40" s="176" t="str">
        <f>IF(AND('Overflow Report'!$L38="SSO, Wet Weather",'Overflow Report'!$AA38="October"),'Overflow Report'!$N38,"0")</f>
        <v>0</v>
      </c>
      <c r="AT40" s="176" t="str">
        <f>IF(AND('Overflow Report'!$L38="SSO, Wet Weather",'Overflow Report'!$AA38="November"),'Overflow Report'!$N38,"0")</f>
        <v>0</v>
      </c>
      <c r="AU40" s="176" t="str">
        <f>IF(AND('Overflow Report'!$L38="SSO, Wet Weather",'Overflow Report'!$AA38="December"),'Overflow Report'!$N38,"0")</f>
        <v>0</v>
      </c>
      <c r="AV40" s="176"/>
      <c r="AW40" s="176" t="str">
        <f>IF(AND('Overflow Report'!$L38="Release [Sewer], Dry Weather",'Overflow Report'!$AA38="January"),'Overflow Report'!$N38,"0")</f>
        <v>0</v>
      </c>
      <c r="AX40" s="176" t="str">
        <f>IF(AND('Overflow Report'!$L38="Release [Sewer], Dry Weather",'Overflow Report'!$AA38="February"),'Overflow Report'!$N38,"0")</f>
        <v>0</v>
      </c>
      <c r="AY40" s="176" t="str">
        <f>IF(AND('Overflow Report'!$L38="Release [Sewer], Dry Weather",'Overflow Report'!$AA38="March"),'Overflow Report'!$N38,"0")</f>
        <v>0</v>
      </c>
      <c r="AZ40" s="176" t="str">
        <f>IF(AND('Overflow Report'!$L38="Release [Sewer], Dry Weather",'Overflow Report'!$AA38="April"),'Overflow Report'!$N38,"0")</f>
        <v>0</v>
      </c>
      <c r="BA40" s="176" t="str">
        <f>IF(AND('Overflow Report'!$L38="Release [Sewer], Dry Weather",'Overflow Report'!$AA38="May"),'Overflow Report'!$N38,"0")</f>
        <v>0</v>
      </c>
      <c r="BB40" s="176" t="str">
        <f>IF(AND('Overflow Report'!$L38="Release [Sewer], Dry Weather",'Overflow Report'!$AA38="June"),'Overflow Report'!$N38,"0")</f>
        <v>0</v>
      </c>
      <c r="BC40" s="176" t="str">
        <f>IF(AND('Overflow Report'!$L38="Release [Sewer], Dry Weather",'Overflow Report'!$AA38="July"),'Overflow Report'!$N38,"0")</f>
        <v>0</v>
      </c>
      <c r="BD40" s="176" t="str">
        <f>IF(AND('Overflow Report'!$L38="Release [Sewer], Dry Weather",'Overflow Report'!$AA38="August"),'Overflow Report'!$N38,"0")</f>
        <v>0</v>
      </c>
      <c r="BE40" s="176" t="str">
        <f>IF(AND('Overflow Report'!$L38="Release [Sewer], Dry Weather",'Overflow Report'!$AA38="September"),'Overflow Report'!$N38,"0")</f>
        <v>0</v>
      </c>
      <c r="BF40" s="176" t="str">
        <f>IF(AND('Overflow Report'!$L38="Release [Sewer], Dry Weather",'Overflow Report'!$AA38="October"),'Overflow Report'!$N38,"0")</f>
        <v>0</v>
      </c>
      <c r="BG40" s="176" t="str">
        <f>IF(AND('Overflow Report'!$L38="Release [Sewer], Dry Weather",'Overflow Report'!$AA38="November"),'Overflow Report'!$N38,"0")</f>
        <v>0</v>
      </c>
      <c r="BH40" s="176" t="str">
        <f>IF(AND('Overflow Report'!$L38="Release [Sewer], Dry Weather",'Overflow Report'!$AA38="December"),'Overflow Report'!$N38,"0")</f>
        <v>0</v>
      </c>
      <c r="BI40" s="176"/>
      <c r="BJ40" s="176" t="str">
        <f>IF(AND('Overflow Report'!$L38="Release [Sewer], Wet Weather",'Overflow Report'!$AA38="January"),'Overflow Report'!$N38,"0")</f>
        <v>0</v>
      </c>
      <c r="BK40" s="176" t="str">
        <f>IF(AND('Overflow Report'!$L38="Release [Sewer], Wet Weather",'Overflow Report'!$AA38="February"),'Overflow Report'!$N38,"0")</f>
        <v>0</v>
      </c>
      <c r="BL40" s="176" t="str">
        <f>IF(AND('Overflow Report'!$L38="Release [Sewer], Wet Weather",'Overflow Report'!$AA38="March"),'Overflow Report'!$N38,"0")</f>
        <v>0</v>
      </c>
      <c r="BM40" s="176" t="str">
        <f>IF(AND('Overflow Report'!$L38="Release [Sewer], Wet Weather",'Overflow Report'!$AA38="April"),'Overflow Report'!$N38,"0")</f>
        <v>0</v>
      </c>
      <c r="BN40" s="176" t="str">
        <f>IF(AND('Overflow Report'!$L38="Release [Sewer], Wet Weather",'Overflow Report'!$AA38="May"),'Overflow Report'!$N38,"0")</f>
        <v>0</v>
      </c>
      <c r="BO40" s="176" t="str">
        <f>IF(AND('Overflow Report'!$L38="Release [Sewer], Wet Weather",'Overflow Report'!$AA38="June"),'Overflow Report'!$N38,"0")</f>
        <v>0</v>
      </c>
      <c r="BP40" s="176" t="str">
        <f>IF(AND('Overflow Report'!$L38="Release [Sewer], Wet Weather",'Overflow Report'!$AA38="July"),'Overflow Report'!$N38,"0")</f>
        <v>0</v>
      </c>
      <c r="BQ40" s="176" t="str">
        <f>IF(AND('Overflow Report'!$L38="Release [Sewer], Wet Weather",'Overflow Report'!$AA38="August"),'Overflow Report'!$N38,"0")</f>
        <v>0</v>
      </c>
      <c r="BR40" s="176" t="str">
        <f>IF(AND('Overflow Report'!$L38="Release [Sewer], Wet Weather",'Overflow Report'!$AA38="September"),'Overflow Report'!$N38,"0")</f>
        <v>0</v>
      </c>
      <c r="BS40" s="176" t="str">
        <f>IF(AND('Overflow Report'!$L38="Release [Sewer], Wet Weather",'Overflow Report'!$AA38="October"),'Overflow Report'!$N38,"0")</f>
        <v>0</v>
      </c>
      <c r="BT40" s="176" t="str">
        <f>IF(AND('Overflow Report'!$L38="Release [Sewer], Wet Weather",'Overflow Report'!$AA38="November"),'Overflow Report'!$N38,"0")</f>
        <v>0</v>
      </c>
      <c r="BU40" s="176" t="str">
        <f>IF(AND('Overflow Report'!$L38="Release [Sewer], Wet Weather",'Overflow Report'!$AA38="December"),'Overflow Report'!$N38,"0")</f>
        <v>0</v>
      </c>
      <c r="BV40" s="176"/>
      <c r="BW40" s="176"/>
      <c r="BX40" s="176"/>
      <c r="BY40" s="176"/>
      <c r="BZ40" s="176"/>
      <c r="CA40" s="176"/>
      <c r="CB40" s="176"/>
      <c r="CC40" s="176"/>
      <c r="CD40" s="176"/>
      <c r="CE40" s="176"/>
      <c r="CF40" s="176"/>
      <c r="CG40" s="176"/>
      <c r="CH40" s="176"/>
      <c r="CI40" s="176"/>
      <c r="CJ40" s="176"/>
    </row>
    <row r="41" spans="3:88" s="173" customFormat="1" ht="15">
      <c r="C41" s="174"/>
      <c r="D41" s="174"/>
      <c r="E41" s="174"/>
      <c r="R41" s="176"/>
      <c r="S41" s="176"/>
      <c r="T41" s="176"/>
      <c r="U41" s="176"/>
      <c r="V41" s="176"/>
      <c r="W41" s="176" t="str">
        <f>IF(AND('Overflow Report'!$L39="SSO, Dry Weather",'Overflow Report'!$AA39="January"),'Overflow Report'!$N39,"0")</f>
        <v>0</v>
      </c>
      <c r="X41" s="176" t="str">
        <f>IF(AND('Overflow Report'!$L39="SSO, Dry Weather",'Overflow Report'!$AA39="February"),'Overflow Report'!$N39,"0")</f>
        <v>0</v>
      </c>
      <c r="Y41" s="176" t="str">
        <f>IF(AND('Overflow Report'!$L39="SSO, Dry Weather",'Overflow Report'!$AA39="March"),'Overflow Report'!$N39,"0")</f>
        <v>0</v>
      </c>
      <c r="Z41" s="176" t="str">
        <f>IF(AND('Overflow Report'!$L39="SSO, Dry Weather",'Overflow Report'!$AA39="April"),'Overflow Report'!$N39,"0")</f>
        <v>0</v>
      </c>
      <c r="AA41" s="176" t="str">
        <f>IF(AND('Overflow Report'!$L39="SSO, Dry Weather",'Overflow Report'!$AA39="May"),'Overflow Report'!$N39,"0")</f>
        <v>0</v>
      </c>
      <c r="AB41" s="176" t="str">
        <f>IF(AND('Overflow Report'!$L39="SSO, Dry Weather",'Overflow Report'!$AA39="June"),'Overflow Report'!$N39,"0")</f>
        <v>0</v>
      </c>
      <c r="AC41" s="176" t="str">
        <f>IF(AND('Overflow Report'!$L39="SSO, Dry Weather",'Overflow Report'!$AA39="July"),'Overflow Report'!$N39,"0")</f>
        <v>0</v>
      </c>
      <c r="AD41" s="176" t="str">
        <f>IF(AND('Overflow Report'!$L39="SSO, Dry Weather",'Overflow Report'!$AA39="August"),'Overflow Report'!$N39,"0")</f>
        <v>0</v>
      </c>
      <c r="AE41" s="176" t="str">
        <f>IF(AND('Overflow Report'!$L39="SSO, Dry Weather",'Overflow Report'!$AA39="September"),'Overflow Report'!$N39,"0")</f>
        <v>0</v>
      </c>
      <c r="AF41" s="176" t="str">
        <f>IF(AND('Overflow Report'!$L39="SSO, Dry Weather",'Overflow Report'!$AA39="October"),'Overflow Report'!$N39,"0")</f>
        <v>0</v>
      </c>
      <c r="AG41" s="176" t="str">
        <f>IF(AND('Overflow Report'!$L39="SSO, Dry Weather",'Overflow Report'!$AA39="November"),'Overflow Report'!$N39,"0")</f>
        <v>0</v>
      </c>
      <c r="AH41" s="176" t="str">
        <f>IF(AND('Overflow Report'!$L39="SSO, Dry Weather",'Overflow Report'!$AA39="December"),'Overflow Report'!$N39,"0")</f>
        <v>0</v>
      </c>
      <c r="AI41" s="176"/>
      <c r="AJ41" s="176" t="str">
        <f>IF(AND('Overflow Report'!$L39="SSO, Wet Weather",'Overflow Report'!$AA39="January"),'Overflow Report'!$N39,"0")</f>
        <v>0</v>
      </c>
      <c r="AK41" s="176" t="str">
        <f>IF(AND('Overflow Report'!$L39="SSO, Wet Weather",'Overflow Report'!$AA39="February"),'Overflow Report'!$N39,"0")</f>
        <v>0</v>
      </c>
      <c r="AL41" s="176" t="str">
        <f>IF(AND('Overflow Report'!$L39="SSO, Wet Weather",'Overflow Report'!$AA39="March"),'Overflow Report'!$N39,"0")</f>
        <v>0</v>
      </c>
      <c r="AM41" s="176" t="str">
        <f>IF(AND('Overflow Report'!$L39="SSO, Wet Weather",'Overflow Report'!$AA39="April"),'Overflow Report'!$N39,"0")</f>
        <v>0</v>
      </c>
      <c r="AN41" s="176" t="str">
        <f>IF(AND('Overflow Report'!$L39="SSO, Wet Weather",'Overflow Report'!$AA39="May"),'Overflow Report'!$N39,"0")</f>
        <v>0</v>
      </c>
      <c r="AO41" s="176" t="str">
        <f>IF(AND('Overflow Report'!$L39="SSO, Wet Weather",'Overflow Report'!$AA39="June"),'Overflow Report'!$N39,"0")</f>
        <v>0</v>
      </c>
      <c r="AP41" s="176" t="str">
        <f>IF(AND('Overflow Report'!$L39="SSO, Wet Weather",'Overflow Report'!$AA39="July"),'Overflow Report'!$N39,"0")</f>
        <v>0</v>
      </c>
      <c r="AQ41" s="176" t="str">
        <f>IF(AND('Overflow Report'!$L39="SSO, Wet Weather",'Overflow Report'!$AA39="August"),'Overflow Report'!$N39,"0")</f>
        <v>0</v>
      </c>
      <c r="AR41" s="176" t="str">
        <f>IF(AND('Overflow Report'!$L39="SSO, Wet Weather",'Overflow Report'!$AA39="September"),'Overflow Report'!$N39,"0")</f>
        <v>0</v>
      </c>
      <c r="AS41" s="176" t="str">
        <f>IF(AND('Overflow Report'!$L39="SSO, Wet Weather",'Overflow Report'!$AA39="October"),'Overflow Report'!$N39,"0")</f>
        <v>0</v>
      </c>
      <c r="AT41" s="176" t="str">
        <f>IF(AND('Overflow Report'!$L39="SSO, Wet Weather",'Overflow Report'!$AA39="November"),'Overflow Report'!$N39,"0")</f>
        <v>0</v>
      </c>
      <c r="AU41" s="176" t="str">
        <f>IF(AND('Overflow Report'!$L39="SSO, Wet Weather",'Overflow Report'!$AA39="December"),'Overflow Report'!$N39,"0")</f>
        <v>0</v>
      </c>
      <c r="AV41" s="176"/>
      <c r="AW41" s="176" t="str">
        <f>IF(AND('Overflow Report'!$L39="Release [Sewer], Dry Weather",'Overflow Report'!$AA39="January"),'Overflow Report'!$N39,"0")</f>
        <v>0</v>
      </c>
      <c r="AX41" s="176" t="str">
        <f>IF(AND('Overflow Report'!$L39="Release [Sewer], Dry Weather",'Overflow Report'!$AA39="February"),'Overflow Report'!$N39,"0")</f>
        <v>0</v>
      </c>
      <c r="AY41" s="176" t="str">
        <f>IF(AND('Overflow Report'!$L39="Release [Sewer], Dry Weather",'Overflow Report'!$AA39="March"),'Overflow Report'!$N39,"0")</f>
        <v>0</v>
      </c>
      <c r="AZ41" s="176" t="str">
        <f>IF(AND('Overflow Report'!$L39="Release [Sewer], Dry Weather",'Overflow Report'!$AA39="April"),'Overflow Report'!$N39,"0")</f>
        <v>0</v>
      </c>
      <c r="BA41" s="176" t="str">
        <f>IF(AND('Overflow Report'!$L39="Release [Sewer], Dry Weather",'Overflow Report'!$AA39="May"),'Overflow Report'!$N39,"0")</f>
        <v>0</v>
      </c>
      <c r="BB41" s="176" t="str">
        <f>IF(AND('Overflow Report'!$L39="Release [Sewer], Dry Weather",'Overflow Report'!$AA39="June"),'Overflow Report'!$N39,"0")</f>
        <v>0</v>
      </c>
      <c r="BC41" s="176" t="str">
        <f>IF(AND('Overflow Report'!$L39="Release [Sewer], Dry Weather",'Overflow Report'!$AA39="July"),'Overflow Report'!$N39,"0")</f>
        <v>0</v>
      </c>
      <c r="BD41" s="176" t="str">
        <f>IF(AND('Overflow Report'!$L39="Release [Sewer], Dry Weather",'Overflow Report'!$AA39="August"),'Overflow Report'!$N39,"0")</f>
        <v>0</v>
      </c>
      <c r="BE41" s="176" t="str">
        <f>IF(AND('Overflow Report'!$L39="Release [Sewer], Dry Weather",'Overflow Report'!$AA39="September"),'Overflow Report'!$N39,"0")</f>
        <v>0</v>
      </c>
      <c r="BF41" s="176" t="str">
        <f>IF(AND('Overflow Report'!$L39="Release [Sewer], Dry Weather",'Overflow Report'!$AA39="October"),'Overflow Report'!$N39,"0")</f>
        <v>0</v>
      </c>
      <c r="BG41" s="176" t="str">
        <f>IF(AND('Overflow Report'!$L39="Release [Sewer], Dry Weather",'Overflow Report'!$AA39="November"),'Overflow Report'!$N39,"0")</f>
        <v>0</v>
      </c>
      <c r="BH41" s="176" t="str">
        <f>IF(AND('Overflow Report'!$L39="Release [Sewer], Dry Weather",'Overflow Report'!$AA39="December"),'Overflow Report'!$N39,"0")</f>
        <v>0</v>
      </c>
      <c r="BI41" s="176"/>
      <c r="BJ41" s="176" t="str">
        <f>IF(AND('Overflow Report'!$L39="Release [Sewer], Wet Weather",'Overflow Report'!$AA39="January"),'Overflow Report'!$N39,"0")</f>
        <v>0</v>
      </c>
      <c r="BK41" s="176" t="str">
        <f>IF(AND('Overflow Report'!$L39="Release [Sewer], Wet Weather",'Overflow Report'!$AA39="February"),'Overflow Report'!$N39,"0")</f>
        <v>0</v>
      </c>
      <c r="BL41" s="176" t="str">
        <f>IF(AND('Overflow Report'!$L39="Release [Sewer], Wet Weather",'Overflow Report'!$AA39="March"),'Overflow Report'!$N39,"0")</f>
        <v>0</v>
      </c>
      <c r="BM41" s="176" t="str">
        <f>IF(AND('Overflow Report'!$L39="Release [Sewer], Wet Weather",'Overflow Report'!$AA39="April"),'Overflow Report'!$N39,"0")</f>
        <v>0</v>
      </c>
      <c r="BN41" s="176" t="str">
        <f>IF(AND('Overflow Report'!$L39="Release [Sewer], Wet Weather",'Overflow Report'!$AA39="May"),'Overflow Report'!$N39,"0")</f>
        <v>0</v>
      </c>
      <c r="BO41" s="176" t="str">
        <f>IF(AND('Overflow Report'!$L39="Release [Sewer], Wet Weather",'Overflow Report'!$AA39="June"),'Overflow Report'!$N39,"0")</f>
        <v>0</v>
      </c>
      <c r="BP41" s="176" t="str">
        <f>IF(AND('Overflow Report'!$L39="Release [Sewer], Wet Weather",'Overflow Report'!$AA39="July"),'Overflow Report'!$N39,"0")</f>
        <v>0</v>
      </c>
      <c r="BQ41" s="176" t="str">
        <f>IF(AND('Overflow Report'!$L39="Release [Sewer], Wet Weather",'Overflow Report'!$AA39="August"),'Overflow Report'!$N39,"0")</f>
        <v>0</v>
      </c>
      <c r="BR41" s="176" t="str">
        <f>IF(AND('Overflow Report'!$L39="Release [Sewer], Wet Weather",'Overflow Report'!$AA39="September"),'Overflow Report'!$N39,"0")</f>
        <v>0</v>
      </c>
      <c r="BS41" s="176" t="str">
        <f>IF(AND('Overflow Report'!$L39="Release [Sewer], Wet Weather",'Overflow Report'!$AA39="October"),'Overflow Report'!$N39,"0")</f>
        <v>0</v>
      </c>
      <c r="BT41" s="176" t="str">
        <f>IF(AND('Overflow Report'!$L39="Release [Sewer], Wet Weather",'Overflow Report'!$AA39="November"),'Overflow Report'!$N39,"0")</f>
        <v>0</v>
      </c>
      <c r="BU41" s="176" t="str">
        <f>IF(AND('Overflow Report'!$L39="Release [Sewer], Wet Weather",'Overflow Report'!$AA39="December"),'Overflow Report'!$N39,"0")</f>
        <v>0</v>
      </c>
      <c r="BV41" s="176"/>
      <c r="BW41" s="176"/>
      <c r="BX41" s="176"/>
      <c r="BY41" s="176"/>
      <c r="BZ41" s="176"/>
      <c r="CA41" s="176"/>
      <c r="CB41" s="176"/>
      <c r="CC41" s="176"/>
      <c r="CD41" s="176"/>
      <c r="CE41" s="176"/>
      <c r="CF41" s="176"/>
      <c r="CG41" s="176"/>
      <c r="CH41" s="176"/>
      <c r="CI41" s="176"/>
      <c r="CJ41" s="176"/>
    </row>
    <row r="42" spans="3:88" s="173" customFormat="1" ht="15">
      <c r="C42" s="174"/>
      <c r="D42" s="174"/>
      <c r="E42" s="174"/>
      <c r="R42" s="176"/>
      <c r="S42" s="176"/>
      <c r="T42" s="176"/>
      <c r="U42" s="176"/>
      <c r="V42" s="176"/>
      <c r="W42" s="176" t="str">
        <f>IF(AND('Overflow Report'!$L40="SSO, Dry Weather",'Overflow Report'!$AA40="January"),'Overflow Report'!$N40,"0")</f>
        <v>0</v>
      </c>
      <c r="X42" s="176" t="str">
        <f>IF(AND('Overflow Report'!$L40="SSO, Dry Weather",'Overflow Report'!$AA40="February"),'Overflow Report'!$N40,"0")</f>
        <v>0</v>
      </c>
      <c r="Y42" s="176" t="str">
        <f>IF(AND('Overflow Report'!$L40="SSO, Dry Weather",'Overflow Report'!$AA40="March"),'Overflow Report'!$N40,"0")</f>
        <v>0</v>
      </c>
      <c r="Z42" s="176" t="str">
        <f>IF(AND('Overflow Report'!$L40="SSO, Dry Weather",'Overflow Report'!$AA40="April"),'Overflow Report'!$N40,"0")</f>
        <v>0</v>
      </c>
      <c r="AA42" s="176" t="str">
        <f>IF(AND('Overflow Report'!$L40="SSO, Dry Weather",'Overflow Report'!$AA40="May"),'Overflow Report'!$N40,"0")</f>
        <v>0</v>
      </c>
      <c r="AB42" s="176" t="str">
        <f>IF(AND('Overflow Report'!$L40="SSO, Dry Weather",'Overflow Report'!$AA40="June"),'Overflow Report'!$N40,"0")</f>
        <v>0</v>
      </c>
      <c r="AC42" s="176" t="str">
        <f>IF(AND('Overflow Report'!$L40="SSO, Dry Weather",'Overflow Report'!$AA40="July"),'Overflow Report'!$N40,"0")</f>
        <v>0</v>
      </c>
      <c r="AD42" s="176" t="str">
        <f>IF(AND('Overflow Report'!$L40="SSO, Dry Weather",'Overflow Report'!$AA40="August"),'Overflow Report'!$N40,"0")</f>
        <v>0</v>
      </c>
      <c r="AE42" s="176" t="str">
        <f>IF(AND('Overflow Report'!$L40="SSO, Dry Weather",'Overflow Report'!$AA40="September"),'Overflow Report'!$N40,"0")</f>
        <v>0</v>
      </c>
      <c r="AF42" s="176" t="str">
        <f>IF(AND('Overflow Report'!$L40="SSO, Dry Weather",'Overflow Report'!$AA40="October"),'Overflow Report'!$N40,"0")</f>
        <v>0</v>
      </c>
      <c r="AG42" s="176" t="str">
        <f>IF(AND('Overflow Report'!$L40="SSO, Dry Weather",'Overflow Report'!$AA40="November"),'Overflow Report'!$N40,"0")</f>
        <v>0</v>
      </c>
      <c r="AH42" s="176" t="str">
        <f>IF(AND('Overflow Report'!$L40="SSO, Dry Weather",'Overflow Report'!$AA40="December"),'Overflow Report'!$N40,"0")</f>
        <v>0</v>
      </c>
      <c r="AI42" s="176"/>
      <c r="AJ42" s="176" t="str">
        <f>IF(AND('Overflow Report'!$L40="SSO, Wet Weather",'Overflow Report'!$AA40="January"),'Overflow Report'!$N40,"0")</f>
        <v>0</v>
      </c>
      <c r="AK42" s="176" t="str">
        <f>IF(AND('Overflow Report'!$L40="SSO, Wet Weather",'Overflow Report'!$AA40="February"),'Overflow Report'!$N40,"0")</f>
        <v>0</v>
      </c>
      <c r="AL42" s="176" t="str">
        <f>IF(AND('Overflow Report'!$L40="SSO, Wet Weather",'Overflow Report'!$AA40="March"),'Overflow Report'!$N40,"0")</f>
        <v>0</v>
      </c>
      <c r="AM42" s="176" t="str">
        <f>IF(AND('Overflow Report'!$L40="SSO, Wet Weather",'Overflow Report'!$AA40="April"),'Overflow Report'!$N40,"0")</f>
        <v>0</v>
      </c>
      <c r="AN42" s="176" t="str">
        <f>IF(AND('Overflow Report'!$L40="SSO, Wet Weather",'Overflow Report'!$AA40="May"),'Overflow Report'!$N40,"0")</f>
        <v>0</v>
      </c>
      <c r="AO42" s="176" t="str">
        <f>IF(AND('Overflow Report'!$L40="SSO, Wet Weather",'Overflow Report'!$AA40="June"),'Overflow Report'!$N40,"0")</f>
        <v>0</v>
      </c>
      <c r="AP42" s="176" t="str">
        <f>IF(AND('Overflow Report'!$L40="SSO, Wet Weather",'Overflow Report'!$AA40="July"),'Overflow Report'!$N40,"0")</f>
        <v>0</v>
      </c>
      <c r="AQ42" s="176" t="str">
        <f>IF(AND('Overflow Report'!$L40="SSO, Wet Weather",'Overflow Report'!$AA40="August"),'Overflow Report'!$N40,"0")</f>
        <v>0</v>
      </c>
      <c r="AR42" s="176" t="str">
        <f>IF(AND('Overflow Report'!$L40="SSO, Wet Weather",'Overflow Report'!$AA40="September"),'Overflow Report'!$N40,"0")</f>
        <v>0</v>
      </c>
      <c r="AS42" s="176" t="str">
        <f>IF(AND('Overflow Report'!$L40="SSO, Wet Weather",'Overflow Report'!$AA40="October"),'Overflow Report'!$N40,"0")</f>
        <v>0</v>
      </c>
      <c r="AT42" s="176" t="str">
        <f>IF(AND('Overflow Report'!$L40="SSO, Wet Weather",'Overflow Report'!$AA40="November"),'Overflow Report'!$N40,"0")</f>
        <v>0</v>
      </c>
      <c r="AU42" s="176" t="str">
        <f>IF(AND('Overflow Report'!$L40="SSO, Wet Weather",'Overflow Report'!$AA40="December"),'Overflow Report'!$N40,"0")</f>
        <v>0</v>
      </c>
      <c r="AV42" s="176"/>
      <c r="AW42" s="176" t="str">
        <f>IF(AND('Overflow Report'!$L40="Release [Sewer], Dry Weather",'Overflow Report'!$AA40="January"),'Overflow Report'!$N40,"0")</f>
        <v>0</v>
      </c>
      <c r="AX42" s="176" t="str">
        <f>IF(AND('Overflow Report'!$L40="Release [Sewer], Dry Weather",'Overflow Report'!$AA40="February"),'Overflow Report'!$N40,"0")</f>
        <v>0</v>
      </c>
      <c r="AY42" s="176" t="str">
        <f>IF(AND('Overflow Report'!$L40="Release [Sewer], Dry Weather",'Overflow Report'!$AA40="March"),'Overflow Report'!$N40,"0")</f>
        <v>0</v>
      </c>
      <c r="AZ42" s="176" t="str">
        <f>IF(AND('Overflow Report'!$L40="Release [Sewer], Dry Weather",'Overflow Report'!$AA40="April"),'Overflow Report'!$N40,"0")</f>
        <v>0</v>
      </c>
      <c r="BA42" s="176" t="str">
        <f>IF(AND('Overflow Report'!$L40="Release [Sewer], Dry Weather",'Overflow Report'!$AA40="May"),'Overflow Report'!$N40,"0")</f>
        <v>0</v>
      </c>
      <c r="BB42" s="176" t="str">
        <f>IF(AND('Overflow Report'!$L40="Release [Sewer], Dry Weather",'Overflow Report'!$AA40="June"),'Overflow Report'!$N40,"0")</f>
        <v>0</v>
      </c>
      <c r="BC42" s="176" t="str">
        <f>IF(AND('Overflow Report'!$L40="Release [Sewer], Dry Weather",'Overflow Report'!$AA40="July"),'Overflow Report'!$N40,"0")</f>
        <v>0</v>
      </c>
      <c r="BD42" s="176" t="str">
        <f>IF(AND('Overflow Report'!$L40="Release [Sewer], Dry Weather",'Overflow Report'!$AA40="August"),'Overflow Report'!$N40,"0")</f>
        <v>0</v>
      </c>
      <c r="BE42" s="176" t="str">
        <f>IF(AND('Overflow Report'!$L40="Release [Sewer], Dry Weather",'Overflow Report'!$AA40="September"),'Overflow Report'!$N40,"0")</f>
        <v>0</v>
      </c>
      <c r="BF42" s="176" t="str">
        <f>IF(AND('Overflow Report'!$L40="Release [Sewer], Dry Weather",'Overflow Report'!$AA40="October"),'Overflow Report'!$N40,"0")</f>
        <v>0</v>
      </c>
      <c r="BG42" s="176" t="str">
        <f>IF(AND('Overflow Report'!$L40="Release [Sewer], Dry Weather",'Overflow Report'!$AA40="November"),'Overflow Report'!$N40,"0")</f>
        <v>0</v>
      </c>
      <c r="BH42" s="176" t="str">
        <f>IF(AND('Overflow Report'!$L40="Release [Sewer], Dry Weather",'Overflow Report'!$AA40="December"),'Overflow Report'!$N40,"0")</f>
        <v>0</v>
      </c>
      <c r="BI42" s="176"/>
      <c r="BJ42" s="176" t="str">
        <f>IF(AND('Overflow Report'!$L40="Release [Sewer], Wet Weather",'Overflow Report'!$AA40="January"),'Overflow Report'!$N40,"0")</f>
        <v>0</v>
      </c>
      <c r="BK42" s="176" t="str">
        <f>IF(AND('Overflow Report'!$L40="Release [Sewer], Wet Weather",'Overflow Report'!$AA40="February"),'Overflow Report'!$N40,"0")</f>
        <v>0</v>
      </c>
      <c r="BL42" s="176" t="str">
        <f>IF(AND('Overflow Report'!$L40="Release [Sewer], Wet Weather",'Overflow Report'!$AA40="March"),'Overflow Report'!$N40,"0")</f>
        <v>0</v>
      </c>
      <c r="BM42" s="176" t="str">
        <f>IF(AND('Overflow Report'!$L40="Release [Sewer], Wet Weather",'Overflow Report'!$AA40="April"),'Overflow Report'!$N40,"0")</f>
        <v>0</v>
      </c>
      <c r="BN42" s="176" t="str">
        <f>IF(AND('Overflow Report'!$L40="Release [Sewer], Wet Weather",'Overflow Report'!$AA40="May"),'Overflow Report'!$N40,"0")</f>
        <v>0</v>
      </c>
      <c r="BO42" s="176" t="str">
        <f>IF(AND('Overflow Report'!$L40="Release [Sewer], Wet Weather",'Overflow Report'!$AA40="June"),'Overflow Report'!$N40,"0")</f>
        <v>0</v>
      </c>
      <c r="BP42" s="176" t="str">
        <f>IF(AND('Overflow Report'!$L40="Release [Sewer], Wet Weather",'Overflow Report'!$AA40="July"),'Overflow Report'!$N40,"0")</f>
        <v>0</v>
      </c>
      <c r="BQ42" s="176" t="str">
        <f>IF(AND('Overflow Report'!$L40="Release [Sewer], Wet Weather",'Overflow Report'!$AA40="August"),'Overflow Report'!$N40,"0")</f>
        <v>0</v>
      </c>
      <c r="BR42" s="176" t="str">
        <f>IF(AND('Overflow Report'!$L40="Release [Sewer], Wet Weather",'Overflow Report'!$AA40="September"),'Overflow Report'!$N40,"0")</f>
        <v>0</v>
      </c>
      <c r="BS42" s="176" t="str">
        <f>IF(AND('Overflow Report'!$L40="Release [Sewer], Wet Weather",'Overflow Report'!$AA40="October"),'Overflow Report'!$N40,"0")</f>
        <v>0</v>
      </c>
      <c r="BT42" s="176" t="str">
        <f>IF(AND('Overflow Report'!$L40="Release [Sewer], Wet Weather",'Overflow Report'!$AA40="November"),'Overflow Report'!$N40,"0")</f>
        <v>0</v>
      </c>
      <c r="BU42" s="176" t="str">
        <f>IF(AND('Overflow Report'!$L40="Release [Sewer], Wet Weather",'Overflow Report'!$AA40="December"),'Overflow Report'!$N40,"0")</f>
        <v>0</v>
      </c>
      <c r="BV42" s="176"/>
      <c r="BW42" s="176"/>
      <c r="BX42" s="176"/>
      <c r="BY42" s="176"/>
      <c r="BZ42" s="176"/>
      <c r="CA42" s="176"/>
      <c r="CB42" s="176"/>
      <c r="CC42" s="176"/>
      <c r="CD42" s="176"/>
      <c r="CE42" s="176"/>
      <c r="CF42" s="176"/>
      <c r="CG42" s="176"/>
      <c r="CH42" s="176"/>
      <c r="CI42" s="176"/>
      <c r="CJ42" s="176"/>
    </row>
    <row r="43" spans="3:88" s="173" customFormat="1" ht="15">
      <c r="C43" s="174"/>
      <c r="D43" s="174"/>
      <c r="E43" s="174"/>
      <c r="R43" s="176"/>
      <c r="S43" s="176"/>
      <c r="T43" s="176"/>
      <c r="U43" s="176"/>
      <c r="V43" s="176"/>
      <c r="W43" s="176" t="str">
        <f>IF(AND('Overflow Report'!$L41="SSO, Dry Weather",'Overflow Report'!$AA41="January"),'Overflow Report'!$N41,"0")</f>
        <v>0</v>
      </c>
      <c r="X43" s="176" t="str">
        <f>IF(AND('Overflow Report'!$L41="SSO, Dry Weather",'Overflow Report'!$AA41="February"),'Overflow Report'!$N41,"0")</f>
        <v>0</v>
      </c>
      <c r="Y43" s="176" t="str">
        <f>IF(AND('Overflow Report'!$L41="SSO, Dry Weather",'Overflow Report'!$AA41="March"),'Overflow Report'!$N41,"0")</f>
        <v>0</v>
      </c>
      <c r="Z43" s="176" t="str">
        <f>IF(AND('Overflow Report'!$L41="SSO, Dry Weather",'Overflow Report'!$AA41="April"),'Overflow Report'!$N41,"0")</f>
        <v>0</v>
      </c>
      <c r="AA43" s="176" t="str">
        <f>IF(AND('Overflow Report'!$L41="SSO, Dry Weather",'Overflow Report'!$AA41="May"),'Overflow Report'!$N41,"0")</f>
        <v>0</v>
      </c>
      <c r="AB43" s="176" t="str">
        <f>IF(AND('Overflow Report'!$L41="SSO, Dry Weather",'Overflow Report'!$AA41="June"),'Overflow Report'!$N41,"0")</f>
        <v>0</v>
      </c>
      <c r="AC43" s="176" t="str">
        <f>IF(AND('Overflow Report'!$L41="SSO, Dry Weather",'Overflow Report'!$AA41="July"),'Overflow Report'!$N41,"0")</f>
        <v>0</v>
      </c>
      <c r="AD43" s="176" t="str">
        <f>IF(AND('Overflow Report'!$L41="SSO, Dry Weather",'Overflow Report'!$AA41="August"),'Overflow Report'!$N41,"0")</f>
        <v>0</v>
      </c>
      <c r="AE43" s="176" t="str">
        <f>IF(AND('Overflow Report'!$L41="SSO, Dry Weather",'Overflow Report'!$AA41="September"),'Overflow Report'!$N41,"0")</f>
        <v>0</v>
      </c>
      <c r="AF43" s="176" t="str">
        <f>IF(AND('Overflow Report'!$L41="SSO, Dry Weather",'Overflow Report'!$AA41="October"),'Overflow Report'!$N41,"0")</f>
        <v>0</v>
      </c>
      <c r="AG43" s="176" t="str">
        <f>IF(AND('Overflow Report'!$L41="SSO, Dry Weather",'Overflow Report'!$AA41="November"),'Overflow Report'!$N41,"0")</f>
        <v>0</v>
      </c>
      <c r="AH43" s="176" t="str">
        <f>IF(AND('Overflow Report'!$L41="SSO, Dry Weather",'Overflow Report'!$AA41="December"),'Overflow Report'!$N41,"0")</f>
        <v>0</v>
      </c>
      <c r="AI43" s="176"/>
      <c r="AJ43" s="176" t="str">
        <f>IF(AND('Overflow Report'!$L41="SSO, Wet Weather",'Overflow Report'!$AA41="January"),'Overflow Report'!$N41,"0")</f>
        <v>0</v>
      </c>
      <c r="AK43" s="176" t="str">
        <f>IF(AND('Overflow Report'!$L41="SSO, Wet Weather",'Overflow Report'!$AA41="February"),'Overflow Report'!$N41,"0")</f>
        <v>0</v>
      </c>
      <c r="AL43" s="176" t="str">
        <f>IF(AND('Overflow Report'!$L41="SSO, Wet Weather",'Overflow Report'!$AA41="March"),'Overflow Report'!$N41,"0")</f>
        <v>0</v>
      </c>
      <c r="AM43" s="176" t="str">
        <f>IF(AND('Overflow Report'!$L41="SSO, Wet Weather",'Overflow Report'!$AA41="April"),'Overflow Report'!$N41,"0")</f>
        <v>0</v>
      </c>
      <c r="AN43" s="176" t="str">
        <f>IF(AND('Overflow Report'!$L41="SSO, Wet Weather",'Overflow Report'!$AA41="May"),'Overflow Report'!$N41,"0")</f>
        <v>0</v>
      </c>
      <c r="AO43" s="176" t="str">
        <f>IF(AND('Overflow Report'!$L41="SSO, Wet Weather",'Overflow Report'!$AA41="June"),'Overflow Report'!$N41,"0")</f>
        <v>0</v>
      </c>
      <c r="AP43" s="176" t="str">
        <f>IF(AND('Overflow Report'!$L41="SSO, Wet Weather",'Overflow Report'!$AA41="July"),'Overflow Report'!$N41,"0")</f>
        <v>0</v>
      </c>
      <c r="AQ43" s="176" t="str">
        <f>IF(AND('Overflow Report'!$L41="SSO, Wet Weather",'Overflow Report'!$AA41="August"),'Overflow Report'!$N41,"0")</f>
        <v>0</v>
      </c>
      <c r="AR43" s="176" t="str">
        <f>IF(AND('Overflow Report'!$L41="SSO, Wet Weather",'Overflow Report'!$AA41="September"),'Overflow Report'!$N41,"0")</f>
        <v>0</v>
      </c>
      <c r="AS43" s="176" t="str">
        <f>IF(AND('Overflow Report'!$L41="SSO, Wet Weather",'Overflow Report'!$AA41="October"),'Overflow Report'!$N41,"0")</f>
        <v>0</v>
      </c>
      <c r="AT43" s="176" t="str">
        <f>IF(AND('Overflow Report'!$L41="SSO, Wet Weather",'Overflow Report'!$AA41="November"),'Overflow Report'!$N41,"0")</f>
        <v>0</v>
      </c>
      <c r="AU43" s="176" t="str">
        <f>IF(AND('Overflow Report'!$L41="SSO, Wet Weather",'Overflow Report'!$AA41="December"),'Overflow Report'!$N41,"0")</f>
        <v>0</v>
      </c>
      <c r="AV43" s="176"/>
      <c r="AW43" s="176" t="str">
        <f>IF(AND('Overflow Report'!$L41="Release [Sewer], Dry Weather",'Overflow Report'!$AA41="January"),'Overflow Report'!$N41,"0")</f>
        <v>0</v>
      </c>
      <c r="AX43" s="176" t="str">
        <f>IF(AND('Overflow Report'!$L41="Release [Sewer], Dry Weather",'Overflow Report'!$AA41="February"),'Overflow Report'!$N41,"0")</f>
        <v>0</v>
      </c>
      <c r="AY43" s="176" t="str">
        <f>IF(AND('Overflow Report'!$L41="Release [Sewer], Dry Weather",'Overflow Report'!$AA41="March"),'Overflow Report'!$N41,"0")</f>
        <v>0</v>
      </c>
      <c r="AZ43" s="176" t="str">
        <f>IF(AND('Overflow Report'!$L41="Release [Sewer], Dry Weather",'Overflow Report'!$AA41="April"),'Overflow Report'!$N41,"0")</f>
        <v>0</v>
      </c>
      <c r="BA43" s="176" t="str">
        <f>IF(AND('Overflow Report'!$L41="Release [Sewer], Dry Weather",'Overflow Report'!$AA41="May"),'Overflow Report'!$N41,"0")</f>
        <v>0</v>
      </c>
      <c r="BB43" s="176" t="str">
        <f>IF(AND('Overflow Report'!$L41="Release [Sewer], Dry Weather",'Overflow Report'!$AA41="June"),'Overflow Report'!$N41,"0")</f>
        <v>0</v>
      </c>
      <c r="BC43" s="176" t="str">
        <f>IF(AND('Overflow Report'!$L41="Release [Sewer], Dry Weather",'Overflow Report'!$AA41="July"),'Overflow Report'!$N41,"0")</f>
        <v>0</v>
      </c>
      <c r="BD43" s="176" t="str">
        <f>IF(AND('Overflow Report'!$L41="Release [Sewer], Dry Weather",'Overflow Report'!$AA41="August"),'Overflow Report'!$N41,"0")</f>
        <v>0</v>
      </c>
      <c r="BE43" s="176" t="str">
        <f>IF(AND('Overflow Report'!$L41="Release [Sewer], Dry Weather",'Overflow Report'!$AA41="September"),'Overflow Report'!$N41,"0")</f>
        <v>0</v>
      </c>
      <c r="BF43" s="176" t="str">
        <f>IF(AND('Overflow Report'!$L41="Release [Sewer], Dry Weather",'Overflow Report'!$AA41="October"),'Overflow Report'!$N41,"0")</f>
        <v>0</v>
      </c>
      <c r="BG43" s="176" t="str">
        <f>IF(AND('Overflow Report'!$L41="Release [Sewer], Dry Weather",'Overflow Report'!$AA41="November"),'Overflow Report'!$N41,"0")</f>
        <v>0</v>
      </c>
      <c r="BH43" s="176" t="str">
        <f>IF(AND('Overflow Report'!$L41="Release [Sewer], Dry Weather",'Overflow Report'!$AA41="December"),'Overflow Report'!$N41,"0")</f>
        <v>0</v>
      </c>
      <c r="BI43" s="176"/>
      <c r="BJ43" s="176" t="str">
        <f>IF(AND('Overflow Report'!$L41="Release [Sewer], Wet Weather",'Overflow Report'!$AA41="January"),'Overflow Report'!$N41,"0")</f>
        <v>0</v>
      </c>
      <c r="BK43" s="176" t="str">
        <f>IF(AND('Overflow Report'!$L41="Release [Sewer], Wet Weather",'Overflow Report'!$AA41="February"),'Overflow Report'!$N41,"0")</f>
        <v>0</v>
      </c>
      <c r="BL43" s="176" t="str">
        <f>IF(AND('Overflow Report'!$L41="Release [Sewer], Wet Weather",'Overflow Report'!$AA41="March"),'Overflow Report'!$N41,"0")</f>
        <v>0</v>
      </c>
      <c r="BM43" s="176" t="str">
        <f>IF(AND('Overflow Report'!$L41="Release [Sewer], Wet Weather",'Overflow Report'!$AA41="April"),'Overflow Report'!$N41,"0")</f>
        <v>0</v>
      </c>
      <c r="BN43" s="176" t="str">
        <f>IF(AND('Overflow Report'!$L41="Release [Sewer], Wet Weather",'Overflow Report'!$AA41="May"),'Overflow Report'!$N41,"0")</f>
        <v>0</v>
      </c>
      <c r="BO43" s="176" t="str">
        <f>IF(AND('Overflow Report'!$L41="Release [Sewer], Wet Weather",'Overflow Report'!$AA41="June"),'Overflow Report'!$N41,"0")</f>
        <v>0</v>
      </c>
      <c r="BP43" s="176" t="str">
        <f>IF(AND('Overflow Report'!$L41="Release [Sewer], Wet Weather",'Overflow Report'!$AA41="July"),'Overflow Report'!$N41,"0")</f>
        <v>0</v>
      </c>
      <c r="BQ43" s="176" t="str">
        <f>IF(AND('Overflow Report'!$L41="Release [Sewer], Wet Weather",'Overflow Report'!$AA41="August"),'Overflow Report'!$N41,"0")</f>
        <v>0</v>
      </c>
      <c r="BR43" s="176" t="str">
        <f>IF(AND('Overflow Report'!$L41="Release [Sewer], Wet Weather",'Overflow Report'!$AA41="September"),'Overflow Report'!$N41,"0")</f>
        <v>0</v>
      </c>
      <c r="BS43" s="176" t="str">
        <f>IF(AND('Overflow Report'!$L41="Release [Sewer], Wet Weather",'Overflow Report'!$AA41="October"),'Overflow Report'!$N41,"0")</f>
        <v>0</v>
      </c>
      <c r="BT43" s="176" t="str">
        <f>IF(AND('Overflow Report'!$L41="Release [Sewer], Wet Weather",'Overflow Report'!$AA41="November"),'Overflow Report'!$N41,"0")</f>
        <v>0</v>
      </c>
      <c r="BU43" s="176" t="str">
        <f>IF(AND('Overflow Report'!$L41="Release [Sewer], Wet Weather",'Overflow Report'!$AA41="December"),'Overflow Report'!$N41,"0")</f>
        <v>0</v>
      </c>
      <c r="BV43" s="176"/>
      <c r="BW43" s="176"/>
      <c r="BX43" s="176"/>
      <c r="BY43" s="176"/>
      <c r="BZ43" s="176"/>
      <c r="CA43" s="176"/>
      <c r="CB43" s="176"/>
      <c r="CC43" s="176"/>
      <c r="CD43" s="176"/>
      <c r="CE43" s="176"/>
      <c r="CF43" s="176"/>
      <c r="CG43" s="176"/>
      <c r="CH43" s="176"/>
      <c r="CI43" s="176"/>
      <c r="CJ43" s="176"/>
    </row>
    <row r="44" spans="3:88" s="173" customFormat="1" ht="15">
      <c r="C44" s="174"/>
      <c r="D44" s="174"/>
      <c r="E44" s="174"/>
      <c r="R44" s="176"/>
      <c r="S44" s="176"/>
      <c r="T44" s="176"/>
      <c r="U44" s="176"/>
      <c r="V44" s="176"/>
      <c r="W44" s="176" t="str">
        <f>IF(AND('Overflow Report'!$L42="SSO, Dry Weather",'Overflow Report'!$AA42="January"),'Overflow Report'!$N42,"0")</f>
        <v>0</v>
      </c>
      <c r="X44" s="176" t="str">
        <f>IF(AND('Overflow Report'!$L42="SSO, Dry Weather",'Overflow Report'!$AA42="February"),'Overflow Report'!$N42,"0")</f>
        <v>0</v>
      </c>
      <c r="Y44" s="176" t="str">
        <f>IF(AND('Overflow Report'!$L42="SSO, Dry Weather",'Overflow Report'!$AA42="March"),'Overflow Report'!$N42,"0")</f>
        <v>0</v>
      </c>
      <c r="Z44" s="176" t="str">
        <f>IF(AND('Overflow Report'!$L42="SSO, Dry Weather",'Overflow Report'!$AA42="April"),'Overflow Report'!$N42,"0")</f>
        <v>0</v>
      </c>
      <c r="AA44" s="176" t="str">
        <f>IF(AND('Overflow Report'!$L42="SSO, Dry Weather",'Overflow Report'!$AA42="May"),'Overflow Report'!$N42,"0")</f>
        <v>0</v>
      </c>
      <c r="AB44" s="176" t="str">
        <f>IF(AND('Overflow Report'!$L42="SSO, Dry Weather",'Overflow Report'!$AA42="June"),'Overflow Report'!$N42,"0")</f>
        <v>0</v>
      </c>
      <c r="AC44" s="176" t="str">
        <f>IF(AND('Overflow Report'!$L42="SSO, Dry Weather",'Overflow Report'!$AA42="July"),'Overflow Report'!$N42,"0")</f>
        <v>0</v>
      </c>
      <c r="AD44" s="176" t="str">
        <f>IF(AND('Overflow Report'!$L42="SSO, Dry Weather",'Overflow Report'!$AA42="August"),'Overflow Report'!$N42,"0")</f>
        <v>0</v>
      </c>
      <c r="AE44" s="176" t="str">
        <f>IF(AND('Overflow Report'!$L42="SSO, Dry Weather",'Overflow Report'!$AA42="September"),'Overflow Report'!$N42,"0")</f>
        <v>0</v>
      </c>
      <c r="AF44" s="176" t="str">
        <f>IF(AND('Overflow Report'!$L42="SSO, Dry Weather",'Overflow Report'!$AA42="October"),'Overflow Report'!$N42,"0")</f>
        <v>0</v>
      </c>
      <c r="AG44" s="176" t="str">
        <f>IF(AND('Overflow Report'!$L42="SSO, Dry Weather",'Overflow Report'!$AA42="November"),'Overflow Report'!$N42,"0")</f>
        <v>0</v>
      </c>
      <c r="AH44" s="176" t="str">
        <f>IF(AND('Overflow Report'!$L42="SSO, Dry Weather",'Overflow Report'!$AA42="December"),'Overflow Report'!$N42,"0")</f>
        <v>0</v>
      </c>
      <c r="AI44" s="176"/>
      <c r="AJ44" s="176" t="str">
        <f>IF(AND('Overflow Report'!$L42="SSO, Wet Weather",'Overflow Report'!$AA42="January"),'Overflow Report'!$N42,"0")</f>
        <v>0</v>
      </c>
      <c r="AK44" s="176" t="str">
        <f>IF(AND('Overflow Report'!$L42="SSO, Wet Weather",'Overflow Report'!$AA42="February"),'Overflow Report'!$N42,"0")</f>
        <v>0</v>
      </c>
      <c r="AL44" s="176" t="str">
        <f>IF(AND('Overflow Report'!$L42="SSO, Wet Weather",'Overflow Report'!$AA42="March"),'Overflow Report'!$N42,"0")</f>
        <v>0</v>
      </c>
      <c r="AM44" s="176" t="str">
        <f>IF(AND('Overflow Report'!$L42="SSO, Wet Weather",'Overflow Report'!$AA42="April"),'Overflow Report'!$N42,"0")</f>
        <v>0</v>
      </c>
      <c r="AN44" s="176" t="str">
        <f>IF(AND('Overflow Report'!$L42="SSO, Wet Weather",'Overflow Report'!$AA42="May"),'Overflow Report'!$N42,"0")</f>
        <v>0</v>
      </c>
      <c r="AO44" s="176" t="str">
        <f>IF(AND('Overflow Report'!$L42="SSO, Wet Weather",'Overflow Report'!$AA42="June"),'Overflow Report'!$N42,"0")</f>
        <v>0</v>
      </c>
      <c r="AP44" s="176" t="str">
        <f>IF(AND('Overflow Report'!$L42="SSO, Wet Weather",'Overflow Report'!$AA42="July"),'Overflow Report'!$N42,"0")</f>
        <v>0</v>
      </c>
      <c r="AQ44" s="176" t="str">
        <f>IF(AND('Overflow Report'!$L42="SSO, Wet Weather",'Overflow Report'!$AA42="August"),'Overflow Report'!$N42,"0")</f>
        <v>0</v>
      </c>
      <c r="AR44" s="176" t="str">
        <f>IF(AND('Overflow Report'!$L42="SSO, Wet Weather",'Overflow Report'!$AA42="September"),'Overflow Report'!$N42,"0")</f>
        <v>0</v>
      </c>
      <c r="AS44" s="176" t="str">
        <f>IF(AND('Overflow Report'!$L42="SSO, Wet Weather",'Overflow Report'!$AA42="October"),'Overflow Report'!$N42,"0")</f>
        <v>0</v>
      </c>
      <c r="AT44" s="176" t="str">
        <f>IF(AND('Overflow Report'!$L42="SSO, Wet Weather",'Overflow Report'!$AA42="November"),'Overflow Report'!$N42,"0")</f>
        <v>0</v>
      </c>
      <c r="AU44" s="176" t="str">
        <f>IF(AND('Overflow Report'!$L42="SSO, Wet Weather",'Overflow Report'!$AA42="December"),'Overflow Report'!$N42,"0")</f>
        <v>0</v>
      </c>
      <c r="AV44" s="176"/>
      <c r="AW44" s="176" t="str">
        <f>IF(AND('Overflow Report'!$L42="Release [Sewer], Dry Weather",'Overflow Report'!$AA42="January"),'Overflow Report'!$N42,"0")</f>
        <v>0</v>
      </c>
      <c r="AX44" s="176" t="str">
        <f>IF(AND('Overflow Report'!$L42="Release [Sewer], Dry Weather",'Overflow Report'!$AA42="February"),'Overflow Report'!$N42,"0")</f>
        <v>0</v>
      </c>
      <c r="AY44" s="176" t="str">
        <f>IF(AND('Overflow Report'!$L42="Release [Sewer], Dry Weather",'Overflow Report'!$AA42="March"),'Overflow Report'!$N42,"0")</f>
        <v>0</v>
      </c>
      <c r="AZ44" s="176" t="str">
        <f>IF(AND('Overflow Report'!$L42="Release [Sewer], Dry Weather",'Overflow Report'!$AA42="April"),'Overflow Report'!$N42,"0")</f>
        <v>0</v>
      </c>
      <c r="BA44" s="176" t="str">
        <f>IF(AND('Overflow Report'!$L42="Release [Sewer], Dry Weather",'Overflow Report'!$AA42="May"),'Overflow Report'!$N42,"0")</f>
        <v>0</v>
      </c>
      <c r="BB44" s="176" t="str">
        <f>IF(AND('Overflow Report'!$L42="Release [Sewer], Dry Weather",'Overflow Report'!$AA42="June"),'Overflow Report'!$N42,"0")</f>
        <v>0</v>
      </c>
      <c r="BC44" s="176" t="str">
        <f>IF(AND('Overflow Report'!$L42="Release [Sewer], Dry Weather",'Overflow Report'!$AA42="July"),'Overflow Report'!$N42,"0")</f>
        <v>0</v>
      </c>
      <c r="BD44" s="176" t="str">
        <f>IF(AND('Overflow Report'!$L42="Release [Sewer], Dry Weather",'Overflow Report'!$AA42="August"),'Overflow Report'!$N42,"0")</f>
        <v>0</v>
      </c>
      <c r="BE44" s="176" t="str">
        <f>IF(AND('Overflow Report'!$L42="Release [Sewer], Dry Weather",'Overflow Report'!$AA42="September"),'Overflow Report'!$N42,"0")</f>
        <v>0</v>
      </c>
      <c r="BF44" s="176" t="str">
        <f>IF(AND('Overflow Report'!$L42="Release [Sewer], Dry Weather",'Overflow Report'!$AA42="October"),'Overflow Report'!$N42,"0")</f>
        <v>0</v>
      </c>
      <c r="BG44" s="176" t="str">
        <f>IF(AND('Overflow Report'!$L42="Release [Sewer], Dry Weather",'Overflow Report'!$AA42="November"),'Overflow Report'!$N42,"0")</f>
        <v>0</v>
      </c>
      <c r="BH44" s="176" t="str">
        <f>IF(AND('Overflow Report'!$L42="Release [Sewer], Dry Weather",'Overflow Report'!$AA42="December"),'Overflow Report'!$N42,"0")</f>
        <v>0</v>
      </c>
      <c r="BI44" s="176"/>
      <c r="BJ44" s="176" t="str">
        <f>IF(AND('Overflow Report'!$L42="Release [Sewer], Wet Weather",'Overflow Report'!$AA42="January"),'Overflow Report'!$N42,"0")</f>
        <v>0</v>
      </c>
      <c r="BK44" s="176" t="str">
        <f>IF(AND('Overflow Report'!$L42="Release [Sewer], Wet Weather",'Overflow Report'!$AA42="February"),'Overflow Report'!$N42,"0")</f>
        <v>0</v>
      </c>
      <c r="BL44" s="176" t="str">
        <f>IF(AND('Overflow Report'!$L42="Release [Sewer], Wet Weather",'Overflow Report'!$AA42="March"),'Overflow Report'!$N42,"0")</f>
        <v>0</v>
      </c>
      <c r="BM44" s="176" t="str">
        <f>IF(AND('Overflow Report'!$L42="Release [Sewer], Wet Weather",'Overflow Report'!$AA42="April"),'Overflow Report'!$N42,"0")</f>
        <v>0</v>
      </c>
      <c r="BN44" s="176" t="str">
        <f>IF(AND('Overflow Report'!$L42="Release [Sewer], Wet Weather",'Overflow Report'!$AA42="May"),'Overflow Report'!$N42,"0")</f>
        <v>0</v>
      </c>
      <c r="BO44" s="176" t="str">
        <f>IF(AND('Overflow Report'!$L42="Release [Sewer], Wet Weather",'Overflow Report'!$AA42="June"),'Overflow Report'!$N42,"0")</f>
        <v>0</v>
      </c>
      <c r="BP44" s="176" t="str">
        <f>IF(AND('Overflow Report'!$L42="Release [Sewer], Wet Weather",'Overflow Report'!$AA42="July"),'Overflow Report'!$N42,"0")</f>
        <v>0</v>
      </c>
      <c r="BQ44" s="176" t="str">
        <f>IF(AND('Overflow Report'!$L42="Release [Sewer], Wet Weather",'Overflow Report'!$AA42="August"),'Overflow Report'!$N42,"0")</f>
        <v>0</v>
      </c>
      <c r="BR44" s="176" t="str">
        <f>IF(AND('Overflow Report'!$L42="Release [Sewer], Wet Weather",'Overflow Report'!$AA42="September"),'Overflow Report'!$N42,"0")</f>
        <v>0</v>
      </c>
      <c r="BS44" s="176" t="str">
        <f>IF(AND('Overflow Report'!$L42="Release [Sewer], Wet Weather",'Overflow Report'!$AA42="October"),'Overflow Report'!$N42,"0")</f>
        <v>0</v>
      </c>
      <c r="BT44" s="176" t="str">
        <f>IF(AND('Overflow Report'!$L42="Release [Sewer], Wet Weather",'Overflow Report'!$AA42="November"),'Overflow Report'!$N42,"0")</f>
        <v>0</v>
      </c>
      <c r="BU44" s="176" t="str">
        <f>IF(AND('Overflow Report'!$L42="Release [Sewer], Wet Weather",'Overflow Report'!$AA42="December"),'Overflow Report'!$N42,"0")</f>
        <v>0</v>
      </c>
      <c r="BV44" s="176"/>
      <c r="BW44" s="176"/>
      <c r="BX44" s="176"/>
      <c r="BY44" s="176"/>
      <c r="BZ44" s="176"/>
      <c r="CA44" s="176"/>
      <c r="CB44" s="176"/>
      <c r="CC44" s="176"/>
      <c r="CD44" s="176"/>
      <c r="CE44" s="176"/>
      <c r="CF44" s="176"/>
      <c r="CG44" s="176"/>
      <c r="CH44" s="176"/>
      <c r="CI44" s="176"/>
      <c r="CJ44" s="176"/>
    </row>
    <row r="45" spans="3:88" s="173" customFormat="1" ht="17.25" customHeight="1">
      <c r="C45" s="174"/>
      <c r="D45" s="174"/>
      <c r="E45" s="174"/>
      <c r="R45" s="176"/>
      <c r="S45" s="176"/>
      <c r="T45" s="176"/>
      <c r="U45" s="176"/>
      <c r="V45" s="176"/>
      <c r="W45" s="176" t="str">
        <f>IF(AND('Overflow Report'!$L43="SSO, Dry Weather",'Overflow Report'!$AA43="January"),'Overflow Report'!$N43,"0")</f>
        <v>0</v>
      </c>
      <c r="X45" s="176" t="str">
        <f>IF(AND('Overflow Report'!$L43="SSO, Dry Weather",'Overflow Report'!$AA43="February"),'Overflow Report'!$N43,"0")</f>
        <v>0</v>
      </c>
      <c r="Y45" s="176" t="str">
        <f>IF(AND('Overflow Report'!$L43="SSO, Dry Weather",'Overflow Report'!$AA43="March"),'Overflow Report'!$N43,"0")</f>
        <v>0</v>
      </c>
      <c r="Z45" s="176" t="str">
        <f>IF(AND('Overflow Report'!$L43="SSO, Dry Weather",'Overflow Report'!$AA43="April"),'Overflow Report'!$N43,"0")</f>
        <v>0</v>
      </c>
      <c r="AA45" s="176" t="str">
        <f>IF(AND('Overflow Report'!$L43="SSO, Dry Weather",'Overflow Report'!$AA43="May"),'Overflow Report'!$N43,"0")</f>
        <v>0</v>
      </c>
      <c r="AB45" s="176" t="str">
        <f>IF(AND('Overflow Report'!$L43="SSO, Dry Weather",'Overflow Report'!$AA43="June"),'Overflow Report'!$N43,"0")</f>
        <v>0</v>
      </c>
      <c r="AC45" s="176" t="str">
        <f>IF(AND('Overflow Report'!$L43="SSO, Dry Weather",'Overflow Report'!$AA43="July"),'Overflow Report'!$N43,"0")</f>
        <v>0</v>
      </c>
      <c r="AD45" s="176" t="str">
        <f>IF(AND('Overflow Report'!$L43="SSO, Dry Weather",'Overflow Report'!$AA43="August"),'Overflow Report'!$N43,"0")</f>
        <v>0</v>
      </c>
      <c r="AE45" s="176" t="str">
        <f>IF(AND('Overflow Report'!$L43="SSO, Dry Weather",'Overflow Report'!$AA43="September"),'Overflow Report'!$N43,"0")</f>
        <v>0</v>
      </c>
      <c r="AF45" s="176" t="str">
        <f>IF(AND('Overflow Report'!$L43="SSO, Dry Weather",'Overflow Report'!$AA43="October"),'Overflow Report'!$N43,"0")</f>
        <v>0</v>
      </c>
      <c r="AG45" s="176" t="str">
        <f>IF(AND('Overflow Report'!$L43="SSO, Dry Weather",'Overflow Report'!$AA43="November"),'Overflow Report'!$N43,"0")</f>
        <v>0</v>
      </c>
      <c r="AH45" s="176" t="str">
        <f>IF(AND('Overflow Report'!$L43="SSO, Dry Weather",'Overflow Report'!$AA43="December"),'Overflow Report'!$N43,"0")</f>
        <v>0</v>
      </c>
      <c r="AI45" s="176"/>
      <c r="AJ45" s="176" t="str">
        <f>IF(AND('Overflow Report'!$L43="SSO, Wet Weather",'Overflow Report'!$AA43="January"),'Overflow Report'!$N43,"0")</f>
        <v>0</v>
      </c>
      <c r="AK45" s="176" t="str">
        <f>IF(AND('Overflow Report'!$L43="SSO, Wet Weather",'Overflow Report'!$AA43="February"),'Overflow Report'!$N43,"0")</f>
        <v>0</v>
      </c>
      <c r="AL45" s="176" t="str">
        <f>IF(AND('Overflow Report'!$L43="SSO, Wet Weather",'Overflow Report'!$AA43="March"),'Overflow Report'!$N43,"0")</f>
        <v>0</v>
      </c>
      <c r="AM45" s="176" t="str">
        <f>IF(AND('Overflow Report'!$L43="SSO, Wet Weather",'Overflow Report'!$AA43="April"),'Overflow Report'!$N43,"0")</f>
        <v>0</v>
      </c>
      <c r="AN45" s="176" t="str">
        <f>IF(AND('Overflow Report'!$L43="SSO, Wet Weather",'Overflow Report'!$AA43="May"),'Overflow Report'!$N43,"0")</f>
        <v>0</v>
      </c>
      <c r="AO45" s="176" t="str">
        <f>IF(AND('Overflow Report'!$L43="SSO, Wet Weather",'Overflow Report'!$AA43="June"),'Overflow Report'!$N43,"0")</f>
        <v>0</v>
      </c>
      <c r="AP45" s="176" t="str">
        <f>IF(AND('Overflow Report'!$L43="SSO, Wet Weather",'Overflow Report'!$AA43="July"),'Overflow Report'!$N43,"0")</f>
        <v>0</v>
      </c>
      <c r="AQ45" s="176" t="str">
        <f>IF(AND('Overflow Report'!$L43="SSO, Wet Weather",'Overflow Report'!$AA43="August"),'Overflow Report'!$N43,"0")</f>
        <v>0</v>
      </c>
      <c r="AR45" s="176" t="str">
        <f>IF(AND('Overflow Report'!$L43="SSO, Wet Weather",'Overflow Report'!$AA43="September"),'Overflow Report'!$N43,"0")</f>
        <v>0</v>
      </c>
      <c r="AS45" s="176" t="str">
        <f>IF(AND('Overflow Report'!$L43="SSO, Wet Weather",'Overflow Report'!$AA43="October"),'Overflow Report'!$N43,"0")</f>
        <v>0</v>
      </c>
      <c r="AT45" s="176" t="str">
        <f>IF(AND('Overflow Report'!$L43="SSO, Wet Weather",'Overflow Report'!$AA43="November"),'Overflow Report'!$N43,"0")</f>
        <v>0</v>
      </c>
      <c r="AU45" s="176" t="str">
        <f>IF(AND('Overflow Report'!$L43="SSO, Wet Weather",'Overflow Report'!$AA43="December"),'Overflow Report'!$N43,"0")</f>
        <v>0</v>
      </c>
      <c r="AV45" s="176"/>
      <c r="AW45" s="176" t="str">
        <f>IF(AND('Overflow Report'!$L43="Release [Sewer], Dry Weather",'Overflow Report'!$AA43="January"),'Overflow Report'!$N43,"0")</f>
        <v>0</v>
      </c>
      <c r="AX45" s="176" t="str">
        <f>IF(AND('Overflow Report'!$L43="Release [Sewer], Dry Weather",'Overflow Report'!$AA43="February"),'Overflow Report'!$N43,"0")</f>
        <v>0</v>
      </c>
      <c r="AY45" s="176" t="str">
        <f>IF(AND('Overflow Report'!$L43="Release [Sewer], Dry Weather",'Overflow Report'!$AA43="March"),'Overflow Report'!$N43,"0")</f>
        <v>0</v>
      </c>
      <c r="AZ45" s="176" t="str">
        <f>IF(AND('Overflow Report'!$L43="Release [Sewer], Dry Weather",'Overflow Report'!$AA43="April"),'Overflow Report'!$N43,"0")</f>
        <v>0</v>
      </c>
      <c r="BA45" s="176" t="str">
        <f>IF(AND('Overflow Report'!$L43="Release [Sewer], Dry Weather",'Overflow Report'!$AA43="May"),'Overflow Report'!$N43,"0")</f>
        <v>0</v>
      </c>
      <c r="BB45" s="176" t="str">
        <f>IF(AND('Overflow Report'!$L43="Release [Sewer], Dry Weather",'Overflow Report'!$AA43="June"),'Overflow Report'!$N43,"0")</f>
        <v>0</v>
      </c>
      <c r="BC45" s="176" t="str">
        <f>IF(AND('Overflow Report'!$L43="Release [Sewer], Dry Weather",'Overflow Report'!$AA43="July"),'Overflow Report'!$N43,"0")</f>
        <v>0</v>
      </c>
      <c r="BD45" s="176" t="str">
        <f>IF(AND('Overflow Report'!$L43="Release [Sewer], Dry Weather",'Overflow Report'!$AA43="August"),'Overflow Report'!$N43,"0")</f>
        <v>0</v>
      </c>
      <c r="BE45" s="176" t="str">
        <f>IF(AND('Overflow Report'!$L43="Release [Sewer], Dry Weather",'Overflow Report'!$AA43="September"),'Overflow Report'!$N43,"0")</f>
        <v>0</v>
      </c>
      <c r="BF45" s="176" t="str">
        <f>IF(AND('Overflow Report'!$L43="Release [Sewer], Dry Weather",'Overflow Report'!$AA43="October"),'Overflow Report'!$N43,"0")</f>
        <v>0</v>
      </c>
      <c r="BG45" s="176" t="str">
        <f>IF(AND('Overflow Report'!$L43="Release [Sewer], Dry Weather",'Overflow Report'!$AA43="November"),'Overflow Report'!$N43,"0")</f>
        <v>0</v>
      </c>
      <c r="BH45" s="176" t="str">
        <f>IF(AND('Overflow Report'!$L43="Release [Sewer], Dry Weather",'Overflow Report'!$AA43="December"),'Overflow Report'!$N43,"0")</f>
        <v>0</v>
      </c>
      <c r="BI45" s="176"/>
      <c r="BJ45" s="176" t="str">
        <f>IF(AND('Overflow Report'!$L43="Release [Sewer], Wet Weather",'Overflow Report'!$AA43="January"),'Overflow Report'!$N43,"0")</f>
        <v>0</v>
      </c>
      <c r="BK45" s="176" t="str">
        <f>IF(AND('Overflow Report'!$L43="Release [Sewer], Wet Weather",'Overflow Report'!$AA43="February"),'Overflow Report'!$N43,"0")</f>
        <v>0</v>
      </c>
      <c r="BL45" s="176" t="str">
        <f>IF(AND('Overflow Report'!$L43="Release [Sewer], Wet Weather",'Overflow Report'!$AA43="March"),'Overflow Report'!$N43,"0")</f>
        <v>0</v>
      </c>
      <c r="BM45" s="176" t="str">
        <f>IF(AND('Overflow Report'!$L43="Release [Sewer], Wet Weather",'Overflow Report'!$AA43="April"),'Overflow Report'!$N43,"0")</f>
        <v>0</v>
      </c>
      <c r="BN45" s="176" t="str">
        <f>IF(AND('Overflow Report'!$L43="Release [Sewer], Wet Weather",'Overflow Report'!$AA43="May"),'Overflow Report'!$N43,"0")</f>
        <v>0</v>
      </c>
      <c r="BO45" s="176" t="str">
        <f>IF(AND('Overflow Report'!$L43="Release [Sewer], Wet Weather",'Overflow Report'!$AA43="June"),'Overflow Report'!$N43,"0")</f>
        <v>0</v>
      </c>
      <c r="BP45" s="176" t="str">
        <f>IF(AND('Overflow Report'!$L43="Release [Sewer], Wet Weather",'Overflow Report'!$AA43="July"),'Overflow Report'!$N43,"0")</f>
        <v>0</v>
      </c>
      <c r="BQ45" s="176" t="str">
        <f>IF(AND('Overflow Report'!$L43="Release [Sewer], Wet Weather",'Overflow Report'!$AA43="August"),'Overflow Report'!$N43,"0")</f>
        <v>0</v>
      </c>
      <c r="BR45" s="176" t="str">
        <f>IF(AND('Overflow Report'!$L43="Release [Sewer], Wet Weather",'Overflow Report'!$AA43="September"),'Overflow Report'!$N43,"0")</f>
        <v>0</v>
      </c>
      <c r="BS45" s="176" t="str">
        <f>IF(AND('Overflow Report'!$L43="Release [Sewer], Wet Weather",'Overflow Report'!$AA43="October"),'Overflow Report'!$N43,"0")</f>
        <v>0</v>
      </c>
      <c r="BT45" s="176" t="str">
        <f>IF(AND('Overflow Report'!$L43="Release [Sewer], Wet Weather",'Overflow Report'!$AA43="November"),'Overflow Report'!$N43,"0")</f>
        <v>0</v>
      </c>
      <c r="BU45" s="176" t="str">
        <f>IF(AND('Overflow Report'!$L43="Release [Sewer], Wet Weather",'Overflow Report'!$AA43="December"),'Overflow Report'!$N43,"0")</f>
        <v>0</v>
      </c>
      <c r="BV45" s="176"/>
      <c r="BW45" s="176"/>
      <c r="BX45" s="176"/>
      <c r="BY45" s="176"/>
      <c r="BZ45" s="176"/>
      <c r="CA45" s="176"/>
      <c r="CB45" s="176"/>
      <c r="CC45" s="176"/>
      <c r="CD45" s="176"/>
      <c r="CE45" s="176"/>
      <c r="CF45" s="176"/>
      <c r="CG45" s="176"/>
      <c r="CH45" s="176"/>
      <c r="CI45" s="176"/>
      <c r="CJ45" s="176"/>
    </row>
    <row r="46" spans="3:88" s="173" customFormat="1" ht="15">
      <c r="C46" s="174"/>
      <c r="D46" s="174"/>
      <c r="E46" s="174"/>
      <c r="R46" s="176"/>
      <c r="S46" s="176"/>
      <c r="T46" s="176"/>
      <c r="U46" s="176"/>
      <c r="V46" s="176"/>
      <c r="W46" s="176" t="str">
        <f>IF(AND('Overflow Report'!$L44="SSO, Dry Weather",'Overflow Report'!$AA44="January"),'Overflow Report'!$N44,"0")</f>
        <v>0</v>
      </c>
      <c r="X46" s="176" t="str">
        <f>IF(AND('Overflow Report'!$L44="SSO, Dry Weather",'Overflow Report'!$AA44="February"),'Overflow Report'!$N44,"0")</f>
        <v>0</v>
      </c>
      <c r="Y46" s="176" t="str">
        <f>IF(AND('Overflow Report'!$L44="SSO, Dry Weather",'Overflow Report'!$AA44="March"),'Overflow Report'!$N44,"0")</f>
        <v>0</v>
      </c>
      <c r="Z46" s="176" t="str">
        <f>IF(AND('Overflow Report'!$L44="SSO, Dry Weather",'Overflow Report'!$AA44="April"),'Overflow Report'!$N44,"0")</f>
        <v>0</v>
      </c>
      <c r="AA46" s="176" t="str">
        <f>IF(AND('Overflow Report'!$L44="SSO, Dry Weather",'Overflow Report'!$AA44="May"),'Overflow Report'!$N44,"0")</f>
        <v>0</v>
      </c>
      <c r="AB46" s="176" t="str">
        <f>IF(AND('Overflow Report'!$L44="SSO, Dry Weather",'Overflow Report'!$AA44="June"),'Overflow Report'!$N44,"0")</f>
        <v>0</v>
      </c>
      <c r="AC46" s="176" t="str">
        <f>IF(AND('Overflow Report'!$L44="SSO, Dry Weather",'Overflow Report'!$AA44="July"),'Overflow Report'!$N44,"0")</f>
        <v>0</v>
      </c>
      <c r="AD46" s="176" t="str">
        <f>IF(AND('Overflow Report'!$L44="SSO, Dry Weather",'Overflow Report'!$AA44="August"),'Overflow Report'!$N44,"0")</f>
        <v>0</v>
      </c>
      <c r="AE46" s="176" t="str">
        <f>IF(AND('Overflow Report'!$L44="SSO, Dry Weather",'Overflow Report'!$AA44="September"),'Overflow Report'!$N44,"0")</f>
        <v>0</v>
      </c>
      <c r="AF46" s="176" t="str">
        <f>IF(AND('Overflow Report'!$L44="SSO, Dry Weather",'Overflow Report'!$AA44="October"),'Overflow Report'!$N44,"0")</f>
        <v>0</v>
      </c>
      <c r="AG46" s="176" t="str">
        <f>IF(AND('Overflow Report'!$L44="SSO, Dry Weather",'Overflow Report'!$AA44="November"),'Overflow Report'!$N44,"0")</f>
        <v>0</v>
      </c>
      <c r="AH46" s="176" t="str">
        <f>IF(AND('Overflow Report'!$L44="SSO, Dry Weather",'Overflow Report'!$AA44="December"),'Overflow Report'!$N44,"0")</f>
        <v>0</v>
      </c>
      <c r="AI46" s="176"/>
      <c r="AJ46" s="176" t="str">
        <f>IF(AND('Overflow Report'!$L44="SSO, Wet Weather",'Overflow Report'!$AA44="January"),'Overflow Report'!$N44,"0")</f>
        <v>0</v>
      </c>
      <c r="AK46" s="176" t="str">
        <f>IF(AND('Overflow Report'!$L44="SSO, Wet Weather",'Overflow Report'!$AA44="February"),'Overflow Report'!$N44,"0")</f>
        <v>0</v>
      </c>
      <c r="AL46" s="176" t="str">
        <f>IF(AND('Overflow Report'!$L44="SSO, Wet Weather",'Overflow Report'!$AA44="March"),'Overflow Report'!$N44,"0")</f>
        <v>0</v>
      </c>
      <c r="AM46" s="176" t="str">
        <f>IF(AND('Overflow Report'!$L44="SSO, Wet Weather",'Overflow Report'!$AA44="April"),'Overflow Report'!$N44,"0")</f>
        <v>0</v>
      </c>
      <c r="AN46" s="176" t="str">
        <f>IF(AND('Overflow Report'!$L44="SSO, Wet Weather",'Overflow Report'!$AA44="May"),'Overflow Report'!$N44,"0")</f>
        <v>0</v>
      </c>
      <c r="AO46" s="176" t="str">
        <f>IF(AND('Overflow Report'!$L44="SSO, Wet Weather",'Overflow Report'!$AA44="June"),'Overflow Report'!$N44,"0")</f>
        <v>0</v>
      </c>
      <c r="AP46" s="176" t="str">
        <f>IF(AND('Overflow Report'!$L44="SSO, Wet Weather",'Overflow Report'!$AA44="July"),'Overflow Report'!$N44,"0")</f>
        <v>0</v>
      </c>
      <c r="AQ46" s="176" t="str">
        <f>IF(AND('Overflow Report'!$L44="SSO, Wet Weather",'Overflow Report'!$AA44="August"),'Overflow Report'!$N44,"0")</f>
        <v>0</v>
      </c>
      <c r="AR46" s="176" t="str">
        <f>IF(AND('Overflow Report'!$L44="SSO, Wet Weather",'Overflow Report'!$AA44="September"),'Overflow Report'!$N44,"0")</f>
        <v>0</v>
      </c>
      <c r="AS46" s="176" t="str">
        <f>IF(AND('Overflow Report'!$L44="SSO, Wet Weather",'Overflow Report'!$AA44="October"),'Overflow Report'!$N44,"0")</f>
        <v>0</v>
      </c>
      <c r="AT46" s="176" t="str">
        <f>IF(AND('Overflow Report'!$L44="SSO, Wet Weather",'Overflow Report'!$AA44="November"),'Overflow Report'!$N44,"0")</f>
        <v>0</v>
      </c>
      <c r="AU46" s="176" t="str">
        <f>IF(AND('Overflow Report'!$L44="SSO, Wet Weather",'Overflow Report'!$AA44="December"),'Overflow Report'!$N44,"0")</f>
        <v>0</v>
      </c>
      <c r="AV46" s="176"/>
      <c r="AW46" s="176" t="str">
        <f>IF(AND('Overflow Report'!$L44="Release [Sewer], Dry Weather",'Overflow Report'!$AA44="January"),'Overflow Report'!$N44,"0")</f>
        <v>0</v>
      </c>
      <c r="AX46" s="176" t="str">
        <f>IF(AND('Overflow Report'!$L44="Release [Sewer], Dry Weather",'Overflow Report'!$AA44="February"),'Overflow Report'!$N44,"0")</f>
        <v>0</v>
      </c>
      <c r="AY46" s="176" t="str">
        <f>IF(AND('Overflow Report'!$L44="Release [Sewer], Dry Weather",'Overflow Report'!$AA44="March"),'Overflow Report'!$N44,"0")</f>
        <v>0</v>
      </c>
      <c r="AZ46" s="176" t="str">
        <f>IF(AND('Overflow Report'!$L44="Release [Sewer], Dry Weather",'Overflow Report'!$AA44="April"),'Overflow Report'!$N44,"0")</f>
        <v>0</v>
      </c>
      <c r="BA46" s="176" t="str">
        <f>IF(AND('Overflow Report'!$L44="Release [Sewer], Dry Weather",'Overflow Report'!$AA44="May"),'Overflow Report'!$N44,"0")</f>
        <v>0</v>
      </c>
      <c r="BB46" s="176" t="str">
        <f>IF(AND('Overflow Report'!$L44="Release [Sewer], Dry Weather",'Overflow Report'!$AA44="June"),'Overflow Report'!$N44,"0")</f>
        <v>0</v>
      </c>
      <c r="BC46" s="176" t="str">
        <f>IF(AND('Overflow Report'!$L44="Release [Sewer], Dry Weather",'Overflow Report'!$AA44="July"),'Overflow Report'!$N44,"0")</f>
        <v>0</v>
      </c>
      <c r="BD46" s="176" t="str">
        <f>IF(AND('Overflow Report'!$L44="Release [Sewer], Dry Weather",'Overflow Report'!$AA44="August"),'Overflow Report'!$N44,"0")</f>
        <v>0</v>
      </c>
      <c r="BE46" s="176" t="str">
        <f>IF(AND('Overflow Report'!$L44="Release [Sewer], Dry Weather",'Overflow Report'!$AA44="September"),'Overflow Report'!$N44,"0")</f>
        <v>0</v>
      </c>
      <c r="BF46" s="176" t="str">
        <f>IF(AND('Overflow Report'!$L44="Release [Sewer], Dry Weather",'Overflow Report'!$AA44="October"),'Overflow Report'!$N44,"0")</f>
        <v>0</v>
      </c>
      <c r="BG46" s="176" t="str">
        <f>IF(AND('Overflow Report'!$L44="Release [Sewer], Dry Weather",'Overflow Report'!$AA44="November"),'Overflow Report'!$N44,"0")</f>
        <v>0</v>
      </c>
      <c r="BH46" s="176" t="str">
        <f>IF(AND('Overflow Report'!$L44="Release [Sewer], Dry Weather",'Overflow Report'!$AA44="December"),'Overflow Report'!$N44,"0")</f>
        <v>0</v>
      </c>
      <c r="BI46" s="176"/>
      <c r="BJ46" s="176" t="str">
        <f>IF(AND('Overflow Report'!$L44="Release [Sewer], Wet Weather",'Overflow Report'!$AA44="January"),'Overflow Report'!$N44,"0")</f>
        <v>0</v>
      </c>
      <c r="BK46" s="176" t="str">
        <f>IF(AND('Overflow Report'!$L44="Release [Sewer], Wet Weather",'Overflow Report'!$AA44="February"),'Overflow Report'!$N44,"0")</f>
        <v>0</v>
      </c>
      <c r="BL46" s="176" t="str">
        <f>IF(AND('Overflow Report'!$L44="Release [Sewer], Wet Weather",'Overflow Report'!$AA44="March"),'Overflow Report'!$N44,"0")</f>
        <v>0</v>
      </c>
      <c r="BM46" s="176" t="str">
        <f>IF(AND('Overflow Report'!$L44="Release [Sewer], Wet Weather",'Overflow Report'!$AA44="April"),'Overflow Report'!$N44,"0")</f>
        <v>0</v>
      </c>
      <c r="BN46" s="176" t="str">
        <f>IF(AND('Overflow Report'!$L44="Release [Sewer], Wet Weather",'Overflow Report'!$AA44="May"),'Overflow Report'!$N44,"0")</f>
        <v>0</v>
      </c>
      <c r="BO46" s="176" t="str">
        <f>IF(AND('Overflow Report'!$L44="Release [Sewer], Wet Weather",'Overflow Report'!$AA44="June"),'Overflow Report'!$N44,"0")</f>
        <v>0</v>
      </c>
      <c r="BP46" s="176" t="str">
        <f>IF(AND('Overflow Report'!$L44="Release [Sewer], Wet Weather",'Overflow Report'!$AA44="July"),'Overflow Report'!$N44,"0")</f>
        <v>0</v>
      </c>
      <c r="BQ46" s="176" t="str">
        <f>IF(AND('Overflow Report'!$L44="Release [Sewer], Wet Weather",'Overflow Report'!$AA44="August"),'Overflow Report'!$N44,"0")</f>
        <v>0</v>
      </c>
      <c r="BR46" s="176" t="str">
        <f>IF(AND('Overflow Report'!$L44="Release [Sewer], Wet Weather",'Overflow Report'!$AA44="September"),'Overflow Report'!$N44,"0")</f>
        <v>0</v>
      </c>
      <c r="BS46" s="176" t="str">
        <f>IF(AND('Overflow Report'!$L44="Release [Sewer], Wet Weather",'Overflow Report'!$AA44="October"),'Overflow Report'!$N44,"0")</f>
        <v>0</v>
      </c>
      <c r="BT46" s="176" t="str">
        <f>IF(AND('Overflow Report'!$L44="Release [Sewer], Wet Weather",'Overflow Report'!$AA44="November"),'Overflow Report'!$N44,"0")</f>
        <v>0</v>
      </c>
      <c r="BU46" s="176" t="str">
        <f>IF(AND('Overflow Report'!$L44="Release [Sewer], Wet Weather",'Overflow Report'!$AA44="December"),'Overflow Report'!$N44,"0")</f>
        <v>0</v>
      </c>
      <c r="BV46" s="176"/>
      <c r="BW46" s="176"/>
      <c r="BX46" s="176"/>
      <c r="BY46" s="176"/>
      <c r="BZ46" s="176"/>
      <c r="CA46" s="176"/>
      <c r="CB46" s="176"/>
      <c r="CC46" s="176"/>
      <c r="CD46" s="176"/>
      <c r="CE46" s="176"/>
      <c r="CF46" s="176"/>
      <c r="CG46" s="176"/>
      <c r="CH46" s="176"/>
      <c r="CI46" s="176"/>
      <c r="CJ46" s="176"/>
    </row>
    <row r="47" spans="3:88" s="173" customFormat="1" ht="15">
      <c r="C47" s="174"/>
      <c r="D47" s="174"/>
      <c r="E47" s="174"/>
      <c r="R47" s="176"/>
      <c r="S47" s="176"/>
      <c r="T47" s="176"/>
      <c r="U47" s="176"/>
      <c r="V47" s="176"/>
      <c r="W47" s="176" t="str">
        <f>IF(AND('Overflow Report'!$L45="SSO, Dry Weather",'Overflow Report'!$AA45="January"),'Overflow Report'!$N45,"0")</f>
        <v>0</v>
      </c>
      <c r="X47" s="176" t="str">
        <f>IF(AND('Overflow Report'!$L45="SSO, Dry Weather",'Overflow Report'!$AA45="February"),'Overflow Report'!$N45,"0")</f>
        <v>0</v>
      </c>
      <c r="Y47" s="176" t="str">
        <f>IF(AND('Overflow Report'!$L45="SSO, Dry Weather",'Overflow Report'!$AA45="March"),'Overflow Report'!$N45,"0")</f>
        <v>0</v>
      </c>
      <c r="Z47" s="176" t="str">
        <f>IF(AND('Overflow Report'!$L45="SSO, Dry Weather",'Overflow Report'!$AA45="April"),'Overflow Report'!$N45,"0")</f>
        <v>0</v>
      </c>
      <c r="AA47" s="176" t="str">
        <f>IF(AND('Overflow Report'!$L45="SSO, Dry Weather",'Overflow Report'!$AA45="May"),'Overflow Report'!$N45,"0")</f>
        <v>0</v>
      </c>
      <c r="AB47" s="176" t="str">
        <f>IF(AND('Overflow Report'!$L45="SSO, Dry Weather",'Overflow Report'!$AA45="June"),'Overflow Report'!$N45,"0")</f>
        <v>0</v>
      </c>
      <c r="AC47" s="176" t="str">
        <f>IF(AND('Overflow Report'!$L45="SSO, Dry Weather",'Overflow Report'!$AA45="July"),'Overflow Report'!$N45,"0")</f>
        <v>0</v>
      </c>
      <c r="AD47" s="176" t="str">
        <f>IF(AND('Overflow Report'!$L45="SSO, Dry Weather",'Overflow Report'!$AA45="August"),'Overflow Report'!$N45,"0")</f>
        <v>0</v>
      </c>
      <c r="AE47" s="176" t="str">
        <f>IF(AND('Overflow Report'!$L45="SSO, Dry Weather",'Overflow Report'!$AA45="September"),'Overflow Report'!$N45,"0")</f>
        <v>0</v>
      </c>
      <c r="AF47" s="176" t="str">
        <f>IF(AND('Overflow Report'!$L45="SSO, Dry Weather",'Overflow Report'!$AA45="October"),'Overflow Report'!$N45,"0")</f>
        <v>0</v>
      </c>
      <c r="AG47" s="176" t="str">
        <f>IF(AND('Overflow Report'!$L45="SSO, Dry Weather",'Overflow Report'!$AA45="November"),'Overflow Report'!$N45,"0")</f>
        <v>0</v>
      </c>
      <c r="AH47" s="176" t="str">
        <f>IF(AND('Overflow Report'!$L45="SSO, Dry Weather",'Overflow Report'!$AA45="December"),'Overflow Report'!$N45,"0")</f>
        <v>0</v>
      </c>
      <c r="AI47" s="176"/>
      <c r="AJ47" s="176" t="str">
        <f>IF(AND('Overflow Report'!$L45="SSO, Wet Weather",'Overflow Report'!$AA45="January"),'Overflow Report'!$N45,"0")</f>
        <v>0</v>
      </c>
      <c r="AK47" s="176" t="str">
        <f>IF(AND('Overflow Report'!$L45="SSO, Wet Weather",'Overflow Report'!$AA45="February"),'Overflow Report'!$N45,"0")</f>
        <v>0</v>
      </c>
      <c r="AL47" s="176" t="str">
        <f>IF(AND('Overflow Report'!$L45="SSO, Wet Weather",'Overflow Report'!$AA45="March"),'Overflow Report'!$N45,"0")</f>
        <v>0</v>
      </c>
      <c r="AM47" s="176" t="str">
        <f>IF(AND('Overflow Report'!$L45="SSO, Wet Weather",'Overflow Report'!$AA45="April"),'Overflow Report'!$N45,"0")</f>
        <v>0</v>
      </c>
      <c r="AN47" s="176" t="str">
        <f>IF(AND('Overflow Report'!$L45="SSO, Wet Weather",'Overflow Report'!$AA45="May"),'Overflow Report'!$N45,"0")</f>
        <v>0</v>
      </c>
      <c r="AO47" s="176" t="str">
        <f>IF(AND('Overflow Report'!$L45="SSO, Wet Weather",'Overflow Report'!$AA45="June"),'Overflow Report'!$N45,"0")</f>
        <v>0</v>
      </c>
      <c r="AP47" s="176" t="str">
        <f>IF(AND('Overflow Report'!$L45="SSO, Wet Weather",'Overflow Report'!$AA45="July"),'Overflow Report'!$N45,"0")</f>
        <v>0</v>
      </c>
      <c r="AQ47" s="176" t="str">
        <f>IF(AND('Overflow Report'!$L45="SSO, Wet Weather",'Overflow Report'!$AA45="August"),'Overflow Report'!$N45,"0")</f>
        <v>0</v>
      </c>
      <c r="AR47" s="176" t="str">
        <f>IF(AND('Overflow Report'!$L45="SSO, Wet Weather",'Overflow Report'!$AA45="September"),'Overflow Report'!$N45,"0")</f>
        <v>0</v>
      </c>
      <c r="AS47" s="176" t="str">
        <f>IF(AND('Overflow Report'!$L45="SSO, Wet Weather",'Overflow Report'!$AA45="October"),'Overflow Report'!$N45,"0")</f>
        <v>0</v>
      </c>
      <c r="AT47" s="176" t="str">
        <f>IF(AND('Overflow Report'!$L45="SSO, Wet Weather",'Overflow Report'!$AA45="November"),'Overflow Report'!$N45,"0")</f>
        <v>0</v>
      </c>
      <c r="AU47" s="176" t="str">
        <f>IF(AND('Overflow Report'!$L45="SSO, Wet Weather",'Overflow Report'!$AA45="December"),'Overflow Report'!$N45,"0")</f>
        <v>0</v>
      </c>
      <c r="AV47" s="176"/>
      <c r="AW47" s="176" t="str">
        <f>IF(AND('Overflow Report'!$L45="Release [Sewer], Dry Weather",'Overflow Report'!$AA45="January"),'Overflow Report'!$N45,"0")</f>
        <v>0</v>
      </c>
      <c r="AX47" s="176" t="str">
        <f>IF(AND('Overflow Report'!$L45="Release [Sewer], Dry Weather",'Overflow Report'!$AA45="February"),'Overflow Report'!$N45,"0")</f>
        <v>0</v>
      </c>
      <c r="AY47" s="176" t="str">
        <f>IF(AND('Overflow Report'!$L45="Release [Sewer], Dry Weather",'Overflow Report'!$AA45="March"),'Overflow Report'!$N45,"0")</f>
        <v>0</v>
      </c>
      <c r="AZ47" s="176" t="str">
        <f>IF(AND('Overflow Report'!$L45="Release [Sewer], Dry Weather",'Overflow Report'!$AA45="April"),'Overflow Report'!$N45,"0")</f>
        <v>0</v>
      </c>
      <c r="BA47" s="176" t="str">
        <f>IF(AND('Overflow Report'!$L45="Release [Sewer], Dry Weather",'Overflow Report'!$AA45="May"),'Overflow Report'!$N45,"0")</f>
        <v>0</v>
      </c>
      <c r="BB47" s="176" t="str">
        <f>IF(AND('Overflow Report'!$L45="Release [Sewer], Dry Weather",'Overflow Report'!$AA45="June"),'Overflow Report'!$N45,"0")</f>
        <v>0</v>
      </c>
      <c r="BC47" s="176" t="str">
        <f>IF(AND('Overflow Report'!$L45="Release [Sewer], Dry Weather",'Overflow Report'!$AA45="July"),'Overflow Report'!$N45,"0")</f>
        <v>0</v>
      </c>
      <c r="BD47" s="176" t="str">
        <f>IF(AND('Overflow Report'!$L45="Release [Sewer], Dry Weather",'Overflow Report'!$AA45="August"),'Overflow Report'!$N45,"0")</f>
        <v>0</v>
      </c>
      <c r="BE47" s="176" t="str">
        <f>IF(AND('Overflow Report'!$L45="Release [Sewer], Dry Weather",'Overflow Report'!$AA45="September"),'Overflow Report'!$N45,"0")</f>
        <v>0</v>
      </c>
      <c r="BF47" s="176" t="str">
        <f>IF(AND('Overflow Report'!$L45="Release [Sewer], Dry Weather",'Overflow Report'!$AA45="October"),'Overflow Report'!$N45,"0")</f>
        <v>0</v>
      </c>
      <c r="BG47" s="176" t="str">
        <f>IF(AND('Overflow Report'!$L45="Release [Sewer], Dry Weather",'Overflow Report'!$AA45="November"),'Overflow Report'!$N45,"0")</f>
        <v>0</v>
      </c>
      <c r="BH47" s="176" t="str">
        <f>IF(AND('Overflow Report'!$L45="Release [Sewer], Dry Weather",'Overflow Report'!$AA45="December"),'Overflow Report'!$N45,"0")</f>
        <v>0</v>
      </c>
      <c r="BI47" s="176"/>
      <c r="BJ47" s="176" t="str">
        <f>IF(AND('Overflow Report'!$L45="Release [Sewer], Wet Weather",'Overflow Report'!$AA45="January"),'Overflow Report'!$N45,"0")</f>
        <v>0</v>
      </c>
      <c r="BK47" s="176" t="str">
        <f>IF(AND('Overflow Report'!$L45="Release [Sewer], Wet Weather",'Overflow Report'!$AA45="February"),'Overflow Report'!$N45,"0")</f>
        <v>0</v>
      </c>
      <c r="BL47" s="176" t="str">
        <f>IF(AND('Overflow Report'!$L45="Release [Sewer], Wet Weather",'Overflow Report'!$AA45="March"),'Overflow Report'!$N45,"0")</f>
        <v>0</v>
      </c>
      <c r="BM47" s="176" t="str">
        <f>IF(AND('Overflow Report'!$L45="Release [Sewer], Wet Weather",'Overflow Report'!$AA45="April"),'Overflow Report'!$N45,"0")</f>
        <v>0</v>
      </c>
      <c r="BN47" s="176" t="str">
        <f>IF(AND('Overflow Report'!$L45="Release [Sewer], Wet Weather",'Overflow Report'!$AA45="May"),'Overflow Report'!$N45,"0")</f>
        <v>0</v>
      </c>
      <c r="BO47" s="176" t="str">
        <f>IF(AND('Overflow Report'!$L45="Release [Sewer], Wet Weather",'Overflow Report'!$AA45="June"),'Overflow Report'!$N45,"0")</f>
        <v>0</v>
      </c>
      <c r="BP47" s="176" t="str">
        <f>IF(AND('Overflow Report'!$L45="Release [Sewer], Wet Weather",'Overflow Report'!$AA45="July"),'Overflow Report'!$N45,"0")</f>
        <v>0</v>
      </c>
      <c r="BQ47" s="176" t="str">
        <f>IF(AND('Overflow Report'!$L45="Release [Sewer], Wet Weather",'Overflow Report'!$AA45="August"),'Overflow Report'!$N45,"0")</f>
        <v>0</v>
      </c>
      <c r="BR47" s="176" t="str">
        <f>IF(AND('Overflow Report'!$L45="Release [Sewer], Wet Weather",'Overflow Report'!$AA45="September"),'Overflow Report'!$N45,"0")</f>
        <v>0</v>
      </c>
      <c r="BS47" s="176" t="str">
        <f>IF(AND('Overflow Report'!$L45="Release [Sewer], Wet Weather",'Overflow Report'!$AA45="October"),'Overflow Report'!$N45,"0")</f>
        <v>0</v>
      </c>
      <c r="BT47" s="176" t="str">
        <f>IF(AND('Overflow Report'!$L45="Release [Sewer], Wet Weather",'Overflow Report'!$AA45="November"),'Overflow Report'!$N45,"0")</f>
        <v>0</v>
      </c>
      <c r="BU47" s="176" t="str">
        <f>IF(AND('Overflow Report'!$L45="Release [Sewer], Wet Weather",'Overflow Report'!$AA45="December"),'Overflow Report'!$N45,"0")</f>
        <v>0</v>
      </c>
      <c r="BV47" s="176"/>
      <c r="BW47" s="176"/>
      <c r="BX47" s="176"/>
      <c r="BY47" s="176"/>
      <c r="BZ47" s="176"/>
      <c r="CA47" s="176"/>
      <c r="CB47" s="176"/>
      <c r="CC47" s="176"/>
      <c r="CD47" s="176"/>
      <c r="CE47" s="176"/>
      <c r="CF47" s="176"/>
      <c r="CG47" s="176"/>
      <c r="CH47" s="176"/>
      <c r="CI47" s="176"/>
      <c r="CJ47" s="176"/>
    </row>
    <row r="48" spans="3:88" s="173" customFormat="1" ht="15">
      <c r="C48" s="174"/>
      <c r="D48" s="174"/>
      <c r="E48" s="174"/>
      <c r="R48" s="176"/>
      <c r="S48" s="176"/>
      <c r="T48" s="176"/>
      <c r="U48" s="176"/>
      <c r="V48" s="176"/>
      <c r="W48" s="176" t="str">
        <f>IF(AND('Overflow Report'!$L46="SSO, Dry Weather",'Overflow Report'!$AA46="January"),'Overflow Report'!$N46,"0")</f>
        <v>0</v>
      </c>
      <c r="X48" s="176" t="str">
        <f>IF(AND('Overflow Report'!$L46="SSO, Dry Weather",'Overflow Report'!$AA46="February"),'Overflow Report'!$N46,"0")</f>
        <v>0</v>
      </c>
      <c r="Y48" s="176" t="str">
        <f>IF(AND('Overflow Report'!$L46="SSO, Dry Weather",'Overflow Report'!$AA46="March"),'Overflow Report'!$N46,"0")</f>
        <v>0</v>
      </c>
      <c r="Z48" s="176" t="str">
        <f>IF(AND('Overflow Report'!$L46="SSO, Dry Weather",'Overflow Report'!$AA46="April"),'Overflow Report'!$N46,"0")</f>
        <v>0</v>
      </c>
      <c r="AA48" s="176" t="str">
        <f>IF(AND('Overflow Report'!$L46="SSO, Dry Weather",'Overflow Report'!$AA46="May"),'Overflow Report'!$N46,"0")</f>
        <v>0</v>
      </c>
      <c r="AB48" s="176" t="str">
        <f>IF(AND('Overflow Report'!$L46="SSO, Dry Weather",'Overflow Report'!$AA46="June"),'Overflow Report'!$N46,"0")</f>
        <v>0</v>
      </c>
      <c r="AC48" s="176" t="str">
        <f>IF(AND('Overflow Report'!$L46="SSO, Dry Weather",'Overflow Report'!$AA46="July"),'Overflow Report'!$N46,"0")</f>
        <v>0</v>
      </c>
      <c r="AD48" s="176" t="str">
        <f>IF(AND('Overflow Report'!$L46="SSO, Dry Weather",'Overflow Report'!$AA46="August"),'Overflow Report'!$N46,"0")</f>
        <v>0</v>
      </c>
      <c r="AE48" s="176" t="str">
        <f>IF(AND('Overflow Report'!$L46="SSO, Dry Weather",'Overflow Report'!$AA46="September"),'Overflow Report'!$N46,"0")</f>
        <v>0</v>
      </c>
      <c r="AF48" s="176" t="str">
        <f>IF(AND('Overflow Report'!$L46="SSO, Dry Weather",'Overflow Report'!$AA46="October"),'Overflow Report'!$N46,"0")</f>
        <v>0</v>
      </c>
      <c r="AG48" s="176" t="str">
        <f>IF(AND('Overflow Report'!$L46="SSO, Dry Weather",'Overflow Report'!$AA46="November"),'Overflow Report'!$N46,"0")</f>
        <v>0</v>
      </c>
      <c r="AH48" s="176" t="str">
        <f>IF(AND('Overflow Report'!$L46="SSO, Dry Weather",'Overflow Report'!$AA46="December"),'Overflow Report'!$N46,"0")</f>
        <v>0</v>
      </c>
      <c r="AI48" s="176"/>
      <c r="AJ48" s="176" t="str">
        <f>IF(AND('Overflow Report'!$L46="SSO, Wet Weather",'Overflow Report'!$AA46="January"),'Overflow Report'!$N46,"0")</f>
        <v>0</v>
      </c>
      <c r="AK48" s="176" t="str">
        <f>IF(AND('Overflow Report'!$L46="SSO, Wet Weather",'Overflow Report'!$AA46="February"),'Overflow Report'!$N46,"0")</f>
        <v>0</v>
      </c>
      <c r="AL48" s="176" t="str">
        <f>IF(AND('Overflow Report'!$L46="SSO, Wet Weather",'Overflow Report'!$AA46="March"),'Overflow Report'!$N46,"0")</f>
        <v>0</v>
      </c>
      <c r="AM48" s="176" t="str">
        <f>IF(AND('Overflow Report'!$L46="SSO, Wet Weather",'Overflow Report'!$AA46="April"),'Overflow Report'!$N46,"0")</f>
        <v>0</v>
      </c>
      <c r="AN48" s="176" t="str">
        <f>IF(AND('Overflow Report'!$L46="SSO, Wet Weather",'Overflow Report'!$AA46="May"),'Overflow Report'!$N46,"0")</f>
        <v>0</v>
      </c>
      <c r="AO48" s="176" t="str">
        <f>IF(AND('Overflow Report'!$L46="SSO, Wet Weather",'Overflow Report'!$AA46="June"),'Overflow Report'!$N46,"0")</f>
        <v>0</v>
      </c>
      <c r="AP48" s="176" t="str">
        <f>IF(AND('Overflow Report'!$L46="SSO, Wet Weather",'Overflow Report'!$AA46="July"),'Overflow Report'!$N46,"0")</f>
        <v>0</v>
      </c>
      <c r="AQ48" s="176" t="str">
        <f>IF(AND('Overflow Report'!$L46="SSO, Wet Weather",'Overflow Report'!$AA46="August"),'Overflow Report'!$N46,"0")</f>
        <v>0</v>
      </c>
      <c r="AR48" s="176" t="str">
        <f>IF(AND('Overflow Report'!$L46="SSO, Wet Weather",'Overflow Report'!$AA46="September"),'Overflow Report'!$N46,"0")</f>
        <v>0</v>
      </c>
      <c r="AS48" s="176" t="str">
        <f>IF(AND('Overflow Report'!$L46="SSO, Wet Weather",'Overflow Report'!$AA46="October"),'Overflow Report'!$N46,"0")</f>
        <v>0</v>
      </c>
      <c r="AT48" s="176" t="str">
        <f>IF(AND('Overflow Report'!$L46="SSO, Wet Weather",'Overflow Report'!$AA46="November"),'Overflow Report'!$N46,"0")</f>
        <v>0</v>
      </c>
      <c r="AU48" s="176" t="str">
        <f>IF(AND('Overflow Report'!$L46="SSO, Wet Weather",'Overflow Report'!$AA46="December"),'Overflow Report'!$N46,"0")</f>
        <v>0</v>
      </c>
      <c r="AV48" s="176"/>
      <c r="AW48" s="176" t="str">
        <f>IF(AND('Overflow Report'!$L46="Release [Sewer], Dry Weather",'Overflow Report'!$AA46="January"),'Overflow Report'!$N46,"0")</f>
        <v>0</v>
      </c>
      <c r="AX48" s="176" t="str">
        <f>IF(AND('Overflow Report'!$L46="Release [Sewer], Dry Weather",'Overflow Report'!$AA46="February"),'Overflow Report'!$N46,"0")</f>
        <v>0</v>
      </c>
      <c r="AY48" s="176" t="str">
        <f>IF(AND('Overflow Report'!$L46="Release [Sewer], Dry Weather",'Overflow Report'!$AA46="March"),'Overflow Report'!$N46,"0")</f>
        <v>0</v>
      </c>
      <c r="AZ48" s="176" t="str">
        <f>IF(AND('Overflow Report'!$L46="Release [Sewer], Dry Weather",'Overflow Report'!$AA46="April"),'Overflow Report'!$N46,"0")</f>
        <v>0</v>
      </c>
      <c r="BA48" s="176" t="str">
        <f>IF(AND('Overflow Report'!$L46="Release [Sewer], Dry Weather",'Overflow Report'!$AA46="May"),'Overflow Report'!$N46,"0")</f>
        <v>0</v>
      </c>
      <c r="BB48" s="176" t="str">
        <f>IF(AND('Overflow Report'!$L46="Release [Sewer], Dry Weather",'Overflow Report'!$AA46="June"),'Overflow Report'!$N46,"0")</f>
        <v>0</v>
      </c>
      <c r="BC48" s="176" t="str">
        <f>IF(AND('Overflow Report'!$L46="Release [Sewer], Dry Weather",'Overflow Report'!$AA46="July"),'Overflow Report'!$N46,"0")</f>
        <v>0</v>
      </c>
      <c r="BD48" s="176" t="str">
        <f>IF(AND('Overflow Report'!$L46="Release [Sewer], Dry Weather",'Overflow Report'!$AA46="August"),'Overflow Report'!$N46,"0")</f>
        <v>0</v>
      </c>
      <c r="BE48" s="176" t="str">
        <f>IF(AND('Overflow Report'!$L46="Release [Sewer], Dry Weather",'Overflow Report'!$AA46="September"),'Overflow Report'!$N46,"0")</f>
        <v>0</v>
      </c>
      <c r="BF48" s="176" t="str">
        <f>IF(AND('Overflow Report'!$L46="Release [Sewer], Dry Weather",'Overflow Report'!$AA46="October"),'Overflow Report'!$N46,"0")</f>
        <v>0</v>
      </c>
      <c r="BG48" s="176" t="str">
        <f>IF(AND('Overflow Report'!$L46="Release [Sewer], Dry Weather",'Overflow Report'!$AA46="November"),'Overflow Report'!$N46,"0")</f>
        <v>0</v>
      </c>
      <c r="BH48" s="176" t="str">
        <f>IF(AND('Overflow Report'!$L46="Release [Sewer], Dry Weather",'Overflow Report'!$AA46="December"),'Overflow Report'!$N46,"0")</f>
        <v>0</v>
      </c>
      <c r="BI48" s="176"/>
      <c r="BJ48" s="176" t="str">
        <f>IF(AND('Overflow Report'!$L46="Release [Sewer], Wet Weather",'Overflow Report'!$AA46="January"),'Overflow Report'!$N46,"0")</f>
        <v>0</v>
      </c>
      <c r="BK48" s="176" t="str">
        <f>IF(AND('Overflow Report'!$L46="Release [Sewer], Wet Weather",'Overflow Report'!$AA46="February"),'Overflow Report'!$N46,"0")</f>
        <v>0</v>
      </c>
      <c r="BL48" s="176" t="str">
        <f>IF(AND('Overflow Report'!$L46="Release [Sewer], Wet Weather",'Overflow Report'!$AA46="March"),'Overflow Report'!$N46,"0")</f>
        <v>0</v>
      </c>
      <c r="BM48" s="176" t="str">
        <f>IF(AND('Overflow Report'!$L46="Release [Sewer], Wet Weather",'Overflow Report'!$AA46="April"),'Overflow Report'!$N46,"0")</f>
        <v>0</v>
      </c>
      <c r="BN48" s="176" t="str">
        <f>IF(AND('Overflow Report'!$L46="Release [Sewer], Wet Weather",'Overflow Report'!$AA46="May"),'Overflow Report'!$N46,"0")</f>
        <v>0</v>
      </c>
      <c r="BO48" s="176" t="str">
        <f>IF(AND('Overflow Report'!$L46="Release [Sewer], Wet Weather",'Overflow Report'!$AA46="June"),'Overflow Report'!$N46,"0")</f>
        <v>0</v>
      </c>
      <c r="BP48" s="176" t="str">
        <f>IF(AND('Overflow Report'!$L46="Release [Sewer], Wet Weather",'Overflow Report'!$AA46="July"),'Overflow Report'!$N46,"0")</f>
        <v>0</v>
      </c>
      <c r="BQ48" s="176" t="str">
        <f>IF(AND('Overflow Report'!$L46="Release [Sewer], Wet Weather",'Overflow Report'!$AA46="August"),'Overflow Report'!$N46,"0")</f>
        <v>0</v>
      </c>
      <c r="BR48" s="176" t="str">
        <f>IF(AND('Overflow Report'!$L46="Release [Sewer], Wet Weather",'Overflow Report'!$AA46="September"),'Overflow Report'!$N46,"0")</f>
        <v>0</v>
      </c>
      <c r="BS48" s="176" t="str">
        <f>IF(AND('Overflow Report'!$L46="Release [Sewer], Wet Weather",'Overflow Report'!$AA46="October"),'Overflow Report'!$N46,"0")</f>
        <v>0</v>
      </c>
      <c r="BT48" s="176" t="str">
        <f>IF(AND('Overflow Report'!$L46="Release [Sewer], Wet Weather",'Overflow Report'!$AA46="November"),'Overflow Report'!$N46,"0")</f>
        <v>0</v>
      </c>
      <c r="BU48" s="176" t="str">
        <f>IF(AND('Overflow Report'!$L46="Release [Sewer], Wet Weather",'Overflow Report'!$AA46="December"),'Overflow Report'!$N46,"0")</f>
        <v>0</v>
      </c>
      <c r="BV48" s="176"/>
      <c r="BW48" s="176"/>
      <c r="BX48" s="176"/>
      <c r="BY48" s="176"/>
      <c r="BZ48" s="176"/>
      <c r="CA48" s="176"/>
      <c r="CB48" s="176"/>
      <c r="CC48" s="176"/>
      <c r="CD48" s="176"/>
      <c r="CE48" s="176"/>
      <c r="CF48" s="176"/>
      <c r="CG48" s="176"/>
      <c r="CH48" s="176"/>
      <c r="CI48" s="176"/>
      <c r="CJ48" s="176"/>
    </row>
    <row r="49" spans="3:88" s="173" customFormat="1" ht="15">
      <c r="C49" s="174"/>
      <c r="D49" s="174"/>
      <c r="E49" s="174"/>
      <c r="R49" s="176"/>
      <c r="S49" s="176"/>
      <c r="T49" s="176"/>
      <c r="U49" s="176"/>
      <c r="V49" s="176"/>
      <c r="W49" s="176" t="str">
        <f>IF(AND('Overflow Report'!$L47="SSO, Dry Weather",'Overflow Report'!$AA47="January"),'Overflow Report'!$N47,"0")</f>
        <v>0</v>
      </c>
      <c r="X49" s="176" t="str">
        <f>IF(AND('Overflow Report'!$L47="SSO, Dry Weather",'Overflow Report'!$AA47="February"),'Overflow Report'!$N47,"0")</f>
        <v>0</v>
      </c>
      <c r="Y49" s="176" t="str">
        <f>IF(AND('Overflow Report'!$L47="SSO, Dry Weather",'Overflow Report'!$AA47="March"),'Overflow Report'!$N47,"0")</f>
        <v>0</v>
      </c>
      <c r="Z49" s="176" t="str">
        <f>IF(AND('Overflow Report'!$L47="SSO, Dry Weather",'Overflow Report'!$AA47="April"),'Overflow Report'!$N47,"0")</f>
        <v>0</v>
      </c>
      <c r="AA49" s="176" t="str">
        <f>IF(AND('Overflow Report'!$L47="SSO, Dry Weather",'Overflow Report'!$AA47="May"),'Overflow Report'!$N47,"0")</f>
        <v>0</v>
      </c>
      <c r="AB49" s="176" t="str">
        <f>IF(AND('Overflow Report'!$L47="SSO, Dry Weather",'Overflow Report'!$AA47="June"),'Overflow Report'!$N47,"0")</f>
        <v>0</v>
      </c>
      <c r="AC49" s="176" t="str">
        <f>IF(AND('Overflow Report'!$L47="SSO, Dry Weather",'Overflow Report'!$AA47="July"),'Overflow Report'!$N47,"0")</f>
        <v>0</v>
      </c>
      <c r="AD49" s="176" t="str">
        <f>IF(AND('Overflow Report'!$L47="SSO, Dry Weather",'Overflow Report'!$AA47="August"),'Overflow Report'!$N47,"0")</f>
        <v>0</v>
      </c>
      <c r="AE49" s="176" t="str">
        <f>IF(AND('Overflow Report'!$L47="SSO, Dry Weather",'Overflow Report'!$AA47="September"),'Overflow Report'!$N47,"0")</f>
        <v>0</v>
      </c>
      <c r="AF49" s="176" t="str">
        <f>IF(AND('Overflow Report'!$L47="SSO, Dry Weather",'Overflow Report'!$AA47="October"),'Overflow Report'!$N47,"0")</f>
        <v>0</v>
      </c>
      <c r="AG49" s="176" t="str">
        <f>IF(AND('Overflow Report'!$L47="SSO, Dry Weather",'Overflow Report'!$AA47="November"),'Overflow Report'!$N47,"0")</f>
        <v>0</v>
      </c>
      <c r="AH49" s="176" t="str">
        <f>IF(AND('Overflow Report'!$L47="SSO, Dry Weather",'Overflow Report'!$AA47="December"),'Overflow Report'!$N47,"0")</f>
        <v>0</v>
      </c>
      <c r="AI49" s="176"/>
      <c r="AJ49" s="176" t="str">
        <f>IF(AND('Overflow Report'!$L47="SSO, Wet Weather",'Overflow Report'!$AA47="January"),'Overflow Report'!$N47,"0")</f>
        <v>0</v>
      </c>
      <c r="AK49" s="176" t="str">
        <f>IF(AND('Overflow Report'!$L47="SSO, Wet Weather",'Overflow Report'!$AA47="February"),'Overflow Report'!$N47,"0")</f>
        <v>0</v>
      </c>
      <c r="AL49" s="176" t="str">
        <f>IF(AND('Overflow Report'!$L47="SSO, Wet Weather",'Overflow Report'!$AA47="March"),'Overflow Report'!$N47,"0")</f>
        <v>0</v>
      </c>
      <c r="AM49" s="176" t="str">
        <f>IF(AND('Overflow Report'!$L47="SSO, Wet Weather",'Overflow Report'!$AA47="April"),'Overflow Report'!$N47,"0")</f>
        <v>0</v>
      </c>
      <c r="AN49" s="176" t="str">
        <f>IF(AND('Overflow Report'!$L47="SSO, Wet Weather",'Overflow Report'!$AA47="May"),'Overflow Report'!$N47,"0")</f>
        <v>0</v>
      </c>
      <c r="AO49" s="176" t="str">
        <f>IF(AND('Overflow Report'!$L47="SSO, Wet Weather",'Overflow Report'!$AA47="June"),'Overflow Report'!$N47,"0")</f>
        <v>0</v>
      </c>
      <c r="AP49" s="176" t="str">
        <f>IF(AND('Overflow Report'!$L47="SSO, Wet Weather",'Overflow Report'!$AA47="July"),'Overflow Report'!$N47,"0")</f>
        <v>0</v>
      </c>
      <c r="AQ49" s="176" t="str">
        <f>IF(AND('Overflow Report'!$L47="SSO, Wet Weather",'Overflow Report'!$AA47="August"),'Overflow Report'!$N47,"0")</f>
        <v>0</v>
      </c>
      <c r="AR49" s="176" t="str">
        <f>IF(AND('Overflow Report'!$L47="SSO, Wet Weather",'Overflow Report'!$AA47="September"),'Overflow Report'!$N47,"0")</f>
        <v>0</v>
      </c>
      <c r="AS49" s="176" t="str">
        <f>IF(AND('Overflow Report'!$L47="SSO, Wet Weather",'Overflow Report'!$AA47="October"),'Overflow Report'!$N47,"0")</f>
        <v>0</v>
      </c>
      <c r="AT49" s="176" t="str">
        <f>IF(AND('Overflow Report'!$L47="SSO, Wet Weather",'Overflow Report'!$AA47="November"),'Overflow Report'!$N47,"0")</f>
        <v>0</v>
      </c>
      <c r="AU49" s="176" t="str">
        <f>IF(AND('Overflow Report'!$L47="SSO, Wet Weather",'Overflow Report'!$AA47="December"),'Overflow Report'!$N47,"0")</f>
        <v>0</v>
      </c>
      <c r="AV49" s="176"/>
      <c r="AW49" s="176" t="str">
        <f>IF(AND('Overflow Report'!$L47="Release [Sewer], Dry Weather",'Overflow Report'!$AA47="January"),'Overflow Report'!$N47,"0")</f>
        <v>0</v>
      </c>
      <c r="AX49" s="176" t="str">
        <f>IF(AND('Overflow Report'!$L47="Release [Sewer], Dry Weather",'Overflow Report'!$AA47="February"),'Overflow Report'!$N47,"0")</f>
        <v>0</v>
      </c>
      <c r="AY49" s="176" t="str">
        <f>IF(AND('Overflow Report'!$L47="Release [Sewer], Dry Weather",'Overflow Report'!$AA47="March"),'Overflow Report'!$N47,"0")</f>
        <v>0</v>
      </c>
      <c r="AZ49" s="176" t="str">
        <f>IF(AND('Overflow Report'!$L47="Release [Sewer], Dry Weather",'Overflow Report'!$AA47="April"),'Overflow Report'!$N47,"0")</f>
        <v>0</v>
      </c>
      <c r="BA49" s="176" t="str">
        <f>IF(AND('Overflow Report'!$L47="Release [Sewer], Dry Weather",'Overflow Report'!$AA47="May"),'Overflow Report'!$N47,"0")</f>
        <v>0</v>
      </c>
      <c r="BB49" s="176" t="str">
        <f>IF(AND('Overflow Report'!$L47="Release [Sewer], Dry Weather",'Overflow Report'!$AA47="June"),'Overflow Report'!$N47,"0")</f>
        <v>0</v>
      </c>
      <c r="BC49" s="176" t="str">
        <f>IF(AND('Overflow Report'!$L47="Release [Sewer], Dry Weather",'Overflow Report'!$AA47="July"),'Overflow Report'!$N47,"0")</f>
        <v>0</v>
      </c>
      <c r="BD49" s="176" t="str">
        <f>IF(AND('Overflow Report'!$L47="Release [Sewer], Dry Weather",'Overflow Report'!$AA47="August"),'Overflow Report'!$N47,"0")</f>
        <v>0</v>
      </c>
      <c r="BE49" s="176" t="str">
        <f>IF(AND('Overflow Report'!$L47="Release [Sewer], Dry Weather",'Overflow Report'!$AA47="September"),'Overflow Report'!$N47,"0")</f>
        <v>0</v>
      </c>
      <c r="BF49" s="176" t="str">
        <f>IF(AND('Overflow Report'!$L47="Release [Sewer], Dry Weather",'Overflow Report'!$AA47="October"),'Overflow Report'!$N47,"0")</f>
        <v>0</v>
      </c>
      <c r="BG49" s="176" t="str">
        <f>IF(AND('Overflow Report'!$L47="Release [Sewer], Dry Weather",'Overflow Report'!$AA47="November"),'Overflow Report'!$N47,"0")</f>
        <v>0</v>
      </c>
      <c r="BH49" s="176" t="str">
        <f>IF(AND('Overflow Report'!$L47="Release [Sewer], Dry Weather",'Overflow Report'!$AA47="December"),'Overflow Report'!$N47,"0")</f>
        <v>0</v>
      </c>
      <c r="BI49" s="176"/>
      <c r="BJ49" s="176" t="str">
        <f>IF(AND('Overflow Report'!$L47="Release [Sewer], Wet Weather",'Overflow Report'!$AA47="January"),'Overflow Report'!$N47,"0")</f>
        <v>0</v>
      </c>
      <c r="BK49" s="176" t="str">
        <f>IF(AND('Overflow Report'!$L47="Release [Sewer], Wet Weather",'Overflow Report'!$AA47="February"),'Overflow Report'!$N47,"0")</f>
        <v>0</v>
      </c>
      <c r="BL49" s="176" t="str">
        <f>IF(AND('Overflow Report'!$L47="Release [Sewer], Wet Weather",'Overflow Report'!$AA47="March"),'Overflow Report'!$N47,"0")</f>
        <v>0</v>
      </c>
      <c r="BM49" s="176" t="str">
        <f>IF(AND('Overflow Report'!$L47="Release [Sewer], Wet Weather",'Overflow Report'!$AA47="April"),'Overflow Report'!$N47,"0")</f>
        <v>0</v>
      </c>
      <c r="BN49" s="176" t="str">
        <f>IF(AND('Overflow Report'!$L47="Release [Sewer], Wet Weather",'Overflow Report'!$AA47="May"),'Overflow Report'!$N47,"0")</f>
        <v>0</v>
      </c>
      <c r="BO49" s="176" t="str">
        <f>IF(AND('Overflow Report'!$L47="Release [Sewer], Wet Weather",'Overflow Report'!$AA47="June"),'Overflow Report'!$N47,"0")</f>
        <v>0</v>
      </c>
      <c r="BP49" s="176" t="str">
        <f>IF(AND('Overflow Report'!$L47="Release [Sewer], Wet Weather",'Overflow Report'!$AA47="July"),'Overflow Report'!$N47,"0")</f>
        <v>0</v>
      </c>
      <c r="BQ49" s="176" t="str">
        <f>IF(AND('Overflow Report'!$L47="Release [Sewer], Wet Weather",'Overflow Report'!$AA47="August"),'Overflow Report'!$N47,"0")</f>
        <v>0</v>
      </c>
      <c r="BR49" s="176" t="str">
        <f>IF(AND('Overflow Report'!$L47="Release [Sewer], Wet Weather",'Overflow Report'!$AA47="September"),'Overflow Report'!$N47,"0")</f>
        <v>0</v>
      </c>
      <c r="BS49" s="176" t="str">
        <f>IF(AND('Overflow Report'!$L47="Release [Sewer], Wet Weather",'Overflow Report'!$AA47="October"),'Overflow Report'!$N47,"0")</f>
        <v>0</v>
      </c>
      <c r="BT49" s="176" t="str">
        <f>IF(AND('Overflow Report'!$L47="Release [Sewer], Wet Weather",'Overflow Report'!$AA47="November"),'Overflow Report'!$N47,"0")</f>
        <v>0</v>
      </c>
      <c r="BU49" s="176" t="str">
        <f>IF(AND('Overflow Report'!$L47="Release [Sewer], Wet Weather",'Overflow Report'!$AA47="December"),'Overflow Report'!$N47,"0")</f>
        <v>0</v>
      </c>
      <c r="BV49" s="176"/>
      <c r="BW49" s="176"/>
      <c r="BX49" s="176"/>
      <c r="BY49" s="176"/>
      <c r="BZ49" s="176"/>
      <c r="CA49" s="176"/>
      <c r="CB49" s="176"/>
      <c r="CC49" s="176"/>
      <c r="CD49" s="176"/>
      <c r="CE49" s="176"/>
      <c r="CF49" s="176"/>
      <c r="CG49" s="176"/>
      <c r="CH49" s="176"/>
      <c r="CI49" s="176"/>
      <c r="CJ49" s="176"/>
    </row>
    <row r="50" spans="3:88" s="173" customFormat="1" ht="15">
      <c r="C50" s="174"/>
      <c r="D50" s="174"/>
      <c r="E50" s="174"/>
      <c r="R50" s="176"/>
      <c r="S50" s="176"/>
      <c r="T50" s="176"/>
      <c r="U50" s="176"/>
      <c r="V50" s="176"/>
      <c r="W50" s="176" t="str">
        <f>IF(AND('Overflow Report'!$L48="SSO, Dry Weather",'Overflow Report'!$AA48="January"),'Overflow Report'!$N48,"0")</f>
        <v>0</v>
      </c>
      <c r="X50" s="176" t="str">
        <f>IF(AND('Overflow Report'!$L48="SSO, Dry Weather",'Overflow Report'!$AA48="February"),'Overflow Report'!$N48,"0")</f>
        <v>0</v>
      </c>
      <c r="Y50" s="176" t="str">
        <f>IF(AND('Overflow Report'!$L48="SSO, Dry Weather",'Overflow Report'!$AA48="March"),'Overflow Report'!$N48,"0")</f>
        <v>0</v>
      </c>
      <c r="Z50" s="176" t="str">
        <f>IF(AND('Overflow Report'!$L48="SSO, Dry Weather",'Overflow Report'!$AA48="April"),'Overflow Report'!$N48,"0")</f>
        <v>0</v>
      </c>
      <c r="AA50" s="176" t="str">
        <f>IF(AND('Overflow Report'!$L48="SSO, Dry Weather",'Overflow Report'!$AA48="May"),'Overflow Report'!$N48,"0")</f>
        <v>0</v>
      </c>
      <c r="AB50" s="176" t="str">
        <f>IF(AND('Overflow Report'!$L48="SSO, Dry Weather",'Overflow Report'!$AA48="June"),'Overflow Report'!$N48,"0")</f>
        <v>0</v>
      </c>
      <c r="AC50" s="176" t="str">
        <f>IF(AND('Overflow Report'!$L48="SSO, Dry Weather",'Overflow Report'!$AA48="July"),'Overflow Report'!$N48,"0")</f>
        <v>0</v>
      </c>
      <c r="AD50" s="176" t="str">
        <f>IF(AND('Overflow Report'!$L48="SSO, Dry Weather",'Overflow Report'!$AA48="August"),'Overflow Report'!$N48,"0")</f>
        <v>0</v>
      </c>
      <c r="AE50" s="176" t="str">
        <f>IF(AND('Overflow Report'!$L48="SSO, Dry Weather",'Overflow Report'!$AA48="September"),'Overflow Report'!$N48,"0")</f>
        <v>0</v>
      </c>
      <c r="AF50" s="176" t="str">
        <f>IF(AND('Overflow Report'!$L48="SSO, Dry Weather",'Overflow Report'!$AA48="October"),'Overflow Report'!$N48,"0")</f>
        <v>0</v>
      </c>
      <c r="AG50" s="176" t="str">
        <f>IF(AND('Overflow Report'!$L48="SSO, Dry Weather",'Overflow Report'!$AA48="November"),'Overflow Report'!$N48,"0")</f>
        <v>0</v>
      </c>
      <c r="AH50" s="176" t="str">
        <f>IF(AND('Overflow Report'!$L48="SSO, Dry Weather",'Overflow Report'!$AA48="December"),'Overflow Report'!$N48,"0")</f>
        <v>0</v>
      </c>
      <c r="AI50" s="176"/>
      <c r="AJ50" s="176" t="str">
        <f>IF(AND('Overflow Report'!$L48="SSO, Wet Weather",'Overflow Report'!$AA48="January"),'Overflow Report'!$N48,"0")</f>
        <v>0</v>
      </c>
      <c r="AK50" s="176" t="str">
        <f>IF(AND('Overflow Report'!$L48="SSO, Wet Weather",'Overflow Report'!$AA48="February"),'Overflow Report'!$N48,"0")</f>
        <v>0</v>
      </c>
      <c r="AL50" s="176" t="str">
        <f>IF(AND('Overflow Report'!$L48="SSO, Wet Weather",'Overflow Report'!$AA48="March"),'Overflow Report'!$N48,"0")</f>
        <v>0</v>
      </c>
      <c r="AM50" s="176" t="str">
        <f>IF(AND('Overflow Report'!$L48="SSO, Wet Weather",'Overflow Report'!$AA48="April"),'Overflow Report'!$N48,"0")</f>
        <v>0</v>
      </c>
      <c r="AN50" s="176" t="str">
        <f>IF(AND('Overflow Report'!$L48="SSO, Wet Weather",'Overflow Report'!$AA48="May"),'Overflow Report'!$N48,"0")</f>
        <v>0</v>
      </c>
      <c r="AO50" s="176" t="str">
        <f>IF(AND('Overflow Report'!$L48="SSO, Wet Weather",'Overflow Report'!$AA48="June"),'Overflow Report'!$N48,"0")</f>
        <v>0</v>
      </c>
      <c r="AP50" s="176" t="str">
        <f>IF(AND('Overflow Report'!$L48="SSO, Wet Weather",'Overflow Report'!$AA48="July"),'Overflow Report'!$N48,"0")</f>
        <v>0</v>
      </c>
      <c r="AQ50" s="176" t="str">
        <f>IF(AND('Overflow Report'!$L48="SSO, Wet Weather",'Overflow Report'!$AA48="August"),'Overflow Report'!$N48,"0")</f>
        <v>0</v>
      </c>
      <c r="AR50" s="176" t="str">
        <f>IF(AND('Overflow Report'!$L48="SSO, Wet Weather",'Overflow Report'!$AA48="September"),'Overflow Report'!$N48,"0")</f>
        <v>0</v>
      </c>
      <c r="AS50" s="176" t="str">
        <f>IF(AND('Overflow Report'!$L48="SSO, Wet Weather",'Overflow Report'!$AA48="October"),'Overflow Report'!$N48,"0")</f>
        <v>0</v>
      </c>
      <c r="AT50" s="176" t="str">
        <f>IF(AND('Overflow Report'!$L48="SSO, Wet Weather",'Overflow Report'!$AA48="November"),'Overflow Report'!$N48,"0")</f>
        <v>0</v>
      </c>
      <c r="AU50" s="176" t="str">
        <f>IF(AND('Overflow Report'!$L48="SSO, Wet Weather",'Overflow Report'!$AA48="December"),'Overflow Report'!$N48,"0")</f>
        <v>0</v>
      </c>
      <c r="AV50" s="176"/>
      <c r="AW50" s="176" t="str">
        <f>IF(AND('Overflow Report'!$L48="Release [Sewer], Dry Weather",'Overflow Report'!$AA48="January"),'Overflow Report'!$N48,"0")</f>
        <v>0</v>
      </c>
      <c r="AX50" s="176" t="str">
        <f>IF(AND('Overflow Report'!$L48="Release [Sewer], Dry Weather",'Overflow Report'!$AA48="February"),'Overflow Report'!$N48,"0")</f>
        <v>0</v>
      </c>
      <c r="AY50" s="176" t="str">
        <f>IF(AND('Overflow Report'!$L48="Release [Sewer], Dry Weather",'Overflow Report'!$AA48="March"),'Overflow Report'!$N48,"0")</f>
        <v>0</v>
      </c>
      <c r="AZ50" s="176" t="str">
        <f>IF(AND('Overflow Report'!$L48="Release [Sewer], Dry Weather",'Overflow Report'!$AA48="April"),'Overflow Report'!$N48,"0")</f>
        <v>0</v>
      </c>
      <c r="BA50" s="176" t="str">
        <f>IF(AND('Overflow Report'!$L48="Release [Sewer], Dry Weather",'Overflow Report'!$AA48="May"),'Overflow Report'!$N48,"0")</f>
        <v>0</v>
      </c>
      <c r="BB50" s="176" t="str">
        <f>IF(AND('Overflow Report'!$L48="Release [Sewer], Dry Weather",'Overflow Report'!$AA48="June"),'Overflow Report'!$N48,"0")</f>
        <v>0</v>
      </c>
      <c r="BC50" s="176" t="str">
        <f>IF(AND('Overflow Report'!$L48="Release [Sewer], Dry Weather",'Overflow Report'!$AA48="July"),'Overflow Report'!$N48,"0")</f>
        <v>0</v>
      </c>
      <c r="BD50" s="176" t="str">
        <f>IF(AND('Overflow Report'!$L48="Release [Sewer], Dry Weather",'Overflow Report'!$AA48="August"),'Overflow Report'!$N48,"0")</f>
        <v>0</v>
      </c>
      <c r="BE50" s="176" t="str">
        <f>IF(AND('Overflow Report'!$L48="Release [Sewer], Dry Weather",'Overflow Report'!$AA48="September"),'Overflow Report'!$N48,"0")</f>
        <v>0</v>
      </c>
      <c r="BF50" s="176" t="str">
        <f>IF(AND('Overflow Report'!$L48="Release [Sewer], Dry Weather",'Overflow Report'!$AA48="October"),'Overflow Report'!$N48,"0")</f>
        <v>0</v>
      </c>
      <c r="BG50" s="176" t="str">
        <f>IF(AND('Overflow Report'!$L48="Release [Sewer], Dry Weather",'Overflow Report'!$AA48="November"),'Overflow Report'!$N48,"0")</f>
        <v>0</v>
      </c>
      <c r="BH50" s="176" t="str">
        <f>IF(AND('Overflow Report'!$L48="Release [Sewer], Dry Weather",'Overflow Report'!$AA48="December"),'Overflow Report'!$N48,"0")</f>
        <v>0</v>
      </c>
      <c r="BI50" s="176"/>
      <c r="BJ50" s="176" t="str">
        <f>IF(AND('Overflow Report'!$L48="Release [Sewer], Wet Weather",'Overflow Report'!$AA48="January"),'Overflow Report'!$N48,"0")</f>
        <v>0</v>
      </c>
      <c r="BK50" s="176" t="str">
        <f>IF(AND('Overflow Report'!$L48="Release [Sewer], Wet Weather",'Overflow Report'!$AA48="February"),'Overflow Report'!$N48,"0")</f>
        <v>0</v>
      </c>
      <c r="BL50" s="176" t="str">
        <f>IF(AND('Overflow Report'!$L48="Release [Sewer], Wet Weather",'Overflow Report'!$AA48="March"),'Overflow Report'!$N48,"0")</f>
        <v>0</v>
      </c>
      <c r="BM50" s="176" t="str">
        <f>IF(AND('Overflow Report'!$L48="Release [Sewer], Wet Weather",'Overflow Report'!$AA48="April"),'Overflow Report'!$N48,"0")</f>
        <v>0</v>
      </c>
      <c r="BN50" s="176" t="str">
        <f>IF(AND('Overflow Report'!$L48="Release [Sewer], Wet Weather",'Overflow Report'!$AA48="May"),'Overflow Report'!$N48,"0")</f>
        <v>0</v>
      </c>
      <c r="BO50" s="176" t="str">
        <f>IF(AND('Overflow Report'!$L48="Release [Sewer], Wet Weather",'Overflow Report'!$AA48="June"),'Overflow Report'!$N48,"0")</f>
        <v>0</v>
      </c>
      <c r="BP50" s="176" t="str">
        <f>IF(AND('Overflow Report'!$L48="Release [Sewer], Wet Weather",'Overflow Report'!$AA48="July"),'Overflow Report'!$N48,"0")</f>
        <v>0</v>
      </c>
      <c r="BQ50" s="176" t="str">
        <f>IF(AND('Overflow Report'!$L48="Release [Sewer], Wet Weather",'Overflow Report'!$AA48="August"),'Overflow Report'!$N48,"0")</f>
        <v>0</v>
      </c>
      <c r="BR50" s="176" t="str">
        <f>IF(AND('Overflow Report'!$L48="Release [Sewer], Wet Weather",'Overflow Report'!$AA48="September"),'Overflow Report'!$N48,"0")</f>
        <v>0</v>
      </c>
      <c r="BS50" s="176" t="str">
        <f>IF(AND('Overflow Report'!$L48="Release [Sewer], Wet Weather",'Overflow Report'!$AA48="October"),'Overflow Report'!$N48,"0")</f>
        <v>0</v>
      </c>
      <c r="BT50" s="176" t="str">
        <f>IF(AND('Overflow Report'!$L48="Release [Sewer], Wet Weather",'Overflow Report'!$AA48="November"),'Overflow Report'!$N48,"0")</f>
        <v>0</v>
      </c>
      <c r="BU50" s="176" t="str">
        <f>IF(AND('Overflow Report'!$L48="Release [Sewer], Wet Weather",'Overflow Report'!$AA48="December"),'Overflow Report'!$N48,"0")</f>
        <v>0</v>
      </c>
      <c r="BV50" s="176"/>
      <c r="BW50" s="176"/>
      <c r="BX50" s="176"/>
      <c r="BY50" s="176"/>
      <c r="BZ50" s="176"/>
      <c r="CA50" s="176"/>
      <c r="CB50" s="176"/>
      <c r="CC50" s="176"/>
      <c r="CD50" s="176"/>
      <c r="CE50" s="176"/>
      <c r="CF50" s="176"/>
      <c r="CG50" s="176"/>
      <c r="CH50" s="176"/>
      <c r="CI50" s="176"/>
      <c r="CJ50" s="176"/>
    </row>
    <row r="51" spans="3:88" s="173" customFormat="1" ht="15">
      <c r="C51" s="174"/>
      <c r="D51" s="174"/>
      <c r="E51" s="174"/>
      <c r="R51" s="176"/>
      <c r="S51" s="176"/>
      <c r="T51" s="176"/>
      <c r="U51" s="176"/>
      <c r="V51" s="176"/>
      <c r="W51" s="176" t="str">
        <f>IF(AND('Overflow Report'!$L49="SSO, Dry Weather",'Overflow Report'!$AA49="January"),'Overflow Report'!$N49,"0")</f>
        <v>0</v>
      </c>
      <c r="X51" s="176" t="str">
        <f>IF(AND('Overflow Report'!$L49="SSO, Dry Weather",'Overflow Report'!$AA49="February"),'Overflow Report'!$N49,"0")</f>
        <v>0</v>
      </c>
      <c r="Y51" s="176" t="str">
        <f>IF(AND('Overflow Report'!$L49="SSO, Dry Weather",'Overflow Report'!$AA49="March"),'Overflow Report'!$N49,"0")</f>
        <v>0</v>
      </c>
      <c r="Z51" s="176" t="str">
        <f>IF(AND('Overflow Report'!$L49="SSO, Dry Weather",'Overflow Report'!$AA49="April"),'Overflow Report'!$N49,"0")</f>
        <v>0</v>
      </c>
      <c r="AA51" s="176" t="str">
        <f>IF(AND('Overflow Report'!$L49="SSO, Dry Weather",'Overflow Report'!$AA49="May"),'Overflow Report'!$N49,"0")</f>
        <v>0</v>
      </c>
      <c r="AB51" s="176" t="str">
        <f>IF(AND('Overflow Report'!$L49="SSO, Dry Weather",'Overflow Report'!$AA49="June"),'Overflow Report'!$N49,"0")</f>
        <v>0</v>
      </c>
      <c r="AC51" s="176" t="str">
        <f>IF(AND('Overflow Report'!$L49="SSO, Dry Weather",'Overflow Report'!$AA49="July"),'Overflow Report'!$N49,"0")</f>
        <v>0</v>
      </c>
      <c r="AD51" s="176" t="str">
        <f>IF(AND('Overflow Report'!$L49="SSO, Dry Weather",'Overflow Report'!$AA49="August"),'Overflow Report'!$N49,"0")</f>
        <v>0</v>
      </c>
      <c r="AE51" s="176" t="str">
        <f>IF(AND('Overflow Report'!$L49="SSO, Dry Weather",'Overflow Report'!$AA49="September"),'Overflow Report'!$N49,"0")</f>
        <v>0</v>
      </c>
      <c r="AF51" s="176" t="str">
        <f>IF(AND('Overflow Report'!$L49="SSO, Dry Weather",'Overflow Report'!$AA49="October"),'Overflow Report'!$N49,"0")</f>
        <v>0</v>
      </c>
      <c r="AG51" s="176" t="str">
        <f>IF(AND('Overflow Report'!$L49="SSO, Dry Weather",'Overflow Report'!$AA49="November"),'Overflow Report'!$N49,"0")</f>
        <v>0</v>
      </c>
      <c r="AH51" s="176" t="str">
        <f>IF(AND('Overflow Report'!$L49="SSO, Dry Weather",'Overflow Report'!$AA49="December"),'Overflow Report'!$N49,"0")</f>
        <v>0</v>
      </c>
      <c r="AI51" s="176"/>
      <c r="AJ51" s="176" t="str">
        <f>IF(AND('Overflow Report'!$L49="SSO, Wet Weather",'Overflow Report'!$AA49="January"),'Overflow Report'!$N49,"0")</f>
        <v>0</v>
      </c>
      <c r="AK51" s="176" t="str">
        <f>IF(AND('Overflow Report'!$L49="SSO, Wet Weather",'Overflow Report'!$AA49="February"),'Overflow Report'!$N49,"0")</f>
        <v>0</v>
      </c>
      <c r="AL51" s="176" t="str">
        <f>IF(AND('Overflow Report'!$L49="SSO, Wet Weather",'Overflow Report'!$AA49="March"),'Overflow Report'!$N49,"0")</f>
        <v>0</v>
      </c>
      <c r="AM51" s="176" t="str">
        <f>IF(AND('Overflow Report'!$L49="SSO, Wet Weather",'Overflow Report'!$AA49="April"),'Overflow Report'!$N49,"0")</f>
        <v>0</v>
      </c>
      <c r="AN51" s="176" t="str">
        <f>IF(AND('Overflow Report'!$L49="SSO, Wet Weather",'Overflow Report'!$AA49="May"),'Overflow Report'!$N49,"0")</f>
        <v>0</v>
      </c>
      <c r="AO51" s="176" t="str">
        <f>IF(AND('Overflow Report'!$L49="SSO, Wet Weather",'Overflow Report'!$AA49="June"),'Overflow Report'!$N49,"0")</f>
        <v>0</v>
      </c>
      <c r="AP51" s="176" t="str">
        <f>IF(AND('Overflow Report'!$L49="SSO, Wet Weather",'Overflow Report'!$AA49="July"),'Overflow Report'!$N49,"0")</f>
        <v>0</v>
      </c>
      <c r="AQ51" s="176" t="str">
        <f>IF(AND('Overflow Report'!$L49="SSO, Wet Weather",'Overflow Report'!$AA49="August"),'Overflow Report'!$N49,"0")</f>
        <v>0</v>
      </c>
      <c r="AR51" s="176" t="str">
        <f>IF(AND('Overflow Report'!$L49="SSO, Wet Weather",'Overflow Report'!$AA49="September"),'Overflow Report'!$N49,"0")</f>
        <v>0</v>
      </c>
      <c r="AS51" s="176" t="str">
        <f>IF(AND('Overflow Report'!$L49="SSO, Wet Weather",'Overflow Report'!$AA49="October"),'Overflow Report'!$N49,"0")</f>
        <v>0</v>
      </c>
      <c r="AT51" s="176" t="str">
        <f>IF(AND('Overflow Report'!$L49="SSO, Wet Weather",'Overflow Report'!$AA49="November"),'Overflow Report'!$N49,"0")</f>
        <v>0</v>
      </c>
      <c r="AU51" s="176" t="str">
        <f>IF(AND('Overflow Report'!$L49="SSO, Wet Weather",'Overflow Report'!$AA49="December"),'Overflow Report'!$N49,"0")</f>
        <v>0</v>
      </c>
      <c r="AV51" s="176"/>
      <c r="AW51" s="176" t="str">
        <f>IF(AND('Overflow Report'!$L49="Release [Sewer], Dry Weather",'Overflow Report'!$AA49="January"),'Overflow Report'!$N49,"0")</f>
        <v>0</v>
      </c>
      <c r="AX51" s="176" t="str">
        <f>IF(AND('Overflow Report'!$L49="Release [Sewer], Dry Weather",'Overflow Report'!$AA49="February"),'Overflow Report'!$N49,"0")</f>
        <v>0</v>
      </c>
      <c r="AY51" s="176" t="str">
        <f>IF(AND('Overflow Report'!$L49="Release [Sewer], Dry Weather",'Overflow Report'!$AA49="March"),'Overflow Report'!$N49,"0")</f>
        <v>0</v>
      </c>
      <c r="AZ51" s="176" t="str">
        <f>IF(AND('Overflow Report'!$L49="Release [Sewer], Dry Weather",'Overflow Report'!$AA49="April"),'Overflow Report'!$N49,"0")</f>
        <v>0</v>
      </c>
      <c r="BA51" s="176" t="str">
        <f>IF(AND('Overflow Report'!$L49="Release [Sewer], Dry Weather",'Overflow Report'!$AA49="May"),'Overflow Report'!$N49,"0")</f>
        <v>0</v>
      </c>
      <c r="BB51" s="176" t="str">
        <f>IF(AND('Overflow Report'!$L49="Release [Sewer], Dry Weather",'Overflow Report'!$AA49="June"),'Overflow Report'!$N49,"0")</f>
        <v>0</v>
      </c>
      <c r="BC51" s="176" t="str">
        <f>IF(AND('Overflow Report'!$L49="Release [Sewer], Dry Weather",'Overflow Report'!$AA49="July"),'Overflow Report'!$N49,"0")</f>
        <v>0</v>
      </c>
      <c r="BD51" s="176" t="str">
        <f>IF(AND('Overflow Report'!$L49="Release [Sewer], Dry Weather",'Overflow Report'!$AA49="August"),'Overflow Report'!$N49,"0")</f>
        <v>0</v>
      </c>
      <c r="BE51" s="176" t="str">
        <f>IF(AND('Overflow Report'!$L49="Release [Sewer], Dry Weather",'Overflow Report'!$AA49="September"),'Overflow Report'!$N49,"0")</f>
        <v>0</v>
      </c>
      <c r="BF51" s="176" t="str">
        <f>IF(AND('Overflow Report'!$L49="Release [Sewer], Dry Weather",'Overflow Report'!$AA49="October"),'Overflow Report'!$N49,"0")</f>
        <v>0</v>
      </c>
      <c r="BG51" s="176" t="str">
        <f>IF(AND('Overflow Report'!$L49="Release [Sewer], Dry Weather",'Overflow Report'!$AA49="November"),'Overflow Report'!$N49,"0")</f>
        <v>0</v>
      </c>
      <c r="BH51" s="176" t="str">
        <f>IF(AND('Overflow Report'!$L49="Release [Sewer], Dry Weather",'Overflow Report'!$AA49="December"),'Overflow Report'!$N49,"0")</f>
        <v>0</v>
      </c>
      <c r="BI51" s="176"/>
      <c r="BJ51" s="176" t="str">
        <f>IF(AND('Overflow Report'!$L49="Release [Sewer], Wet Weather",'Overflow Report'!$AA49="January"),'Overflow Report'!$N49,"0")</f>
        <v>0</v>
      </c>
      <c r="BK51" s="176" t="str">
        <f>IF(AND('Overflow Report'!$L49="Release [Sewer], Wet Weather",'Overflow Report'!$AA49="February"),'Overflow Report'!$N49,"0")</f>
        <v>0</v>
      </c>
      <c r="BL51" s="176" t="str">
        <f>IF(AND('Overflow Report'!$L49="Release [Sewer], Wet Weather",'Overflow Report'!$AA49="March"),'Overflow Report'!$N49,"0")</f>
        <v>0</v>
      </c>
      <c r="BM51" s="176" t="str">
        <f>IF(AND('Overflow Report'!$L49="Release [Sewer], Wet Weather",'Overflow Report'!$AA49="April"),'Overflow Report'!$N49,"0")</f>
        <v>0</v>
      </c>
      <c r="BN51" s="176" t="str">
        <f>IF(AND('Overflow Report'!$L49="Release [Sewer], Wet Weather",'Overflow Report'!$AA49="May"),'Overflow Report'!$N49,"0")</f>
        <v>0</v>
      </c>
      <c r="BO51" s="176" t="str">
        <f>IF(AND('Overflow Report'!$L49="Release [Sewer], Wet Weather",'Overflow Report'!$AA49="June"),'Overflow Report'!$N49,"0")</f>
        <v>0</v>
      </c>
      <c r="BP51" s="176" t="str">
        <f>IF(AND('Overflow Report'!$L49="Release [Sewer], Wet Weather",'Overflow Report'!$AA49="July"),'Overflow Report'!$N49,"0")</f>
        <v>0</v>
      </c>
      <c r="BQ51" s="176" t="str">
        <f>IF(AND('Overflow Report'!$L49="Release [Sewer], Wet Weather",'Overflow Report'!$AA49="August"),'Overflow Report'!$N49,"0")</f>
        <v>0</v>
      </c>
      <c r="BR51" s="176" t="str">
        <f>IF(AND('Overflow Report'!$L49="Release [Sewer], Wet Weather",'Overflow Report'!$AA49="September"),'Overflow Report'!$N49,"0")</f>
        <v>0</v>
      </c>
      <c r="BS51" s="176" t="str">
        <f>IF(AND('Overflow Report'!$L49="Release [Sewer], Wet Weather",'Overflow Report'!$AA49="October"),'Overflow Report'!$N49,"0")</f>
        <v>0</v>
      </c>
      <c r="BT51" s="176" t="str">
        <f>IF(AND('Overflow Report'!$L49="Release [Sewer], Wet Weather",'Overflow Report'!$AA49="November"),'Overflow Report'!$N49,"0")</f>
        <v>0</v>
      </c>
      <c r="BU51" s="176" t="str">
        <f>IF(AND('Overflow Report'!$L49="Release [Sewer], Wet Weather",'Overflow Report'!$AA49="December"),'Overflow Report'!$N49,"0")</f>
        <v>0</v>
      </c>
      <c r="BV51" s="176"/>
      <c r="BW51" s="176"/>
      <c r="BX51" s="176"/>
      <c r="BY51" s="176"/>
      <c r="BZ51" s="176"/>
      <c r="CA51" s="176"/>
      <c r="CB51" s="176"/>
      <c r="CC51" s="176"/>
      <c r="CD51" s="176"/>
      <c r="CE51" s="176"/>
      <c r="CF51" s="176"/>
      <c r="CG51" s="176"/>
      <c r="CH51" s="176"/>
      <c r="CI51" s="176"/>
      <c r="CJ51" s="176"/>
    </row>
    <row r="52" spans="3:88" s="173" customFormat="1" ht="15">
      <c r="C52" s="174"/>
      <c r="D52" s="174"/>
      <c r="E52" s="174"/>
      <c r="R52" s="176"/>
      <c r="S52" s="176"/>
      <c r="T52" s="176"/>
      <c r="U52" s="176"/>
      <c r="V52" s="176"/>
      <c r="W52" s="176" t="str">
        <f>IF(AND('Overflow Report'!$L50="SSO, Dry Weather",'Overflow Report'!$AA50="January"),'Overflow Report'!$N50,"0")</f>
        <v>0</v>
      </c>
      <c r="X52" s="176" t="str">
        <f>IF(AND('Overflow Report'!$L50="SSO, Dry Weather",'Overflow Report'!$AA50="February"),'Overflow Report'!$N50,"0")</f>
        <v>0</v>
      </c>
      <c r="Y52" s="176" t="str">
        <f>IF(AND('Overflow Report'!$L50="SSO, Dry Weather",'Overflow Report'!$AA50="March"),'Overflow Report'!$N50,"0")</f>
        <v>0</v>
      </c>
      <c r="Z52" s="176" t="str">
        <f>IF(AND('Overflow Report'!$L50="SSO, Dry Weather",'Overflow Report'!$AA50="April"),'Overflow Report'!$N50,"0")</f>
        <v>0</v>
      </c>
      <c r="AA52" s="176" t="str">
        <f>IF(AND('Overflow Report'!$L50="SSO, Dry Weather",'Overflow Report'!$AA50="May"),'Overflow Report'!$N50,"0")</f>
        <v>0</v>
      </c>
      <c r="AB52" s="176" t="str">
        <f>IF(AND('Overflow Report'!$L50="SSO, Dry Weather",'Overflow Report'!$AA50="June"),'Overflow Report'!$N50,"0")</f>
        <v>0</v>
      </c>
      <c r="AC52" s="176" t="str">
        <f>IF(AND('Overflow Report'!$L50="SSO, Dry Weather",'Overflow Report'!$AA50="July"),'Overflow Report'!$N50,"0")</f>
        <v>0</v>
      </c>
      <c r="AD52" s="176" t="str">
        <f>IF(AND('Overflow Report'!$L50="SSO, Dry Weather",'Overflow Report'!$AA50="August"),'Overflow Report'!$N50,"0")</f>
        <v>0</v>
      </c>
      <c r="AE52" s="176" t="str">
        <f>IF(AND('Overflow Report'!$L50="SSO, Dry Weather",'Overflow Report'!$AA50="September"),'Overflow Report'!$N50,"0")</f>
        <v>0</v>
      </c>
      <c r="AF52" s="176" t="str">
        <f>IF(AND('Overflow Report'!$L50="SSO, Dry Weather",'Overflow Report'!$AA50="October"),'Overflow Report'!$N50,"0")</f>
        <v>0</v>
      </c>
      <c r="AG52" s="176" t="str">
        <f>IF(AND('Overflow Report'!$L50="SSO, Dry Weather",'Overflow Report'!$AA50="November"),'Overflow Report'!$N50,"0")</f>
        <v>0</v>
      </c>
      <c r="AH52" s="176" t="str">
        <f>IF(AND('Overflow Report'!$L50="SSO, Dry Weather",'Overflow Report'!$AA50="December"),'Overflow Report'!$N50,"0")</f>
        <v>0</v>
      </c>
      <c r="AI52" s="176"/>
      <c r="AJ52" s="176" t="str">
        <f>IF(AND('Overflow Report'!$L50="SSO, Wet Weather",'Overflow Report'!$AA50="January"),'Overflow Report'!$N50,"0")</f>
        <v>0</v>
      </c>
      <c r="AK52" s="176" t="str">
        <f>IF(AND('Overflow Report'!$L50="SSO, Wet Weather",'Overflow Report'!$AA50="February"),'Overflow Report'!$N50,"0")</f>
        <v>0</v>
      </c>
      <c r="AL52" s="176" t="str">
        <f>IF(AND('Overflow Report'!$L50="SSO, Wet Weather",'Overflow Report'!$AA50="March"),'Overflow Report'!$N50,"0")</f>
        <v>0</v>
      </c>
      <c r="AM52" s="176" t="str">
        <f>IF(AND('Overflow Report'!$L50="SSO, Wet Weather",'Overflow Report'!$AA50="April"),'Overflow Report'!$N50,"0")</f>
        <v>0</v>
      </c>
      <c r="AN52" s="176" t="str">
        <f>IF(AND('Overflow Report'!$L50="SSO, Wet Weather",'Overflow Report'!$AA50="May"),'Overflow Report'!$N50,"0")</f>
        <v>0</v>
      </c>
      <c r="AO52" s="176" t="str">
        <f>IF(AND('Overflow Report'!$L50="SSO, Wet Weather",'Overflow Report'!$AA50="June"),'Overflow Report'!$N50,"0")</f>
        <v>0</v>
      </c>
      <c r="AP52" s="176" t="str">
        <f>IF(AND('Overflow Report'!$L50="SSO, Wet Weather",'Overflow Report'!$AA50="July"),'Overflow Report'!$N50,"0")</f>
        <v>0</v>
      </c>
      <c r="AQ52" s="176" t="str">
        <f>IF(AND('Overflow Report'!$L50="SSO, Wet Weather",'Overflow Report'!$AA50="August"),'Overflow Report'!$N50,"0")</f>
        <v>0</v>
      </c>
      <c r="AR52" s="176" t="str">
        <f>IF(AND('Overflow Report'!$L50="SSO, Wet Weather",'Overflow Report'!$AA50="September"),'Overflow Report'!$N50,"0")</f>
        <v>0</v>
      </c>
      <c r="AS52" s="176" t="str">
        <f>IF(AND('Overflow Report'!$L50="SSO, Wet Weather",'Overflow Report'!$AA50="October"),'Overflow Report'!$N50,"0")</f>
        <v>0</v>
      </c>
      <c r="AT52" s="176" t="str">
        <f>IF(AND('Overflow Report'!$L50="SSO, Wet Weather",'Overflow Report'!$AA50="November"),'Overflow Report'!$N50,"0")</f>
        <v>0</v>
      </c>
      <c r="AU52" s="176" t="str">
        <f>IF(AND('Overflow Report'!$L50="SSO, Wet Weather",'Overflow Report'!$AA50="December"),'Overflow Report'!$N50,"0")</f>
        <v>0</v>
      </c>
      <c r="AV52" s="176"/>
      <c r="AW52" s="176" t="str">
        <f>IF(AND('Overflow Report'!$L50="Release [Sewer], Dry Weather",'Overflow Report'!$AA50="January"),'Overflow Report'!$N50,"0")</f>
        <v>0</v>
      </c>
      <c r="AX52" s="176" t="str">
        <f>IF(AND('Overflow Report'!$L50="Release [Sewer], Dry Weather",'Overflow Report'!$AA50="February"),'Overflow Report'!$N50,"0")</f>
        <v>0</v>
      </c>
      <c r="AY52" s="176" t="str">
        <f>IF(AND('Overflow Report'!$L50="Release [Sewer], Dry Weather",'Overflow Report'!$AA50="March"),'Overflow Report'!$N50,"0")</f>
        <v>0</v>
      </c>
      <c r="AZ52" s="176" t="str">
        <f>IF(AND('Overflow Report'!$L50="Release [Sewer], Dry Weather",'Overflow Report'!$AA50="April"),'Overflow Report'!$N50,"0")</f>
        <v>0</v>
      </c>
      <c r="BA52" s="176" t="str">
        <f>IF(AND('Overflow Report'!$L50="Release [Sewer], Dry Weather",'Overflow Report'!$AA50="May"),'Overflow Report'!$N50,"0")</f>
        <v>0</v>
      </c>
      <c r="BB52" s="176" t="str">
        <f>IF(AND('Overflow Report'!$L50="Release [Sewer], Dry Weather",'Overflow Report'!$AA50="June"),'Overflow Report'!$N50,"0")</f>
        <v>0</v>
      </c>
      <c r="BC52" s="176" t="str">
        <f>IF(AND('Overflow Report'!$L50="Release [Sewer], Dry Weather",'Overflow Report'!$AA50="July"),'Overflow Report'!$N50,"0")</f>
        <v>0</v>
      </c>
      <c r="BD52" s="176" t="str">
        <f>IF(AND('Overflow Report'!$L50="Release [Sewer], Dry Weather",'Overflow Report'!$AA50="August"),'Overflow Report'!$N50,"0")</f>
        <v>0</v>
      </c>
      <c r="BE52" s="176" t="str">
        <f>IF(AND('Overflow Report'!$L50="Release [Sewer], Dry Weather",'Overflow Report'!$AA50="September"),'Overflow Report'!$N50,"0")</f>
        <v>0</v>
      </c>
      <c r="BF52" s="176" t="str">
        <f>IF(AND('Overflow Report'!$L50="Release [Sewer], Dry Weather",'Overflow Report'!$AA50="October"),'Overflow Report'!$N50,"0")</f>
        <v>0</v>
      </c>
      <c r="BG52" s="176" t="str">
        <f>IF(AND('Overflow Report'!$L50="Release [Sewer], Dry Weather",'Overflow Report'!$AA50="November"),'Overflow Report'!$N50,"0")</f>
        <v>0</v>
      </c>
      <c r="BH52" s="176" t="str">
        <f>IF(AND('Overflow Report'!$L50="Release [Sewer], Dry Weather",'Overflow Report'!$AA50="December"),'Overflow Report'!$N50,"0")</f>
        <v>0</v>
      </c>
      <c r="BI52" s="176"/>
      <c r="BJ52" s="176" t="str">
        <f>IF(AND('Overflow Report'!$L50="Release [Sewer], Wet Weather",'Overflow Report'!$AA50="January"),'Overflow Report'!$N50,"0")</f>
        <v>0</v>
      </c>
      <c r="BK52" s="176" t="str">
        <f>IF(AND('Overflow Report'!$L50="Release [Sewer], Wet Weather",'Overflow Report'!$AA50="February"),'Overflow Report'!$N50,"0")</f>
        <v>0</v>
      </c>
      <c r="BL52" s="176" t="str">
        <f>IF(AND('Overflow Report'!$L50="Release [Sewer], Wet Weather",'Overflow Report'!$AA50="March"),'Overflow Report'!$N50,"0")</f>
        <v>0</v>
      </c>
      <c r="BM52" s="176" t="str">
        <f>IF(AND('Overflow Report'!$L50="Release [Sewer], Wet Weather",'Overflow Report'!$AA50="April"),'Overflow Report'!$N50,"0")</f>
        <v>0</v>
      </c>
      <c r="BN52" s="176" t="str">
        <f>IF(AND('Overflow Report'!$L50="Release [Sewer], Wet Weather",'Overflow Report'!$AA50="May"),'Overflow Report'!$N50,"0")</f>
        <v>0</v>
      </c>
      <c r="BO52" s="176" t="str">
        <f>IF(AND('Overflow Report'!$L50="Release [Sewer], Wet Weather",'Overflow Report'!$AA50="June"),'Overflow Report'!$N50,"0")</f>
        <v>0</v>
      </c>
      <c r="BP52" s="176" t="str">
        <f>IF(AND('Overflow Report'!$L50="Release [Sewer], Wet Weather",'Overflow Report'!$AA50="July"),'Overflow Report'!$N50,"0")</f>
        <v>0</v>
      </c>
      <c r="BQ52" s="176" t="str">
        <f>IF(AND('Overflow Report'!$L50="Release [Sewer], Wet Weather",'Overflow Report'!$AA50="August"),'Overflow Report'!$N50,"0")</f>
        <v>0</v>
      </c>
      <c r="BR52" s="176" t="str">
        <f>IF(AND('Overflow Report'!$L50="Release [Sewer], Wet Weather",'Overflow Report'!$AA50="September"),'Overflow Report'!$N50,"0")</f>
        <v>0</v>
      </c>
      <c r="BS52" s="176" t="str">
        <f>IF(AND('Overflow Report'!$L50="Release [Sewer], Wet Weather",'Overflow Report'!$AA50="October"),'Overflow Report'!$N50,"0")</f>
        <v>0</v>
      </c>
      <c r="BT52" s="176" t="str">
        <f>IF(AND('Overflow Report'!$L50="Release [Sewer], Wet Weather",'Overflow Report'!$AA50="November"),'Overflow Report'!$N50,"0")</f>
        <v>0</v>
      </c>
      <c r="BU52" s="176" t="str">
        <f>IF(AND('Overflow Report'!$L50="Release [Sewer], Wet Weather",'Overflow Report'!$AA50="December"),'Overflow Report'!$N50,"0")</f>
        <v>0</v>
      </c>
      <c r="BV52" s="176"/>
      <c r="BW52" s="176"/>
      <c r="BX52" s="176"/>
      <c r="BY52" s="176"/>
      <c r="BZ52" s="176"/>
      <c r="CA52" s="176"/>
      <c r="CB52" s="176"/>
      <c r="CC52" s="176"/>
      <c r="CD52" s="176"/>
      <c r="CE52" s="176"/>
      <c r="CF52" s="176"/>
      <c r="CG52" s="176"/>
      <c r="CH52" s="176"/>
      <c r="CI52" s="176"/>
      <c r="CJ52" s="176"/>
    </row>
    <row r="53" spans="3:88" s="173" customFormat="1" ht="15">
      <c r="C53" s="174"/>
      <c r="D53" s="174"/>
      <c r="E53" s="174"/>
      <c r="R53" s="176"/>
      <c r="S53" s="176"/>
      <c r="T53" s="176"/>
      <c r="U53" s="176"/>
      <c r="V53" s="176"/>
      <c r="W53" s="176" t="str">
        <f>IF(AND('Overflow Report'!$L51="SSO, Dry Weather",'Overflow Report'!$AA51="January"),'Overflow Report'!$N51,"0")</f>
        <v>0</v>
      </c>
      <c r="X53" s="176" t="str">
        <f>IF(AND('Overflow Report'!$L51="SSO, Dry Weather",'Overflow Report'!$AA51="February"),'Overflow Report'!$N51,"0")</f>
        <v>0</v>
      </c>
      <c r="Y53" s="176" t="str">
        <f>IF(AND('Overflow Report'!$L51="SSO, Dry Weather",'Overflow Report'!$AA51="March"),'Overflow Report'!$N51,"0")</f>
        <v>0</v>
      </c>
      <c r="Z53" s="176" t="str">
        <f>IF(AND('Overflow Report'!$L51="SSO, Dry Weather",'Overflow Report'!$AA51="April"),'Overflow Report'!$N51,"0")</f>
        <v>0</v>
      </c>
      <c r="AA53" s="176" t="str">
        <f>IF(AND('Overflow Report'!$L51="SSO, Dry Weather",'Overflow Report'!$AA51="May"),'Overflow Report'!$N51,"0")</f>
        <v>0</v>
      </c>
      <c r="AB53" s="176" t="str">
        <f>IF(AND('Overflow Report'!$L51="SSO, Dry Weather",'Overflow Report'!$AA51="June"),'Overflow Report'!$N51,"0")</f>
        <v>0</v>
      </c>
      <c r="AC53" s="176" t="str">
        <f>IF(AND('Overflow Report'!$L51="SSO, Dry Weather",'Overflow Report'!$AA51="July"),'Overflow Report'!$N51,"0")</f>
        <v>0</v>
      </c>
      <c r="AD53" s="176" t="str">
        <f>IF(AND('Overflow Report'!$L51="SSO, Dry Weather",'Overflow Report'!$AA51="August"),'Overflow Report'!$N51,"0")</f>
        <v>0</v>
      </c>
      <c r="AE53" s="176" t="str">
        <f>IF(AND('Overflow Report'!$L51="SSO, Dry Weather",'Overflow Report'!$AA51="September"),'Overflow Report'!$N51,"0")</f>
        <v>0</v>
      </c>
      <c r="AF53" s="176" t="str">
        <f>IF(AND('Overflow Report'!$L51="SSO, Dry Weather",'Overflow Report'!$AA51="October"),'Overflow Report'!$N51,"0")</f>
        <v>0</v>
      </c>
      <c r="AG53" s="176" t="str">
        <f>IF(AND('Overflow Report'!$L51="SSO, Dry Weather",'Overflow Report'!$AA51="November"),'Overflow Report'!$N51,"0")</f>
        <v>0</v>
      </c>
      <c r="AH53" s="176" t="str">
        <f>IF(AND('Overflow Report'!$L51="SSO, Dry Weather",'Overflow Report'!$AA51="December"),'Overflow Report'!$N51,"0")</f>
        <v>0</v>
      </c>
      <c r="AI53" s="176"/>
      <c r="AJ53" s="176" t="str">
        <f>IF(AND('Overflow Report'!$L51="SSO, Wet Weather",'Overflow Report'!$AA51="January"),'Overflow Report'!$N51,"0")</f>
        <v>0</v>
      </c>
      <c r="AK53" s="176" t="str">
        <f>IF(AND('Overflow Report'!$L51="SSO, Wet Weather",'Overflow Report'!$AA51="February"),'Overflow Report'!$N51,"0")</f>
        <v>0</v>
      </c>
      <c r="AL53" s="176" t="str">
        <f>IF(AND('Overflow Report'!$L51="SSO, Wet Weather",'Overflow Report'!$AA51="March"),'Overflow Report'!$N51,"0")</f>
        <v>0</v>
      </c>
      <c r="AM53" s="176" t="str">
        <f>IF(AND('Overflow Report'!$L51="SSO, Wet Weather",'Overflow Report'!$AA51="April"),'Overflow Report'!$N51,"0")</f>
        <v>0</v>
      </c>
      <c r="AN53" s="176" t="str">
        <f>IF(AND('Overflow Report'!$L51="SSO, Wet Weather",'Overflow Report'!$AA51="May"),'Overflow Report'!$N51,"0")</f>
        <v>0</v>
      </c>
      <c r="AO53" s="176" t="str">
        <f>IF(AND('Overflow Report'!$L51="SSO, Wet Weather",'Overflow Report'!$AA51="June"),'Overflow Report'!$N51,"0")</f>
        <v>0</v>
      </c>
      <c r="AP53" s="176" t="str">
        <f>IF(AND('Overflow Report'!$L51="SSO, Wet Weather",'Overflow Report'!$AA51="July"),'Overflow Report'!$N51,"0")</f>
        <v>0</v>
      </c>
      <c r="AQ53" s="176" t="str">
        <f>IF(AND('Overflow Report'!$L51="SSO, Wet Weather",'Overflow Report'!$AA51="August"),'Overflow Report'!$N51,"0")</f>
        <v>0</v>
      </c>
      <c r="AR53" s="176" t="str">
        <f>IF(AND('Overflow Report'!$L51="SSO, Wet Weather",'Overflow Report'!$AA51="September"),'Overflow Report'!$N51,"0")</f>
        <v>0</v>
      </c>
      <c r="AS53" s="176" t="str">
        <f>IF(AND('Overflow Report'!$L51="SSO, Wet Weather",'Overflow Report'!$AA51="October"),'Overflow Report'!$N51,"0")</f>
        <v>0</v>
      </c>
      <c r="AT53" s="176" t="str">
        <f>IF(AND('Overflow Report'!$L51="SSO, Wet Weather",'Overflow Report'!$AA51="November"),'Overflow Report'!$N51,"0")</f>
        <v>0</v>
      </c>
      <c r="AU53" s="176" t="str">
        <f>IF(AND('Overflow Report'!$L51="SSO, Wet Weather",'Overflow Report'!$AA51="December"),'Overflow Report'!$N51,"0")</f>
        <v>0</v>
      </c>
      <c r="AV53" s="176"/>
      <c r="AW53" s="176" t="str">
        <f>IF(AND('Overflow Report'!$L51="Release [Sewer], Dry Weather",'Overflow Report'!$AA51="January"),'Overflow Report'!$N51,"0")</f>
        <v>0</v>
      </c>
      <c r="AX53" s="176" t="str">
        <f>IF(AND('Overflow Report'!$L51="Release [Sewer], Dry Weather",'Overflow Report'!$AA51="February"),'Overflow Report'!$N51,"0")</f>
        <v>0</v>
      </c>
      <c r="AY53" s="176" t="str">
        <f>IF(AND('Overflow Report'!$L51="Release [Sewer], Dry Weather",'Overflow Report'!$AA51="March"),'Overflow Report'!$N51,"0")</f>
        <v>0</v>
      </c>
      <c r="AZ53" s="176" t="str">
        <f>IF(AND('Overflow Report'!$L51="Release [Sewer], Dry Weather",'Overflow Report'!$AA51="April"),'Overflow Report'!$N51,"0")</f>
        <v>0</v>
      </c>
      <c r="BA53" s="176" t="str">
        <f>IF(AND('Overflow Report'!$L51="Release [Sewer], Dry Weather",'Overflow Report'!$AA51="May"),'Overflow Report'!$N51,"0")</f>
        <v>0</v>
      </c>
      <c r="BB53" s="176" t="str">
        <f>IF(AND('Overflow Report'!$L51="Release [Sewer], Dry Weather",'Overflow Report'!$AA51="June"),'Overflow Report'!$N51,"0")</f>
        <v>0</v>
      </c>
      <c r="BC53" s="176" t="str">
        <f>IF(AND('Overflow Report'!$L51="Release [Sewer], Dry Weather",'Overflow Report'!$AA51="July"),'Overflow Report'!$N51,"0")</f>
        <v>0</v>
      </c>
      <c r="BD53" s="176" t="str">
        <f>IF(AND('Overflow Report'!$L51="Release [Sewer], Dry Weather",'Overflow Report'!$AA51="August"),'Overflow Report'!$N51,"0")</f>
        <v>0</v>
      </c>
      <c r="BE53" s="176" t="str">
        <f>IF(AND('Overflow Report'!$L51="Release [Sewer], Dry Weather",'Overflow Report'!$AA51="September"),'Overflow Report'!$N51,"0")</f>
        <v>0</v>
      </c>
      <c r="BF53" s="176" t="str">
        <f>IF(AND('Overflow Report'!$L51="Release [Sewer], Dry Weather",'Overflow Report'!$AA51="October"),'Overflow Report'!$N51,"0")</f>
        <v>0</v>
      </c>
      <c r="BG53" s="176" t="str">
        <f>IF(AND('Overflow Report'!$L51="Release [Sewer], Dry Weather",'Overflow Report'!$AA51="November"),'Overflow Report'!$N51,"0")</f>
        <v>0</v>
      </c>
      <c r="BH53" s="176" t="str">
        <f>IF(AND('Overflow Report'!$L51="Release [Sewer], Dry Weather",'Overflow Report'!$AA51="December"),'Overflow Report'!$N51,"0")</f>
        <v>0</v>
      </c>
      <c r="BI53" s="176"/>
      <c r="BJ53" s="176" t="str">
        <f>IF(AND('Overflow Report'!$L51="Release [Sewer], Wet Weather",'Overflow Report'!$AA51="January"),'Overflow Report'!$N51,"0")</f>
        <v>0</v>
      </c>
      <c r="BK53" s="176" t="str">
        <f>IF(AND('Overflow Report'!$L51="Release [Sewer], Wet Weather",'Overflow Report'!$AA51="February"),'Overflow Report'!$N51,"0")</f>
        <v>0</v>
      </c>
      <c r="BL53" s="176" t="str">
        <f>IF(AND('Overflow Report'!$L51="Release [Sewer], Wet Weather",'Overflow Report'!$AA51="March"),'Overflow Report'!$N51,"0")</f>
        <v>0</v>
      </c>
      <c r="BM53" s="176" t="str">
        <f>IF(AND('Overflow Report'!$L51="Release [Sewer], Wet Weather",'Overflow Report'!$AA51="April"),'Overflow Report'!$N51,"0")</f>
        <v>0</v>
      </c>
      <c r="BN53" s="176" t="str">
        <f>IF(AND('Overflow Report'!$L51="Release [Sewer], Wet Weather",'Overflow Report'!$AA51="May"),'Overflow Report'!$N51,"0")</f>
        <v>0</v>
      </c>
      <c r="BO53" s="176" t="str">
        <f>IF(AND('Overflow Report'!$L51="Release [Sewer], Wet Weather",'Overflow Report'!$AA51="June"),'Overflow Report'!$N51,"0")</f>
        <v>0</v>
      </c>
      <c r="BP53" s="176" t="str">
        <f>IF(AND('Overflow Report'!$L51="Release [Sewer], Wet Weather",'Overflow Report'!$AA51="July"),'Overflow Report'!$N51,"0")</f>
        <v>0</v>
      </c>
      <c r="BQ53" s="176" t="str">
        <f>IF(AND('Overflow Report'!$L51="Release [Sewer], Wet Weather",'Overflow Report'!$AA51="August"),'Overflow Report'!$N51,"0")</f>
        <v>0</v>
      </c>
      <c r="BR53" s="176" t="str">
        <f>IF(AND('Overflow Report'!$L51="Release [Sewer], Wet Weather",'Overflow Report'!$AA51="September"),'Overflow Report'!$N51,"0")</f>
        <v>0</v>
      </c>
      <c r="BS53" s="176" t="str">
        <f>IF(AND('Overflow Report'!$L51="Release [Sewer], Wet Weather",'Overflow Report'!$AA51="October"),'Overflow Report'!$N51,"0")</f>
        <v>0</v>
      </c>
      <c r="BT53" s="176" t="str">
        <f>IF(AND('Overflow Report'!$L51="Release [Sewer], Wet Weather",'Overflow Report'!$AA51="November"),'Overflow Report'!$N51,"0")</f>
        <v>0</v>
      </c>
      <c r="BU53" s="176" t="str">
        <f>IF(AND('Overflow Report'!$L51="Release [Sewer], Wet Weather",'Overflow Report'!$AA51="December"),'Overflow Report'!$N51,"0")</f>
        <v>0</v>
      </c>
      <c r="BV53" s="176"/>
      <c r="BW53" s="176"/>
      <c r="BX53" s="176"/>
      <c r="BY53" s="176"/>
      <c r="BZ53" s="176"/>
      <c r="CA53" s="176"/>
      <c r="CB53" s="176"/>
      <c r="CC53" s="176"/>
      <c r="CD53" s="176"/>
      <c r="CE53" s="176"/>
      <c r="CF53" s="176"/>
      <c r="CG53" s="176"/>
      <c r="CH53" s="176"/>
      <c r="CI53" s="176"/>
      <c r="CJ53" s="176"/>
    </row>
    <row r="54" spans="3:88" s="173" customFormat="1" ht="15">
      <c r="C54" s="174"/>
      <c r="D54" s="174"/>
      <c r="E54" s="174"/>
      <c r="R54" s="176"/>
      <c r="S54" s="176"/>
      <c r="T54" s="176"/>
      <c r="U54" s="176"/>
      <c r="V54" s="176"/>
      <c r="W54" s="176" t="str">
        <f>IF(AND('Overflow Report'!$L52="SSO, Dry Weather",'Overflow Report'!$AA52="January"),'Overflow Report'!$N52,"0")</f>
        <v>0</v>
      </c>
      <c r="X54" s="176" t="str">
        <f>IF(AND('Overflow Report'!$L52="SSO, Dry Weather",'Overflow Report'!$AA52="February"),'Overflow Report'!$N52,"0")</f>
        <v>0</v>
      </c>
      <c r="Y54" s="176" t="str">
        <f>IF(AND('Overflow Report'!$L52="SSO, Dry Weather",'Overflow Report'!$AA52="March"),'Overflow Report'!$N52,"0")</f>
        <v>0</v>
      </c>
      <c r="Z54" s="176" t="str">
        <f>IF(AND('Overflow Report'!$L52="SSO, Dry Weather",'Overflow Report'!$AA52="April"),'Overflow Report'!$N52,"0")</f>
        <v>0</v>
      </c>
      <c r="AA54" s="176" t="str">
        <f>IF(AND('Overflow Report'!$L52="SSO, Dry Weather",'Overflow Report'!$AA52="May"),'Overflow Report'!$N52,"0")</f>
        <v>0</v>
      </c>
      <c r="AB54" s="176" t="str">
        <f>IF(AND('Overflow Report'!$L52="SSO, Dry Weather",'Overflow Report'!$AA52="June"),'Overflow Report'!$N52,"0")</f>
        <v>0</v>
      </c>
      <c r="AC54" s="176" t="str">
        <f>IF(AND('Overflow Report'!$L52="SSO, Dry Weather",'Overflow Report'!$AA52="July"),'Overflow Report'!$N52,"0")</f>
        <v>0</v>
      </c>
      <c r="AD54" s="176" t="str">
        <f>IF(AND('Overflow Report'!$L52="SSO, Dry Weather",'Overflow Report'!$AA52="August"),'Overflow Report'!$N52,"0")</f>
        <v>0</v>
      </c>
      <c r="AE54" s="176" t="str">
        <f>IF(AND('Overflow Report'!$L52="SSO, Dry Weather",'Overflow Report'!$AA52="September"),'Overflow Report'!$N52,"0")</f>
        <v>0</v>
      </c>
      <c r="AF54" s="176" t="str">
        <f>IF(AND('Overflow Report'!$L52="SSO, Dry Weather",'Overflow Report'!$AA52="October"),'Overflow Report'!$N52,"0")</f>
        <v>0</v>
      </c>
      <c r="AG54" s="176" t="str">
        <f>IF(AND('Overflow Report'!$L52="SSO, Dry Weather",'Overflow Report'!$AA52="November"),'Overflow Report'!$N52,"0")</f>
        <v>0</v>
      </c>
      <c r="AH54" s="176" t="str">
        <f>IF(AND('Overflow Report'!$L52="SSO, Dry Weather",'Overflow Report'!$AA52="December"),'Overflow Report'!$N52,"0")</f>
        <v>0</v>
      </c>
      <c r="AI54" s="176"/>
      <c r="AJ54" s="176" t="str">
        <f>IF(AND('Overflow Report'!$L52="SSO, Wet Weather",'Overflow Report'!$AA52="January"),'Overflow Report'!$N52,"0")</f>
        <v>0</v>
      </c>
      <c r="AK54" s="176" t="str">
        <f>IF(AND('Overflow Report'!$L52="SSO, Wet Weather",'Overflow Report'!$AA52="February"),'Overflow Report'!$N52,"0")</f>
        <v>0</v>
      </c>
      <c r="AL54" s="176" t="str">
        <f>IF(AND('Overflow Report'!$L52="SSO, Wet Weather",'Overflow Report'!$AA52="March"),'Overflow Report'!$N52,"0")</f>
        <v>0</v>
      </c>
      <c r="AM54" s="176" t="str">
        <f>IF(AND('Overflow Report'!$L52="SSO, Wet Weather",'Overflow Report'!$AA52="April"),'Overflow Report'!$N52,"0")</f>
        <v>0</v>
      </c>
      <c r="AN54" s="176" t="str">
        <f>IF(AND('Overflow Report'!$L52="SSO, Wet Weather",'Overflow Report'!$AA52="May"),'Overflow Report'!$N52,"0")</f>
        <v>0</v>
      </c>
      <c r="AO54" s="176" t="str">
        <f>IF(AND('Overflow Report'!$L52="SSO, Wet Weather",'Overflow Report'!$AA52="June"),'Overflow Report'!$N52,"0")</f>
        <v>0</v>
      </c>
      <c r="AP54" s="176" t="str">
        <f>IF(AND('Overflow Report'!$L52="SSO, Wet Weather",'Overflow Report'!$AA52="July"),'Overflow Report'!$N52,"0")</f>
        <v>0</v>
      </c>
      <c r="AQ54" s="176" t="str">
        <f>IF(AND('Overflow Report'!$L52="SSO, Wet Weather",'Overflow Report'!$AA52="August"),'Overflow Report'!$N52,"0")</f>
        <v>0</v>
      </c>
      <c r="AR54" s="176" t="str">
        <f>IF(AND('Overflow Report'!$L52="SSO, Wet Weather",'Overflow Report'!$AA52="September"),'Overflow Report'!$N52,"0")</f>
        <v>0</v>
      </c>
      <c r="AS54" s="176" t="str">
        <f>IF(AND('Overflow Report'!$L52="SSO, Wet Weather",'Overflow Report'!$AA52="October"),'Overflow Report'!$N52,"0")</f>
        <v>0</v>
      </c>
      <c r="AT54" s="176" t="str">
        <f>IF(AND('Overflow Report'!$L52="SSO, Wet Weather",'Overflow Report'!$AA52="November"),'Overflow Report'!$N52,"0")</f>
        <v>0</v>
      </c>
      <c r="AU54" s="176" t="str">
        <f>IF(AND('Overflow Report'!$L52="SSO, Wet Weather",'Overflow Report'!$AA52="December"),'Overflow Report'!$N52,"0")</f>
        <v>0</v>
      </c>
      <c r="AV54" s="176"/>
      <c r="AW54" s="176" t="str">
        <f>IF(AND('Overflow Report'!$L52="Release [Sewer], Dry Weather",'Overflow Report'!$AA52="January"),'Overflow Report'!$N52,"0")</f>
        <v>0</v>
      </c>
      <c r="AX54" s="176" t="str">
        <f>IF(AND('Overflow Report'!$L52="Release [Sewer], Dry Weather",'Overflow Report'!$AA52="February"),'Overflow Report'!$N52,"0")</f>
        <v>0</v>
      </c>
      <c r="AY54" s="176" t="str">
        <f>IF(AND('Overflow Report'!$L52="Release [Sewer], Dry Weather",'Overflow Report'!$AA52="March"),'Overflow Report'!$N52,"0")</f>
        <v>0</v>
      </c>
      <c r="AZ54" s="176" t="str">
        <f>IF(AND('Overflow Report'!$L52="Release [Sewer], Dry Weather",'Overflow Report'!$AA52="April"),'Overflow Report'!$N52,"0")</f>
        <v>0</v>
      </c>
      <c r="BA54" s="176" t="str">
        <f>IF(AND('Overflow Report'!$L52="Release [Sewer], Dry Weather",'Overflow Report'!$AA52="May"),'Overflow Report'!$N52,"0")</f>
        <v>0</v>
      </c>
      <c r="BB54" s="176" t="str">
        <f>IF(AND('Overflow Report'!$L52="Release [Sewer], Dry Weather",'Overflow Report'!$AA52="June"),'Overflow Report'!$N52,"0")</f>
        <v>0</v>
      </c>
      <c r="BC54" s="176" t="str">
        <f>IF(AND('Overflow Report'!$L52="Release [Sewer], Dry Weather",'Overflow Report'!$AA52="July"),'Overflow Report'!$N52,"0")</f>
        <v>0</v>
      </c>
      <c r="BD54" s="176" t="str">
        <f>IF(AND('Overflow Report'!$L52="Release [Sewer], Dry Weather",'Overflow Report'!$AA52="August"),'Overflow Report'!$N52,"0")</f>
        <v>0</v>
      </c>
      <c r="BE54" s="176" t="str">
        <f>IF(AND('Overflow Report'!$L52="Release [Sewer], Dry Weather",'Overflow Report'!$AA52="September"),'Overflow Report'!$N52,"0")</f>
        <v>0</v>
      </c>
      <c r="BF54" s="176" t="str">
        <f>IF(AND('Overflow Report'!$L52="Release [Sewer], Dry Weather",'Overflow Report'!$AA52="October"),'Overflow Report'!$N52,"0")</f>
        <v>0</v>
      </c>
      <c r="BG54" s="176" t="str">
        <f>IF(AND('Overflow Report'!$L52="Release [Sewer], Dry Weather",'Overflow Report'!$AA52="November"),'Overflow Report'!$N52,"0")</f>
        <v>0</v>
      </c>
      <c r="BH54" s="176" t="str">
        <f>IF(AND('Overflow Report'!$L52="Release [Sewer], Dry Weather",'Overflow Report'!$AA52="December"),'Overflow Report'!$N52,"0")</f>
        <v>0</v>
      </c>
      <c r="BI54" s="176"/>
      <c r="BJ54" s="176" t="str">
        <f>IF(AND('Overflow Report'!$L52="Release [Sewer], Wet Weather",'Overflow Report'!$AA52="January"),'Overflow Report'!$N52,"0")</f>
        <v>0</v>
      </c>
      <c r="BK54" s="176" t="str">
        <f>IF(AND('Overflow Report'!$L52="Release [Sewer], Wet Weather",'Overflow Report'!$AA52="February"),'Overflow Report'!$N52,"0")</f>
        <v>0</v>
      </c>
      <c r="BL54" s="176" t="str">
        <f>IF(AND('Overflow Report'!$L52="Release [Sewer], Wet Weather",'Overflow Report'!$AA52="March"),'Overflow Report'!$N52,"0")</f>
        <v>0</v>
      </c>
      <c r="BM54" s="176" t="str">
        <f>IF(AND('Overflow Report'!$L52="Release [Sewer], Wet Weather",'Overflow Report'!$AA52="April"),'Overflow Report'!$N52,"0")</f>
        <v>0</v>
      </c>
      <c r="BN54" s="176" t="str">
        <f>IF(AND('Overflow Report'!$L52="Release [Sewer], Wet Weather",'Overflow Report'!$AA52="May"),'Overflow Report'!$N52,"0")</f>
        <v>0</v>
      </c>
      <c r="BO54" s="176" t="str">
        <f>IF(AND('Overflow Report'!$L52="Release [Sewer], Wet Weather",'Overflow Report'!$AA52="June"),'Overflow Report'!$N52,"0")</f>
        <v>0</v>
      </c>
      <c r="BP54" s="176" t="str">
        <f>IF(AND('Overflow Report'!$L52="Release [Sewer], Wet Weather",'Overflow Report'!$AA52="July"),'Overflow Report'!$N52,"0")</f>
        <v>0</v>
      </c>
      <c r="BQ54" s="176" t="str">
        <f>IF(AND('Overflow Report'!$L52="Release [Sewer], Wet Weather",'Overflow Report'!$AA52="August"),'Overflow Report'!$N52,"0")</f>
        <v>0</v>
      </c>
      <c r="BR54" s="176" t="str">
        <f>IF(AND('Overflow Report'!$L52="Release [Sewer], Wet Weather",'Overflow Report'!$AA52="September"),'Overflow Report'!$N52,"0")</f>
        <v>0</v>
      </c>
      <c r="BS54" s="176" t="str">
        <f>IF(AND('Overflow Report'!$L52="Release [Sewer], Wet Weather",'Overflow Report'!$AA52="October"),'Overflow Report'!$N52,"0")</f>
        <v>0</v>
      </c>
      <c r="BT54" s="176" t="str">
        <f>IF(AND('Overflow Report'!$L52="Release [Sewer], Wet Weather",'Overflow Report'!$AA52="November"),'Overflow Report'!$N52,"0")</f>
        <v>0</v>
      </c>
      <c r="BU54" s="176" t="str">
        <f>IF(AND('Overflow Report'!$L52="Release [Sewer], Wet Weather",'Overflow Report'!$AA52="December"),'Overflow Report'!$N52,"0")</f>
        <v>0</v>
      </c>
      <c r="BV54" s="176"/>
      <c r="BW54" s="176"/>
      <c r="BX54" s="176"/>
      <c r="BY54" s="176"/>
      <c r="BZ54" s="176"/>
      <c r="CA54" s="176"/>
      <c r="CB54" s="176"/>
      <c r="CC54" s="176"/>
      <c r="CD54" s="176"/>
      <c r="CE54" s="176"/>
      <c r="CF54" s="176"/>
      <c r="CG54" s="176"/>
      <c r="CH54" s="176"/>
      <c r="CI54" s="176"/>
      <c r="CJ54" s="176"/>
    </row>
    <row r="55" spans="3:88" s="173" customFormat="1" ht="15">
      <c r="C55" s="174"/>
      <c r="D55" s="174"/>
      <c r="E55" s="174"/>
      <c r="R55" s="176"/>
      <c r="S55" s="176"/>
      <c r="T55" s="176"/>
      <c r="U55" s="176"/>
      <c r="V55" s="176"/>
      <c r="W55" s="176" t="str">
        <f>IF(AND('Overflow Report'!$L53="SSO, Dry Weather",'Overflow Report'!$AA53="January"),'Overflow Report'!$N53,"0")</f>
        <v>0</v>
      </c>
      <c r="X55" s="176" t="str">
        <f>IF(AND('Overflow Report'!$L53="SSO, Dry Weather",'Overflow Report'!$AA53="February"),'Overflow Report'!$N53,"0")</f>
        <v>0</v>
      </c>
      <c r="Y55" s="176" t="str">
        <f>IF(AND('Overflow Report'!$L53="SSO, Dry Weather",'Overflow Report'!$AA53="March"),'Overflow Report'!$N53,"0")</f>
        <v>0</v>
      </c>
      <c r="Z55" s="176" t="str">
        <f>IF(AND('Overflow Report'!$L53="SSO, Dry Weather",'Overflow Report'!$AA53="April"),'Overflow Report'!$N53,"0")</f>
        <v>0</v>
      </c>
      <c r="AA55" s="176" t="str">
        <f>IF(AND('Overflow Report'!$L53="SSO, Dry Weather",'Overflow Report'!$AA53="May"),'Overflow Report'!$N53,"0")</f>
        <v>0</v>
      </c>
      <c r="AB55" s="176" t="str">
        <f>IF(AND('Overflow Report'!$L53="SSO, Dry Weather",'Overflow Report'!$AA53="June"),'Overflow Report'!$N53,"0")</f>
        <v>0</v>
      </c>
      <c r="AC55" s="176" t="str">
        <f>IF(AND('Overflow Report'!$L53="SSO, Dry Weather",'Overflow Report'!$AA53="July"),'Overflow Report'!$N53,"0")</f>
        <v>0</v>
      </c>
      <c r="AD55" s="176" t="str">
        <f>IF(AND('Overflow Report'!$L53="SSO, Dry Weather",'Overflow Report'!$AA53="August"),'Overflow Report'!$N53,"0")</f>
        <v>0</v>
      </c>
      <c r="AE55" s="176" t="str">
        <f>IF(AND('Overflow Report'!$L53="SSO, Dry Weather",'Overflow Report'!$AA53="September"),'Overflow Report'!$N53,"0")</f>
        <v>0</v>
      </c>
      <c r="AF55" s="176" t="str">
        <f>IF(AND('Overflow Report'!$L53="SSO, Dry Weather",'Overflow Report'!$AA53="October"),'Overflow Report'!$N53,"0")</f>
        <v>0</v>
      </c>
      <c r="AG55" s="176" t="str">
        <f>IF(AND('Overflow Report'!$L53="SSO, Dry Weather",'Overflow Report'!$AA53="November"),'Overflow Report'!$N53,"0")</f>
        <v>0</v>
      </c>
      <c r="AH55" s="176" t="str">
        <f>IF(AND('Overflow Report'!$L53="SSO, Dry Weather",'Overflow Report'!$AA53="December"),'Overflow Report'!$N53,"0")</f>
        <v>0</v>
      </c>
      <c r="AI55" s="176"/>
      <c r="AJ55" s="176" t="str">
        <f>IF(AND('Overflow Report'!$L53="SSO, Wet Weather",'Overflow Report'!$AA53="January"),'Overflow Report'!$N53,"0")</f>
        <v>0</v>
      </c>
      <c r="AK55" s="176" t="str">
        <f>IF(AND('Overflow Report'!$L53="SSO, Wet Weather",'Overflow Report'!$AA53="February"),'Overflow Report'!$N53,"0")</f>
        <v>0</v>
      </c>
      <c r="AL55" s="176" t="str">
        <f>IF(AND('Overflow Report'!$L53="SSO, Wet Weather",'Overflow Report'!$AA53="March"),'Overflow Report'!$N53,"0")</f>
        <v>0</v>
      </c>
      <c r="AM55" s="176" t="str">
        <f>IF(AND('Overflow Report'!$L53="SSO, Wet Weather",'Overflow Report'!$AA53="April"),'Overflow Report'!$N53,"0")</f>
        <v>0</v>
      </c>
      <c r="AN55" s="176" t="str">
        <f>IF(AND('Overflow Report'!$L53="SSO, Wet Weather",'Overflow Report'!$AA53="May"),'Overflow Report'!$N53,"0")</f>
        <v>0</v>
      </c>
      <c r="AO55" s="176" t="str">
        <f>IF(AND('Overflow Report'!$L53="SSO, Wet Weather",'Overflow Report'!$AA53="June"),'Overflow Report'!$N53,"0")</f>
        <v>0</v>
      </c>
      <c r="AP55" s="176" t="str">
        <f>IF(AND('Overflow Report'!$L53="SSO, Wet Weather",'Overflow Report'!$AA53="July"),'Overflow Report'!$N53,"0")</f>
        <v>0</v>
      </c>
      <c r="AQ55" s="176" t="str">
        <f>IF(AND('Overflow Report'!$L53="SSO, Wet Weather",'Overflow Report'!$AA53="August"),'Overflow Report'!$N53,"0")</f>
        <v>0</v>
      </c>
      <c r="AR55" s="176" t="str">
        <f>IF(AND('Overflow Report'!$L53="SSO, Wet Weather",'Overflow Report'!$AA53="September"),'Overflow Report'!$N53,"0")</f>
        <v>0</v>
      </c>
      <c r="AS55" s="176" t="str">
        <f>IF(AND('Overflow Report'!$L53="SSO, Wet Weather",'Overflow Report'!$AA53="October"),'Overflow Report'!$N53,"0")</f>
        <v>0</v>
      </c>
      <c r="AT55" s="176" t="str">
        <f>IF(AND('Overflow Report'!$L53="SSO, Wet Weather",'Overflow Report'!$AA53="November"),'Overflow Report'!$N53,"0")</f>
        <v>0</v>
      </c>
      <c r="AU55" s="176" t="str">
        <f>IF(AND('Overflow Report'!$L53="SSO, Wet Weather",'Overflow Report'!$AA53="December"),'Overflow Report'!$N53,"0")</f>
        <v>0</v>
      </c>
      <c r="AV55" s="176"/>
      <c r="AW55" s="176" t="str">
        <f>IF(AND('Overflow Report'!$L53="Release [Sewer], Dry Weather",'Overflow Report'!$AA53="January"),'Overflow Report'!$N53,"0")</f>
        <v>0</v>
      </c>
      <c r="AX55" s="176" t="str">
        <f>IF(AND('Overflow Report'!$L53="Release [Sewer], Dry Weather",'Overflow Report'!$AA53="February"),'Overflow Report'!$N53,"0")</f>
        <v>0</v>
      </c>
      <c r="AY55" s="176" t="str">
        <f>IF(AND('Overflow Report'!$L53="Release [Sewer], Dry Weather",'Overflow Report'!$AA53="March"),'Overflow Report'!$N53,"0")</f>
        <v>0</v>
      </c>
      <c r="AZ55" s="176" t="str">
        <f>IF(AND('Overflow Report'!$L53="Release [Sewer], Dry Weather",'Overflow Report'!$AA53="April"),'Overflow Report'!$N53,"0")</f>
        <v>0</v>
      </c>
      <c r="BA55" s="176" t="str">
        <f>IF(AND('Overflow Report'!$L53="Release [Sewer], Dry Weather",'Overflow Report'!$AA53="May"),'Overflow Report'!$N53,"0")</f>
        <v>0</v>
      </c>
      <c r="BB55" s="176" t="str">
        <f>IF(AND('Overflow Report'!$L53="Release [Sewer], Dry Weather",'Overflow Report'!$AA53="June"),'Overflow Report'!$N53,"0")</f>
        <v>0</v>
      </c>
      <c r="BC55" s="176" t="str">
        <f>IF(AND('Overflow Report'!$L53="Release [Sewer], Dry Weather",'Overflow Report'!$AA53="July"),'Overflow Report'!$N53,"0")</f>
        <v>0</v>
      </c>
      <c r="BD55" s="176" t="str">
        <f>IF(AND('Overflow Report'!$L53="Release [Sewer], Dry Weather",'Overflow Report'!$AA53="August"),'Overflow Report'!$N53,"0")</f>
        <v>0</v>
      </c>
      <c r="BE55" s="176" t="str">
        <f>IF(AND('Overflow Report'!$L53="Release [Sewer], Dry Weather",'Overflow Report'!$AA53="September"),'Overflow Report'!$N53,"0")</f>
        <v>0</v>
      </c>
      <c r="BF55" s="176" t="str">
        <f>IF(AND('Overflow Report'!$L53="Release [Sewer], Dry Weather",'Overflow Report'!$AA53="October"),'Overflow Report'!$N53,"0")</f>
        <v>0</v>
      </c>
      <c r="BG55" s="176" t="str">
        <f>IF(AND('Overflow Report'!$L53="Release [Sewer], Dry Weather",'Overflow Report'!$AA53="November"),'Overflow Report'!$N53,"0")</f>
        <v>0</v>
      </c>
      <c r="BH55" s="176" t="str">
        <f>IF(AND('Overflow Report'!$L53="Release [Sewer], Dry Weather",'Overflow Report'!$AA53="December"),'Overflow Report'!$N53,"0")</f>
        <v>0</v>
      </c>
      <c r="BI55" s="176"/>
      <c r="BJ55" s="176" t="str">
        <f>IF(AND('Overflow Report'!$L53="Release [Sewer], Wet Weather",'Overflow Report'!$AA53="January"),'Overflow Report'!$N53,"0")</f>
        <v>0</v>
      </c>
      <c r="BK55" s="176" t="str">
        <f>IF(AND('Overflow Report'!$L53="Release [Sewer], Wet Weather",'Overflow Report'!$AA53="February"),'Overflow Report'!$N53,"0")</f>
        <v>0</v>
      </c>
      <c r="BL55" s="176" t="str">
        <f>IF(AND('Overflow Report'!$L53="Release [Sewer], Wet Weather",'Overflow Report'!$AA53="March"),'Overflow Report'!$N53,"0")</f>
        <v>0</v>
      </c>
      <c r="BM55" s="176" t="str">
        <f>IF(AND('Overflow Report'!$L53="Release [Sewer], Wet Weather",'Overflow Report'!$AA53="April"),'Overflow Report'!$N53,"0")</f>
        <v>0</v>
      </c>
      <c r="BN55" s="176" t="str">
        <f>IF(AND('Overflow Report'!$L53="Release [Sewer], Wet Weather",'Overflow Report'!$AA53="May"),'Overflow Report'!$N53,"0")</f>
        <v>0</v>
      </c>
      <c r="BO55" s="176" t="str">
        <f>IF(AND('Overflow Report'!$L53="Release [Sewer], Wet Weather",'Overflow Report'!$AA53="June"),'Overflow Report'!$N53,"0")</f>
        <v>0</v>
      </c>
      <c r="BP55" s="176" t="str">
        <f>IF(AND('Overflow Report'!$L53="Release [Sewer], Wet Weather",'Overflow Report'!$AA53="July"),'Overflow Report'!$N53,"0")</f>
        <v>0</v>
      </c>
      <c r="BQ55" s="176" t="str">
        <f>IF(AND('Overflow Report'!$L53="Release [Sewer], Wet Weather",'Overflow Report'!$AA53="August"),'Overflow Report'!$N53,"0")</f>
        <v>0</v>
      </c>
      <c r="BR55" s="176" t="str">
        <f>IF(AND('Overflow Report'!$L53="Release [Sewer], Wet Weather",'Overflow Report'!$AA53="September"),'Overflow Report'!$N53,"0")</f>
        <v>0</v>
      </c>
      <c r="BS55" s="176" t="str">
        <f>IF(AND('Overflow Report'!$L53="Release [Sewer], Wet Weather",'Overflow Report'!$AA53="October"),'Overflow Report'!$N53,"0")</f>
        <v>0</v>
      </c>
      <c r="BT55" s="176" t="str">
        <f>IF(AND('Overflow Report'!$L53="Release [Sewer], Wet Weather",'Overflow Report'!$AA53="November"),'Overflow Report'!$N53,"0")</f>
        <v>0</v>
      </c>
      <c r="BU55" s="176" t="str">
        <f>IF(AND('Overflow Report'!$L53="Release [Sewer], Wet Weather",'Overflow Report'!$AA53="December"),'Overflow Report'!$N53,"0")</f>
        <v>0</v>
      </c>
      <c r="BV55" s="176"/>
      <c r="BW55" s="176"/>
      <c r="BX55" s="176"/>
      <c r="BY55" s="176"/>
      <c r="BZ55" s="176"/>
      <c r="CA55" s="176"/>
      <c r="CB55" s="176"/>
      <c r="CC55" s="176"/>
      <c r="CD55" s="176"/>
      <c r="CE55" s="176"/>
      <c r="CF55" s="176"/>
      <c r="CG55" s="176"/>
      <c r="CH55" s="176"/>
      <c r="CI55" s="176"/>
      <c r="CJ55" s="176"/>
    </row>
    <row r="56" spans="3:88" s="173" customFormat="1" ht="15">
      <c r="C56" s="174"/>
      <c r="D56" s="174"/>
      <c r="E56" s="174"/>
      <c r="R56" s="176"/>
      <c r="S56" s="176"/>
      <c r="T56" s="176"/>
      <c r="U56" s="176"/>
      <c r="V56" s="176"/>
      <c r="W56" s="176" t="str">
        <f>IF(AND('Overflow Report'!$L54="SSO, Dry Weather",'Overflow Report'!$AA54="January"),'Overflow Report'!$N54,"0")</f>
        <v>0</v>
      </c>
      <c r="X56" s="176" t="str">
        <f>IF(AND('Overflow Report'!$L54="SSO, Dry Weather",'Overflow Report'!$AA54="February"),'Overflow Report'!$N54,"0")</f>
        <v>0</v>
      </c>
      <c r="Y56" s="176" t="str">
        <f>IF(AND('Overflow Report'!$L54="SSO, Dry Weather",'Overflow Report'!$AA54="March"),'Overflow Report'!$N54,"0")</f>
        <v>0</v>
      </c>
      <c r="Z56" s="176" t="str">
        <f>IF(AND('Overflow Report'!$L54="SSO, Dry Weather",'Overflow Report'!$AA54="April"),'Overflow Report'!$N54,"0")</f>
        <v>0</v>
      </c>
      <c r="AA56" s="176" t="str">
        <f>IF(AND('Overflow Report'!$L54="SSO, Dry Weather",'Overflow Report'!$AA54="May"),'Overflow Report'!$N54,"0")</f>
        <v>0</v>
      </c>
      <c r="AB56" s="176" t="str">
        <f>IF(AND('Overflow Report'!$L54="SSO, Dry Weather",'Overflow Report'!$AA54="June"),'Overflow Report'!$N54,"0")</f>
        <v>0</v>
      </c>
      <c r="AC56" s="176" t="str">
        <f>IF(AND('Overflow Report'!$L54="SSO, Dry Weather",'Overflow Report'!$AA54="July"),'Overflow Report'!$N54,"0")</f>
        <v>0</v>
      </c>
      <c r="AD56" s="176" t="str">
        <f>IF(AND('Overflow Report'!$L54="SSO, Dry Weather",'Overflow Report'!$AA54="August"),'Overflow Report'!$N54,"0")</f>
        <v>0</v>
      </c>
      <c r="AE56" s="176" t="str">
        <f>IF(AND('Overflow Report'!$L54="SSO, Dry Weather",'Overflow Report'!$AA54="September"),'Overflow Report'!$N54,"0")</f>
        <v>0</v>
      </c>
      <c r="AF56" s="176" t="str">
        <f>IF(AND('Overflow Report'!$L54="SSO, Dry Weather",'Overflow Report'!$AA54="October"),'Overflow Report'!$N54,"0")</f>
        <v>0</v>
      </c>
      <c r="AG56" s="176" t="str">
        <f>IF(AND('Overflow Report'!$L54="SSO, Dry Weather",'Overflow Report'!$AA54="November"),'Overflow Report'!$N54,"0")</f>
        <v>0</v>
      </c>
      <c r="AH56" s="176" t="str">
        <f>IF(AND('Overflow Report'!$L54="SSO, Dry Weather",'Overflow Report'!$AA54="December"),'Overflow Report'!$N54,"0")</f>
        <v>0</v>
      </c>
      <c r="AI56" s="176"/>
      <c r="AJ56" s="176" t="str">
        <f>IF(AND('Overflow Report'!$L54="SSO, Wet Weather",'Overflow Report'!$AA54="January"),'Overflow Report'!$N54,"0")</f>
        <v>0</v>
      </c>
      <c r="AK56" s="176" t="str">
        <f>IF(AND('Overflow Report'!$L54="SSO, Wet Weather",'Overflow Report'!$AA54="February"),'Overflow Report'!$N54,"0")</f>
        <v>0</v>
      </c>
      <c r="AL56" s="176" t="str">
        <f>IF(AND('Overflow Report'!$L54="SSO, Wet Weather",'Overflow Report'!$AA54="March"),'Overflow Report'!$N54,"0")</f>
        <v>0</v>
      </c>
      <c r="AM56" s="176" t="str">
        <f>IF(AND('Overflow Report'!$L54="SSO, Wet Weather",'Overflow Report'!$AA54="April"),'Overflow Report'!$N54,"0")</f>
        <v>0</v>
      </c>
      <c r="AN56" s="176" t="str">
        <f>IF(AND('Overflow Report'!$L54="SSO, Wet Weather",'Overflow Report'!$AA54="May"),'Overflow Report'!$N54,"0")</f>
        <v>0</v>
      </c>
      <c r="AO56" s="176" t="str">
        <f>IF(AND('Overflow Report'!$L54="SSO, Wet Weather",'Overflow Report'!$AA54="June"),'Overflow Report'!$N54,"0")</f>
        <v>0</v>
      </c>
      <c r="AP56" s="176" t="str">
        <f>IF(AND('Overflow Report'!$L54="SSO, Wet Weather",'Overflow Report'!$AA54="July"),'Overflow Report'!$N54,"0")</f>
        <v>0</v>
      </c>
      <c r="AQ56" s="176" t="str">
        <f>IF(AND('Overflow Report'!$L54="SSO, Wet Weather",'Overflow Report'!$AA54="August"),'Overflow Report'!$N54,"0")</f>
        <v>0</v>
      </c>
      <c r="AR56" s="176" t="str">
        <f>IF(AND('Overflow Report'!$L54="SSO, Wet Weather",'Overflow Report'!$AA54="September"),'Overflow Report'!$N54,"0")</f>
        <v>0</v>
      </c>
      <c r="AS56" s="176" t="str">
        <f>IF(AND('Overflow Report'!$L54="SSO, Wet Weather",'Overflow Report'!$AA54="October"),'Overflow Report'!$N54,"0")</f>
        <v>0</v>
      </c>
      <c r="AT56" s="176" t="str">
        <f>IF(AND('Overflow Report'!$L54="SSO, Wet Weather",'Overflow Report'!$AA54="November"),'Overflow Report'!$N54,"0")</f>
        <v>0</v>
      </c>
      <c r="AU56" s="176" t="str">
        <f>IF(AND('Overflow Report'!$L54="SSO, Wet Weather",'Overflow Report'!$AA54="December"),'Overflow Report'!$N54,"0")</f>
        <v>0</v>
      </c>
      <c r="AV56" s="176"/>
      <c r="AW56" s="176" t="str">
        <f>IF(AND('Overflow Report'!$L54="Release [Sewer], Dry Weather",'Overflow Report'!$AA54="January"),'Overflow Report'!$N54,"0")</f>
        <v>0</v>
      </c>
      <c r="AX56" s="176" t="str">
        <f>IF(AND('Overflow Report'!$L54="Release [Sewer], Dry Weather",'Overflow Report'!$AA54="February"),'Overflow Report'!$N54,"0")</f>
        <v>0</v>
      </c>
      <c r="AY56" s="176" t="str">
        <f>IF(AND('Overflow Report'!$L54="Release [Sewer], Dry Weather",'Overflow Report'!$AA54="March"),'Overflow Report'!$N54,"0")</f>
        <v>0</v>
      </c>
      <c r="AZ56" s="176" t="str">
        <f>IF(AND('Overflow Report'!$L54="Release [Sewer], Dry Weather",'Overflow Report'!$AA54="April"),'Overflow Report'!$N54,"0")</f>
        <v>0</v>
      </c>
      <c r="BA56" s="176" t="str">
        <f>IF(AND('Overflow Report'!$L54="Release [Sewer], Dry Weather",'Overflow Report'!$AA54="May"),'Overflow Report'!$N54,"0")</f>
        <v>0</v>
      </c>
      <c r="BB56" s="176" t="str">
        <f>IF(AND('Overflow Report'!$L54="Release [Sewer], Dry Weather",'Overflow Report'!$AA54="June"),'Overflow Report'!$N54,"0")</f>
        <v>0</v>
      </c>
      <c r="BC56" s="176" t="str">
        <f>IF(AND('Overflow Report'!$L54="Release [Sewer], Dry Weather",'Overflow Report'!$AA54="July"),'Overflow Report'!$N54,"0")</f>
        <v>0</v>
      </c>
      <c r="BD56" s="176" t="str">
        <f>IF(AND('Overflow Report'!$L54="Release [Sewer], Dry Weather",'Overflow Report'!$AA54="August"),'Overflow Report'!$N54,"0")</f>
        <v>0</v>
      </c>
      <c r="BE56" s="176" t="str">
        <f>IF(AND('Overflow Report'!$L54="Release [Sewer], Dry Weather",'Overflow Report'!$AA54="September"),'Overflow Report'!$N54,"0")</f>
        <v>0</v>
      </c>
      <c r="BF56" s="176" t="str">
        <f>IF(AND('Overflow Report'!$L54="Release [Sewer], Dry Weather",'Overflow Report'!$AA54="October"),'Overflow Report'!$N54,"0")</f>
        <v>0</v>
      </c>
      <c r="BG56" s="176" t="str">
        <f>IF(AND('Overflow Report'!$L54="Release [Sewer], Dry Weather",'Overflow Report'!$AA54="November"),'Overflow Report'!$N54,"0")</f>
        <v>0</v>
      </c>
      <c r="BH56" s="176" t="str">
        <f>IF(AND('Overflow Report'!$L54="Release [Sewer], Dry Weather",'Overflow Report'!$AA54="December"),'Overflow Report'!$N54,"0")</f>
        <v>0</v>
      </c>
      <c r="BI56" s="176"/>
      <c r="BJ56" s="176" t="str">
        <f>IF(AND('Overflow Report'!$L54="Release [Sewer], Wet Weather",'Overflow Report'!$AA54="January"),'Overflow Report'!$N54,"0")</f>
        <v>0</v>
      </c>
      <c r="BK56" s="176" t="str">
        <f>IF(AND('Overflow Report'!$L54="Release [Sewer], Wet Weather",'Overflow Report'!$AA54="February"),'Overflow Report'!$N54,"0")</f>
        <v>0</v>
      </c>
      <c r="BL56" s="176" t="str">
        <f>IF(AND('Overflow Report'!$L54="Release [Sewer], Wet Weather",'Overflow Report'!$AA54="March"),'Overflow Report'!$N54,"0")</f>
        <v>0</v>
      </c>
      <c r="BM56" s="176" t="str">
        <f>IF(AND('Overflow Report'!$L54="Release [Sewer], Wet Weather",'Overflow Report'!$AA54="April"),'Overflow Report'!$N54,"0")</f>
        <v>0</v>
      </c>
      <c r="BN56" s="176" t="str">
        <f>IF(AND('Overflow Report'!$L54="Release [Sewer], Wet Weather",'Overflow Report'!$AA54="May"),'Overflow Report'!$N54,"0")</f>
        <v>0</v>
      </c>
      <c r="BO56" s="176" t="str">
        <f>IF(AND('Overflow Report'!$L54="Release [Sewer], Wet Weather",'Overflow Report'!$AA54="June"),'Overflow Report'!$N54,"0")</f>
        <v>0</v>
      </c>
      <c r="BP56" s="176" t="str">
        <f>IF(AND('Overflow Report'!$L54="Release [Sewer], Wet Weather",'Overflow Report'!$AA54="July"),'Overflow Report'!$N54,"0")</f>
        <v>0</v>
      </c>
      <c r="BQ56" s="176" t="str">
        <f>IF(AND('Overflow Report'!$L54="Release [Sewer], Wet Weather",'Overflow Report'!$AA54="August"),'Overflow Report'!$N54,"0")</f>
        <v>0</v>
      </c>
      <c r="BR56" s="176" t="str">
        <f>IF(AND('Overflow Report'!$L54="Release [Sewer], Wet Weather",'Overflow Report'!$AA54="September"),'Overflow Report'!$N54,"0")</f>
        <v>0</v>
      </c>
      <c r="BS56" s="176" t="str">
        <f>IF(AND('Overflow Report'!$L54="Release [Sewer], Wet Weather",'Overflow Report'!$AA54="October"),'Overflow Report'!$N54,"0")</f>
        <v>0</v>
      </c>
      <c r="BT56" s="176" t="str">
        <f>IF(AND('Overflow Report'!$L54="Release [Sewer], Wet Weather",'Overflow Report'!$AA54="November"),'Overflow Report'!$N54,"0")</f>
        <v>0</v>
      </c>
      <c r="BU56" s="176" t="str">
        <f>IF(AND('Overflow Report'!$L54="Release [Sewer], Wet Weather",'Overflow Report'!$AA54="December"),'Overflow Report'!$N54,"0")</f>
        <v>0</v>
      </c>
      <c r="BV56" s="176"/>
      <c r="BW56" s="176"/>
      <c r="BX56" s="176"/>
      <c r="BY56" s="176"/>
      <c r="BZ56" s="176"/>
      <c r="CA56" s="176"/>
      <c r="CB56" s="176"/>
      <c r="CC56" s="176"/>
      <c r="CD56" s="176"/>
      <c r="CE56" s="176"/>
      <c r="CF56" s="176"/>
      <c r="CG56" s="176"/>
      <c r="CH56" s="176"/>
      <c r="CI56" s="176"/>
      <c r="CJ56" s="176"/>
    </row>
    <row r="57" spans="3:88" s="173" customFormat="1" ht="15">
      <c r="C57" s="174"/>
      <c r="D57" s="174"/>
      <c r="E57" s="174"/>
      <c r="R57" s="176"/>
      <c r="S57" s="176"/>
      <c r="T57" s="176"/>
      <c r="U57" s="176"/>
      <c r="V57" s="176"/>
      <c r="W57" s="176" t="str">
        <f>IF(AND('Overflow Report'!$L55="SSO, Dry Weather",'Overflow Report'!$AA55="January"),'Overflow Report'!$N55,"0")</f>
        <v>0</v>
      </c>
      <c r="X57" s="176" t="str">
        <f>IF(AND('Overflow Report'!$L55="SSO, Dry Weather",'Overflow Report'!$AA55="February"),'Overflow Report'!$N55,"0")</f>
        <v>0</v>
      </c>
      <c r="Y57" s="176" t="str">
        <f>IF(AND('Overflow Report'!$L55="SSO, Dry Weather",'Overflow Report'!$AA55="March"),'Overflow Report'!$N55,"0")</f>
        <v>0</v>
      </c>
      <c r="Z57" s="176" t="str">
        <f>IF(AND('Overflow Report'!$L55="SSO, Dry Weather",'Overflow Report'!$AA55="April"),'Overflow Report'!$N55,"0")</f>
        <v>0</v>
      </c>
      <c r="AA57" s="176" t="str">
        <f>IF(AND('Overflow Report'!$L55="SSO, Dry Weather",'Overflow Report'!$AA55="May"),'Overflow Report'!$N55,"0")</f>
        <v>0</v>
      </c>
      <c r="AB57" s="176" t="str">
        <f>IF(AND('Overflow Report'!$L55="SSO, Dry Weather",'Overflow Report'!$AA55="June"),'Overflow Report'!$N55,"0")</f>
        <v>0</v>
      </c>
      <c r="AC57" s="176" t="str">
        <f>IF(AND('Overflow Report'!$L55="SSO, Dry Weather",'Overflow Report'!$AA55="July"),'Overflow Report'!$N55,"0")</f>
        <v>0</v>
      </c>
      <c r="AD57" s="176" t="str">
        <f>IF(AND('Overflow Report'!$L55="SSO, Dry Weather",'Overflow Report'!$AA55="August"),'Overflow Report'!$N55,"0")</f>
        <v>0</v>
      </c>
      <c r="AE57" s="176" t="str">
        <f>IF(AND('Overflow Report'!$L55="SSO, Dry Weather",'Overflow Report'!$AA55="September"),'Overflow Report'!$N55,"0")</f>
        <v>0</v>
      </c>
      <c r="AF57" s="176" t="str">
        <f>IF(AND('Overflow Report'!$L55="SSO, Dry Weather",'Overflow Report'!$AA55="October"),'Overflow Report'!$N55,"0")</f>
        <v>0</v>
      </c>
      <c r="AG57" s="176" t="str">
        <f>IF(AND('Overflow Report'!$L55="SSO, Dry Weather",'Overflow Report'!$AA55="November"),'Overflow Report'!$N55,"0")</f>
        <v>0</v>
      </c>
      <c r="AH57" s="176" t="str">
        <f>IF(AND('Overflow Report'!$L55="SSO, Dry Weather",'Overflow Report'!$AA55="December"),'Overflow Report'!$N55,"0")</f>
        <v>0</v>
      </c>
      <c r="AI57" s="176"/>
      <c r="AJ57" s="176" t="str">
        <f>IF(AND('Overflow Report'!$L55="SSO, Wet Weather",'Overflow Report'!$AA55="January"),'Overflow Report'!$N55,"0")</f>
        <v>0</v>
      </c>
      <c r="AK57" s="176" t="str">
        <f>IF(AND('Overflow Report'!$L55="SSO, Wet Weather",'Overflow Report'!$AA55="February"),'Overflow Report'!$N55,"0")</f>
        <v>0</v>
      </c>
      <c r="AL57" s="176" t="str">
        <f>IF(AND('Overflow Report'!$L55="SSO, Wet Weather",'Overflow Report'!$AA55="March"),'Overflow Report'!$N55,"0")</f>
        <v>0</v>
      </c>
      <c r="AM57" s="176" t="str">
        <f>IF(AND('Overflow Report'!$L55="SSO, Wet Weather",'Overflow Report'!$AA55="April"),'Overflow Report'!$N55,"0")</f>
        <v>0</v>
      </c>
      <c r="AN57" s="176" t="str">
        <f>IF(AND('Overflow Report'!$L55="SSO, Wet Weather",'Overflow Report'!$AA55="May"),'Overflow Report'!$N55,"0")</f>
        <v>0</v>
      </c>
      <c r="AO57" s="176" t="str">
        <f>IF(AND('Overflow Report'!$L55="SSO, Wet Weather",'Overflow Report'!$AA55="June"),'Overflow Report'!$N55,"0")</f>
        <v>0</v>
      </c>
      <c r="AP57" s="176" t="str">
        <f>IF(AND('Overflow Report'!$L55="SSO, Wet Weather",'Overflow Report'!$AA55="July"),'Overflow Report'!$N55,"0")</f>
        <v>0</v>
      </c>
      <c r="AQ57" s="176" t="str">
        <f>IF(AND('Overflow Report'!$L55="SSO, Wet Weather",'Overflow Report'!$AA55="August"),'Overflow Report'!$N55,"0")</f>
        <v>0</v>
      </c>
      <c r="AR57" s="176" t="str">
        <f>IF(AND('Overflow Report'!$L55="SSO, Wet Weather",'Overflow Report'!$AA55="September"),'Overflow Report'!$N55,"0")</f>
        <v>0</v>
      </c>
      <c r="AS57" s="176" t="str">
        <f>IF(AND('Overflow Report'!$L55="SSO, Wet Weather",'Overflow Report'!$AA55="October"),'Overflow Report'!$N55,"0")</f>
        <v>0</v>
      </c>
      <c r="AT57" s="176" t="str">
        <f>IF(AND('Overflow Report'!$L55="SSO, Wet Weather",'Overflow Report'!$AA55="November"),'Overflow Report'!$N55,"0")</f>
        <v>0</v>
      </c>
      <c r="AU57" s="176" t="str">
        <f>IF(AND('Overflow Report'!$L55="SSO, Wet Weather",'Overflow Report'!$AA55="December"),'Overflow Report'!$N55,"0")</f>
        <v>0</v>
      </c>
      <c r="AV57" s="176"/>
      <c r="AW57" s="176" t="str">
        <f>IF(AND('Overflow Report'!$L55="Release [Sewer], Dry Weather",'Overflow Report'!$AA55="January"),'Overflow Report'!$N55,"0")</f>
        <v>0</v>
      </c>
      <c r="AX57" s="176" t="str">
        <f>IF(AND('Overflow Report'!$L55="Release [Sewer], Dry Weather",'Overflow Report'!$AA55="February"),'Overflow Report'!$N55,"0")</f>
        <v>0</v>
      </c>
      <c r="AY57" s="176" t="str">
        <f>IF(AND('Overflow Report'!$L55="Release [Sewer], Dry Weather",'Overflow Report'!$AA55="March"),'Overflow Report'!$N55,"0")</f>
        <v>0</v>
      </c>
      <c r="AZ57" s="176" t="str">
        <f>IF(AND('Overflow Report'!$L55="Release [Sewer], Dry Weather",'Overflow Report'!$AA55="April"),'Overflow Report'!$N55,"0")</f>
        <v>0</v>
      </c>
      <c r="BA57" s="176" t="str">
        <f>IF(AND('Overflow Report'!$L55="Release [Sewer], Dry Weather",'Overflow Report'!$AA55="May"),'Overflow Report'!$N55,"0")</f>
        <v>0</v>
      </c>
      <c r="BB57" s="176" t="str">
        <f>IF(AND('Overflow Report'!$L55="Release [Sewer], Dry Weather",'Overflow Report'!$AA55="June"),'Overflow Report'!$N55,"0")</f>
        <v>0</v>
      </c>
      <c r="BC57" s="176" t="str">
        <f>IF(AND('Overflow Report'!$L55="Release [Sewer], Dry Weather",'Overflow Report'!$AA55="July"),'Overflow Report'!$N55,"0")</f>
        <v>0</v>
      </c>
      <c r="BD57" s="176" t="str">
        <f>IF(AND('Overflow Report'!$L55="Release [Sewer], Dry Weather",'Overflow Report'!$AA55="August"),'Overflow Report'!$N55,"0")</f>
        <v>0</v>
      </c>
      <c r="BE57" s="176" t="str">
        <f>IF(AND('Overflow Report'!$L55="Release [Sewer], Dry Weather",'Overflow Report'!$AA55="September"),'Overflow Report'!$N55,"0")</f>
        <v>0</v>
      </c>
      <c r="BF57" s="176" t="str">
        <f>IF(AND('Overflow Report'!$L55="Release [Sewer], Dry Weather",'Overflow Report'!$AA55="October"),'Overflow Report'!$N55,"0")</f>
        <v>0</v>
      </c>
      <c r="BG57" s="176" t="str">
        <f>IF(AND('Overflow Report'!$L55="Release [Sewer], Dry Weather",'Overflow Report'!$AA55="November"),'Overflow Report'!$N55,"0")</f>
        <v>0</v>
      </c>
      <c r="BH57" s="176" t="str">
        <f>IF(AND('Overflow Report'!$L55="Release [Sewer], Dry Weather",'Overflow Report'!$AA55="December"),'Overflow Report'!$N55,"0")</f>
        <v>0</v>
      </c>
      <c r="BI57" s="176"/>
      <c r="BJ57" s="176" t="str">
        <f>IF(AND('Overflow Report'!$L55="Release [Sewer], Wet Weather",'Overflow Report'!$AA55="January"),'Overflow Report'!$N55,"0")</f>
        <v>0</v>
      </c>
      <c r="BK57" s="176" t="str">
        <f>IF(AND('Overflow Report'!$L55="Release [Sewer], Wet Weather",'Overflow Report'!$AA55="February"),'Overflow Report'!$N55,"0")</f>
        <v>0</v>
      </c>
      <c r="BL57" s="176" t="str">
        <f>IF(AND('Overflow Report'!$L55="Release [Sewer], Wet Weather",'Overflow Report'!$AA55="March"),'Overflow Report'!$N55,"0")</f>
        <v>0</v>
      </c>
      <c r="BM57" s="176" t="str">
        <f>IF(AND('Overflow Report'!$L55="Release [Sewer], Wet Weather",'Overflow Report'!$AA55="April"),'Overflow Report'!$N55,"0")</f>
        <v>0</v>
      </c>
      <c r="BN57" s="176" t="str">
        <f>IF(AND('Overflow Report'!$L55="Release [Sewer], Wet Weather",'Overflow Report'!$AA55="May"),'Overflow Report'!$N55,"0")</f>
        <v>0</v>
      </c>
      <c r="BO57" s="176" t="str">
        <f>IF(AND('Overflow Report'!$L55="Release [Sewer], Wet Weather",'Overflow Report'!$AA55="June"),'Overflow Report'!$N55,"0")</f>
        <v>0</v>
      </c>
      <c r="BP57" s="176" t="str">
        <f>IF(AND('Overflow Report'!$L55="Release [Sewer], Wet Weather",'Overflow Report'!$AA55="July"),'Overflow Report'!$N55,"0")</f>
        <v>0</v>
      </c>
      <c r="BQ57" s="176" t="str">
        <f>IF(AND('Overflow Report'!$L55="Release [Sewer], Wet Weather",'Overflow Report'!$AA55="August"),'Overflow Report'!$N55,"0")</f>
        <v>0</v>
      </c>
      <c r="BR57" s="176" t="str">
        <f>IF(AND('Overflow Report'!$L55="Release [Sewer], Wet Weather",'Overflow Report'!$AA55="September"),'Overflow Report'!$N55,"0")</f>
        <v>0</v>
      </c>
      <c r="BS57" s="176" t="str">
        <f>IF(AND('Overflow Report'!$L55="Release [Sewer], Wet Weather",'Overflow Report'!$AA55="October"),'Overflow Report'!$N55,"0")</f>
        <v>0</v>
      </c>
      <c r="BT57" s="176" t="str">
        <f>IF(AND('Overflow Report'!$L55="Release [Sewer], Wet Weather",'Overflow Report'!$AA55="November"),'Overflow Report'!$N55,"0")</f>
        <v>0</v>
      </c>
      <c r="BU57" s="176" t="str">
        <f>IF(AND('Overflow Report'!$L55="Release [Sewer], Wet Weather",'Overflow Report'!$AA55="December"),'Overflow Report'!$N55,"0")</f>
        <v>0</v>
      </c>
      <c r="BV57" s="176"/>
      <c r="BW57" s="176"/>
      <c r="BX57" s="176"/>
      <c r="BY57" s="176"/>
      <c r="BZ57" s="176"/>
      <c r="CA57" s="176"/>
      <c r="CB57" s="176"/>
      <c r="CC57" s="176"/>
      <c r="CD57" s="176"/>
      <c r="CE57" s="176"/>
      <c r="CF57" s="176"/>
      <c r="CG57" s="176"/>
      <c r="CH57" s="176"/>
      <c r="CI57" s="176"/>
      <c r="CJ57" s="176"/>
    </row>
    <row r="58" spans="3:88" s="173" customFormat="1" ht="15">
      <c r="C58" s="174"/>
      <c r="D58" s="174"/>
      <c r="E58" s="174"/>
      <c r="R58" s="176"/>
      <c r="S58" s="176"/>
      <c r="T58" s="176"/>
      <c r="U58" s="176"/>
      <c r="V58" s="176"/>
      <c r="W58" s="176" t="str">
        <f>IF(AND('Overflow Report'!$L56="SSO, Dry Weather",'Overflow Report'!$AA56="January"),'Overflow Report'!$N56,"0")</f>
        <v>0</v>
      </c>
      <c r="X58" s="176" t="str">
        <f>IF(AND('Overflow Report'!$L56="SSO, Dry Weather",'Overflow Report'!$AA56="February"),'Overflow Report'!$N56,"0")</f>
        <v>0</v>
      </c>
      <c r="Y58" s="176" t="str">
        <f>IF(AND('Overflow Report'!$L56="SSO, Dry Weather",'Overflow Report'!$AA56="March"),'Overflow Report'!$N56,"0")</f>
        <v>0</v>
      </c>
      <c r="Z58" s="176" t="str">
        <f>IF(AND('Overflow Report'!$L56="SSO, Dry Weather",'Overflow Report'!$AA56="April"),'Overflow Report'!$N56,"0")</f>
        <v>0</v>
      </c>
      <c r="AA58" s="176" t="str">
        <f>IF(AND('Overflow Report'!$L56="SSO, Dry Weather",'Overflow Report'!$AA56="May"),'Overflow Report'!$N56,"0")</f>
        <v>0</v>
      </c>
      <c r="AB58" s="176" t="str">
        <f>IF(AND('Overflow Report'!$L56="SSO, Dry Weather",'Overflow Report'!$AA56="June"),'Overflow Report'!$N56,"0")</f>
        <v>0</v>
      </c>
      <c r="AC58" s="176" t="str">
        <f>IF(AND('Overflow Report'!$L56="SSO, Dry Weather",'Overflow Report'!$AA56="July"),'Overflow Report'!$N56,"0")</f>
        <v>0</v>
      </c>
      <c r="AD58" s="176" t="str">
        <f>IF(AND('Overflow Report'!$L56="SSO, Dry Weather",'Overflow Report'!$AA56="August"),'Overflow Report'!$N56,"0")</f>
        <v>0</v>
      </c>
      <c r="AE58" s="176" t="str">
        <f>IF(AND('Overflow Report'!$L56="SSO, Dry Weather",'Overflow Report'!$AA56="September"),'Overflow Report'!$N56,"0")</f>
        <v>0</v>
      </c>
      <c r="AF58" s="176" t="str">
        <f>IF(AND('Overflow Report'!$L56="SSO, Dry Weather",'Overflow Report'!$AA56="October"),'Overflow Report'!$N56,"0")</f>
        <v>0</v>
      </c>
      <c r="AG58" s="176" t="str">
        <f>IF(AND('Overflow Report'!$L56="SSO, Dry Weather",'Overflow Report'!$AA56="November"),'Overflow Report'!$N56,"0")</f>
        <v>0</v>
      </c>
      <c r="AH58" s="176" t="str">
        <f>IF(AND('Overflow Report'!$L56="SSO, Dry Weather",'Overflow Report'!$AA56="December"),'Overflow Report'!$N56,"0")</f>
        <v>0</v>
      </c>
      <c r="AI58" s="176"/>
      <c r="AJ58" s="176" t="str">
        <f>IF(AND('Overflow Report'!$L56="SSO, Wet Weather",'Overflow Report'!$AA56="January"),'Overflow Report'!$N56,"0")</f>
        <v>0</v>
      </c>
      <c r="AK58" s="176" t="str">
        <f>IF(AND('Overflow Report'!$L56="SSO, Wet Weather",'Overflow Report'!$AA56="February"),'Overflow Report'!$N56,"0")</f>
        <v>0</v>
      </c>
      <c r="AL58" s="176" t="str">
        <f>IF(AND('Overflow Report'!$L56="SSO, Wet Weather",'Overflow Report'!$AA56="March"),'Overflow Report'!$N56,"0")</f>
        <v>0</v>
      </c>
      <c r="AM58" s="176" t="str">
        <f>IF(AND('Overflow Report'!$L56="SSO, Wet Weather",'Overflow Report'!$AA56="April"),'Overflow Report'!$N56,"0")</f>
        <v>0</v>
      </c>
      <c r="AN58" s="176" t="str">
        <f>IF(AND('Overflow Report'!$L56="SSO, Wet Weather",'Overflow Report'!$AA56="May"),'Overflow Report'!$N56,"0")</f>
        <v>0</v>
      </c>
      <c r="AO58" s="176" t="str">
        <f>IF(AND('Overflow Report'!$L56="SSO, Wet Weather",'Overflow Report'!$AA56="June"),'Overflow Report'!$N56,"0")</f>
        <v>0</v>
      </c>
      <c r="AP58" s="176" t="str">
        <f>IF(AND('Overflow Report'!$L56="SSO, Wet Weather",'Overflow Report'!$AA56="July"),'Overflow Report'!$N56,"0")</f>
        <v>0</v>
      </c>
      <c r="AQ58" s="176" t="str">
        <f>IF(AND('Overflow Report'!$L56="SSO, Wet Weather",'Overflow Report'!$AA56="August"),'Overflow Report'!$N56,"0")</f>
        <v>0</v>
      </c>
      <c r="AR58" s="176" t="str">
        <f>IF(AND('Overflow Report'!$L56="SSO, Wet Weather",'Overflow Report'!$AA56="September"),'Overflow Report'!$N56,"0")</f>
        <v>0</v>
      </c>
      <c r="AS58" s="176" t="str">
        <f>IF(AND('Overflow Report'!$L56="SSO, Wet Weather",'Overflow Report'!$AA56="October"),'Overflow Report'!$N56,"0")</f>
        <v>0</v>
      </c>
      <c r="AT58" s="176" t="str">
        <f>IF(AND('Overflow Report'!$L56="SSO, Wet Weather",'Overflow Report'!$AA56="November"),'Overflow Report'!$N56,"0")</f>
        <v>0</v>
      </c>
      <c r="AU58" s="176" t="str">
        <f>IF(AND('Overflow Report'!$L56="SSO, Wet Weather",'Overflow Report'!$AA56="December"),'Overflow Report'!$N56,"0")</f>
        <v>0</v>
      </c>
      <c r="AV58" s="176"/>
      <c r="AW58" s="176" t="str">
        <f>IF(AND('Overflow Report'!$L56="Release [Sewer], Dry Weather",'Overflow Report'!$AA56="January"),'Overflow Report'!$N56,"0")</f>
        <v>0</v>
      </c>
      <c r="AX58" s="176" t="str">
        <f>IF(AND('Overflow Report'!$L56="Release [Sewer], Dry Weather",'Overflow Report'!$AA56="February"),'Overflow Report'!$N56,"0")</f>
        <v>0</v>
      </c>
      <c r="AY58" s="176" t="str">
        <f>IF(AND('Overflow Report'!$L56="Release [Sewer], Dry Weather",'Overflow Report'!$AA56="March"),'Overflow Report'!$N56,"0")</f>
        <v>0</v>
      </c>
      <c r="AZ58" s="176" t="str">
        <f>IF(AND('Overflow Report'!$L56="Release [Sewer], Dry Weather",'Overflow Report'!$AA56="April"),'Overflow Report'!$N56,"0")</f>
        <v>0</v>
      </c>
      <c r="BA58" s="176" t="str">
        <f>IF(AND('Overflow Report'!$L56="Release [Sewer], Dry Weather",'Overflow Report'!$AA56="May"),'Overflow Report'!$N56,"0")</f>
        <v>0</v>
      </c>
      <c r="BB58" s="176" t="str">
        <f>IF(AND('Overflow Report'!$L56="Release [Sewer], Dry Weather",'Overflow Report'!$AA56="June"),'Overflow Report'!$N56,"0")</f>
        <v>0</v>
      </c>
      <c r="BC58" s="176" t="str">
        <f>IF(AND('Overflow Report'!$L56="Release [Sewer], Dry Weather",'Overflow Report'!$AA56="July"),'Overflow Report'!$N56,"0")</f>
        <v>0</v>
      </c>
      <c r="BD58" s="176" t="str">
        <f>IF(AND('Overflow Report'!$L56="Release [Sewer], Dry Weather",'Overflow Report'!$AA56="August"),'Overflow Report'!$N56,"0")</f>
        <v>0</v>
      </c>
      <c r="BE58" s="176" t="str">
        <f>IF(AND('Overflow Report'!$L56="Release [Sewer], Dry Weather",'Overflow Report'!$AA56="September"),'Overflow Report'!$N56,"0")</f>
        <v>0</v>
      </c>
      <c r="BF58" s="176" t="str">
        <f>IF(AND('Overflow Report'!$L56="Release [Sewer], Dry Weather",'Overflow Report'!$AA56="October"),'Overflow Report'!$N56,"0")</f>
        <v>0</v>
      </c>
      <c r="BG58" s="176" t="str">
        <f>IF(AND('Overflow Report'!$L56="Release [Sewer], Dry Weather",'Overflow Report'!$AA56="November"),'Overflow Report'!$N56,"0")</f>
        <v>0</v>
      </c>
      <c r="BH58" s="176" t="str">
        <f>IF(AND('Overflow Report'!$L56="Release [Sewer], Dry Weather",'Overflow Report'!$AA56="December"),'Overflow Report'!$N56,"0")</f>
        <v>0</v>
      </c>
      <c r="BI58" s="176"/>
      <c r="BJ58" s="176" t="str">
        <f>IF(AND('Overflow Report'!$L56="Release [Sewer], Wet Weather",'Overflow Report'!$AA56="January"),'Overflow Report'!$N56,"0")</f>
        <v>0</v>
      </c>
      <c r="BK58" s="176" t="str">
        <f>IF(AND('Overflow Report'!$L56="Release [Sewer], Wet Weather",'Overflow Report'!$AA56="February"),'Overflow Report'!$N56,"0")</f>
        <v>0</v>
      </c>
      <c r="BL58" s="176" t="str">
        <f>IF(AND('Overflow Report'!$L56="Release [Sewer], Wet Weather",'Overflow Report'!$AA56="March"),'Overflow Report'!$N56,"0")</f>
        <v>0</v>
      </c>
      <c r="BM58" s="176" t="str">
        <f>IF(AND('Overflow Report'!$L56="Release [Sewer], Wet Weather",'Overflow Report'!$AA56="April"),'Overflow Report'!$N56,"0")</f>
        <v>0</v>
      </c>
      <c r="BN58" s="176" t="str">
        <f>IF(AND('Overflow Report'!$L56="Release [Sewer], Wet Weather",'Overflow Report'!$AA56="May"),'Overflow Report'!$N56,"0")</f>
        <v>0</v>
      </c>
      <c r="BO58" s="176" t="str">
        <f>IF(AND('Overflow Report'!$L56="Release [Sewer], Wet Weather",'Overflow Report'!$AA56="June"),'Overflow Report'!$N56,"0")</f>
        <v>0</v>
      </c>
      <c r="BP58" s="176" t="str">
        <f>IF(AND('Overflow Report'!$L56="Release [Sewer], Wet Weather",'Overflow Report'!$AA56="July"),'Overflow Report'!$N56,"0")</f>
        <v>0</v>
      </c>
      <c r="BQ58" s="176" t="str">
        <f>IF(AND('Overflow Report'!$L56="Release [Sewer], Wet Weather",'Overflow Report'!$AA56="August"),'Overflow Report'!$N56,"0")</f>
        <v>0</v>
      </c>
      <c r="BR58" s="176" t="str">
        <f>IF(AND('Overflow Report'!$L56="Release [Sewer], Wet Weather",'Overflow Report'!$AA56="September"),'Overflow Report'!$N56,"0")</f>
        <v>0</v>
      </c>
      <c r="BS58" s="176" t="str">
        <f>IF(AND('Overflow Report'!$L56="Release [Sewer], Wet Weather",'Overflow Report'!$AA56="October"),'Overflow Report'!$N56,"0")</f>
        <v>0</v>
      </c>
      <c r="BT58" s="176" t="str">
        <f>IF(AND('Overflow Report'!$L56="Release [Sewer], Wet Weather",'Overflow Report'!$AA56="November"),'Overflow Report'!$N56,"0")</f>
        <v>0</v>
      </c>
      <c r="BU58" s="176" t="str">
        <f>IF(AND('Overflow Report'!$L56="Release [Sewer], Wet Weather",'Overflow Report'!$AA56="December"),'Overflow Report'!$N56,"0")</f>
        <v>0</v>
      </c>
      <c r="BV58" s="176"/>
      <c r="BW58" s="176"/>
      <c r="BX58" s="176"/>
      <c r="BY58" s="176"/>
      <c r="BZ58" s="176"/>
      <c r="CA58" s="176"/>
      <c r="CB58" s="176"/>
      <c r="CC58" s="176"/>
      <c r="CD58" s="176"/>
      <c r="CE58" s="176"/>
      <c r="CF58" s="176"/>
      <c r="CG58" s="176"/>
      <c r="CH58" s="176"/>
      <c r="CI58" s="176"/>
      <c r="CJ58" s="176"/>
    </row>
    <row r="59" spans="3:88" s="173" customFormat="1" ht="15">
      <c r="C59" s="174"/>
      <c r="D59" s="174"/>
      <c r="E59" s="174"/>
      <c r="R59" s="176"/>
      <c r="S59" s="176"/>
      <c r="T59" s="176"/>
      <c r="U59" s="176"/>
      <c r="V59" s="176"/>
      <c r="W59" s="176" t="str">
        <f>IF(AND('Overflow Report'!$L57="SSO, Dry Weather",'Overflow Report'!$AA57="January"),'Overflow Report'!$N57,"0")</f>
        <v>0</v>
      </c>
      <c r="X59" s="176" t="str">
        <f>IF(AND('Overflow Report'!$L57="SSO, Dry Weather",'Overflow Report'!$AA57="February"),'Overflow Report'!$N57,"0")</f>
        <v>0</v>
      </c>
      <c r="Y59" s="176" t="str">
        <f>IF(AND('Overflow Report'!$L57="SSO, Dry Weather",'Overflow Report'!$AA57="March"),'Overflow Report'!$N57,"0")</f>
        <v>0</v>
      </c>
      <c r="Z59" s="176" t="str">
        <f>IF(AND('Overflow Report'!$L57="SSO, Dry Weather",'Overflow Report'!$AA57="April"),'Overflow Report'!$N57,"0")</f>
        <v>0</v>
      </c>
      <c r="AA59" s="176" t="str">
        <f>IF(AND('Overflow Report'!$L57="SSO, Dry Weather",'Overflow Report'!$AA57="May"),'Overflow Report'!$N57,"0")</f>
        <v>0</v>
      </c>
      <c r="AB59" s="176" t="str">
        <f>IF(AND('Overflow Report'!$L57="SSO, Dry Weather",'Overflow Report'!$AA57="June"),'Overflow Report'!$N57,"0")</f>
        <v>0</v>
      </c>
      <c r="AC59" s="176" t="str">
        <f>IF(AND('Overflow Report'!$L57="SSO, Dry Weather",'Overflow Report'!$AA57="July"),'Overflow Report'!$N57,"0")</f>
        <v>0</v>
      </c>
      <c r="AD59" s="176" t="str">
        <f>IF(AND('Overflow Report'!$L57="SSO, Dry Weather",'Overflow Report'!$AA57="August"),'Overflow Report'!$N57,"0")</f>
        <v>0</v>
      </c>
      <c r="AE59" s="176" t="str">
        <f>IF(AND('Overflow Report'!$L57="SSO, Dry Weather",'Overflow Report'!$AA57="September"),'Overflow Report'!$N57,"0")</f>
        <v>0</v>
      </c>
      <c r="AF59" s="176" t="str">
        <f>IF(AND('Overflow Report'!$L57="SSO, Dry Weather",'Overflow Report'!$AA57="October"),'Overflow Report'!$N57,"0")</f>
        <v>0</v>
      </c>
      <c r="AG59" s="176" t="str">
        <f>IF(AND('Overflow Report'!$L57="SSO, Dry Weather",'Overflow Report'!$AA57="November"),'Overflow Report'!$N57,"0")</f>
        <v>0</v>
      </c>
      <c r="AH59" s="176" t="str">
        <f>IF(AND('Overflow Report'!$L57="SSO, Dry Weather",'Overflow Report'!$AA57="December"),'Overflow Report'!$N57,"0")</f>
        <v>0</v>
      </c>
      <c r="AI59" s="176"/>
      <c r="AJ59" s="176" t="str">
        <f>IF(AND('Overflow Report'!$L57="SSO, Wet Weather",'Overflow Report'!$AA57="January"),'Overflow Report'!$N57,"0")</f>
        <v>0</v>
      </c>
      <c r="AK59" s="176" t="str">
        <f>IF(AND('Overflow Report'!$L57="SSO, Wet Weather",'Overflow Report'!$AA57="February"),'Overflow Report'!$N57,"0")</f>
        <v>0</v>
      </c>
      <c r="AL59" s="176" t="str">
        <f>IF(AND('Overflow Report'!$L57="SSO, Wet Weather",'Overflow Report'!$AA57="March"),'Overflow Report'!$N57,"0")</f>
        <v>0</v>
      </c>
      <c r="AM59" s="176" t="str">
        <f>IF(AND('Overflow Report'!$L57="SSO, Wet Weather",'Overflow Report'!$AA57="April"),'Overflow Report'!$N57,"0")</f>
        <v>0</v>
      </c>
      <c r="AN59" s="176" t="str">
        <f>IF(AND('Overflow Report'!$L57="SSO, Wet Weather",'Overflow Report'!$AA57="May"),'Overflow Report'!$N57,"0")</f>
        <v>0</v>
      </c>
      <c r="AO59" s="176" t="str">
        <f>IF(AND('Overflow Report'!$L57="SSO, Wet Weather",'Overflow Report'!$AA57="June"),'Overflow Report'!$N57,"0")</f>
        <v>0</v>
      </c>
      <c r="AP59" s="176" t="str">
        <f>IF(AND('Overflow Report'!$L57="SSO, Wet Weather",'Overflow Report'!$AA57="July"),'Overflow Report'!$N57,"0")</f>
        <v>0</v>
      </c>
      <c r="AQ59" s="176" t="str">
        <f>IF(AND('Overflow Report'!$L57="SSO, Wet Weather",'Overflow Report'!$AA57="August"),'Overflow Report'!$N57,"0")</f>
        <v>0</v>
      </c>
      <c r="AR59" s="176" t="str">
        <f>IF(AND('Overflow Report'!$L57="SSO, Wet Weather",'Overflow Report'!$AA57="September"),'Overflow Report'!$N57,"0")</f>
        <v>0</v>
      </c>
      <c r="AS59" s="176" t="str">
        <f>IF(AND('Overflow Report'!$L57="SSO, Wet Weather",'Overflow Report'!$AA57="October"),'Overflow Report'!$N57,"0")</f>
        <v>0</v>
      </c>
      <c r="AT59" s="176" t="str">
        <f>IF(AND('Overflow Report'!$L57="SSO, Wet Weather",'Overflow Report'!$AA57="November"),'Overflow Report'!$N57,"0")</f>
        <v>0</v>
      </c>
      <c r="AU59" s="176" t="str">
        <f>IF(AND('Overflow Report'!$L57="SSO, Wet Weather",'Overflow Report'!$AA57="December"),'Overflow Report'!$N57,"0")</f>
        <v>0</v>
      </c>
      <c r="AV59" s="176"/>
      <c r="AW59" s="176" t="str">
        <f>IF(AND('Overflow Report'!$L57="Release [Sewer], Dry Weather",'Overflow Report'!$AA57="January"),'Overflow Report'!$N57,"0")</f>
        <v>0</v>
      </c>
      <c r="AX59" s="176" t="str">
        <f>IF(AND('Overflow Report'!$L57="Release [Sewer], Dry Weather",'Overflow Report'!$AA57="February"),'Overflow Report'!$N57,"0")</f>
        <v>0</v>
      </c>
      <c r="AY59" s="176" t="str">
        <f>IF(AND('Overflow Report'!$L57="Release [Sewer], Dry Weather",'Overflow Report'!$AA57="March"),'Overflow Report'!$N57,"0")</f>
        <v>0</v>
      </c>
      <c r="AZ59" s="176" t="str">
        <f>IF(AND('Overflow Report'!$L57="Release [Sewer], Dry Weather",'Overflow Report'!$AA57="April"),'Overflow Report'!$N57,"0")</f>
        <v>0</v>
      </c>
      <c r="BA59" s="176" t="str">
        <f>IF(AND('Overflow Report'!$L57="Release [Sewer], Dry Weather",'Overflow Report'!$AA57="May"),'Overflow Report'!$N57,"0")</f>
        <v>0</v>
      </c>
      <c r="BB59" s="176" t="str">
        <f>IF(AND('Overflow Report'!$L57="Release [Sewer], Dry Weather",'Overflow Report'!$AA57="June"),'Overflow Report'!$N57,"0")</f>
        <v>0</v>
      </c>
      <c r="BC59" s="176" t="str">
        <f>IF(AND('Overflow Report'!$L57="Release [Sewer], Dry Weather",'Overflow Report'!$AA57="July"),'Overflow Report'!$N57,"0")</f>
        <v>0</v>
      </c>
      <c r="BD59" s="176" t="str">
        <f>IF(AND('Overflow Report'!$L57="Release [Sewer], Dry Weather",'Overflow Report'!$AA57="August"),'Overflow Report'!$N57,"0")</f>
        <v>0</v>
      </c>
      <c r="BE59" s="176" t="str">
        <f>IF(AND('Overflow Report'!$L57="Release [Sewer], Dry Weather",'Overflow Report'!$AA57="September"),'Overflow Report'!$N57,"0")</f>
        <v>0</v>
      </c>
      <c r="BF59" s="176" t="str">
        <f>IF(AND('Overflow Report'!$L57="Release [Sewer], Dry Weather",'Overflow Report'!$AA57="October"),'Overflow Report'!$N57,"0")</f>
        <v>0</v>
      </c>
      <c r="BG59" s="176" t="str">
        <f>IF(AND('Overflow Report'!$L57="Release [Sewer], Dry Weather",'Overflow Report'!$AA57="November"),'Overflow Report'!$N57,"0")</f>
        <v>0</v>
      </c>
      <c r="BH59" s="176" t="str">
        <f>IF(AND('Overflow Report'!$L57="Release [Sewer], Dry Weather",'Overflow Report'!$AA57="December"),'Overflow Report'!$N57,"0")</f>
        <v>0</v>
      </c>
      <c r="BI59" s="176"/>
      <c r="BJ59" s="176" t="str">
        <f>IF(AND('Overflow Report'!$L57="Release [Sewer], Wet Weather",'Overflow Report'!$AA57="January"),'Overflow Report'!$N57,"0")</f>
        <v>0</v>
      </c>
      <c r="BK59" s="176" t="str">
        <f>IF(AND('Overflow Report'!$L57="Release [Sewer], Wet Weather",'Overflow Report'!$AA57="February"),'Overflow Report'!$N57,"0")</f>
        <v>0</v>
      </c>
      <c r="BL59" s="176" t="str">
        <f>IF(AND('Overflow Report'!$L57="Release [Sewer], Wet Weather",'Overflow Report'!$AA57="March"),'Overflow Report'!$N57,"0")</f>
        <v>0</v>
      </c>
      <c r="BM59" s="176" t="str">
        <f>IF(AND('Overflow Report'!$L57="Release [Sewer], Wet Weather",'Overflow Report'!$AA57="April"),'Overflow Report'!$N57,"0")</f>
        <v>0</v>
      </c>
      <c r="BN59" s="176" t="str">
        <f>IF(AND('Overflow Report'!$L57="Release [Sewer], Wet Weather",'Overflow Report'!$AA57="May"),'Overflow Report'!$N57,"0")</f>
        <v>0</v>
      </c>
      <c r="BO59" s="176" t="str">
        <f>IF(AND('Overflow Report'!$L57="Release [Sewer], Wet Weather",'Overflow Report'!$AA57="June"),'Overflow Report'!$N57,"0")</f>
        <v>0</v>
      </c>
      <c r="BP59" s="176" t="str">
        <f>IF(AND('Overflow Report'!$L57="Release [Sewer], Wet Weather",'Overflow Report'!$AA57="July"),'Overflow Report'!$N57,"0")</f>
        <v>0</v>
      </c>
      <c r="BQ59" s="176" t="str">
        <f>IF(AND('Overflow Report'!$L57="Release [Sewer], Wet Weather",'Overflow Report'!$AA57="August"),'Overflow Report'!$N57,"0")</f>
        <v>0</v>
      </c>
      <c r="BR59" s="176" t="str">
        <f>IF(AND('Overflow Report'!$L57="Release [Sewer], Wet Weather",'Overflow Report'!$AA57="September"),'Overflow Report'!$N57,"0")</f>
        <v>0</v>
      </c>
      <c r="BS59" s="176" t="str">
        <f>IF(AND('Overflow Report'!$L57="Release [Sewer], Wet Weather",'Overflow Report'!$AA57="October"),'Overflow Report'!$N57,"0")</f>
        <v>0</v>
      </c>
      <c r="BT59" s="176" t="str">
        <f>IF(AND('Overflow Report'!$L57="Release [Sewer], Wet Weather",'Overflow Report'!$AA57="November"),'Overflow Report'!$N57,"0")</f>
        <v>0</v>
      </c>
      <c r="BU59" s="176" t="str">
        <f>IF(AND('Overflow Report'!$L57="Release [Sewer], Wet Weather",'Overflow Report'!$AA57="December"),'Overflow Report'!$N57,"0")</f>
        <v>0</v>
      </c>
      <c r="BV59" s="176"/>
      <c r="BW59" s="176"/>
      <c r="BX59" s="176"/>
      <c r="BY59" s="176"/>
      <c r="BZ59" s="176"/>
      <c r="CA59" s="176"/>
      <c r="CB59" s="176"/>
      <c r="CC59" s="176"/>
      <c r="CD59" s="176"/>
      <c r="CE59" s="176"/>
      <c r="CF59" s="176"/>
      <c r="CG59" s="176"/>
      <c r="CH59" s="176"/>
      <c r="CI59" s="176"/>
      <c r="CJ59" s="176"/>
    </row>
    <row r="60" spans="3:88" s="173" customFormat="1" ht="15">
      <c r="C60" s="174"/>
      <c r="D60" s="174"/>
      <c r="E60" s="174"/>
      <c r="R60" s="176"/>
      <c r="S60" s="176"/>
      <c r="T60" s="176"/>
      <c r="U60" s="176"/>
      <c r="V60" s="176"/>
      <c r="W60" s="176" t="str">
        <f>IF(AND('Overflow Report'!$L58="SSO, Dry Weather",'Overflow Report'!$AA58="January"),'Overflow Report'!$N58,"0")</f>
        <v>0</v>
      </c>
      <c r="X60" s="176" t="str">
        <f>IF(AND('Overflow Report'!$L58="SSO, Dry Weather",'Overflow Report'!$AA58="February"),'Overflow Report'!$N58,"0")</f>
        <v>0</v>
      </c>
      <c r="Y60" s="176" t="str">
        <f>IF(AND('Overflow Report'!$L58="SSO, Dry Weather",'Overflow Report'!$AA58="March"),'Overflow Report'!$N58,"0")</f>
        <v>0</v>
      </c>
      <c r="Z60" s="176" t="str">
        <f>IF(AND('Overflow Report'!$L58="SSO, Dry Weather",'Overflow Report'!$AA58="April"),'Overflow Report'!$N58,"0")</f>
        <v>0</v>
      </c>
      <c r="AA60" s="176" t="str">
        <f>IF(AND('Overflow Report'!$L58="SSO, Dry Weather",'Overflow Report'!$AA58="May"),'Overflow Report'!$N58,"0")</f>
        <v>0</v>
      </c>
      <c r="AB60" s="176" t="str">
        <f>IF(AND('Overflow Report'!$L58="SSO, Dry Weather",'Overflow Report'!$AA58="June"),'Overflow Report'!$N58,"0")</f>
        <v>0</v>
      </c>
      <c r="AC60" s="176" t="str">
        <f>IF(AND('Overflow Report'!$L58="SSO, Dry Weather",'Overflow Report'!$AA58="July"),'Overflow Report'!$N58,"0")</f>
        <v>0</v>
      </c>
      <c r="AD60" s="176" t="str">
        <f>IF(AND('Overflow Report'!$L58="SSO, Dry Weather",'Overflow Report'!$AA58="August"),'Overflow Report'!$N58,"0")</f>
        <v>0</v>
      </c>
      <c r="AE60" s="176" t="str">
        <f>IF(AND('Overflow Report'!$L58="SSO, Dry Weather",'Overflow Report'!$AA58="September"),'Overflow Report'!$N58,"0")</f>
        <v>0</v>
      </c>
      <c r="AF60" s="176" t="str">
        <f>IF(AND('Overflow Report'!$L58="SSO, Dry Weather",'Overflow Report'!$AA58="October"),'Overflow Report'!$N58,"0")</f>
        <v>0</v>
      </c>
      <c r="AG60" s="176" t="str">
        <f>IF(AND('Overflow Report'!$L58="SSO, Dry Weather",'Overflow Report'!$AA58="November"),'Overflow Report'!$N58,"0")</f>
        <v>0</v>
      </c>
      <c r="AH60" s="176" t="str">
        <f>IF(AND('Overflow Report'!$L58="SSO, Dry Weather",'Overflow Report'!$AA58="December"),'Overflow Report'!$N58,"0")</f>
        <v>0</v>
      </c>
      <c r="AI60" s="176"/>
      <c r="AJ60" s="176" t="str">
        <f>IF(AND('Overflow Report'!$L58="SSO, Wet Weather",'Overflow Report'!$AA58="January"),'Overflow Report'!$N58,"0")</f>
        <v>0</v>
      </c>
      <c r="AK60" s="176" t="str">
        <f>IF(AND('Overflow Report'!$L58="SSO, Wet Weather",'Overflow Report'!$AA58="February"),'Overflow Report'!$N58,"0")</f>
        <v>0</v>
      </c>
      <c r="AL60" s="176" t="str">
        <f>IF(AND('Overflow Report'!$L58="SSO, Wet Weather",'Overflow Report'!$AA58="March"),'Overflow Report'!$N58,"0")</f>
        <v>0</v>
      </c>
      <c r="AM60" s="176" t="str">
        <f>IF(AND('Overflow Report'!$L58="SSO, Wet Weather",'Overflow Report'!$AA58="April"),'Overflow Report'!$N58,"0")</f>
        <v>0</v>
      </c>
      <c r="AN60" s="176" t="str">
        <f>IF(AND('Overflow Report'!$L58="SSO, Wet Weather",'Overflow Report'!$AA58="May"),'Overflow Report'!$N58,"0")</f>
        <v>0</v>
      </c>
      <c r="AO60" s="176" t="str">
        <f>IF(AND('Overflow Report'!$L58="SSO, Wet Weather",'Overflow Report'!$AA58="June"),'Overflow Report'!$N58,"0")</f>
        <v>0</v>
      </c>
      <c r="AP60" s="176" t="str">
        <f>IF(AND('Overflow Report'!$L58="SSO, Wet Weather",'Overflow Report'!$AA58="July"),'Overflow Report'!$N58,"0")</f>
        <v>0</v>
      </c>
      <c r="AQ60" s="176" t="str">
        <f>IF(AND('Overflow Report'!$L58="SSO, Wet Weather",'Overflow Report'!$AA58="August"),'Overflow Report'!$N58,"0")</f>
        <v>0</v>
      </c>
      <c r="AR60" s="176" t="str">
        <f>IF(AND('Overflow Report'!$L58="SSO, Wet Weather",'Overflow Report'!$AA58="September"),'Overflow Report'!$N58,"0")</f>
        <v>0</v>
      </c>
      <c r="AS60" s="176" t="str">
        <f>IF(AND('Overflow Report'!$L58="SSO, Wet Weather",'Overflow Report'!$AA58="October"),'Overflow Report'!$N58,"0")</f>
        <v>0</v>
      </c>
      <c r="AT60" s="176" t="str">
        <f>IF(AND('Overflow Report'!$L58="SSO, Wet Weather",'Overflow Report'!$AA58="November"),'Overflow Report'!$N58,"0")</f>
        <v>0</v>
      </c>
      <c r="AU60" s="176" t="str">
        <f>IF(AND('Overflow Report'!$L58="SSO, Wet Weather",'Overflow Report'!$AA58="December"),'Overflow Report'!$N58,"0")</f>
        <v>0</v>
      </c>
      <c r="AV60" s="176"/>
      <c r="AW60" s="176" t="str">
        <f>IF(AND('Overflow Report'!$L58="Release [Sewer], Dry Weather",'Overflow Report'!$AA58="January"),'Overflow Report'!$N58,"0")</f>
        <v>0</v>
      </c>
      <c r="AX60" s="176" t="str">
        <f>IF(AND('Overflow Report'!$L58="Release [Sewer], Dry Weather",'Overflow Report'!$AA58="February"),'Overflow Report'!$N58,"0")</f>
        <v>0</v>
      </c>
      <c r="AY60" s="176" t="str">
        <f>IF(AND('Overflow Report'!$L58="Release [Sewer], Dry Weather",'Overflow Report'!$AA58="March"),'Overflow Report'!$N58,"0")</f>
        <v>0</v>
      </c>
      <c r="AZ60" s="176" t="str">
        <f>IF(AND('Overflow Report'!$L58="Release [Sewer], Dry Weather",'Overflow Report'!$AA58="April"),'Overflow Report'!$N58,"0")</f>
        <v>0</v>
      </c>
      <c r="BA60" s="176" t="str">
        <f>IF(AND('Overflow Report'!$L58="Release [Sewer], Dry Weather",'Overflow Report'!$AA58="May"),'Overflow Report'!$N58,"0")</f>
        <v>0</v>
      </c>
      <c r="BB60" s="176" t="str">
        <f>IF(AND('Overflow Report'!$L58="Release [Sewer], Dry Weather",'Overflow Report'!$AA58="June"),'Overflow Report'!$N58,"0")</f>
        <v>0</v>
      </c>
      <c r="BC60" s="176" t="str">
        <f>IF(AND('Overflow Report'!$L58="Release [Sewer], Dry Weather",'Overflow Report'!$AA58="July"),'Overflow Report'!$N58,"0")</f>
        <v>0</v>
      </c>
      <c r="BD60" s="176" t="str">
        <f>IF(AND('Overflow Report'!$L58="Release [Sewer], Dry Weather",'Overflow Report'!$AA58="August"),'Overflow Report'!$N58,"0")</f>
        <v>0</v>
      </c>
      <c r="BE60" s="176" t="str">
        <f>IF(AND('Overflow Report'!$L58="Release [Sewer], Dry Weather",'Overflow Report'!$AA58="September"),'Overflow Report'!$N58,"0")</f>
        <v>0</v>
      </c>
      <c r="BF60" s="176" t="str">
        <f>IF(AND('Overflow Report'!$L58="Release [Sewer], Dry Weather",'Overflow Report'!$AA58="October"),'Overflow Report'!$N58,"0")</f>
        <v>0</v>
      </c>
      <c r="BG60" s="176" t="str">
        <f>IF(AND('Overflow Report'!$L58="Release [Sewer], Dry Weather",'Overflow Report'!$AA58="November"),'Overflow Report'!$N58,"0")</f>
        <v>0</v>
      </c>
      <c r="BH60" s="176" t="str">
        <f>IF(AND('Overflow Report'!$L58="Release [Sewer], Dry Weather",'Overflow Report'!$AA58="December"),'Overflow Report'!$N58,"0")</f>
        <v>0</v>
      </c>
      <c r="BI60" s="176"/>
      <c r="BJ60" s="176" t="str">
        <f>IF(AND('Overflow Report'!$L58="Release [Sewer], Wet Weather",'Overflow Report'!$AA58="January"),'Overflow Report'!$N58,"0")</f>
        <v>0</v>
      </c>
      <c r="BK60" s="176" t="str">
        <f>IF(AND('Overflow Report'!$L58="Release [Sewer], Wet Weather",'Overflow Report'!$AA58="February"),'Overflow Report'!$N58,"0")</f>
        <v>0</v>
      </c>
      <c r="BL60" s="176" t="str">
        <f>IF(AND('Overflow Report'!$L58="Release [Sewer], Wet Weather",'Overflow Report'!$AA58="March"),'Overflow Report'!$N58,"0")</f>
        <v>0</v>
      </c>
      <c r="BM60" s="176" t="str">
        <f>IF(AND('Overflow Report'!$L58="Release [Sewer], Wet Weather",'Overflow Report'!$AA58="April"),'Overflow Report'!$N58,"0")</f>
        <v>0</v>
      </c>
      <c r="BN60" s="176" t="str">
        <f>IF(AND('Overflow Report'!$L58="Release [Sewer], Wet Weather",'Overflow Report'!$AA58="May"),'Overflow Report'!$N58,"0")</f>
        <v>0</v>
      </c>
      <c r="BO60" s="176" t="str">
        <f>IF(AND('Overflow Report'!$L58="Release [Sewer], Wet Weather",'Overflow Report'!$AA58="June"),'Overflow Report'!$N58,"0")</f>
        <v>0</v>
      </c>
      <c r="BP60" s="176" t="str">
        <f>IF(AND('Overflow Report'!$L58="Release [Sewer], Wet Weather",'Overflow Report'!$AA58="July"),'Overflow Report'!$N58,"0")</f>
        <v>0</v>
      </c>
      <c r="BQ60" s="176" t="str">
        <f>IF(AND('Overflow Report'!$L58="Release [Sewer], Wet Weather",'Overflow Report'!$AA58="August"),'Overflow Report'!$N58,"0")</f>
        <v>0</v>
      </c>
      <c r="BR60" s="176" t="str">
        <f>IF(AND('Overflow Report'!$L58="Release [Sewer], Wet Weather",'Overflow Report'!$AA58="September"),'Overflow Report'!$N58,"0")</f>
        <v>0</v>
      </c>
      <c r="BS60" s="176" t="str">
        <f>IF(AND('Overflow Report'!$L58="Release [Sewer], Wet Weather",'Overflow Report'!$AA58="October"),'Overflow Report'!$N58,"0")</f>
        <v>0</v>
      </c>
      <c r="BT60" s="176" t="str">
        <f>IF(AND('Overflow Report'!$L58="Release [Sewer], Wet Weather",'Overflow Report'!$AA58="November"),'Overflow Report'!$N58,"0")</f>
        <v>0</v>
      </c>
      <c r="BU60" s="176" t="str">
        <f>IF(AND('Overflow Report'!$L58="Release [Sewer], Wet Weather",'Overflow Report'!$AA58="December"),'Overflow Report'!$N58,"0")</f>
        <v>0</v>
      </c>
      <c r="BV60" s="176"/>
      <c r="BW60" s="176"/>
      <c r="BX60" s="176"/>
      <c r="BY60" s="176"/>
      <c r="BZ60" s="176"/>
      <c r="CA60" s="176"/>
      <c r="CB60" s="176"/>
      <c r="CC60" s="176"/>
      <c r="CD60" s="176"/>
      <c r="CE60" s="176"/>
      <c r="CF60" s="176"/>
      <c r="CG60" s="176"/>
      <c r="CH60" s="176"/>
      <c r="CI60" s="176"/>
      <c r="CJ60" s="176"/>
    </row>
    <row r="61" spans="3:88" s="173" customFormat="1" ht="15">
      <c r="C61" s="174"/>
      <c r="D61" s="174"/>
      <c r="E61" s="174"/>
      <c r="R61" s="176"/>
      <c r="S61" s="176"/>
      <c r="T61" s="176"/>
      <c r="U61" s="176"/>
      <c r="V61" s="176"/>
      <c r="W61" s="176" t="str">
        <f>IF(AND('Overflow Report'!$L59="SSO, Dry Weather",'Overflow Report'!$AA59="January"),'Overflow Report'!$N59,"0")</f>
        <v>0</v>
      </c>
      <c r="X61" s="176" t="str">
        <f>IF(AND('Overflow Report'!$L59="SSO, Dry Weather",'Overflow Report'!$AA59="February"),'Overflow Report'!$N59,"0")</f>
        <v>0</v>
      </c>
      <c r="Y61" s="176" t="str">
        <f>IF(AND('Overflow Report'!$L59="SSO, Dry Weather",'Overflow Report'!$AA59="March"),'Overflow Report'!$N59,"0")</f>
        <v>0</v>
      </c>
      <c r="Z61" s="176" t="str">
        <f>IF(AND('Overflow Report'!$L59="SSO, Dry Weather",'Overflow Report'!$AA59="April"),'Overflow Report'!$N59,"0")</f>
        <v>0</v>
      </c>
      <c r="AA61" s="176" t="str">
        <f>IF(AND('Overflow Report'!$L59="SSO, Dry Weather",'Overflow Report'!$AA59="May"),'Overflow Report'!$N59,"0")</f>
        <v>0</v>
      </c>
      <c r="AB61" s="176" t="str">
        <f>IF(AND('Overflow Report'!$L59="SSO, Dry Weather",'Overflow Report'!$AA59="June"),'Overflow Report'!$N59,"0")</f>
        <v>0</v>
      </c>
      <c r="AC61" s="176" t="str">
        <f>IF(AND('Overflow Report'!$L59="SSO, Dry Weather",'Overflow Report'!$AA59="July"),'Overflow Report'!$N59,"0")</f>
        <v>0</v>
      </c>
      <c r="AD61" s="176" t="str">
        <f>IF(AND('Overflow Report'!$L59="SSO, Dry Weather",'Overflow Report'!$AA59="August"),'Overflow Report'!$N59,"0")</f>
        <v>0</v>
      </c>
      <c r="AE61" s="176" t="str">
        <f>IF(AND('Overflow Report'!$L59="SSO, Dry Weather",'Overflow Report'!$AA59="September"),'Overflow Report'!$N59,"0")</f>
        <v>0</v>
      </c>
      <c r="AF61" s="176" t="str">
        <f>IF(AND('Overflow Report'!$L59="SSO, Dry Weather",'Overflow Report'!$AA59="October"),'Overflow Report'!$N59,"0")</f>
        <v>0</v>
      </c>
      <c r="AG61" s="176" t="str">
        <f>IF(AND('Overflow Report'!$L59="SSO, Dry Weather",'Overflow Report'!$AA59="November"),'Overflow Report'!$N59,"0")</f>
        <v>0</v>
      </c>
      <c r="AH61" s="176" t="str">
        <f>IF(AND('Overflow Report'!$L59="SSO, Dry Weather",'Overflow Report'!$AA59="December"),'Overflow Report'!$N59,"0")</f>
        <v>0</v>
      </c>
      <c r="AI61" s="176"/>
      <c r="AJ61" s="176" t="str">
        <f>IF(AND('Overflow Report'!$L59="SSO, Wet Weather",'Overflow Report'!$AA59="January"),'Overflow Report'!$N59,"0")</f>
        <v>0</v>
      </c>
      <c r="AK61" s="176" t="str">
        <f>IF(AND('Overflow Report'!$L59="SSO, Wet Weather",'Overflow Report'!$AA59="February"),'Overflow Report'!$N59,"0")</f>
        <v>0</v>
      </c>
      <c r="AL61" s="176" t="str">
        <f>IF(AND('Overflow Report'!$L59="SSO, Wet Weather",'Overflow Report'!$AA59="March"),'Overflow Report'!$N59,"0")</f>
        <v>0</v>
      </c>
      <c r="AM61" s="176" t="str">
        <f>IF(AND('Overflow Report'!$L59="SSO, Wet Weather",'Overflow Report'!$AA59="April"),'Overflow Report'!$N59,"0")</f>
        <v>0</v>
      </c>
      <c r="AN61" s="176" t="str">
        <f>IF(AND('Overflow Report'!$L59="SSO, Wet Weather",'Overflow Report'!$AA59="May"),'Overflow Report'!$N59,"0")</f>
        <v>0</v>
      </c>
      <c r="AO61" s="176" t="str">
        <f>IF(AND('Overflow Report'!$L59="SSO, Wet Weather",'Overflow Report'!$AA59="June"),'Overflow Report'!$N59,"0")</f>
        <v>0</v>
      </c>
      <c r="AP61" s="176" t="str">
        <f>IF(AND('Overflow Report'!$L59="SSO, Wet Weather",'Overflow Report'!$AA59="July"),'Overflow Report'!$N59,"0")</f>
        <v>0</v>
      </c>
      <c r="AQ61" s="176" t="str">
        <f>IF(AND('Overflow Report'!$L59="SSO, Wet Weather",'Overflow Report'!$AA59="August"),'Overflow Report'!$N59,"0")</f>
        <v>0</v>
      </c>
      <c r="AR61" s="176" t="str">
        <f>IF(AND('Overflow Report'!$L59="SSO, Wet Weather",'Overflow Report'!$AA59="September"),'Overflow Report'!$N59,"0")</f>
        <v>0</v>
      </c>
      <c r="AS61" s="176" t="str">
        <f>IF(AND('Overflow Report'!$L59="SSO, Wet Weather",'Overflow Report'!$AA59="October"),'Overflow Report'!$N59,"0")</f>
        <v>0</v>
      </c>
      <c r="AT61" s="176" t="str">
        <f>IF(AND('Overflow Report'!$L59="SSO, Wet Weather",'Overflow Report'!$AA59="November"),'Overflow Report'!$N59,"0")</f>
        <v>0</v>
      </c>
      <c r="AU61" s="176" t="str">
        <f>IF(AND('Overflow Report'!$L59="SSO, Wet Weather",'Overflow Report'!$AA59="December"),'Overflow Report'!$N59,"0")</f>
        <v>0</v>
      </c>
      <c r="AV61" s="176"/>
      <c r="AW61" s="176" t="str">
        <f>IF(AND('Overflow Report'!$L59="Release [Sewer], Dry Weather",'Overflow Report'!$AA59="January"),'Overflow Report'!$N59,"0")</f>
        <v>0</v>
      </c>
      <c r="AX61" s="176" t="str">
        <f>IF(AND('Overflow Report'!$L59="Release [Sewer], Dry Weather",'Overflow Report'!$AA59="February"),'Overflow Report'!$N59,"0")</f>
        <v>0</v>
      </c>
      <c r="AY61" s="176" t="str">
        <f>IF(AND('Overflow Report'!$L59="Release [Sewer], Dry Weather",'Overflow Report'!$AA59="March"),'Overflow Report'!$N59,"0")</f>
        <v>0</v>
      </c>
      <c r="AZ61" s="176" t="str">
        <f>IF(AND('Overflow Report'!$L59="Release [Sewer], Dry Weather",'Overflow Report'!$AA59="April"),'Overflow Report'!$N59,"0")</f>
        <v>0</v>
      </c>
      <c r="BA61" s="176" t="str">
        <f>IF(AND('Overflow Report'!$L59="Release [Sewer], Dry Weather",'Overflow Report'!$AA59="May"),'Overflow Report'!$N59,"0")</f>
        <v>0</v>
      </c>
      <c r="BB61" s="176" t="str">
        <f>IF(AND('Overflow Report'!$L59="Release [Sewer], Dry Weather",'Overflow Report'!$AA59="June"),'Overflow Report'!$N59,"0")</f>
        <v>0</v>
      </c>
      <c r="BC61" s="176" t="str">
        <f>IF(AND('Overflow Report'!$L59="Release [Sewer], Dry Weather",'Overflow Report'!$AA59="July"),'Overflow Report'!$N59,"0")</f>
        <v>0</v>
      </c>
      <c r="BD61" s="176" t="str">
        <f>IF(AND('Overflow Report'!$L59="Release [Sewer], Dry Weather",'Overflow Report'!$AA59="August"),'Overflow Report'!$N59,"0")</f>
        <v>0</v>
      </c>
      <c r="BE61" s="176" t="str">
        <f>IF(AND('Overflow Report'!$L59="Release [Sewer], Dry Weather",'Overflow Report'!$AA59="September"),'Overflow Report'!$N59,"0")</f>
        <v>0</v>
      </c>
      <c r="BF61" s="176" t="str">
        <f>IF(AND('Overflow Report'!$L59="Release [Sewer], Dry Weather",'Overflow Report'!$AA59="October"),'Overflow Report'!$N59,"0")</f>
        <v>0</v>
      </c>
      <c r="BG61" s="176" t="str">
        <f>IF(AND('Overflow Report'!$L59="Release [Sewer], Dry Weather",'Overflow Report'!$AA59="November"),'Overflow Report'!$N59,"0")</f>
        <v>0</v>
      </c>
      <c r="BH61" s="176" t="str">
        <f>IF(AND('Overflow Report'!$L59="Release [Sewer], Dry Weather",'Overflow Report'!$AA59="December"),'Overflow Report'!$N59,"0")</f>
        <v>0</v>
      </c>
      <c r="BI61" s="176"/>
      <c r="BJ61" s="176" t="str">
        <f>IF(AND('Overflow Report'!$L59="Release [Sewer], Wet Weather",'Overflow Report'!$AA59="January"),'Overflow Report'!$N59,"0")</f>
        <v>0</v>
      </c>
      <c r="BK61" s="176" t="str">
        <f>IF(AND('Overflow Report'!$L59="Release [Sewer], Wet Weather",'Overflow Report'!$AA59="February"),'Overflow Report'!$N59,"0")</f>
        <v>0</v>
      </c>
      <c r="BL61" s="176" t="str">
        <f>IF(AND('Overflow Report'!$L59="Release [Sewer], Wet Weather",'Overflow Report'!$AA59="March"),'Overflow Report'!$N59,"0")</f>
        <v>0</v>
      </c>
      <c r="BM61" s="176" t="str">
        <f>IF(AND('Overflow Report'!$L59="Release [Sewer], Wet Weather",'Overflow Report'!$AA59="April"),'Overflow Report'!$N59,"0")</f>
        <v>0</v>
      </c>
      <c r="BN61" s="176" t="str">
        <f>IF(AND('Overflow Report'!$L59="Release [Sewer], Wet Weather",'Overflow Report'!$AA59="May"),'Overflow Report'!$N59,"0")</f>
        <v>0</v>
      </c>
      <c r="BO61" s="176" t="str">
        <f>IF(AND('Overflow Report'!$L59="Release [Sewer], Wet Weather",'Overflow Report'!$AA59="June"),'Overflow Report'!$N59,"0")</f>
        <v>0</v>
      </c>
      <c r="BP61" s="176" t="str">
        <f>IF(AND('Overflow Report'!$L59="Release [Sewer], Wet Weather",'Overflow Report'!$AA59="July"),'Overflow Report'!$N59,"0")</f>
        <v>0</v>
      </c>
      <c r="BQ61" s="176" t="str">
        <f>IF(AND('Overflow Report'!$L59="Release [Sewer], Wet Weather",'Overflow Report'!$AA59="August"),'Overflow Report'!$N59,"0")</f>
        <v>0</v>
      </c>
      <c r="BR61" s="176" t="str">
        <f>IF(AND('Overflow Report'!$L59="Release [Sewer], Wet Weather",'Overflow Report'!$AA59="September"),'Overflow Report'!$N59,"0")</f>
        <v>0</v>
      </c>
      <c r="BS61" s="176" t="str">
        <f>IF(AND('Overflow Report'!$L59="Release [Sewer], Wet Weather",'Overflow Report'!$AA59="October"),'Overflow Report'!$N59,"0")</f>
        <v>0</v>
      </c>
      <c r="BT61" s="176" t="str">
        <f>IF(AND('Overflow Report'!$L59="Release [Sewer], Wet Weather",'Overflow Report'!$AA59="November"),'Overflow Report'!$N59,"0")</f>
        <v>0</v>
      </c>
      <c r="BU61" s="176" t="str">
        <f>IF(AND('Overflow Report'!$L59="Release [Sewer], Wet Weather",'Overflow Report'!$AA59="December"),'Overflow Report'!$N59,"0")</f>
        <v>0</v>
      </c>
      <c r="BV61" s="176"/>
      <c r="BW61" s="176"/>
      <c r="BX61" s="176"/>
      <c r="BY61" s="176"/>
      <c r="BZ61" s="176"/>
      <c r="CA61" s="176"/>
      <c r="CB61" s="176"/>
      <c r="CC61" s="176"/>
      <c r="CD61" s="176"/>
      <c r="CE61" s="176"/>
      <c r="CF61" s="176"/>
      <c r="CG61" s="176"/>
      <c r="CH61" s="176"/>
      <c r="CI61" s="176"/>
      <c r="CJ61" s="176"/>
    </row>
    <row r="62" spans="3:88" s="173" customFormat="1" ht="15">
      <c r="C62" s="174"/>
      <c r="D62" s="174"/>
      <c r="E62" s="174"/>
      <c r="R62" s="176"/>
      <c r="S62" s="176"/>
      <c r="T62" s="176"/>
      <c r="U62" s="176"/>
      <c r="V62" s="176"/>
      <c r="W62" s="176" t="str">
        <f>IF(AND('Overflow Report'!$L60="SSO, Dry Weather",'Overflow Report'!$AA60="January"),'Overflow Report'!$N60,"0")</f>
        <v>0</v>
      </c>
      <c r="X62" s="176" t="str">
        <f>IF(AND('Overflow Report'!$L60="SSO, Dry Weather",'Overflow Report'!$AA60="February"),'Overflow Report'!$N60,"0")</f>
        <v>0</v>
      </c>
      <c r="Y62" s="176" t="str">
        <f>IF(AND('Overflow Report'!$L60="SSO, Dry Weather",'Overflow Report'!$AA60="March"),'Overflow Report'!$N60,"0")</f>
        <v>0</v>
      </c>
      <c r="Z62" s="176" t="str">
        <f>IF(AND('Overflow Report'!$L60="SSO, Dry Weather",'Overflow Report'!$AA60="April"),'Overflow Report'!$N60,"0")</f>
        <v>0</v>
      </c>
      <c r="AA62" s="176" t="str">
        <f>IF(AND('Overflow Report'!$L60="SSO, Dry Weather",'Overflow Report'!$AA60="May"),'Overflow Report'!$N60,"0")</f>
        <v>0</v>
      </c>
      <c r="AB62" s="176" t="str">
        <f>IF(AND('Overflow Report'!$L60="SSO, Dry Weather",'Overflow Report'!$AA60="June"),'Overflow Report'!$N60,"0")</f>
        <v>0</v>
      </c>
      <c r="AC62" s="176" t="str">
        <f>IF(AND('Overflow Report'!$L60="SSO, Dry Weather",'Overflow Report'!$AA60="July"),'Overflow Report'!$N60,"0")</f>
        <v>0</v>
      </c>
      <c r="AD62" s="176" t="str">
        <f>IF(AND('Overflow Report'!$L60="SSO, Dry Weather",'Overflow Report'!$AA60="August"),'Overflow Report'!$N60,"0")</f>
        <v>0</v>
      </c>
      <c r="AE62" s="176" t="str">
        <f>IF(AND('Overflow Report'!$L60="SSO, Dry Weather",'Overflow Report'!$AA60="September"),'Overflow Report'!$N60,"0")</f>
        <v>0</v>
      </c>
      <c r="AF62" s="176" t="str">
        <f>IF(AND('Overflow Report'!$L60="SSO, Dry Weather",'Overflow Report'!$AA60="October"),'Overflow Report'!$N60,"0")</f>
        <v>0</v>
      </c>
      <c r="AG62" s="176" t="str">
        <f>IF(AND('Overflow Report'!$L60="SSO, Dry Weather",'Overflow Report'!$AA60="November"),'Overflow Report'!$N60,"0")</f>
        <v>0</v>
      </c>
      <c r="AH62" s="176" t="str">
        <f>IF(AND('Overflow Report'!$L60="SSO, Dry Weather",'Overflow Report'!$AA60="December"),'Overflow Report'!$N60,"0")</f>
        <v>0</v>
      </c>
      <c r="AI62" s="176"/>
      <c r="AJ62" s="176" t="str">
        <f>IF(AND('Overflow Report'!$L60="SSO, Wet Weather",'Overflow Report'!$AA60="January"),'Overflow Report'!$N60,"0")</f>
        <v>0</v>
      </c>
      <c r="AK62" s="176" t="str">
        <f>IF(AND('Overflow Report'!$L60="SSO, Wet Weather",'Overflow Report'!$AA60="February"),'Overflow Report'!$N60,"0")</f>
        <v>0</v>
      </c>
      <c r="AL62" s="176" t="str">
        <f>IF(AND('Overflow Report'!$L60="SSO, Wet Weather",'Overflow Report'!$AA60="March"),'Overflow Report'!$N60,"0")</f>
        <v>0</v>
      </c>
      <c r="AM62" s="176" t="str">
        <f>IF(AND('Overflow Report'!$L60="SSO, Wet Weather",'Overflow Report'!$AA60="April"),'Overflow Report'!$N60,"0")</f>
        <v>0</v>
      </c>
      <c r="AN62" s="176" t="str">
        <f>IF(AND('Overflow Report'!$L60="SSO, Wet Weather",'Overflow Report'!$AA60="May"),'Overflow Report'!$N60,"0")</f>
        <v>0</v>
      </c>
      <c r="AO62" s="176" t="str">
        <f>IF(AND('Overflow Report'!$L60="SSO, Wet Weather",'Overflow Report'!$AA60="June"),'Overflow Report'!$N60,"0")</f>
        <v>0</v>
      </c>
      <c r="AP62" s="176" t="str">
        <f>IF(AND('Overflow Report'!$L60="SSO, Wet Weather",'Overflow Report'!$AA60="July"),'Overflow Report'!$N60,"0")</f>
        <v>0</v>
      </c>
      <c r="AQ62" s="176" t="str">
        <f>IF(AND('Overflow Report'!$L60="SSO, Wet Weather",'Overflow Report'!$AA60="August"),'Overflow Report'!$N60,"0")</f>
        <v>0</v>
      </c>
      <c r="AR62" s="176" t="str">
        <f>IF(AND('Overflow Report'!$L60="SSO, Wet Weather",'Overflow Report'!$AA60="September"),'Overflow Report'!$N60,"0")</f>
        <v>0</v>
      </c>
      <c r="AS62" s="176" t="str">
        <f>IF(AND('Overflow Report'!$L60="SSO, Wet Weather",'Overflow Report'!$AA60="October"),'Overflow Report'!$N60,"0")</f>
        <v>0</v>
      </c>
      <c r="AT62" s="176" t="str">
        <f>IF(AND('Overflow Report'!$L60="SSO, Wet Weather",'Overflow Report'!$AA60="November"),'Overflow Report'!$N60,"0")</f>
        <v>0</v>
      </c>
      <c r="AU62" s="176" t="str">
        <f>IF(AND('Overflow Report'!$L60="SSO, Wet Weather",'Overflow Report'!$AA60="December"),'Overflow Report'!$N60,"0")</f>
        <v>0</v>
      </c>
      <c r="AV62" s="176"/>
      <c r="AW62" s="176" t="str">
        <f>IF(AND('Overflow Report'!$L60="Release [Sewer], Dry Weather",'Overflow Report'!$AA60="January"),'Overflow Report'!$N60,"0")</f>
        <v>0</v>
      </c>
      <c r="AX62" s="176" t="str">
        <f>IF(AND('Overflow Report'!$L60="Release [Sewer], Dry Weather",'Overflow Report'!$AA60="February"),'Overflow Report'!$N60,"0")</f>
        <v>0</v>
      </c>
      <c r="AY62" s="176" t="str">
        <f>IF(AND('Overflow Report'!$L60="Release [Sewer], Dry Weather",'Overflow Report'!$AA60="March"),'Overflow Report'!$N60,"0")</f>
        <v>0</v>
      </c>
      <c r="AZ62" s="176" t="str">
        <f>IF(AND('Overflow Report'!$L60="Release [Sewer], Dry Weather",'Overflow Report'!$AA60="April"),'Overflow Report'!$N60,"0")</f>
        <v>0</v>
      </c>
      <c r="BA62" s="176" t="str">
        <f>IF(AND('Overflow Report'!$L60="Release [Sewer], Dry Weather",'Overflow Report'!$AA60="May"),'Overflow Report'!$N60,"0")</f>
        <v>0</v>
      </c>
      <c r="BB62" s="176" t="str">
        <f>IF(AND('Overflow Report'!$L60="Release [Sewer], Dry Weather",'Overflow Report'!$AA60="June"),'Overflow Report'!$N60,"0")</f>
        <v>0</v>
      </c>
      <c r="BC62" s="176" t="str">
        <f>IF(AND('Overflow Report'!$L60="Release [Sewer], Dry Weather",'Overflow Report'!$AA60="July"),'Overflow Report'!$N60,"0")</f>
        <v>0</v>
      </c>
      <c r="BD62" s="176" t="str">
        <f>IF(AND('Overflow Report'!$L60="Release [Sewer], Dry Weather",'Overflow Report'!$AA60="August"),'Overflow Report'!$N60,"0")</f>
        <v>0</v>
      </c>
      <c r="BE62" s="176" t="str">
        <f>IF(AND('Overflow Report'!$L60="Release [Sewer], Dry Weather",'Overflow Report'!$AA60="September"),'Overflow Report'!$N60,"0")</f>
        <v>0</v>
      </c>
      <c r="BF62" s="176" t="str">
        <f>IF(AND('Overflow Report'!$L60="Release [Sewer], Dry Weather",'Overflow Report'!$AA60="October"),'Overflow Report'!$N60,"0")</f>
        <v>0</v>
      </c>
      <c r="BG62" s="176" t="str">
        <f>IF(AND('Overflow Report'!$L60="Release [Sewer], Dry Weather",'Overflow Report'!$AA60="November"),'Overflow Report'!$N60,"0")</f>
        <v>0</v>
      </c>
      <c r="BH62" s="176" t="str">
        <f>IF(AND('Overflow Report'!$L60="Release [Sewer], Dry Weather",'Overflow Report'!$AA60="December"),'Overflow Report'!$N60,"0")</f>
        <v>0</v>
      </c>
      <c r="BI62" s="176"/>
      <c r="BJ62" s="176" t="str">
        <f>IF(AND('Overflow Report'!$L60="Release [Sewer], Wet Weather",'Overflow Report'!$AA60="January"),'Overflow Report'!$N60,"0")</f>
        <v>0</v>
      </c>
      <c r="BK62" s="176" t="str">
        <f>IF(AND('Overflow Report'!$L60="Release [Sewer], Wet Weather",'Overflow Report'!$AA60="February"),'Overflow Report'!$N60,"0")</f>
        <v>0</v>
      </c>
      <c r="BL62" s="176" t="str">
        <f>IF(AND('Overflow Report'!$L60="Release [Sewer], Wet Weather",'Overflow Report'!$AA60="March"),'Overflow Report'!$N60,"0")</f>
        <v>0</v>
      </c>
      <c r="BM62" s="176" t="str">
        <f>IF(AND('Overflow Report'!$L60="Release [Sewer], Wet Weather",'Overflow Report'!$AA60="April"),'Overflow Report'!$N60,"0")</f>
        <v>0</v>
      </c>
      <c r="BN62" s="176" t="str">
        <f>IF(AND('Overflow Report'!$L60="Release [Sewer], Wet Weather",'Overflow Report'!$AA60="May"),'Overflow Report'!$N60,"0")</f>
        <v>0</v>
      </c>
      <c r="BO62" s="176" t="str">
        <f>IF(AND('Overflow Report'!$L60="Release [Sewer], Wet Weather",'Overflow Report'!$AA60="June"),'Overflow Report'!$N60,"0")</f>
        <v>0</v>
      </c>
      <c r="BP62" s="176" t="str">
        <f>IF(AND('Overflow Report'!$L60="Release [Sewer], Wet Weather",'Overflow Report'!$AA60="July"),'Overflow Report'!$N60,"0")</f>
        <v>0</v>
      </c>
      <c r="BQ62" s="176" t="str">
        <f>IF(AND('Overflow Report'!$L60="Release [Sewer], Wet Weather",'Overflow Report'!$AA60="August"),'Overflow Report'!$N60,"0")</f>
        <v>0</v>
      </c>
      <c r="BR62" s="176" t="str">
        <f>IF(AND('Overflow Report'!$L60="Release [Sewer], Wet Weather",'Overflow Report'!$AA60="September"),'Overflow Report'!$N60,"0")</f>
        <v>0</v>
      </c>
      <c r="BS62" s="176" t="str">
        <f>IF(AND('Overflow Report'!$L60="Release [Sewer], Wet Weather",'Overflow Report'!$AA60="October"),'Overflow Report'!$N60,"0")</f>
        <v>0</v>
      </c>
      <c r="BT62" s="176" t="str">
        <f>IF(AND('Overflow Report'!$L60="Release [Sewer], Wet Weather",'Overflow Report'!$AA60="November"),'Overflow Report'!$N60,"0")</f>
        <v>0</v>
      </c>
      <c r="BU62" s="176" t="str">
        <f>IF(AND('Overflow Report'!$L60="Release [Sewer], Wet Weather",'Overflow Report'!$AA60="December"),'Overflow Report'!$N60,"0")</f>
        <v>0</v>
      </c>
      <c r="BV62" s="176"/>
      <c r="BW62" s="176"/>
      <c r="BX62" s="176"/>
      <c r="BY62" s="176"/>
      <c r="BZ62" s="176"/>
      <c r="CA62" s="176"/>
      <c r="CB62" s="176"/>
      <c r="CC62" s="176"/>
      <c r="CD62" s="176"/>
      <c r="CE62" s="176"/>
      <c r="CF62" s="176"/>
      <c r="CG62" s="176"/>
      <c r="CH62" s="176"/>
      <c r="CI62" s="176"/>
      <c r="CJ62" s="176"/>
    </row>
    <row r="63" spans="3:88" s="173" customFormat="1" ht="15">
      <c r="C63" s="174"/>
      <c r="D63" s="174"/>
      <c r="E63" s="174"/>
      <c r="R63" s="176"/>
      <c r="S63" s="176"/>
      <c r="T63" s="176"/>
      <c r="U63" s="176"/>
      <c r="V63" s="176"/>
      <c r="W63" s="176" t="str">
        <f>IF(AND('Overflow Report'!$L61="SSO, Dry Weather",'Overflow Report'!$AA61="January"),'Overflow Report'!$N61,"0")</f>
        <v>0</v>
      </c>
      <c r="X63" s="176" t="str">
        <f>IF(AND('Overflow Report'!$L61="SSO, Dry Weather",'Overflow Report'!$AA61="February"),'Overflow Report'!$N61,"0")</f>
        <v>0</v>
      </c>
      <c r="Y63" s="176" t="str">
        <f>IF(AND('Overflow Report'!$L61="SSO, Dry Weather",'Overflow Report'!$AA61="March"),'Overflow Report'!$N61,"0")</f>
        <v>0</v>
      </c>
      <c r="Z63" s="176" t="str">
        <f>IF(AND('Overflow Report'!$L61="SSO, Dry Weather",'Overflow Report'!$AA61="April"),'Overflow Report'!$N61,"0")</f>
        <v>0</v>
      </c>
      <c r="AA63" s="176" t="str">
        <f>IF(AND('Overflow Report'!$L61="SSO, Dry Weather",'Overflow Report'!$AA61="May"),'Overflow Report'!$N61,"0")</f>
        <v>0</v>
      </c>
      <c r="AB63" s="176" t="str">
        <f>IF(AND('Overflow Report'!$L61="SSO, Dry Weather",'Overflow Report'!$AA61="June"),'Overflow Report'!$N61,"0")</f>
        <v>0</v>
      </c>
      <c r="AC63" s="176" t="str">
        <f>IF(AND('Overflow Report'!$L61="SSO, Dry Weather",'Overflow Report'!$AA61="July"),'Overflow Report'!$N61,"0")</f>
        <v>0</v>
      </c>
      <c r="AD63" s="176" t="str">
        <f>IF(AND('Overflow Report'!$L61="SSO, Dry Weather",'Overflow Report'!$AA61="August"),'Overflow Report'!$N61,"0")</f>
        <v>0</v>
      </c>
      <c r="AE63" s="176" t="str">
        <f>IF(AND('Overflow Report'!$L61="SSO, Dry Weather",'Overflow Report'!$AA61="September"),'Overflow Report'!$N61,"0")</f>
        <v>0</v>
      </c>
      <c r="AF63" s="176" t="str">
        <f>IF(AND('Overflow Report'!$L61="SSO, Dry Weather",'Overflow Report'!$AA61="October"),'Overflow Report'!$N61,"0")</f>
        <v>0</v>
      </c>
      <c r="AG63" s="176" t="str">
        <f>IF(AND('Overflow Report'!$L61="SSO, Dry Weather",'Overflow Report'!$AA61="November"),'Overflow Report'!$N61,"0")</f>
        <v>0</v>
      </c>
      <c r="AH63" s="176" t="str">
        <f>IF(AND('Overflow Report'!$L61="SSO, Dry Weather",'Overflow Report'!$AA61="December"),'Overflow Report'!$N61,"0")</f>
        <v>0</v>
      </c>
      <c r="AI63" s="176"/>
      <c r="AJ63" s="176" t="str">
        <f>IF(AND('Overflow Report'!$L61="SSO, Wet Weather",'Overflow Report'!$AA61="January"),'Overflow Report'!$N61,"0")</f>
        <v>0</v>
      </c>
      <c r="AK63" s="176" t="str">
        <f>IF(AND('Overflow Report'!$L61="SSO, Wet Weather",'Overflow Report'!$AA61="February"),'Overflow Report'!$N61,"0")</f>
        <v>0</v>
      </c>
      <c r="AL63" s="176" t="str">
        <f>IF(AND('Overflow Report'!$L61="SSO, Wet Weather",'Overflow Report'!$AA61="March"),'Overflow Report'!$N61,"0")</f>
        <v>0</v>
      </c>
      <c r="AM63" s="176" t="str">
        <f>IF(AND('Overflow Report'!$L61="SSO, Wet Weather",'Overflow Report'!$AA61="April"),'Overflow Report'!$N61,"0")</f>
        <v>0</v>
      </c>
      <c r="AN63" s="176" t="str">
        <f>IF(AND('Overflow Report'!$L61="SSO, Wet Weather",'Overflow Report'!$AA61="May"),'Overflow Report'!$N61,"0")</f>
        <v>0</v>
      </c>
      <c r="AO63" s="176" t="str">
        <f>IF(AND('Overflow Report'!$L61="SSO, Wet Weather",'Overflow Report'!$AA61="June"),'Overflow Report'!$N61,"0")</f>
        <v>0</v>
      </c>
      <c r="AP63" s="176" t="str">
        <f>IF(AND('Overflow Report'!$L61="SSO, Wet Weather",'Overflow Report'!$AA61="July"),'Overflow Report'!$N61,"0")</f>
        <v>0</v>
      </c>
      <c r="AQ63" s="176" t="str">
        <f>IF(AND('Overflow Report'!$L61="SSO, Wet Weather",'Overflow Report'!$AA61="August"),'Overflow Report'!$N61,"0")</f>
        <v>0</v>
      </c>
      <c r="AR63" s="176" t="str">
        <f>IF(AND('Overflow Report'!$L61="SSO, Wet Weather",'Overflow Report'!$AA61="September"),'Overflow Report'!$N61,"0")</f>
        <v>0</v>
      </c>
      <c r="AS63" s="176" t="str">
        <f>IF(AND('Overflow Report'!$L61="SSO, Wet Weather",'Overflow Report'!$AA61="October"),'Overflow Report'!$N61,"0")</f>
        <v>0</v>
      </c>
      <c r="AT63" s="176" t="str">
        <f>IF(AND('Overflow Report'!$L61="SSO, Wet Weather",'Overflow Report'!$AA61="November"),'Overflow Report'!$N61,"0")</f>
        <v>0</v>
      </c>
      <c r="AU63" s="176" t="str">
        <f>IF(AND('Overflow Report'!$L61="SSO, Wet Weather",'Overflow Report'!$AA61="December"),'Overflow Report'!$N61,"0")</f>
        <v>0</v>
      </c>
      <c r="AV63" s="176"/>
      <c r="AW63" s="176" t="str">
        <f>IF(AND('Overflow Report'!$L61="Release [Sewer], Dry Weather",'Overflow Report'!$AA61="January"),'Overflow Report'!$N61,"0")</f>
        <v>0</v>
      </c>
      <c r="AX63" s="176" t="str">
        <f>IF(AND('Overflow Report'!$L61="Release [Sewer], Dry Weather",'Overflow Report'!$AA61="February"),'Overflow Report'!$N61,"0")</f>
        <v>0</v>
      </c>
      <c r="AY63" s="176" t="str">
        <f>IF(AND('Overflow Report'!$L61="Release [Sewer], Dry Weather",'Overflow Report'!$AA61="March"),'Overflow Report'!$N61,"0")</f>
        <v>0</v>
      </c>
      <c r="AZ63" s="176" t="str">
        <f>IF(AND('Overflow Report'!$L61="Release [Sewer], Dry Weather",'Overflow Report'!$AA61="April"),'Overflow Report'!$N61,"0")</f>
        <v>0</v>
      </c>
      <c r="BA63" s="176" t="str">
        <f>IF(AND('Overflow Report'!$L61="Release [Sewer], Dry Weather",'Overflow Report'!$AA61="May"),'Overflow Report'!$N61,"0")</f>
        <v>0</v>
      </c>
      <c r="BB63" s="176" t="str">
        <f>IF(AND('Overflow Report'!$L61="Release [Sewer], Dry Weather",'Overflow Report'!$AA61="June"),'Overflow Report'!$N61,"0")</f>
        <v>0</v>
      </c>
      <c r="BC63" s="176" t="str">
        <f>IF(AND('Overflow Report'!$L61="Release [Sewer], Dry Weather",'Overflow Report'!$AA61="July"),'Overflow Report'!$N61,"0")</f>
        <v>0</v>
      </c>
      <c r="BD63" s="176" t="str">
        <f>IF(AND('Overflow Report'!$L61="Release [Sewer], Dry Weather",'Overflow Report'!$AA61="August"),'Overflow Report'!$N61,"0")</f>
        <v>0</v>
      </c>
      <c r="BE63" s="176" t="str">
        <f>IF(AND('Overflow Report'!$L61="Release [Sewer], Dry Weather",'Overflow Report'!$AA61="September"),'Overflow Report'!$N61,"0")</f>
        <v>0</v>
      </c>
      <c r="BF63" s="176" t="str">
        <f>IF(AND('Overflow Report'!$L61="Release [Sewer], Dry Weather",'Overflow Report'!$AA61="October"),'Overflow Report'!$N61,"0")</f>
        <v>0</v>
      </c>
      <c r="BG63" s="176" t="str">
        <f>IF(AND('Overflow Report'!$L61="Release [Sewer], Dry Weather",'Overflow Report'!$AA61="November"),'Overflow Report'!$N61,"0")</f>
        <v>0</v>
      </c>
      <c r="BH63" s="176" t="str">
        <f>IF(AND('Overflow Report'!$L61="Release [Sewer], Dry Weather",'Overflow Report'!$AA61="December"),'Overflow Report'!$N61,"0")</f>
        <v>0</v>
      </c>
      <c r="BI63" s="176"/>
      <c r="BJ63" s="176" t="str">
        <f>IF(AND('Overflow Report'!$L61="Release [Sewer], Wet Weather",'Overflow Report'!$AA61="January"),'Overflow Report'!$N61,"0")</f>
        <v>0</v>
      </c>
      <c r="BK63" s="176" t="str">
        <f>IF(AND('Overflow Report'!$L61="Release [Sewer], Wet Weather",'Overflow Report'!$AA61="February"),'Overflow Report'!$N61,"0")</f>
        <v>0</v>
      </c>
      <c r="BL63" s="176" t="str">
        <f>IF(AND('Overflow Report'!$L61="Release [Sewer], Wet Weather",'Overflow Report'!$AA61="March"),'Overflow Report'!$N61,"0")</f>
        <v>0</v>
      </c>
      <c r="BM63" s="176" t="str">
        <f>IF(AND('Overflow Report'!$L61="Release [Sewer], Wet Weather",'Overflow Report'!$AA61="April"),'Overflow Report'!$N61,"0")</f>
        <v>0</v>
      </c>
      <c r="BN63" s="176" t="str">
        <f>IF(AND('Overflow Report'!$L61="Release [Sewer], Wet Weather",'Overflow Report'!$AA61="May"),'Overflow Report'!$N61,"0")</f>
        <v>0</v>
      </c>
      <c r="BO63" s="176" t="str">
        <f>IF(AND('Overflow Report'!$L61="Release [Sewer], Wet Weather",'Overflow Report'!$AA61="June"),'Overflow Report'!$N61,"0")</f>
        <v>0</v>
      </c>
      <c r="BP63" s="176" t="str">
        <f>IF(AND('Overflow Report'!$L61="Release [Sewer], Wet Weather",'Overflow Report'!$AA61="July"),'Overflow Report'!$N61,"0")</f>
        <v>0</v>
      </c>
      <c r="BQ63" s="176" t="str">
        <f>IF(AND('Overflow Report'!$L61="Release [Sewer], Wet Weather",'Overflow Report'!$AA61="August"),'Overflow Report'!$N61,"0")</f>
        <v>0</v>
      </c>
      <c r="BR63" s="176" t="str">
        <f>IF(AND('Overflow Report'!$L61="Release [Sewer], Wet Weather",'Overflow Report'!$AA61="September"),'Overflow Report'!$N61,"0")</f>
        <v>0</v>
      </c>
      <c r="BS63" s="176" t="str">
        <f>IF(AND('Overflow Report'!$L61="Release [Sewer], Wet Weather",'Overflow Report'!$AA61="October"),'Overflow Report'!$N61,"0")</f>
        <v>0</v>
      </c>
      <c r="BT63" s="176" t="str">
        <f>IF(AND('Overflow Report'!$L61="Release [Sewer], Wet Weather",'Overflow Report'!$AA61="November"),'Overflow Report'!$N61,"0")</f>
        <v>0</v>
      </c>
      <c r="BU63" s="176" t="str">
        <f>IF(AND('Overflow Report'!$L61="Release [Sewer], Wet Weather",'Overflow Report'!$AA61="December"),'Overflow Report'!$N61,"0")</f>
        <v>0</v>
      </c>
      <c r="BV63" s="176"/>
      <c r="BW63" s="176"/>
      <c r="BX63" s="176"/>
      <c r="BY63" s="176"/>
      <c r="BZ63" s="176"/>
      <c r="CA63" s="176"/>
      <c r="CB63" s="176"/>
      <c r="CC63" s="176"/>
      <c r="CD63" s="176"/>
      <c r="CE63" s="176"/>
      <c r="CF63" s="176"/>
      <c r="CG63" s="176"/>
      <c r="CH63" s="176"/>
      <c r="CI63" s="176"/>
      <c r="CJ63" s="176"/>
    </row>
    <row r="64" spans="3:88" s="173" customFormat="1" ht="15">
      <c r="C64" s="174"/>
      <c r="D64" s="174"/>
      <c r="E64" s="174"/>
      <c r="R64" s="176"/>
      <c r="S64" s="176"/>
      <c r="T64" s="176"/>
      <c r="U64" s="176"/>
      <c r="V64" s="176"/>
      <c r="W64" s="176" t="str">
        <f>IF(AND('Overflow Report'!$L62="SSO, Dry Weather",'Overflow Report'!$AA62="January"),'Overflow Report'!$N62,"0")</f>
        <v>0</v>
      </c>
      <c r="X64" s="176" t="str">
        <f>IF(AND('Overflow Report'!$L62="SSO, Dry Weather",'Overflow Report'!$AA62="February"),'Overflow Report'!$N62,"0")</f>
        <v>0</v>
      </c>
      <c r="Y64" s="176" t="str">
        <f>IF(AND('Overflow Report'!$L62="SSO, Dry Weather",'Overflow Report'!$AA62="March"),'Overflow Report'!$N62,"0")</f>
        <v>0</v>
      </c>
      <c r="Z64" s="176" t="str">
        <f>IF(AND('Overflow Report'!$L62="SSO, Dry Weather",'Overflow Report'!$AA62="April"),'Overflow Report'!$N62,"0")</f>
        <v>0</v>
      </c>
      <c r="AA64" s="176" t="str">
        <f>IF(AND('Overflow Report'!$L62="SSO, Dry Weather",'Overflow Report'!$AA62="May"),'Overflow Report'!$N62,"0")</f>
        <v>0</v>
      </c>
      <c r="AB64" s="176" t="str">
        <f>IF(AND('Overflow Report'!$L62="SSO, Dry Weather",'Overflow Report'!$AA62="June"),'Overflow Report'!$N62,"0")</f>
        <v>0</v>
      </c>
      <c r="AC64" s="176" t="str">
        <f>IF(AND('Overflow Report'!$L62="SSO, Dry Weather",'Overflow Report'!$AA62="July"),'Overflow Report'!$N62,"0")</f>
        <v>0</v>
      </c>
      <c r="AD64" s="176" t="str">
        <f>IF(AND('Overflow Report'!$L62="SSO, Dry Weather",'Overflow Report'!$AA62="August"),'Overflow Report'!$N62,"0")</f>
        <v>0</v>
      </c>
      <c r="AE64" s="176" t="str">
        <f>IF(AND('Overflow Report'!$L62="SSO, Dry Weather",'Overflow Report'!$AA62="September"),'Overflow Report'!$N62,"0")</f>
        <v>0</v>
      </c>
      <c r="AF64" s="176" t="str">
        <f>IF(AND('Overflow Report'!$L62="SSO, Dry Weather",'Overflow Report'!$AA62="October"),'Overflow Report'!$N62,"0")</f>
        <v>0</v>
      </c>
      <c r="AG64" s="176" t="str">
        <f>IF(AND('Overflow Report'!$L62="SSO, Dry Weather",'Overflow Report'!$AA62="November"),'Overflow Report'!$N62,"0")</f>
        <v>0</v>
      </c>
      <c r="AH64" s="176" t="str">
        <f>IF(AND('Overflow Report'!$L62="SSO, Dry Weather",'Overflow Report'!$AA62="December"),'Overflow Report'!$N62,"0")</f>
        <v>0</v>
      </c>
      <c r="AI64" s="176"/>
      <c r="AJ64" s="176" t="str">
        <f>IF(AND('Overflow Report'!$L62="SSO, Wet Weather",'Overflow Report'!$AA62="January"),'Overflow Report'!$N62,"0")</f>
        <v>0</v>
      </c>
      <c r="AK64" s="176" t="str">
        <f>IF(AND('Overflow Report'!$L62="SSO, Wet Weather",'Overflow Report'!$AA62="February"),'Overflow Report'!$N62,"0")</f>
        <v>0</v>
      </c>
      <c r="AL64" s="176" t="str">
        <f>IF(AND('Overflow Report'!$L62="SSO, Wet Weather",'Overflow Report'!$AA62="March"),'Overflow Report'!$N62,"0")</f>
        <v>0</v>
      </c>
      <c r="AM64" s="176" t="str">
        <f>IF(AND('Overflow Report'!$L62="SSO, Wet Weather",'Overflow Report'!$AA62="April"),'Overflow Report'!$N62,"0")</f>
        <v>0</v>
      </c>
      <c r="AN64" s="176" t="str">
        <f>IF(AND('Overflow Report'!$L62="SSO, Wet Weather",'Overflow Report'!$AA62="May"),'Overflow Report'!$N62,"0")</f>
        <v>0</v>
      </c>
      <c r="AO64" s="176" t="str">
        <f>IF(AND('Overflow Report'!$L62="SSO, Wet Weather",'Overflow Report'!$AA62="June"),'Overflow Report'!$N62,"0")</f>
        <v>0</v>
      </c>
      <c r="AP64" s="176" t="str">
        <f>IF(AND('Overflow Report'!$L62="SSO, Wet Weather",'Overflow Report'!$AA62="July"),'Overflow Report'!$N62,"0")</f>
        <v>0</v>
      </c>
      <c r="AQ64" s="176" t="str">
        <f>IF(AND('Overflow Report'!$L62="SSO, Wet Weather",'Overflow Report'!$AA62="August"),'Overflow Report'!$N62,"0")</f>
        <v>0</v>
      </c>
      <c r="AR64" s="176" t="str">
        <f>IF(AND('Overflow Report'!$L62="SSO, Wet Weather",'Overflow Report'!$AA62="September"),'Overflow Report'!$N62,"0")</f>
        <v>0</v>
      </c>
      <c r="AS64" s="176" t="str">
        <f>IF(AND('Overflow Report'!$L62="SSO, Wet Weather",'Overflow Report'!$AA62="October"),'Overflow Report'!$N62,"0")</f>
        <v>0</v>
      </c>
      <c r="AT64" s="176" t="str">
        <f>IF(AND('Overflow Report'!$L62="SSO, Wet Weather",'Overflow Report'!$AA62="November"),'Overflow Report'!$N62,"0")</f>
        <v>0</v>
      </c>
      <c r="AU64" s="176" t="str">
        <f>IF(AND('Overflow Report'!$L62="SSO, Wet Weather",'Overflow Report'!$AA62="December"),'Overflow Report'!$N62,"0")</f>
        <v>0</v>
      </c>
      <c r="AV64" s="176"/>
      <c r="AW64" s="176" t="str">
        <f>IF(AND('Overflow Report'!$L62="Release [Sewer], Dry Weather",'Overflow Report'!$AA62="January"),'Overflow Report'!$N62,"0")</f>
        <v>0</v>
      </c>
      <c r="AX64" s="176" t="str">
        <f>IF(AND('Overflow Report'!$L62="Release [Sewer], Dry Weather",'Overflow Report'!$AA62="February"),'Overflow Report'!$N62,"0")</f>
        <v>0</v>
      </c>
      <c r="AY64" s="176" t="str">
        <f>IF(AND('Overflow Report'!$L62="Release [Sewer], Dry Weather",'Overflow Report'!$AA62="March"),'Overflow Report'!$N62,"0")</f>
        <v>0</v>
      </c>
      <c r="AZ64" s="176" t="str">
        <f>IF(AND('Overflow Report'!$L62="Release [Sewer], Dry Weather",'Overflow Report'!$AA62="April"),'Overflow Report'!$N62,"0")</f>
        <v>0</v>
      </c>
      <c r="BA64" s="176" t="str">
        <f>IF(AND('Overflow Report'!$L62="Release [Sewer], Dry Weather",'Overflow Report'!$AA62="May"),'Overflow Report'!$N62,"0")</f>
        <v>0</v>
      </c>
      <c r="BB64" s="176" t="str">
        <f>IF(AND('Overflow Report'!$L62="Release [Sewer], Dry Weather",'Overflow Report'!$AA62="June"),'Overflow Report'!$N62,"0")</f>
        <v>0</v>
      </c>
      <c r="BC64" s="176" t="str">
        <f>IF(AND('Overflow Report'!$L62="Release [Sewer], Dry Weather",'Overflow Report'!$AA62="July"),'Overflow Report'!$N62,"0")</f>
        <v>0</v>
      </c>
      <c r="BD64" s="176" t="str">
        <f>IF(AND('Overflow Report'!$L62="Release [Sewer], Dry Weather",'Overflow Report'!$AA62="August"),'Overflow Report'!$N62,"0")</f>
        <v>0</v>
      </c>
      <c r="BE64" s="176" t="str">
        <f>IF(AND('Overflow Report'!$L62="Release [Sewer], Dry Weather",'Overflow Report'!$AA62="September"),'Overflow Report'!$N62,"0")</f>
        <v>0</v>
      </c>
      <c r="BF64" s="176" t="str">
        <f>IF(AND('Overflow Report'!$L62="Release [Sewer], Dry Weather",'Overflow Report'!$AA62="October"),'Overflow Report'!$N62,"0")</f>
        <v>0</v>
      </c>
      <c r="BG64" s="176" t="str">
        <f>IF(AND('Overflow Report'!$L62="Release [Sewer], Dry Weather",'Overflow Report'!$AA62="November"),'Overflow Report'!$N62,"0")</f>
        <v>0</v>
      </c>
      <c r="BH64" s="176" t="str">
        <f>IF(AND('Overflow Report'!$L62="Release [Sewer], Dry Weather",'Overflow Report'!$AA62="December"),'Overflow Report'!$N62,"0")</f>
        <v>0</v>
      </c>
      <c r="BI64" s="176"/>
      <c r="BJ64" s="176" t="str">
        <f>IF(AND('Overflow Report'!$L62="Release [Sewer], Wet Weather",'Overflow Report'!$AA62="January"),'Overflow Report'!$N62,"0")</f>
        <v>0</v>
      </c>
      <c r="BK64" s="176" t="str">
        <f>IF(AND('Overflow Report'!$L62="Release [Sewer], Wet Weather",'Overflow Report'!$AA62="February"),'Overflow Report'!$N62,"0")</f>
        <v>0</v>
      </c>
      <c r="BL64" s="176" t="str">
        <f>IF(AND('Overflow Report'!$L62="Release [Sewer], Wet Weather",'Overflow Report'!$AA62="March"),'Overflow Report'!$N62,"0")</f>
        <v>0</v>
      </c>
      <c r="BM64" s="176" t="str">
        <f>IF(AND('Overflow Report'!$L62="Release [Sewer], Wet Weather",'Overflow Report'!$AA62="April"),'Overflow Report'!$N62,"0")</f>
        <v>0</v>
      </c>
      <c r="BN64" s="176" t="str">
        <f>IF(AND('Overflow Report'!$L62="Release [Sewer], Wet Weather",'Overflow Report'!$AA62="May"),'Overflow Report'!$N62,"0")</f>
        <v>0</v>
      </c>
      <c r="BO64" s="176" t="str">
        <f>IF(AND('Overflow Report'!$L62="Release [Sewer], Wet Weather",'Overflow Report'!$AA62="June"),'Overflow Report'!$N62,"0")</f>
        <v>0</v>
      </c>
      <c r="BP64" s="176" t="str">
        <f>IF(AND('Overflow Report'!$L62="Release [Sewer], Wet Weather",'Overflow Report'!$AA62="July"),'Overflow Report'!$N62,"0")</f>
        <v>0</v>
      </c>
      <c r="BQ64" s="176" t="str">
        <f>IF(AND('Overflow Report'!$L62="Release [Sewer], Wet Weather",'Overflow Report'!$AA62="August"),'Overflow Report'!$N62,"0")</f>
        <v>0</v>
      </c>
      <c r="BR64" s="176" t="str">
        <f>IF(AND('Overflow Report'!$L62="Release [Sewer], Wet Weather",'Overflow Report'!$AA62="September"),'Overflow Report'!$N62,"0")</f>
        <v>0</v>
      </c>
      <c r="BS64" s="176" t="str">
        <f>IF(AND('Overflow Report'!$L62="Release [Sewer], Wet Weather",'Overflow Report'!$AA62="October"),'Overflow Report'!$N62,"0")</f>
        <v>0</v>
      </c>
      <c r="BT64" s="176" t="str">
        <f>IF(AND('Overflow Report'!$L62="Release [Sewer], Wet Weather",'Overflow Report'!$AA62="November"),'Overflow Report'!$N62,"0")</f>
        <v>0</v>
      </c>
      <c r="BU64" s="176" t="str">
        <f>IF(AND('Overflow Report'!$L62="Release [Sewer], Wet Weather",'Overflow Report'!$AA62="December"),'Overflow Report'!$N62,"0")</f>
        <v>0</v>
      </c>
      <c r="BV64" s="176"/>
      <c r="BW64" s="176"/>
      <c r="BX64" s="176"/>
      <c r="BY64" s="176"/>
      <c r="BZ64" s="176"/>
      <c r="CA64" s="176"/>
      <c r="CB64" s="176"/>
      <c r="CC64" s="176"/>
      <c r="CD64" s="176"/>
      <c r="CE64" s="176"/>
      <c r="CF64" s="176"/>
      <c r="CG64" s="176"/>
      <c r="CH64" s="176"/>
      <c r="CI64" s="176"/>
      <c r="CJ64" s="176"/>
    </row>
    <row r="65" spans="3:88" s="173" customFormat="1" ht="15">
      <c r="C65" s="174"/>
      <c r="D65" s="174"/>
      <c r="E65" s="174"/>
      <c r="R65" s="176"/>
      <c r="S65" s="176"/>
      <c r="T65" s="176"/>
      <c r="U65" s="176"/>
      <c r="V65" s="176"/>
      <c r="W65" s="176" t="str">
        <f>IF(AND('Overflow Report'!$L63="SSO, Dry Weather",'Overflow Report'!$AA63="January"),'Overflow Report'!$N63,"0")</f>
        <v>0</v>
      </c>
      <c r="X65" s="176" t="str">
        <f>IF(AND('Overflow Report'!$L63="SSO, Dry Weather",'Overflow Report'!$AA63="February"),'Overflow Report'!$N63,"0")</f>
        <v>0</v>
      </c>
      <c r="Y65" s="176" t="str">
        <f>IF(AND('Overflow Report'!$L63="SSO, Dry Weather",'Overflow Report'!$AA63="March"),'Overflow Report'!$N63,"0")</f>
        <v>0</v>
      </c>
      <c r="Z65" s="176" t="str">
        <f>IF(AND('Overflow Report'!$L63="SSO, Dry Weather",'Overflow Report'!$AA63="April"),'Overflow Report'!$N63,"0")</f>
        <v>0</v>
      </c>
      <c r="AA65" s="176" t="str">
        <f>IF(AND('Overflow Report'!$L63="SSO, Dry Weather",'Overflow Report'!$AA63="May"),'Overflow Report'!$N63,"0")</f>
        <v>0</v>
      </c>
      <c r="AB65" s="176" t="str">
        <f>IF(AND('Overflow Report'!$L63="SSO, Dry Weather",'Overflow Report'!$AA63="June"),'Overflow Report'!$N63,"0")</f>
        <v>0</v>
      </c>
      <c r="AC65" s="176" t="str">
        <f>IF(AND('Overflow Report'!$L63="SSO, Dry Weather",'Overflow Report'!$AA63="July"),'Overflow Report'!$N63,"0")</f>
        <v>0</v>
      </c>
      <c r="AD65" s="176" t="str">
        <f>IF(AND('Overflow Report'!$L63="SSO, Dry Weather",'Overflow Report'!$AA63="August"),'Overflow Report'!$N63,"0")</f>
        <v>0</v>
      </c>
      <c r="AE65" s="176" t="str">
        <f>IF(AND('Overflow Report'!$L63="SSO, Dry Weather",'Overflow Report'!$AA63="September"),'Overflow Report'!$N63,"0")</f>
        <v>0</v>
      </c>
      <c r="AF65" s="176" t="str">
        <f>IF(AND('Overflow Report'!$L63="SSO, Dry Weather",'Overflow Report'!$AA63="October"),'Overflow Report'!$N63,"0")</f>
        <v>0</v>
      </c>
      <c r="AG65" s="176" t="str">
        <f>IF(AND('Overflow Report'!$L63="SSO, Dry Weather",'Overflow Report'!$AA63="November"),'Overflow Report'!$N63,"0")</f>
        <v>0</v>
      </c>
      <c r="AH65" s="176" t="str">
        <f>IF(AND('Overflow Report'!$L63="SSO, Dry Weather",'Overflow Report'!$AA63="December"),'Overflow Report'!$N63,"0")</f>
        <v>0</v>
      </c>
      <c r="AI65" s="176"/>
      <c r="AJ65" s="176" t="str">
        <f>IF(AND('Overflow Report'!$L63="SSO, Wet Weather",'Overflow Report'!$AA63="January"),'Overflow Report'!$N63,"0")</f>
        <v>0</v>
      </c>
      <c r="AK65" s="176" t="str">
        <f>IF(AND('Overflow Report'!$L63="SSO, Wet Weather",'Overflow Report'!$AA63="February"),'Overflow Report'!$N63,"0")</f>
        <v>0</v>
      </c>
      <c r="AL65" s="176" t="str">
        <f>IF(AND('Overflow Report'!$L63="SSO, Wet Weather",'Overflow Report'!$AA63="March"),'Overflow Report'!$N63,"0")</f>
        <v>0</v>
      </c>
      <c r="AM65" s="176" t="str">
        <f>IF(AND('Overflow Report'!$L63="SSO, Wet Weather",'Overflow Report'!$AA63="April"),'Overflow Report'!$N63,"0")</f>
        <v>0</v>
      </c>
      <c r="AN65" s="176" t="str">
        <f>IF(AND('Overflow Report'!$L63="SSO, Wet Weather",'Overflow Report'!$AA63="May"),'Overflow Report'!$N63,"0")</f>
        <v>0</v>
      </c>
      <c r="AO65" s="176" t="str">
        <f>IF(AND('Overflow Report'!$L63="SSO, Wet Weather",'Overflow Report'!$AA63="June"),'Overflow Report'!$N63,"0")</f>
        <v>0</v>
      </c>
      <c r="AP65" s="176" t="str">
        <f>IF(AND('Overflow Report'!$L63="SSO, Wet Weather",'Overflow Report'!$AA63="July"),'Overflow Report'!$N63,"0")</f>
        <v>0</v>
      </c>
      <c r="AQ65" s="176" t="str">
        <f>IF(AND('Overflow Report'!$L63="SSO, Wet Weather",'Overflow Report'!$AA63="August"),'Overflow Report'!$N63,"0")</f>
        <v>0</v>
      </c>
      <c r="AR65" s="176" t="str">
        <f>IF(AND('Overflow Report'!$L63="SSO, Wet Weather",'Overflow Report'!$AA63="September"),'Overflow Report'!$N63,"0")</f>
        <v>0</v>
      </c>
      <c r="AS65" s="176" t="str">
        <f>IF(AND('Overflow Report'!$L63="SSO, Wet Weather",'Overflow Report'!$AA63="October"),'Overflow Report'!$N63,"0")</f>
        <v>0</v>
      </c>
      <c r="AT65" s="176" t="str">
        <f>IF(AND('Overflow Report'!$L63="SSO, Wet Weather",'Overflow Report'!$AA63="November"),'Overflow Report'!$N63,"0")</f>
        <v>0</v>
      </c>
      <c r="AU65" s="176" t="str">
        <f>IF(AND('Overflow Report'!$L63="SSO, Wet Weather",'Overflow Report'!$AA63="December"),'Overflow Report'!$N63,"0")</f>
        <v>0</v>
      </c>
      <c r="AV65" s="176"/>
      <c r="AW65" s="176" t="str">
        <f>IF(AND('Overflow Report'!$L63="Release [Sewer], Dry Weather",'Overflow Report'!$AA63="January"),'Overflow Report'!$N63,"0")</f>
        <v>0</v>
      </c>
      <c r="AX65" s="176" t="str">
        <f>IF(AND('Overflow Report'!$L63="Release [Sewer], Dry Weather",'Overflow Report'!$AA63="February"),'Overflow Report'!$N63,"0")</f>
        <v>0</v>
      </c>
      <c r="AY65" s="176" t="str">
        <f>IF(AND('Overflow Report'!$L63="Release [Sewer], Dry Weather",'Overflow Report'!$AA63="March"),'Overflow Report'!$N63,"0")</f>
        <v>0</v>
      </c>
      <c r="AZ65" s="176" t="str">
        <f>IF(AND('Overflow Report'!$L63="Release [Sewer], Dry Weather",'Overflow Report'!$AA63="April"),'Overflow Report'!$N63,"0")</f>
        <v>0</v>
      </c>
      <c r="BA65" s="176" t="str">
        <f>IF(AND('Overflow Report'!$L63="Release [Sewer], Dry Weather",'Overflow Report'!$AA63="May"),'Overflow Report'!$N63,"0")</f>
        <v>0</v>
      </c>
      <c r="BB65" s="176" t="str">
        <f>IF(AND('Overflow Report'!$L63="Release [Sewer], Dry Weather",'Overflow Report'!$AA63="June"),'Overflow Report'!$N63,"0")</f>
        <v>0</v>
      </c>
      <c r="BC65" s="176" t="str">
        <f>IF(AND('Overflow Report'!$L63="Release [Sewer], Dry Weather",'Overflow Report'!$AA63="July"),'Overflow Report'!$N63,"0")</f>
        <v>0</v>
      </c>
      <c r="BD65" s="176" t="str">
        <f>IF(AND('Overflow Report'!$L63="Release [Sewer], Dry Weather",'Overflow Report'!$AA63="August"),'Overflow Report'!$N63,"0")</f>
        <v>0</v>
      </c>
      <c r="BE65" s="176" t="str">
        <f>IF(AND('Overflow Report'!$L63="Release [Sewer], Dry Weather",'Overflow Report'!$AA63="September"),'Overflow Report'!$N63,"0")</f>
        <v>0</v>
      </c>
      <c r="BF65" s="176" t="str">
        <f>IF(AND('Overflow Report'!$L63="Release [Sewer], Dry Weather",'Overflow Report'!$AA63="October"),'Overflow Report'!$N63,"0")</f>
        <v>0</v>
      </c>
      <c r="BG65" s="176" t="str">
        <f>IF(AND('Overflow Report'!$L63="Release [Sewer], Dry Weather",'Overflow Report'!$AA63="November"),'Overflow Report'!$N63,"0")</f>
        <v>0</v>
      </c>
      <c r="BH65" s="176" t="str">
        <f>IF(AND('Overflow Report'!$L63="Release [Sewer], Dry Weather",'Overflow Report'!$AA63="December"),'Overflow Report'!$N63,"0")</f>
        <v>0</v>
      </c>
      <c r="BI65" s="176"/>
      <c r="BJ65" s="176" t="str">
        <f>IF(AND('Overflow Report'!$L63="Release [Sewer], Wet Weather",'Overflow Report'!$AA63="January"),'Overflow Report'!$N63,"0")</f>
        <v>0</v>
      </c>
      <c r="BK65" s="176" t="str">
        <f>IF(AND('Overflow Report'!$L63="Release [Sewer], Wet Weather",'Overflow Report'!$AA63="February"),'Overflow Report'!$N63,"0")</f>
        <v>0</v>
      </c>
      <c r="BL65" s="176" t="str">
        <f>IF(AND('Overflow Report'!$L63="Release [Sewer], Wet Weather",'Overflow Report'!$AA63="March"),'Overflow Report'!$N63,"0")</f>
        <v>0</v>
      </c>
      <c r="BM65" s="176" t="str">
        <f>IF(AND('Overflow Report'!$L63="Release [Sewer], Wet Weather",'Overflow Report'!$AA63="April"),'Overflow Report'!$N63,"0")</f>
        <v>0</v>
      </c>
      <c r="BN65" s="176" t="str">
        <f>IF(AND('Overflow Report'!$L63="Release [Sewer], Wet Weather",'Overflow Report'!$AA63="May"),'Overflow Report'!$N63,"0")</f>
        <v>0</v>
      </c>
      <c r="BO65" s="176" t="str">
        <f>IF(AND('Overflow Report'!$L63="Release [Sewer], Wet Weather",'Overflow Report'!$AA63="June"),'Overflow Report'!$N63,"0")</f>
        <v>0</v>
      </c>
      <c r="BP65" s="176" t="str">
        <f>IF(AND('Overflow Report'!$L63="Release [Sewer], Wet Weather",'Overflow Report'!$AA63="July"),'Overflow Report'!$N63,"0")</f>
        <v>0</v>
      </c>
      <c r="BQ65" s="176" t="str">
        <f>IF(AND('Overflow Report'!$L63="Release [Sewer], Wet Weather",'Overflow Report'!$AA63="August"),'Overflow Report'!$N63,"0")</f>
        <v>0</v>
      </c>
      <c r="BR65" s="176" t="str">
        <f>IF(AND('Overflow Report'!$L63="Release [Sewer], Wet Weather",'Overflow Report'!$AA63="September"),'Overflow Report'!$N63,"0")</f>
        <v>0</v>
      </c>
      <c r="BS65" s="176" t="str">
        <f>IF(AND('Overflow Report'!$L63="Release [Sewer], Wet Weather",'Overflow Report'!$AA63="October"),'Overflow Report'!$N63,"0")</f>
        <v>0</v>
      </c>
      <c r="BT65" s="176" t="str">
        <f>IF(AND('Overflow Report'!$L63="Release [Sewer], Wet Weather",'Overflow Report'!$AA63="November"),'Overflow Report'!$N63,"0")</f>
        <v>0</v>
      </c>
      <c r="BU65" s="176" t="str">
        <f>IF(AND('Overflow Report'!$L63="Release [Sewer], Wet Weather",'Overflow Report'!$AA63="December"),'Overflow Report'!$N63,"0")</f>
        <v>0</v>
      </c>
      <c r="BV65" s="176"/>
      <c r="BW65" s="176"/>
      <c r="BX65" s="176"/>
      <c r="BY65" s="176"/>
      <c r="BZ65" s="176"/>
      <c r="CA65" s="176"/>
      <c r="CB65" s="176"/>
      <c r="CC65" s="176"/>
      <c r="CD65" s="176"/>
      <c r="CE65" s="176"/>
      <c r="CF65" s="176"/>
      <c r="CG65" s="176"/>
      <c r="CH65" s="176"/>
      <c r="CI65" s="176"/>
      <c r="CJ65" s="176"/>
    </row>
    <row r="66" spans="3:88" s="173" customFormat="1" ht="15">
      <c r="C66" s="174"/>
      <c r="D66" s="174"/>
      <c r="E66" s="174"/>
      <c r="R66" s="176"/>
      <c r="S66" s="176"/>
      <c r="T66" s="176"/>
      <c r="U66" s="176"/>
      <c r="V66" s="176"/>
      <c r="W66" s="176" t="str">
        <f>IF(AND('Overflow Report'!$L64="SSO, Dry Weather",'Overflow Report'!$AA64="January"),'Overflow Report'!$N64,"0")</f>
        <v>0</v>
      </c>
      <c r="X66" s="176" t="str">
        <f>IF(AND('Overflow Report'!$L64="SSO, Dry Weather",'Overflow Report'!$AA64="February"),'Overflow Report'!$N64,"0")</f>
        <v>0</v>
      </c>
      <c r="Y66" s="176" t="str">
        <f>IF(AND('Overflow Report'!$L64="SSO, Dry Weather",'Overflow Report'!$AA64="March"),'Overflow Report'!$N64,"0")</f>
        <v>0</v>
      </c>
      <c r="Z66" s="176" t="str">
        <f>IF(AND('Overflow Report'!$L64="SSO, Dry Weather",'Overflow Report'!$AA64="April"),'Overflow Report'!$N64,"0")</f>
        <v>0</v>
      </c>
      <c r="AA66" s="176" t="str">
        <f>IF(AND('Overflow Report'!$L64="SSO, Dry Weather",'Overflow Report'!$AA64="May"),'Overflow Report'!$N64,"0")</f>
        <v>0</v>
      </c>
      <c r="AB66" s="176" t="str">
        <f>IF(AND('Overflow Report'!$L64="SSO, Dry Weather",'Overflow Report'!$AA64="June"),'Overflow Report'!$N64,"0")</f>
        <v>0</v>
      </c>
      <c r="AC66" s="176" t="str">
        <f>IF(AND('Overflow Report'!$L64="SSO, Dry Weather",'Overflow Report'!$AA64="July"),'Overflow Report'!$N64,"0")</f>
        <v>0</v>
      </c>
      <c r="AD66" s="176" t="str">
        <f>IF(AND('Overflow Report'!$L64="SSO, Dry Weather",'Overflow Report'!$AA64="August"),'Overflow Report'!$N64,"0")</f>
        <v>0</v>
      </c>
      <c r="AE66" s="176" t="str">
        <f>IF(AND('Overflow Report'!$L64="SSO, Dry Weather",'Overflow Report'!$AA64="September"),'Overflow Report'!$N64,"0")</f>
        <v>0</v>
      </c>
      <c r="AF66" s="176" t="str">
        <f>IF(AND('Overflow Report'!$L64="SSO, Dry Weather",'Overflow Report'!$AA64="October"),'Overflow Report'!$N64,"0")</f>
        <v>0</v>
      </c>
      <c r="AG66" s="176" t="str">
        <f>IF(AND('Overflow Report'!$L64="SSO, Dry Weather",'Overflow Report'!$AA64="November"),'Overflow Report'!$N64,"0")</f>
        <v>0</v>
      </c>
      <c r="AH66" s="176" t="str">
        <f>IF(AND('Overflow Report'!$L64="SSO, Dry Weather",'Overflow Report'!$AA64="December"),'Overflow Report'!$N64,"0")</f>
        <v>0</v>
      </c>
      <c r="AI66" s="176"/>
      <c r="AJ66" s="176" t="str">
        <f>IF(AND('Overflow Report'!$L64="SSO, Wet Weather",'Overflow Report'!$AA64="January"),'Overflow Report'!$N64,"0")</f>
        <v>0</v>
      </c>
      <c r="AK66" s="176" t="str">
        <f>IF(AND('Overflow Report'!$L64="SSO, Wet Weather",'Overflow Report'!$AA64="February"),'Overflow Report'!$N64,"0")</f>
        <v>0</v>
      </c>
      <c r="AL66" s="176" t="str">
        <f>IF(AND('Overflow Report'!$L64="SSO, Wet Weather",'Overflow Report'!$AA64="March"),'Overflow Report'!$N64,"0")</f>
        <v>0</v>
      </c>
      <c r="AM66" s="176" t="str">
        <f>IF(AND('Overflow Report'!$L64="SSO, Wet Weather",'Overflow Report'!$AA64="April"),'Overflow Report'!$N64,"0")</f>
        <v>0</v>
      </c>
      <c r="AN66" s="176" t="str">
        <f>IF(AND('Overflow Report'!$L64="SSO, Wet Weather",'Overflow Report'!$AA64="May"),'Overflow Report'!$N64,"0")</f>
        <v>0</v>
      </c>
      <c r="AO66" s="176" t="str">
        <f>IF(AND('Overflow Report'!$L64="SSO, Wet Weather",'Overflow Report'!$AA64="June"),'Overflow Report'!$N64,"0")</f>
        <v>0</v>
      </c>
      <c r="AP66" s="176" t="str">
        <f>IF(AND('Overflow Report'!$L64="SSO, Wet Weather",'Overflow Report'!$AA64="July"),'Overflow Report'!$N64,"0")</f>
        <v>0</v>
      </c>
      <c r="AQ66" s="176" t="str">
        <f>IF(AND('Overflow Report'!$L64="SSO, Wet Weather",'Overflow Report'!$AA64="August"),'Overflow Report'!$N64,"0")</f>
        <v>0</v>
      </c>
      <c r="AR66" s="176" t="str">
        <f>IF(AND('Overflow Report'!$L64="SSO, Wet Weather",'Overflow Report'!$AA64="September"),'Overflow Report'!$N64,"0")</f>
        <v>0</v>
      </c>
      <c r="AS66" s="176" t="str">
        <f>IF(AND('Overflow Report'!$L64="SSO, Wet Weather",'Overflow Report'!$AA64="October"),'Overflow Report'!$N64,"0")</f>
        <v>0</v>
      </c>
      <c r="AT66" s="176" t="str">
        <f>IF(AND('Overflow Report'!$L64="SSO, Wet Weather",'Overflow Report'!$AA64="November"),'Overflow Report'!$N64,"0")</f>
        <v>0</v>
      </c>
      <c r="AU66" s="176" t="str">
        <f>IF(AND('Overflow Report'!$L64="SSO, Wet Weather",'Overflow Report'!$AA64="December"),'Overflow Report'!$N64,"0")</f>
        <v>0</v>
      </c>
      <c r="AV66" s="176"/>
      <c r="AW66" s="176" t="str">
        <f>IF(AND('Overflow Report'!$L64="Release [Sewer], Dry Weather",'Overflow Report'!$AA64="January"),'Overflow Report'!$N64,"0")</f>
        <v>0</v>
      </c>
      <c r="AX66" s="176" t="str">
        <f>IF(AND('Overflow Report'!$L64="Release [Sewer], Dry Weather",'Overflow Report'!$AA64="February"),'Overflow Report'!$N64,"0")</f>
        <v>0</v>
      </c>
      <c r="AY66" s="176" t="str">
        <f>IF(AND('Overflow Report'!$L64="Release [Sewer], Dry Weather",'Overflow Report'!$AA64="March"),'Overflow Report'!$N64,"0")</f>
        <v>0</v>
      </c>
      <c r="AZ66" s="176" t="str">
        <f>IF(AND('Overflow Report'!$L64="Release [Sewer], Dry Weather",'Overflow Report'!$AA64="April"),'Overflow Report'!$N64,"0")</f>
        <v>0</v>
      </c>
      <c r="BA66" s="176" t="str">
        <f>IF(AND('Overflow Report'!$L64="Release [Sewer], Dry Weather",'Overflow Report'!$AA64="May"),'Overflow Report'!$N64,"0")</f>
        <v>0</v>
      </c>
      <c r="BB66" s="176" t="str">
        <f>IF(AND('Overflow Report'!$L64="Release [Sewer], Dry Weather",'Overflow Report'!$AA64="June"),'Overflow Report'!$N64,"0")</f>
        <v>0</v>
      </c>
      <c r="BC66" s="176" t="str">
        <f>IF(AND('Overflow Report'!$L64="Release [Sewer], Dry Weather",'Overflow Report'!$AA64="July"),'Overflow Report'!$N64,"0")</f>
        <v>0</v>
      </c>
      <c r="BD66" s="176" t="str">
        <f>IF(AND('Overflow Report'!$L64="Release [Sewer], Dry Weather",'Overflow Report'!$AA64="August"),'Overflow Report'!$N64,"0")</f>
        <v>0</v>
      </c>
      <c r="BE66" s="176" t="str">
        <f>IF(AND('Overflow Report'!$L64="Release [Sewer], Dry Weather",'Overflow Report'!$AA64="September"),'Overflow Report'!$N64,"0")</f>
        <v>0</v>
      </c>
      <c r="BF66" s="176" t="str">
        <f>IF(AND('Overflow Report'!$L64="Release [Sewer], Dry Weather",'Overflow Report'!$AA64="October"),'Overflow Report'!$N64,"0")</f>
        <v>0</v>
      </c>
      <c r="BG66" s="176" t="str">
        <f>IF(AND('Overflow Report'!$L64="Release [Sewer], Dry Weather",'Overflow Report'!$AA64="November"),'Overflow Report'!$N64,"0")</f>
        <v>0</v>
      </c>
      <c r="BH66" s="176" t="str">
        <f>IF(AND('Overflow Report'!$L64="Release [Sewer], Dry Weather",'Overflow Report'!$AA64="December"),'Overflow Report'!$N64,"0")</f>
        <v>0</v>
      </c>
      <c r="BI66" s="176"/>
      <c r="BJ66" s="176" t="str">
        <f>IF(AND('Overflow Report'!$L64="Release [Sewer], Wet Weather",'Overflow Report'!$AA64="January"),'Overflow Report'!$N64,"0")</f>
        <v>0</v>
      </c>
      <c r="BK66" s="176" t="str">
        <f>IF(AND('Overflow Report'!$L64="Release [Sewer], Wet Weather",'Overflow Report'!$AA64="February"),'Overflow Report'!$N64,"0")</f>
        <v>0</v>
      </c>
      <c r="BL66" s="176" t="str">
        <f>IF(AND('Overflow Report'!$L64="Release [Sewer], Wet Weather",'Overflow Report'!$AA64="March"),'Overflow Report'!$N64,"0")</f>
        <v>0</v>
      </c>
      <c r="BM66" s="176" t="str">
        <f>IF(AND('Overflow Report'!$L64="Release [Sewer], Wet Weather",'Overflow Report'!$AA64="April"),'Overflow Report'!$N64,"0")</f>
        <v>0</v>
      </c>
      <c r="BN66" s="176" t="str">
        <f>IF(AND('Overflow Report'!$L64="Release [Sewer], Wet Weather",'Overflow Report'!$AA64="May"),'Overflow Report'!$N64,"0")</f>
        <v>0</v>
      </c>
      <c r="BO66" s="176" t="str">
        <f>IF(AND('Overflow Report'!$L64="Release [Sewer], Wet Weather",'Overflow Report'!$AA64="June"),'Overflow Report'!$N64,"0")</f>
        <v>0</v>
      </c>
      <c r="BP66" s="176" t="str">
        <f>IF(AND('Overflow Report'!$L64="Release [Sewer], Wet Weather",'Overflow Report'!$AA64="July"),'Overflow Report'!$N64,"0")</f>
        <v>0</v>
      </c>
      <c r="BQ66" s="176" t="str">
        <f>IF(AND('Overflow Report'!$L64="Release [Sewer], Wet Weather",'Overflow Report'!$AA64="August"),'Overflow Report'!$N64,"0")</f>
        <v>0</v>
      </c>
      <c r="BR66" s="176" t="str">
        <f>IF(AND('Overflow Report'!$L64="Release [Sewer], Wet Weather",'Overflow Report'!$AA64="September"),'Overflow Report'!$N64,"0")</f>
        <v>0</v>
      </c>
      <c r="BS66" s="176" t="str">
        <f>IF(AND('Overflow Report'!$L64="Release [Sewer], Wet Weather",'Overflow Report'!$AA64="October"),'Overflow Report'!$N64,"0")</f>
        <v>0</v>
      </c>
      <c r="BT66" s="176" t="str">
        <f>IF(AND('Overflow Report'!$L64="Release [Sewer], Wet Weather",'Overflow Report'!$AA64="November"),'Overflow Report'!$N64,"0")</f>
        <v>0</v>
      </c>
      <c r="BU66" s="176" t="str">
        <f>IF(AND('Overflow Report'!$L64="Release [Sewer], Wet Weather",'Overflow Report'!$AA64="December"),'Overflow Report'!$N64,"0")</f>
        <v>0</v>
      </c>
      <c r="BV66" s="176"/>
      <c r="BW66" s="176"/>
      <c r="BX66" s="176"/>
      <c r="BY66" s="176"/>
      <c r="BZ66" s="176"/>
      <c r="CA66" s="176"/>
      <c r="CB66" s="176"/>
      <c r="CC66" s="176"/>
      <c r="CD66" s="176"/>
      <c r="CE66" s="176"/>
      <c r="CF66" s="176"/>
      <c r="CG66" s="176"/>
      <c r="CH66" s="176"/>
      <c r="CI66" s="176"/>
      <c r="CJ66" s="176"/>
    </row>
    <row r="67" spans="3:88" s="173" customFormat="1" ht="15">
      <c r="C67" s="174"/>
      <c r="D67" s="174"/>
      <c r="E67" s="174"/>
      <c r="R67" s="176"/>
      <c r="S67" s="176"/>
      <c r="T67" s="176"/>
      <c r="U67" s="176"/>
      <c r="V67" s="176"/>
      <c r="W67" s="176" t="str">
        <f>IF(AND('Overflow Report'!$L65="SSO, Dry Weather",'Overflow Report'!$AA65="January"),'Overflow Report'!$N65,"0")</f>
        <v>0</v>
      </c>
      <c r="X67" s="176" t="str">
        <f>IF(AND('Overflow Report'!$L65="SSO, Dry Weather",'Overflow Report'!$AA65="February"),'Overflow Report'!$N65,"0")</f>
        <v>0</v>
      </c>
      <c r="Y67" s="176" t="str">
        <f>IF(AND('Overflow Report'!$L65="SSO, Dry Weather",'Overflow Report'!$AA65="March"),'Overflow Report'!$N65,"0")</f>
        <v>0</v>
      </c>
      <c r="Z67" s="176" t="str">
        <f>IF(AND('Overflow Report'!$L65="SSO, Dry Weather",'Overflow Report'!$AA65="April"),'Overflow Report'!$N65,"0")</f>
        <v>0</v>
      </c>
      <c r="AA67" s="176" t="str">
        <f>IF(AND('Overflow Report'!$L65="SSO, Dry Weather",'Overflow Report'!$AA65="May"),'Overflow Report'!$N65,"0")</f>
        <v>0</v>
      </c>
      <c r="AB67" s="176" t="str">
        <f>IF(AND('Overflow Report'!$L65="SSO, Dry Weather",'Overflow Report'!$AA65="June"),'Overflow Report'!$N65,"0")</f>
        <v>0</v>
      </c>
      <c r="AC67" s="176" t="str">
        <f>IF(AND('Overflow Report'!$L65="SSO, Dry Weather",'Overflow Report'!$AA65="July"),'Overflow Report'!$N65,"0")</f>
        <v>0</v>
      </c>
      <c r="AD67" s="176" t="str">
        <f>IF(AND('Overflow Report'!$L65="SSO, Dry Weather",'Overflow Report'!$AA65="August"),'Overflow Report'!$N65,"0")</f>
        <v>0</v>
      </c>
      <c r="AE67" s="176" t="str">
        <f>IF(AND('Overflow Report'!$L65="SSO, Dry Weather",'Overflow Report'!$AA65="September"),'Overflow Report'!$N65,"0")</f>
        <v>0</v>
      </c>
      <c r="AF67" s="176" t="str">
        <f>IF(AND('Overflow Report'!$L65="SSO, Dry Weather",'Overflow Report'!$AA65="October"),'Overflow Report'!$N65,"0")</f>
        <v>0</v>
      </c>
      <c r="AG67" s="176" t="str">
        <f>IF(AND('Overflow Report'!$L65="SSO, Dry Weather",'Overflow Report'!$AA65="November"),'Overflow Report'!$N65,"0")</f>
        <v>0</v>
      </c>
      <c r="AH67" s="176" t="str">
        <f>IF(AND('Overflow Report'!$L65="SSO, Dry Weather",'Overflow Report'!$AA65="December"),'Overflow Report'!$N65,"0")</f>
        <v>0</v>
      </c>
      <c r="AI67" s="176"/>
      <c r="AJ67" s="176" t="str">
        <f>IF(AND('Overflow Report'!$L65="SSO, Wet Weather",'Overflow Report'!$AA65="January"),'Overflow Report'!$N65,"0")</f>
        <v>0</v>
      </c>
      <c r="AK67" s="176" t="str">
        <f>IF(AND('Overflow Report'!$L65="SSO, Wet Weather",'Overflow Report'!$AA65="February"),'Overflow Report'!$N65,"0")</f>
        <v>0</v>
      </c>
      <c r="AL67" s="176" t="str">
        <f>IF(AND('Overflow Report'!$L65="SSO, Wet Weather",'Overflow Report'!$AA65="March"),'Overflow Report'!$N65,"0")</f>
        <v>0</v>
      </c>
      <c r="AM67" s="176" t="str">
        <f>IF(AND('Overflow Report'!$L65="SSO, Wet Weather",'Overflow Report'!$AA65="April"),'Overflow Report'!$N65,"0")</f>
        <v>0</v>
      </c>
      <c r="AN67" s="176" t="str">
        <f>IF(AND('Overflow Report'!$L65="SSO, Wet Weather",'Overflow Report'!$AA65="May"),'Overflow Report'!$N65,"0")</f>
        <v>0</v>
      </c>
      <c r="AO67" s="176" t="str">
        <f>IF(AND('Overflow Report'!$L65="SSO, Wet Weather",'Overflow Report'!$AA65="June"),'Overflow Report'!$N65,"0")</f>
        <v>0</v>
      </c>
      <c r="AP67" s="176" t="str">
        <f>IF(AND('Overflow Report'!$L65="SSO, Wet Weather",'Overflow Report'!$AA65="July"),'Overflow Report'!$N65,"0")</f>
        <v>0</v>
      </c>
      <c r="AQ67" s="176" t="str">
        <f>IF(AND('Overflow Report'!$L65="SSO, Wet Weather",'Overflow Report'!$AA65="August"),'Overflow Report'!$N65,"0")</f>
        <v>0</v>
      </c>
      <c r="AR67" s="176" t="str">
        <f>IF(AND('Overflow Report'!$L65="SSO, Wet Weather",'Overflow Report'!$AA65="September"),'Overflow Report'!$N65,"0")</f>
        <v>0</v>
      </c>
      <c r="AS67" s="176" t="str">
        <f>IF(AND('Overflow Report'!$L65="SSO, Wet Weather",'Overflow Report'!$AA65="October"),'Overflow Report'!$N65,"0")</f>
        <v>0</v>
      </c>
      <c r="AT67" s="176" t="str">
        <f>IF(AND('Overflow Report'!$L65="SSO, Wet Weather",'Overflow Report'!$AA65="November"),'Overflow Report'!$N65,"0")</f>
        <v>0</v>
      </c>
      <c r="AU67" s="176" t="str">
        <f>IF(AND('Overflow Report'!$L65="SSO, Wet Weather",'Overflow Report'!$AA65="December"),'Overflow Report'!$N65,"0")</f>
        <v>0</v>
      </c>
      <c r="AV67" s="176"/>
      <c r="AW67" s="176" t="str">
        <f>IF(AND('Overflow Report'!$L65="Release [Sewer], Dry Weather",'Overflow Report'!$AA65="January"),'Overflow Report'!$N65,"0")</f>
        <v>0</v>
      </c>
      <c r="AX67" s="176" t="str">
        <f>IF(AND('Overflow Report'!$L65="Release [Sewer], Dry Weather",'Overflow Report'!$AA65="February"),'Overflow Report'!$N65,"0")</f>
        <v>0</v>
      </c>
      <c r="AY67" s="176" t="str">
        <f>IF(AND('Overflow Report'!$L65="Release [Sewer], Dry Weather",'Overflow Report'!$AA65="March"),'Overflow Report'!$N65,"0")</f>
        <v>0</v>
      </c>
      <c r="AZ67" s="176" t="str">
        <f>IF(AND('Overflow Report'!$L65="Release [Sewer], Dry Weather",'Overflow Report'!$AA65="April"),'Overflow Report'!$N65,"0")</f>
        <v>0</v>
      </c>
      <c r="BA67" s="176" t="str">
        <f>IF(AND('Overflow Report'!$L65="Release [Sewer], Dry Weather",'Overflow Report'!$AA65="May"),'Overflow Report'!$N65,"0")</f>
        <v>0</v>
      </c>
      <c r="BB67" s="176" t="str">
        <f>IF(AND('Overflow Report'!$L65="Release [Sewer], Dry Weather",'Overflow Report'!$AA65="June"),'Overflow Report'!$N65,"0")</f>
        <v>0</v>
      </c>
      <c r="BC67" s="176" t="str">
        <f>IF(AND('Overflow Report'!$L65="Release [Sewer], Dry Weather",'Overflow Report'!$AA65="July"),'Overflow Report'!$N65,"0")</f>
        <v>0</v>
      </c>
      <c r="BD67" s="176" t="str">
        <f>IF(AND('Overflow Report'!$L65="Release [Sewer], Dry Weather",'Overflow Report'!$AA65="August"),'Overflow Report'!$N65,"0")</f>
        <v>0</v>
      </c>
      <c r="BE67" s="176" t="str">
        <f>IF(AND('Overflow Report'!$L65="Release [Sewer], Dry Weather",'Overflow Report'!$AA65="September"),'Overflow Report'!$N65,"0")</f>
        <v>0</v>
      </c>
      <c r="BF67" s="176" t="str">
        <f>IF(AND('Overflow Report'!$L65="Release [Sewer], Dry Weather",'Overflow Report'!$AA65="October"),'Overflow Report'!$N65,"0")</f>
        <v>0</v>
      </c>
      <c r="BG67" s="176" t="str">
        <f>IF(AND('Overflow Report'!$L65="Release [Sewer], Dry Weather",'Overflow Report'!$AA65="November"),'Overflow Report'!$N65,"0")</f>
        <v>0</v>
      </c>
      <c r="BH67" s="176" t="str">
        <f>IF(AND('Overflow Report'!$L65="Release [Sewer], Dry Weather",'Overflow Report'!$AA65="December"),'Overflow Report'!$N65,"0")</f>
        <v>0</v>
      </c>
      <c r="BI67" s="176"/>
      <c r="BJ67" s="176" t="str">
        <f>IF(AND('Overflow Report'!$L65="Release [Sewer], Wet Weather",'Overflow Report'!$AA65="January"),'Overflow Report'!$N65,"0")</f>
        <v>0</v>
      </c>
      <c r="BK67" s="176" t="str">
        <f>IF(AND('Overflow Report'!$L65="Release [Sewer], Wet Weather",'Overflow Report'!$AA65="February"),'Overflow Report'!$N65,"0")</f>
        <v>0</v>
      </c>
      <c r="BL67" s="176" t="str">
        <f>IF(AND('Overflow Report'!$L65="Release [Sewer], Wet Weather",'Overflow Report'!$AA65="March"),'Overflow Report'!$N65,"0")</f>
        <v>0</v>
      </c>
      <c r="BM67" s="176" t="str">
        <f>IF(AND('Overflow Report'!$L65="Release [Sewer], Wet Weather",'Overflow Report'!$AA65="April"),'Overflow Report'!$N65,"0")</f>
        <v>0</v>
      </c>
      <c r="BN67" s="176" t="str">
        <f>IF(AND('Overflow Report'!$L65="Release [Sewer], Wet Weather",'Overflow Report'!$AA65="May"),'Overflow Report'!$N65,"0")</f>
        <v>0</v>
      </c>
      <c r="BO67" s="176" t="str">
        <f>IF(AND('Overflow Report'!$L65="Release [Sewer], Wet Weather",'Overflow Report'!$AA65="June"),'Overflow Report'!$N65,"0")</f>
        <v>0</v>
      </c>
      <c r="BP67" s="176" t="str">
        <f>IF(AND('Overflow Report'!$L65="Release [Sewer], Wet Weather",'Overflow Report'!$AA65="July"),'Overflow Report'!$N65,"0")</f>
        <v>0</v>
      </c>
      <c r="BQ67" s="176" t="str">
        <f>IF(AND('Overflow Report'!$L65="Release [Sewer], Wet Weather",'Overflow Report'!$AA65="August"),'Overflow Report'!$N65,"0")</f>
        <v>0</v>
      </c>
      <c r="BR67" s="176" t="str">
        <f>IF(AND('Overflow Report'!$L65="Release [Sewer], Wet Weather",'Overflow Report'!$AA65="September"),'Overflow Report'!$N65,"0")</f>
        <v>0</v>
      </c>
      <c r="BS67" s="176" t="str">
        <f>IF(AND('Overflow Report'!$L65="Release [Sewer], Wet Weather",'Overflow Report'!$AA65="October"),'Overflow Report'!$N65,"0")</f>
        <v>0</v>
      </c>
      <c r="BT67" s="176" t="str">
        <f>IF(AND('Overflow Report'!$L65="Release [Sewer], Wet Weather",'Overflow Report'!$AA65="November"),'Overflow Report'!$N65,"0")</f>
        <v>0</v>
      </c>
      <c r="BU67" s="176" t="str">
        <f>IF(AND('Overflow Report'!$L65="Release [Sewer], Wet Weather",'Overflow Report'!$AA65="December"),'Overflow Report'!$N65,"0")</f>
        <v>0</v>
      </c>
      <c r="BV67" s="176"/>
      <c r="BW67" s="176"/>
      <c r="BX67" s="176"/>
      <c r="BY67" s="176"/>
      <c r="BZ67" s="176"/>
      <c r="CA67" s="176"/>
      <c r="CB67" s="176"/>
      <c r="CC67" s="176"/>
      <c r="CD67" s="176"/>
      <c r="CE67" s="176"/>
      <c r="CF67" s="176"/>
      <c r="CG67" s="176"/>
      <c r="CH67" s="176"/>
      <c r="CI67" s="176"/>
      <c r="CJ67" s="176"/>
    </row>
    <row r="68" spans="3:88" s="173" customFormat="1" ht="15">
      <c r="C68" s="174"/>
      <c r="D68" s="174"/>
      <c r="E68" s="174"/>
      <c r="R68" s="176"/>
      <c r="S68" s="176"/>
      <c r="T68" s="176"/>
      <c r="U68" s="176"/>
      <c r="V68" s="176"/>
      <c r="W68" s="176" t="str">
        <f>IF(AND('Overflow Report'!$L66="SSO, Dry Weather",'Overflow Report'!$AA66="January"),'Overflow Report'!$N66,"0")</f>
        <v>0</v>
      </c>
      <c r="X68" s="176" t="str">
        <f>IF(AND('Overflow Report'!$L66="SSO, Dry Weather",'Overflow Report'!$AA66="February"),'Overflow Report'!$N66,"0")</f>
        <v>0</v>
      </c>
      <c r="Y68" s="176" t="str">
        <f>IF(AND('Overflow Report'!$L66="SSO, Dry Weather",'Overflow Report'!$AA66="March"),'Overflow Report'!$N66,"0")</f>
        <v>0</v>
      </c>
      <c r="Z68" s="176" t="str">
        <f>IF(AND('Overflow Report'!$L66="SSO, Dry Weather",'Overflow Report'!$AA66="April"),'Overflow Report'!$N66,"0")</f>
        <v>0</v>
      </c>
      <c r="AA68" s="176" t="str">
        <f>IF(AND('Overflow Report'!$L66="SSO, Dry Weather",'Overflow Report'!$AA66="May"),'Overflow Report'!$N66,"0")</f>
        <v>0</v>
      </c>
      <c r="AB68" s="176" t="str">
        <f>IF(AND('Overflow Report'!$L66="SSO, Dry Weather",'Overflow Report'!$AA66="June"),'Overflow Report'!$N66,"0")</f>
        <v>0</v>
      </c>
      <c r="AC68" s="176" t="str">
        <f>IF(AND('Overflow Report'!$L66="SSO, Dry Weather",'Overflow Report'!$AA66="July"),'Overflow Report'!$N66,"0")</f>
        <v>0</v>
      </c>
      <c r="AD68" s="176" t="str">
        <f>IF(AND('Overflow Report'!$L66="SSO, Dry Weather",'Overflow Report'!$AA66="August"),'Overflow Report'!$N66,"0")</f>
        <v>0</v>
      </c>
      <c r="AE68" s="176" t="str">
        <f>IF(AND('Overflow Report'!$L66="SSO, Dry Weather",'Overflow Report'!$AA66="September"),'Overflow Report'!$N66,"0")</f>
        <v>0</v>
      </c>
      <c r="AF68" s="176" t="str">
        <f>IF(AND('Overflow Report'!$L66="SSO, Dry Weather",'Overflow Report'!$AA66="October"),'Overflow Report'!$N66,"0")</f>
        <v>0</v>
      </c>
      <c r="AG68" s="176" t="str">
        <f>IF(AND('Overflow Report'!$L66="SSO, Dry Weather",'Overflow Report'!$AA66="November"),'Overflow Report'!$N66,"0")</f>
        <v>0</v>
      </c>
      <c r="AH68" s="176" t="str">
        <f>IF(AND('Overflow Report'!$L66="SSO, Dry Weather",'Overflow Report'!$AA66="December"),'Overflow Report'!$N66,"0")</f>
        <v>0</v>
      </c>
      <c r="AI68" s="176"/>
      <c r="AJ68" s="176" t="str">
        <f>IF(AND('Overflow Report'!$L66="SSO, Wet Weather",'Overflow Report'!$AA66="January"),'Overflow Report'!$N66,"0")</f>
        <v>0</v>
      </c>
      <c r="AK68" s="176" t="str">
        <f>IF(AND('Overflow Report'!$L66="SSO, Wet Weather",'Overflow Report'!$AA66="February"),'Overflow Report'!$N66,"0")</f>
        <v>0</v>
      </c>
      <c r="AL68" s="176" t="str">
        <f>IF(AND('Overflow Report'!$L66="SSO, Wet Weather",'Overflow Report'!$AA66="March"),'Overflow Report'!$N66,"0")</f>
        <v>0</v>
      </c>
      <c r="AM68" s="176" t="str">
        <f>IF(AND('Overflow Report'!$L66="SSO, Wet Weather",'Overflow Report'!$AA66="April"),'Overflow Report'!$N66,"0")</f>
        <v>0</v>
      </c>
      <c r="AN68" s="176" t="str">
        <f>IF(AND('Overflow Report'!$L66="SSO, Wet Weather",'Overflow Report'!$AA66="May"),'Overflow Report'!$N66,"0")</f>
        <v>0</v>
      </c>
      <c r="AO68" s="176" t="str">
        <f>IF(AND('Overflow Report'!$L66="SSO, Wet Weather",'Overflow Report'!$AA66="June"),'Overflow Report'!$N66,"0")</f>
        <v>0</v>
      </c>
      <c r="AP68" s="176" t="str">
        <f>IF(AND('Overflow Report'!$L66="SSO, Wet Weather",'Overflow Report'!$AA66="July"),'Overflow Report'!$N66,"0")</f>
        <v>0</v>
      </c>
      <c r="AQ68" s="176" t="str">
        <f>IF(AND('Overflow Report'!$L66="SSO, Wet Weather",'Overflow Report'!$AA66="August"),'Overflow Report'!$N66,"0")</f>
        <v>0</v>
      </c>
      <c r="AR68" s="176" t="str">
        <f>IF(AND('Overflow Report'!$L66="SSO, Wet Weather",'Overflow Report'!$AA66="September"),'Overflow Report'!$N66,"0")</f>
        <v>0</v>
      </c>
      <c r="AS68" s="176" t="str">
        <f>IF(AND('Overflow Report'!$L66="SSO, Wet Weather",'Overflow Report'!$AA66="October"),'Overflow Report'!$N66,"0")</f>
        <v>0</v>
      </c>
      <c r="AT68" s="176" t="str">
        <f>IF(AND('Overflow Report'!$L66="SSO, Wet Weather",'Overflow Report'!$AA66="November"),'Overflow Report'!$N66,"0")</f>
        <v>0</v>
      </c>
      <c r="AU68" s="176" t="str">
        <f>IF(AND('Overflow Report'!$L66="SSO, Wet Weather",'Overflow Report'!$AA66="December"),'Overflow Report'!$N66,"0")</f>
        <v>0</v>
      </c>
      <c r="AV68" s="176"/>
      <c r="AW68" s="176" t="str">
        <f>IF(AND('Overflow Report'!$L66="Release [Sewer], Dry Weather",'Overflow Report'!$AA66="January"),'Overflow Report'!$N66,"0")</f>
        <v>0</v>
      </c>
      <c r="AX68" s="176" t="str">
        <f>IF(AND('Overflow Report'!$L66="Release [Sewer], Dry Weather",'Overflow Report'!$AA66="February"),'Overflow Report'!$N66,"0")</f>
        <v>0</v>
      </c>
      <c r="AY68" s="176" t="str">
        <f>IF(AND('Overflow Report'!$L66="Release [Sewer], Dry Weather",'Overflow Report'!$AA66="March"),'Overflow Report'!$N66,"0")</f>
        <v>0</v>
      </c>
      <c r="AZ68" s="176" t="str">
        <f>IF(AND('Overflow Report'!$L66="Release [Sewer], Dry Weather",'Overflow Report'!$AA66="April"),'Overflow Report'!$N66,"0")</f>
        <v>0</v>
      </c>
      <c r="BA68" s="176" t="str">
        <f>IF(AND('Overflow Report'!$L66="Release [Sewer], Dry Weather",'Overflow Report'!$AA66="May"),'Overflow Report'!$N66,"0")</f>
        <v>0</v>
      </c>
      <c r="BB68" s="176" t="str">
        <f>IF(AND('Overflow Report'!$L66="Release [Sewer], Dry Weather",'Overflow Report'!$AA66="June"),'Overflow Report'!$N66,"0")</f>
        <v>0</v>
      </c>
      <c r="BC68" s="176" t="str">
        <f>IF(AND('Overflow Report'!$L66="Release [Sewer], Dry Weather",'Overflow Report'!$AA66="July"),'Overflow Report'!$N66,"0")</f>
        <v>0</v>
      </c>
      <c r="BD68" s="176" t="str">
        <f>IF(AND('Overflow Report'!$L66="Release [Sewer], Dry Weather",'Overflow Report'!$AA66="August"),'Overflow Report'!$N66,"0")</f>
        <v>0</v>
      </c>
      <c r="BE68" s="176" t="str">
        <f>IF(AND('Overflow Report'!$L66="Release [Sewer], Dry Weather",'Overflow Report'!$AA66="September"),'Overflow Report'!$N66,"0")</f>
        <v>0</v>
      </c>
      <c r="BF68" s="176" t="str">
        <f>IF(AND('Overflow Report'!$L66="Release [Sewer], Dry Weather",'Overflow Report'!$AA66="October"),'Overflow Report'!$N66,"0")</f>
        <v>0</v>
      </c>
      <c r="BG68" s="176" t="str">
        <f>IF(AND('Overflow Report'!$L66="Release [Sewer], Dry Weather",'Overflow Report'!$AA66="November"),'Overflow Report'!$N66,"0")</f>
        <v>0</v>
      </c>
      <c r="BH68" s="176" t="str">
        <f>IF(AND('Overflow Report'!$L66="Release [Sewer], Dry Weather",'Overflow Report'!$AA66="December"),'Overflow Report'!$N66,"0")</f>
        <v>0</v>
      </c>
      <c r="BI68" s="176"/>
      <c r="BJ68" s="176" t="str">
        <f>IF(AND('Overflow Report'!$L66="Release [Sewer], Wet Weather",'Overflow Report'!$AA66="January"),'Overflow Report'!$N66,"0")</f>
        <v>0</v>
      </c>
      <c r="BK68" s="176" t="str">
        <f>IF(AND('Overflow Report'!$L66="Release [Sewer], Wet Weather",'Overflow Report'!$AA66="February"),'Overflow Report'!$N66,"0")</f>
        <v>0</v>
      </c>
      <c r="BL68" s="176" t="str">
        <f>IF(AND('Overflow Report'!$L66="Release [Sewer], Wet Weather",'Overflow Report'!$AA66="March"),'Overflow Report'!$N66,"0")</f>
        <v>0</v>
      </c>
      <c r="BM68" s="176" t="str">
        <f>IF(AND('Overflow Report'!$L66="Release [Sewer], Wet Weather",'Overflow Report'!$AA66="April"),'Overflow Report'!$N66,"0")</f>
        <v>0</v>
      </c>
      <c r="BN68" s="176" t="str">
        <f>IF(AND('Overflow Report'!$L66="Release [Sewer], Wet Weather",'Overflow Report'!$AA66="May"),'Overflow Report'!$N66,"0")</f>
        <v>0</v>
      </c>
      <c r="BO68" s="176" t="str">
        <f>IF(AND('Overflow Report'!$L66="Release [Sewer], Wet Weather",'Overflow Report'!$AA66="June"),'Overflow Report'!$N66,"0")</f>
        <v>0</v>
      </c>
      <c r="BP68" s="176" t="str">
        <f>IF(AND('Overflow Report'!$L66="Release [Sewer], Wet Weather",'Overflow Report'!$AA66="July"),'Overflow Report'!$N66,"0")</f>
        <v>0</v>
      </c>
      <c r="BQ68" s="176" t="str">
        <f>IF(AND('Overflow Report'!$L66="Release [Sewer], Wet Weather",'Overflow Report'!$AA66="August"),'Overflow Report'!$N66,"0")</f>
        <v>0</v>
      </c>
      <c r="BR68" s="176" t="str">
        <f>IF(AND('Overflow Report'!$L66="Release [Sewer], Wet Weather",'Overflow Report'!$AA66="September"),'Overflow Report'!$N66,"0")</f>
        <v>0</v>
      </c>
      <c r="BS68" s="176" t="str">
        <f>IF(AND('Overflow Report'!$L66="Release [Sewer], Wet Weather",'Overflow Report'!$AA66="October"),'Overflow Report'!$N66,"0")</f>
        <v>0</v>
      </c>
      <c r="BT68" s="176" t="str">
        <f>IF(AND('Overflow Report'!$L66="Release [Sewer], Wet Weather",'Overflow Report'!$AA66="November"),'Overflow Report'!$N66,"0")</f>
        <v>0</v>
      </c>
      <c r="BU68" s="176" t="str">
        <f>IF(AND('Overflow Report'!$L66="Release [Sewer], Wet Weather",'Overflow Report'!$AA66="December"),'Overflow Report'!$N66,"0")</f>
        <v>0</v>
      </c>
      <c r="BV68" s="176"/>
      <c r="BW68" s="176"/>
      <c r="BX68" s="176"/>
      <c r="BY68" s="176"/>
      <c r="BZ68" s="176"/>
      <c r="CA68" s="176"/>
      <c r="CB68" s="176"/>
      <c r="CC68" s="176"/>
      <c r="CD68" s="176"/>
      <c r="CE68" s="176"/>
      <c r="CF68" s="176"/>
      <c r="CG68" s="176"/>
      <c r="CH68" s="176"/>
      <c r="CI68" s="176"/>
      <c r="CJ68" s="176"/>
    </row>
    <row r="69" spans="3:88" s="173" customFormat="1" ht="15">
      <c r="C69" s="174"/>
      <c r="D69" s="174"/>
      <c r="E69" s="174"/>
      <c r="R69" s="176"/>
      <c r="S69" s="176"/>
      <c r="T69" s="176"/>
      <c r="U69" s="176"/>
      <c r="V69" s="176"/>
      <c r="W69" s="176" t="str">
        <f>IF(AND('Overflow Report'!$L67="SSO, Dry Weather",'Overflow Report'!$AA67="January"),'Overflow Report'!$N67,"0")</f>
        <v>0</v>
      </c>
      <c r="X69" s="176" t="str">
        <f>IF(AND('Overflow Report'!$L67="SSO, Dry Weather",'Overflow Report'!$AA67="February"),'Overflow Report'!$N67,"0")</f>
        <v>0</v>
      </c>
      <c r="Y69" s="176" t="str">
        <f>IF(AND('Overflow Report'!$L67="SSO, Dry Weather",'Overflow Report'!$AA67="March"),'Overflow Report'!$N67,"0")</f>
        <v>0</v>
      </c>
      <c r="Z69" s="176" t="str">
        <f>IF(AND('Overflow Report'!$L67="SSO, Dry Weather",'Overflow Report'!$AA67="April"),'Overflow Report'!$N67,"0")</f>
        <v>0</v>
      </c>
      <c r="AA69" s="176" t="str">
        <f>IF(AND('Overflow Report'!$L67="SSO, Dry Weather",'Overflow Report'!$AA67="May"),'Overflow Report'!$N67,"0")</f>
        <v>0</v>
      </c>
      <c r="AB69" s="176" t="str">
        <f>IF(AND('Overflow Report'!$L67="SSO, Dry Weather",'Overflow Report'!$AA67="June"),'Overflow Report'!$N67,"0")</f>
        <v>0</v>
      </c>
      <c r="AC69" s="176" t="str">
        <f>IF(AND('Overflow Report'!$L67="SSO, Dry Weather",'Overflow Report'!$AA67="July"),'Overflow Report'!$N67,"0")</f>
        <v>0</v>
      </c>
      <c r="AD69" s="176" t="str">
        <f>IF(AND('Overflow Report'!$L67="SSO, Dry Weather",'Overflow Report'!$AA67="August"),'Overflow Report'!$N67,"0")</f>
        <v>0</v>
      </c>
      <c r="AE69" s="176" t="str">
        <f>IF(AND('Overflow Report'!$L67="SSO, Dry Weather",'Overflow Report'!$AA67="September"),'Overflow Report'!$N67,"0")</f>
        <v>0</v>
      </c>
      <c r="AF69" s="176" t="str">
        <f>IF(AND('Overflow Report'!$L67="SSO, Dry Weather",'Overflow Report'!$AA67="October"),'Overflow Report'!$N67,"0")</f>
        <v>0</v>
      </c>
      <c r="AG69" s="176" t="str">
        <f>IF(AND('Overflow Report'!$L67="SSO, Dry Weather",'Overflow Report'!$AA67="November"),'Overflow Report'!$N67,"0")</f>
        <v>0</v>
      </c>
      <c r="AH69" s="176" t="str">
        <f>IF(AND('Overflow Report'!$L67="SSO, Dry Weather",'Overflow Report'!$AA67="December"),'Overflow Report'!$N67,"0")</f>
        <v>0</v>
      </c>
      <c r="AI69" s="176"/>
      <c r="AJ69" s="176" t="str">
        <f>IF(AND('Overflow Report'!$L67="SSO, Wet Weather",'Overflow Report'!$AA67="January"),'Overflow Report'!$N67,"0")</f>
        <v>0</v>
      </c>
      <c r="AK69" s="176" t="str">
        <f>IF(AND('Overflow Report'!$L67="SSO, Wet Weather",'Overflow Report'!$AA67="February"),'Overflow Report'!$N67,"0")</f>
        <v>0</v>
      </c>
      <c r="AL69" s="176" t="str">
        <f>IF(AND('Overflow Report'!$L67="SSO, Wet Weather",'Overflow Report'!$AA67="March"),'Overflow Report'!$N67,"0")</f>
        <v>0</v>
      </c>
      <c r="AM69" s="176" t="str">
        <f>IF(AND('Overflow Report'!$L67="SSO, Wet Weather",'Overflow Report'!$AA67="April"),'Overflow Report'!$N67,"0")</f>
        <v>0</v>
      </c>
      <c r="AN69" s="176" t="str">
        <f>IF(AND('Overflow Report'!$L67="SSO, Wet Weather",'Overflow Report'!$AA67="May"),'Overflow Report'!$N67,"0")</f>
        <v>0</v>
      </c>
      <c r="AO69" s="176" t="str">
        <f>IF(AND('Overflow Report'!$L67="SSO, Wet Weather",'Overflow Report'!$AA67="June"),'Overflow Report'!$N67,"0")</f>
        <v>0</v>
      </c>
      <c r="AP69" s="176" t="str">
        <f>IF(AND('Overflow Report'!$L67="SSO, Wet Weather",'Overflow Report'!$AA67="July"),'Overflow Report'!$N67,"0")</f>
        <v>0</v>
      </c>
      <c r="AQ69" s="176" t="str">
        <f>IF(AND('Overflow Report'!$L67="SSO, Wet Weather",'Overflow Report'!$AA67="August"),'Overflow Report'!$N67,"0")</f>
        <v>0</v>
      </c>
      <c r="AR69" s="176" t="str">
        <f>IF(AND('Overflow Report'!$L67="SSO, Wet Weather",'Overflow Report'!$AA67="September"),'Overflow Report'!$N67,"0")</f>
        <v>0</v>
      </c>
      <c r="AS69" s="176" t="str">
        <f>IF(AND('Overflow Report'!$L67="SSO, Wet Weather",'Overflow Report'!$AA67="October"),'Overflow Report'!$N67,"0")</f>
        <v>0</v>
      </c>
      <c r="AT69" s="176" t="str">
        <f>IF(AND('Overflow Report'!$L67="SSO, Wet Weather",'Overflow Report'!$AA67="November"),'Overflow Report'!$N67,"0")</f>
        <v>0</v>
      </c>
      <c r="AU69" s="176" t="str">
        <f>IF(AND('Overflow Report'!$L67="SSO, Wet Weather",'Overflow Report'!$AA67="December"),'Overflow Report'!$N67,"0")</f>
        <v>0</v>
      </c>
      <c r="AV69" s="176"/>
      <c r="AW69" s="176" t="str">
        <f>IF(AND('Overflow Report'!$L67="Release [Sewer], Dry Weather",'Overflow Report'!$AA67="January"),'Overflow Report'!$N67,"0")</f>
        <v>0</v>
      </c>
      <c r="AX69" s="176" t="str">
        <f>IF(AND('Overflow Report'!$L67="Release [Sewer], Dry Weather",'Overflow Report'!$AA67="February"),'Overflow Report'!$N67,"0")</f>
        <v>0</v>
      </c>
      <c r="AY69" s="176" t="str">
        <f>IF(AND('Overflow Report'!$L67="Release [Sewer], Dry Weather",'Overflow Report'!$AA67="March"),'Overflow Report'!$N67,"0")</f>
        <v>0</v>
      </c>
      <c r="AZ69" s="176" t="str">
        <f>IF(AND('Overflow Report'!$L67="Release [Sewer], Dry Weather",'Overflow Report'!$AA67="April"),'Overflow Report'!$N67,"0")</f>
        <v>0</v>
      </c>
      <c r="BA69" s="176" t="str">
        <f>IF(AND('Overflow Report'!$L67="Release [Sewer], Dry Weather",'Overflow Report'!$AA67="May"),'Overflow Report'!$N67,"0")</f>
        <v>0</v>
      </c>
      <c r="BB69" s="176" t="str">
        <f>IF(AND('Overflow Report'!$L67="Release [Sewer], Dry Weather",'Overflow Report'!$AA67="June"),'Overflow Report'!$N67,"0")</f>
        <v>0</v>
      </c>
      <c r="BC69" s="176" t="str">
        <f>IF(AND('Overflow Report'!$L67="Release [Sewer], Dry Weather",'Overflow Report'!$AA67="July"),'Overflow Report'!$N67,"0")</f>
        <v>0</v>
      </c>
      <c r="BD69" s="176" t="str">
        <f>IF(AND('Overflow Report'!$L67="Release [Sewer], Dry Weather",'Overflow Report'!$AA67="August"),'Overflow Report'!$N67,"0")</f>
        <v>0</v>
      </c>
      <c r="BE69" s="176" t="str">
        <f>IF(AND('Overflow Report'!$L67="Release [Sewer], Dry Weather",'Overflow Report'!$AA67="September"),'Overflow Report'!$N67,"0")</f>
        <v>0</v>
      </c>
      <c r="BF69" s="176" t="str">
        <f>IF(AND('Overflow Report'!$L67="Release [Sewer], Dry Weather",'Overflow Report'!$AA67="October"),'Overflow Report'!$N67,"0")</f>
        <v>0</v>
      </c>
      <c r="BG69" s="176" t="str">
        <f>IF(AND('Overflow Report'!$L67="Release [Sewer], Dry Weather",'Overflow Report'!$AA67="November"),'Overflow Report'!$N67,"0")</f>
        <v>0</v>
      </c>
      <c r="BH69" s="176" t="str">
        <f>IF(AND('Overflow Report'!$L67="Release [Sewer], Dry Weather",'Overflow Report'!$AA67="December"),'Overflow Report'!$N67,"0")</f>
        <v>0</v>
      </c>
      <c r="BI69" s="176"/>
      <c r="BJ69" s="176" t="str">
        <f>IF(AND('Overflow Report'!$L67="Release [Sewer], Wet Weather",'Overflow Report'!$AA67="January"),'Overflow Report'!$N67,"0")</f>
        <v>0</v>
      </c>
      <c r="BK69" s="176" t="str">
        <f>IF(AND('Overflow Report'!$L67="Release [Sewer], Wet Weather",'Overflow Report'!$AA67="February"),'Overflow Report'!$N67,"0")</f>
        <v>0</v>
      </c>
      <c r="BL69" s="176" t="str">
        <f>IF(AND('Overflow Report'!$L67="Release [Sewer], Wet Weather",'Overflow Report'!$AA67="March"),'Overflow Report'!$N67,"0")</f>
        <v>0</v>
      </c>
      <c r="BM69" s="176" t="str">
        <f>IF(AND('Overflow Report'!$L67="Release [Sewer], Wet Weather",'Overflow Report'!$AA67="April"),'Overflow Report'!$N67,"0")</f>
        <v>0</v>
      </c>
      <c r="BN69" s="176" t="str">
        <f>IF(AND('Overflow Report'!$L67="Release [Sewer], Wet Weather",'Overflow Report'!$AA67="May"),'Overflow Report'!$N67,"0")</f>
        <v>0</v>
      </c>
      <c r="BO69" s="176" t="str">
        <f>IF(AND('Overflow Report'!$L67="Release [Sewer], Wet Weather",'Overflow Report'!$AA67="June"),'Overflow Report'!$N67,"0")</f>
        <v>0</v>
      </c>
      <c r="BP69" s="176" t="str">
        <f>IF(AND('Overflow Report'!$L67="Release [Sewer], Wet Weather",'Overflow Report'!$AA67="July"),'Overflow Report'!$N67,"0")</f>
        <v>0</v>
      </c>
      <c r="BQ69" s="176" t="str">
        <f>IF(AND('Overflow Report'!$L67="Release [Sewer], Wet Weather",'Overflow Report'!$AA67="August"),'Overflow Report'!$N67,"0")</f>
        <v>0</v>
      </c>
      <c r="BR69" s="176" t="str">
        <f>IF(AND('Overflow Report'!$L67="Release [Sewer], Wet Weather",'Overflow Report'!$AA67="September"),'Overflow Report'!$N67,"0")</f>
        <v>0</v>
      </c>
      <c r="BS69" s="176" t="str">
        <f>IF(AND('Overflow Report'!$L67="Release [Sewer], Wet Weather",'Overflow Report'!$AA67="October"),'Overflow Report'!$N67,"0")</f>
        <v>0</v>
      </c>
      <c r="BT69" s="176" t="str">
        <f>IF(AND('Overflow Report'!$L67="Release [Sewer], Wet Weather",'Overflow Report'!$AA67="November"),'Overflow Report'!$N67,"0")</f>
        <v>0</v>
      </c>
      <c r="BU69" s="176" t="str">
        <f>IF(AND('Overflow Report'!$L67="Release [Sewer], Wet Weather",'Overflow Report'!$AA67="December"),'Overflow Report'!$N67,"0")</f>
        <v>0</v>
      </c>
      <c r="BV69" s="176"/>
      <c r="BW69" s="176"/>
      <c r="BX69" s="176"/>
      <c r="BY69" s="176"/>
      <c r="BZ69" s="176"/>
      <c r="CA69" s="176"/>
      <c r="CB69" s="176"/>
      <c r="CC69" s="176"/>
      <c r="CD69" s="176"/>
      <c r="CE69" s="176"/>
      <c r="CF69" s="176"/>
      <c r="CG69" s="176"/>
      <c r="CH69" s="176"/>
      <c r="CI69" s="176"/>
      <c r="CJ69" s="176"/>
    </row>
    <row r="70" spans="3:88" s="173" customFormat="1" ht="15">
      <c r="C70" s="174"/>
      <c r="D70" s="174"/>
      <c r="E70" s="174"/>
      <c r="R70" s="176"/>
      <c r="S70" s="176"/>
      <c r="T70" s="176"/>
      <c r="U70" s="176"/>
      <c r="V70" s="176"/>
      <c r="W70" s="176" t="str">
        <f>IF(AND('Overflow Report'!$L68="SSO, Dry Weather",'Overflow Report'!$AA68="January"),'Overflow Report'!$N68,"0")</f>
        <v>0</v>
      </c>
      <c r="X70" s="176" t="str">
        <f>IF(AND('Overflow Report'!$L68="SSO, Dry Weather",'Overflow Report'!$AA68="February"),'Overflow Report'!$N68,"0")</f>
        <v>0</v>
      </c>
      <c r="Y70" s="176" t="str">
        <f>IF(AND('Overflow Report'!$L68="SSO, Dry Weather",'Overflow Report'!$AA68="March"),'Overflow Report'!$N68,"0")</f>
        <v>0</v>
      </c>
      <c r="Z70" s="176" t="str">
        <f>IF(AND('Overflow Report'!$L68="SSO, Dry Weather",'Overflow Report'!$AA68="April"),'Overflow Report'!$N68,"0")</f>
        <v>0</v>
      </c>
      <c r="AA70" s="176" t="str">
        <f>IF(AND('Overflow Report'!$L68="SSO, Dry Weather",'Overflow Report'!$AA68="May"),'Overflow Report'!$N68,"0")</f>
        <v>0</v>
      </c>
      <c r="AB70" s="176" t="str">
        <f>IF(AND('Overflow Report'!$L68="SSO, Dry Weather",'Overflow Report'!$AA68="June"),'Overflow Report'!$N68,"0")</f>
        <v>0</v>
      </c>
      <c r="AC70" s="176" t="str">
        <f>IF(AND('Overflow Report'!$L68="SSO, Dry Weather",'Overflow Report'!$AA68="July"),'Overflow Report'!$N68,"0")</f>
        <v>0</v>
      </c>
      <c r="AD70" s="176" t="str">
        <f>IF(AND('Overflow Report'!$L68="SSO, Dry Weather",'Overflow Report'!$AA68="August"),'Overflow Report'!$N68,"0")</f>
        <v>0</v>
      </c>
      <c r="AE70" s="176" t="str">
        <f>IF(AND('Overflow Report'!$L68="SSO, Dry Weather",'Overflow Report'!$AA68="September"),'Overflow Report'!$N68,"0")</f>
        <v>0</v>
      </c>
      <c r="AF70" s="176" t="str">
        <f>IF(AND('Overflow Report'!$L68="SSO, Dry Weather",'Overflow Report'!$AA68="October"),'Overflow Report'!$N68,"0")</f>
        <v>0</v>
      </c>
      <c r="AG70" s="176" t="str">
        <f>IF(AND('Overflow Report'!$L68="SSO, Dry Weather",'Overflow Report'!$AA68="November"),'Overflow Report'!$N68,"0")</f>
        <v>0</v>
      </c>
      <c r="AH70" s="176" t="str">
        <f>IF(AND('Overflow Report'!$L68="SSO, Dry Weather",'Overflow Report'!$AA68="December"),'Overflow Report'!$N68,"0")</f>
        <v>0</v>
      </c>
      <c r="AI70" s="176"/>
      <c r="AJ70" s="176" t="str">
        <f>IF(AND('Overflow Report'!$L68="SSO, Wet Weather",'Overflow Report'!$AA68="January"),'Overflow Report'!$N68,"0")</f>
        <v>0</v>
      </c>
      <c r="AK70" s="176" t="str">
        <f>IF(AND('Overflow Report'!$L68="SSO, Wet Weather",'Overflow Report'!$AA68="February"),'Overflow Report'!$N68,"0")</f>
        <v>0</v>
      </c>
      <c r="AL70" s="176" t="str">
        <f>IF(AND('Overflow Report'!$L68="SSO, Wet Weather",'Overflow Report'!$AA68="March"),'Overflow Report'!$N68,"0")</f>
        <v>0</v>
      </c>
      <c r="AM70" s="176" t="str">
        <f>IF(AND('Overflow Report'!$L68="SSO, Wet Weather",'Overflow Report'!$AA68="April"),'Overflow Report'!$N68,"0")</f>
        <v>0</v>
      </c>
      <c r="AN70" s="176" t="str">
        <f>IF(AND('Overflow Report'!$L68="SSO, Wet Weather",'Overflow Report'!$AA68="May"),'Overflow Report'!$N68,"0")</f>
        <v>0</v>
      </c>
      <c r="AO70" s="176" t="str">
        <f>IF(AND('Overflow Report'!$L68="SSO, Wet Weather",'Overflow Report'!$AA68="June"),'Overflow Report'!$N68,"0")</f>
        <v>0</v>
      </c>
      <c r="AP70" s="176" t="str">
        <f>IF(AND('Overflow Report'!$L68="SSO, Wet Weather",'Overflow Report'!$AA68="July"),'Overflow Report'!$N68,"0")</f>
        <v>0</v>
      </c>
      <c r="AQ70" s="176" t="str">
        <f>IF(AND('Overflow Report'!$L68="SSO, Wet Weather",'Overflow Report'!$AA68="August"),'Overflow Report'!$N68,"0")</f>
        <v>0</v>
      </c>
      <c r="AR70" s="176" t="str">
        <f>IF(AND('Overflow Report'!$L68="SSO, Wet Weather",'Overflow Report'!$AA68="September"),'Overflow Report'!$N68,"0")</f>
        <v>0</v>
      </c>
      <c r="AS70" s="176" t="str">
        <f>IF(AND('Overflow Report'!$L68="SSO, Wet Weather",'Overflow Report'!$AA68="October"),'Overflow Report'!$N68,"0")</f>
        <v>0</v>
      </c>
      <c r="AT70" s="176" t="str">
        <f>IF(AND('Overflow Report'!$L68="SSO, Wet Weather",'Overflow Report'!$AA68="November"),'Overflow Report'!$N68,"0")</f>
        <v>0</v>
      </c>
      <c r="AU70" s="176" t="str">
        <f>IF(AND('Overflow Report'!$L68="SSO, Wet Weather",'Overflow Report'!$AA68="December"),'Overflow Report'!$N68,"0")</f>
        <v>0</v>
      </c>
      <c r="AV70" s="176"/>
      <c r="AW70" s="176" t="str">
        <f>IF(AND('Overflow Report'!$L68="Release [Sewer], Dry Weather",'Overflow Report'!$AA68="January"),'Overflow Report'!$N68,"0")</f>
        <v>0</v>
      </c>
      <c r="AX70" s="176" t="str">
        <f>IF(AND('Overflow Report'!$L68="Release [Sewer], Dry Weather",'Overflow Report'!$AA68="February"),'Overflow Report'!$N68,"0")</f>
        <v>0</v>
      </c>
      <c r="AY70" s="176" t="str">
        <f>IF(AND('Overflow Report'!$L68="Release [Sewer], Dry Weather",'Overflow Report'!$AA68="March"),'Overflow Report'!$N68,"0")</f>
        <v>0</v>
      </c>
      <c r="AZ70" s="176" t="str">
        <f>IF(AND('Overflow Report'!$L68="Release [Sewer], Dry Weather",'Overflow Report'!$AA68="April"),'Overflow Report'!$N68,"0")</f>
        <v>0</v>
      </c>
      <c r="BA70" s="176" t="str">
        <f>IF(AND('Overflow Report'!$L68="Release [Sewer], Dry Weather",'Overflow Report'!$AA68="May"),'Overflow Report'!$N68,"0")</f>
        <v>0</v>
      </c>
      <c r="BB70" s="176" t="str">
        <f>IF(AND('Overflow Report'!$L68="Release [Sewer], Dry Weather",'Overflow Report'!$AA68="June"),'Overflow Report'!$N68,"0")</f>
        <v>0</v>
      </c>
      <c r="BC70" s="176" t="str">
        <f>IF(AND('Overflow Report'!$L68="Release [Sewer], Dry Weather",'Overflow Report'!$AA68="July"),'Overflow Report'!$N68,"0")</f>
        <v>0</v>
      </c>
      <c r="BD70" s="176" t="str">
        <f>IF(AND('Overflow Report'!$L68="Release [Sewer], Dry Weather",'Overflow Report'!$AA68="August"),'Overflow Report'!$N68,"0")</f>
        <v>0</v>
      </c>
      <c r="BE70" s="176" t="str">
        <f>IF(AND('Overflow Report'!$L68="Release [Sewer], Dry Weather",'Overflow Report'!$AA68="September"),'Overflow Report'!$N68,"0")</f>
        <v>0</v>
      </c>
      <c r="BF70" s="176" t="str">
        <f>IF(AND('Overflow Report'!$L68="Release [Sewer], Dry Weather",'Overflow Report'!$AA68="October"),'Overflow Report'!$N68,"0")</f>
        <v>0</v>
      </c>
      <c r="BG70" s="176" t="str">
        <f>IF(AND('Overflow Report'!$L68="Release [Sewer], Dry Weather",'Overflow Report'!$AA68="November"),'Overflow Report'!$N68,"0")</f>
        <v>0</v>
      </c>
      <c r="BH70" s="176" t="str">
        <f>IF(AND('Overflow Report'!$L68="Release [Sewer], Dry Weather",'Overflow Report'!$AA68="December"),'Overflow Report'!$N68,"0")</f>
        <v>0</v>
      </c>
      <c r="BI70" s="176"/>
      <c r="BJ70" s="176" t="str">
        <f>IF(AND('Overflow Report'!$L68="Release [Sewer], Wet Weather",'Overflow Report'!$AA68="January"),'Overflow Report'!$N68,"0")</f>
        <v>0</v>
      </c>
      <c r="BK70" s="176" t="str">
        <f>IF(AND('Overflow Report'!$L68="Release [Sewer], Wet Weather",'Overflow Report'!$AA68="February"),'Overflow Report'!$N68,"0")</f>
        <v>0</v>
      </c>
      <c r="BL70" s="176" t="str">
        <f>IF(AND('Overflow Report'!$L68="Release [Sewer], Wet Weather",'Overflow Report'!$AA68="March"),'Overflow Report'!$N68,"0")</f>
        <v>0</v>
      </c>
      <c r="BM70" s="176" t="str">
        <f>IF(AND('Overflow Report'!$L68="Release [Sewer], Wet Weather",'Overflow Report'!$AA68="April"),'Overflow Report'!$N68,"0")</f>
        <v>0</v>
      </c>
      <c r="BN70" s="176" t="str">
        <f>IF(AND('Overflow Report'!$L68="Release [Sewer], Wet Weather",'Overflow Report'!$AA68="May"),'Overflow Report'!$N68,"0")</f>
        <v>0</v>
      </c>
      <c r="BO70" s="176" t="str">
        <f>IF(AND('Overflow Report'!$L68="Release [Sewer], Wet Weather",'Overflow Report'!$AA68="June"),'Overflow Report'!$N68,"0")</f>
        <v>0</v>
      </c>
      <c r="BP70" s="176" t="str">
        <f>IF(AND('Overflow Report'!$L68="Release [Sewer], Wet Weather",'Overflow Report'!$AA68="July"),'Overflow Report'!$N68,"0")</f>
        <v>0</v>
      </c>
      <c r="BQ70" s="176" t="str">
        <f>IF(AND('Overflow Report'!$L68="Release [Sewer], Wet Weather",'Overflow Report'!$AA68="August"),'Overflow Report'!$N68,"0")</f>
        <v>0</v>
      </c>
      <c r="BR70" s="176" t="str">
        <f>IF(AND('Overflow Report'!$L68="Release [Sewer], Wet Weather",'Overflow Report'!$AA68="September"),'Overflow Report'!$N68,"0")</f>
        <v>0</v>
      </c>
      <c r="BS70" s="176" t="str">
        <f>IF(AND('Overflow Report'!$L68="Release [Sewer], Wet Weather",'Overflow Report'!$AA68="October"),'Overflow Report'!$N68,"0")</f>
        <v>0</v>
      </c>
      <c r="BT70" s="176" t="str">
        <f>IF(AND('Overflow Report'!$L68="Release [Sewer], Wet Weather",'Overflow Report'!$AA68="November"),'Overflow Report'!$N68,"0")</f>
        <v>0</v>
      </c>
      <c r="BU70" s="176" t="str">
        <f>IF(AND('Overflow Report'!$L68="Release [Sewer], Wet Weather",'Overflow Report'!$AA68="December"),'Overflow Report'!$N68,"0")</f>
        <v>0</v>
      </c>
      <c r="BV70" s="176"/>
      <c r="BW70" s="176"/>
      <c r="BX70" s="176"/>
      <c r="BY70" s="176"/>
      <c r="BZ70" s="176"/>
      <c r="CA70" s="176"/>
      <c r="CB70" s="176"/>
      <c r="CC70" s="176"/>
      <c r="CD70" s="176"/>
      <c r="CE70" s="176"/>
      <c r="CF70" s="176"/>
      <c r="CG70" s="176"/>
      <c r="CH70" s="176"/>
      <c r="CI70" s="176"/>
      <c r="CJ70" s="176"/>
    </row>
    <row r="71" spans="3:88" s="173" customFormat="1" ht="15">
      <c r="C71" s="174"/>
      <c r="D71" s="174"/>
      <c r="E71" s="174"/>
      <c r="R71" s="176"/>
      <c r="S71" s="176"/>
      <c r="T71" s="176"/>
      <c r="U71" s="176"/>
      <c r="V71" s="176"/>
      <c r="W71" s="176" t="str">
        <f>IF(AND('Overflow Report'!$L69="SSO, Dry Weather",'Overflow Report'!$AA69="January"),'Overflow Report'!$N69,"0")</f>
        <v>0</v>
      </c>
      <c r="X71" s="176" t="str">
        <f>IF(AND('Overflow Report'!$L69="SSO, Dry Weather",'Overflow Report'!$AA69="February"),'Overflow Report'!$N69,"0")</f>
        <v>0</v>
      </c>
      <c r="Y71" s="176" t="str">
        <f>IF(AND('Overflow Report'!$L69="SSO, Dry Weather",'Overflow Report'!$AA69="March"),'Overflow Report'!$N69,"0")</f>
        <v>0</v>
      </c>
      <c r="Z71" s="176" t="str">
        <f>IF(AND('Overflow Report'!$L69="SSO, Dry Weather",'Overflow Report'!$AA69="April"),'Overflow Report'!$N69,"0")</f>
        <v>0</v>
      </c>
      <c r="AA71" s="176" t="str">
        <f>IF(AND('Overflow Report'!$L69="SSO, Dry Weather",'Overflow Report'!$AA69="May"),'Overflow Report'!$N69,"0")</f>
        <v>0</v>
      </c>
      <c r="AB71" s="176" t="str">
        <f>IF(AND('Overflow Report'!$L69="SSO, Dry Weather",'Overflow Report'!$AA69="June"),'Overflow Report'!$N69,"0")</f>
        <v>0</v>
      </c>
      <c r="AC71" s="176" t="str">
        <f>IF(AND('Overflow Report'!$L69="SSO, Dry Weather",'Overflow Report'!$AA69="July"),'Overflow Report'!$N69,"0")</f>
        <v>0</v>
      </c>
      <c r="AD71" s="176" t="str">
        <f>IF(AND('Overflow Report'!$L69="SSO, Dry Weather",'Overflow Report'!$AA69="August"),'Overflow Report'!$N69,"0")</f>
        <v>0</v>
      </c>
      <c r="AE71" s="176" t="str">
        <f>IF(AND('Overflow Report'!$L69="SSO, Dry Weather",'Overflow Report'!$AA69="September"),'Overflow Report'!$N69,"0")</f>
        <v>0</v>
      </c>
      <c r="AF71" s="176" t="str">
        <f>IF(AND('Overflow Report'!$L69="SSO, Dry Weather",'Overflow Report'!$AA69="October"),'Overflow Report'!$N69,"0")</f>
        <v>0</v>
      </c>
      <c r="AG71" s="176" t="str">
        <f>IF(AND('Overflow Report'!$L69="SSO, Dry Weather",'Overflow Report'!$AA69="November"),'Overflow Report'!$N69,"0")</f>
        <v>0</v>
      </c>
      <c r="AH71" s="176" t="str">
        <f>IF(AND('Overflow Report'!$L69="SSO, Dry Weather",'Overflow Report'!$AA69="December"),'Overflow Report'!$N69,"0")</f>
        <v>0</v>
      </c>
      <c r="AI71" s="176"/>
      <c r="AJ71" s="176" t="str">
        <f>IF(AND('Overflow Report'!$L69="SSO, Wet Weather",'Overflow Report'!$AA69="January"),'Overflow Report'!$N69,"0")</f>
        <v>0</v>
      </c>
      <c r="AK71" s="176" t="str">
        <f>IF(AND('Overflow Report'!$L69="SSO, Wet Weather",'Overflow Report'!$AA69="February"),'Overflow Report'!$N69,"0")</f>
        <v>0</v>
      </c>
      <c r="AL71" s="176" t="str">
        <f>IF(AND('Overflow Report'!$L69="SSO, Wet Weather",'Overflow Report'!$AA69="March"),'Overflow Report'!$N69,"0")</f>
        <v>0</v>
      </c>
      <c r="AM71" s="176" t="str">
        <f>IF(AND('Overflow Report'!$L69="SSO, Wet Weather",'Overflow Report'!$AA69="April"),'Overflow Report'!$N69,"0")</f>
        <v>0</v>
      </c>
      <c r="AN71" s="176" t="str">
        <f>IF(AND('Overflow Report'!$L69="SSO, Wet Weather",'Overflow Report'!$AA69="May"),'Overflow Report'!$N69,"0")</f>
        <v>0</v>
      </c>
      <c r="AO71" s="176" t="str">
        <f>IF(AND('Overflow Report'!$L69="SSO, Wet Weather",'Overflow Report'!$AA69="June"),'Overflow Report'!$N69,"0")</f>
        <v>0</v>
      </c>
      <c r="AP71" s="176" t="str">
        <f>IF(AND('Overflow Report'!$L69="SSO, Wet Weather",'Overflow Report'!$AA69="July"),'Overflow Report'!$N69,"0")</f>
        <v>0</v>
      </c>
      <c r="AQ71" s="176" t="str">
        <f>IF(AND('Overflow Report'!$L69="SSO, Wet Weather",'Overflow Report'!$AA69="August"),'Overflow Report'!$N69,"0")</f>
        <v>0</v>
      </c>
      <c r="AR71" s="176" t="str">
        <f>IF(AND('Overflow Report'!$L69="SSO, Wet Weather",'Overflow Report'!$AA69="September"),'Overflow Report'!$N69,"0")</f>
        <v>0</v>
      </c>
      <c r="AS71" s="176" t="str">
        <f>IF(AND('Overflow Report'!$L69="SSO, Wet Weather",'Overflow Report'!$AA69="October"),'Overflow Report'!$N69,"0")</f>
        <v>0</v>
      </c>
      <c r="AT71" s="176" t="str">
        <f>IF(AND('Overflow Report'!$L69="SSO, Wet Weather",'Overflow Report'!$AA69="November"),'Overflow Report'!$N69,"0")</f>
        <v>0</v>
      </c>
      <c r="AU71" s="176" t="str">
        <f>IF(AND('Overflow Report'!$L69="SSO, Wet Weather",'Overflow Report'!$AA69="December"),'Overflow Report'!$N69,"0")</f>
        <v>0</v>
      </c>
      <c r="AV71" s="176"/>
      <c r="AW71" s="176" t="str">
        <f>IF(AND('Overflow Report'!$L69="Release [Sewer], Dry Weather",'Overflow Report'!$AA69="January"),'Overflow Report'!$N69,"0")</f>
        <v>0</v>
      </c>
      <c r="AX71" s="176" t="str">
        <f>IF(AND('Overflow Report'!$L69="Release [Sewer], Dry Weather",'Overflow Report'!$AA69="February"),'Overflow Report'!$N69,"0")</f>
        <v>0</v>
      </c>
      <c r="AY71" s="176" t="str">
        <f>IF(AND('Overflow Report'!$L69="Release [Sewer], Dry Weather",'Overflow Report'!$AA69="March"),'Overflow Report'!$N69,"0")</f>
        <v>0</v>
      </c>
      <c r="AZ71" s="176" t="str">
        <f>IF(AND('Overflow Report'!$L69="Release [Sewer], Dry Weather",'Overflow Report'!$AA69="April"),'Overflow Report'!$N69,"0")</f>
        <v>0</v>
      </c>
      <c r="BA71" s="176" t="str">
        <f>IF(AND('Overflow Report'!$L69="Release [Sewer], Dry Weather",'Overflow Report'!$AA69="May"),'Overflow Report'!$N69,"0")</f>
        <v>0</v>
      </c>
      <c r="BB71" s="176" t="str">
        <f>IF(AND('Overflow Report'!$L69="Release [Sewer], Dry Weather",'Overflow Report'!$AA69="June"),'Overflow Report'!$N69,"0")</f>
        <v>0</v>
      </c>
      <c r="BC71" s="176" t="str">
        <f>IF(AND('Overflow Report'!$L69="Release [Sewer], Dry Weather",'Overflow Report'!$AA69="July"),'Overflow Report'!$N69,"0")</f>
        <v>0</v>
      </c>
      <c r="BD71" s="176" t="str">
        <f>IF(AND('Overflow Report'!$L69="Release [Sewer], Dry Weather",'Overflow Report'!$AA69="August"),'Overflow Report'!$N69,"0")</f>
        <v>0</v>
      </c>
      <c r="BE71" s="176" t="str">
        <f>IF(AND('Overflow Report'!$L69="Release [Sewer], Dry Weather",'Overflow Report'!$AA69="September"),'Overflow Report'!$N69,"0")</f>
        <v>0</v>
      </c>
      <c r="BF71" s="176" t="str">
        <f>IF(AND('Overflow Report'!$L69="Release [Sewer], Dry Weather",'Overflow Report'!$AA69="October"),'Overflow Report'!$N69,"0")</f>
        <v>0</v>
      </c>
      <c r="BG71" s="176" t="str">
        <f>IF(AND('Overflow Report'!$L69="Release [Sewer], Dry Weather",'Overflow Report'!$AA69="November"),'Overflow Report'!$N69,"0")</f>
        <v>0</v>
      </c>
      <c r="BH71" s="176" t="str">
        <f>IF(AND('Overflow Report'!$L69="Release [Sewer], Dry Weather",'Overflow Report'!$AA69="December"),'Overflow Report'!$N69,"0")</f>
        <v>0</v>
      </c>
      <c r="BI71" s="176"/>
      <c r="BJ71" s="176" t="str">
        <f>IF(AND('Overflow Report'!$L69="Release [Sewer], Wet Weather",'Overflow Report'!$AA69="January"),'Overflow Report'!$N69,"0")</f>
        <v>0</v>
      </c>
      <c r="BK71" s="176" t="str">
        <f>IF(AND('Overflow Report'!$L69="Release [Sewer], Wet Weather",'Overflow Report'!$AA69="February"),'Overflow Report'!$N69,"0")</f>
        <v>0</v>
      </c>
      <c r="BL71" s="176" t="str">
        <f>IF(AND('Overflow Report'!$L69="Release [Sewer], Wet Weather",'Overflow Report'!$AA69="March"),'Overflow Report'!$N69,"0")</f>
        <v>0</v>
      </c>
      <c r="BM71" s="176" t="str">
        <f>IF(AND('Overflow Report'!$L69="Release [Sewer], Wet Weather",'Overflow Report'!$AA69="April"),'Overflow Report'!$N69,"0")</f>
        <v>0</v>
      </c>
      <c r="BN71" s="176" t="str">
        <f>IF(AND('Overflow Report'!$L69="Release [Sewer], Wet Weather",'Overflow Report'!$AA69="May"),'Overflow Report'!$N69,"0")</f>
        <v>0</v>
      </c>
      <c r="BO71" s="176" t="str">
        <f>IF(AND('Overflow Report'!$L69="Release [Sewer], Wet Weather",'Overflow Report'!$AA69="June"),'Overflow Report'!$N69,"0")</f>
        <v>0</v>
      </c>
      <c r="BP71" s="176" t="str">
        <f>IF(AND('Overflow Report'!$L69="Release [Sewer], Wet Weather",'Overflow Report'!$AA69="July"),'Overflow Report'!$N69,"0")</f>
        <v>0</v>
      </c>
      <c r="BQ71" s="176" t="str">
        <f>IF(AND('Overflow Report'!$L69="Release [Sewer], Wet Weather",'Overflow Report'!$AA69="August"),'Overflow Report'!$N69,"0")</f>
        <v>0</v>
      </c>
      <c r="BR71" s="176" t="str">
        <f>IF(AND('Overflow Report'!$L69="Release [Sewer], Wet Weather",'Overflow Report'!$AA69="September"),'Overflow Report'!$N69,"0")</f>
        <v>0</v>
      </c>
      <c r="BS71" s="176" t="str">
        <f>IF(AND('Overflow Report'!$L69="Release [Sewer], Wet Weather",'Overflow Report'!$AA69="October"),'Overflow Report'!$N69,"0")</f>
        <v>0</v>
      </c>
      <c r="BT71" s="176" t="str">
        <f>IF(AND('Overflow Report'!$L69="Release [Sewer], Wet Weather",'Overflow Report'!$AA69="November"),'Overflow Report'!$N69,"0")</f>
        <v>0</v>
      </c>
      <c r="BU71" s="176" t="str">
        <f>IF(AND('Overflow Report'!$L69="Release [Sewer], Wet Weather",'Overflow Report'!$AA69="December"),'Overflow Report'!$N69,"0")</f>
        <v>0</v>
      </c>
      <c r="BV71" s="176"/>
      <c r="BW71" s="176"/>
      <c r="BX71" s="176"/>
      <c r="BY71" s="176"/>
      <c r="BZ71" s="176"/>
      <c r="CA71" s="176"/>
      <c r="CB71" s="176"/>
      <c r="CC71" s="176"/>
      <c r="CD71" s="176"/>
      <c r="CE71" s="176"/>
      <c r="CF71" s="176"/>
      <c r="CG71" s="176"/>
      <c r="CH71" s="176"/>
      <c r="CI71" s="176"/>
      <c r="CJ71" s="176"/>
    </row>
    <row r="72" spans="3:88" s="173" customFormat="1" ht="15">
      <c r="C72" s="174"/>
      <c r="D72" s="174"/>
      <c r="E72" s="174"/>
      <c r="R72" s="176"/>
      <c r="S72" s="176"/>
      <c r="T72" s="176"/>
      <c r="U72" s="176"/>
      <c r="V72" s="176"/>
      <c r="W72" s="176" t="str">
        <f>IF(AND('Overflow Report'!$L70="SSO, Dry Weather",'Overflow Report'!$AA70="January"),'Overflow Report'!$N70,"0")</f>
        <v>0</v>
      </c>
      <c r="X72" s="176" t="str">
        <f>IF(AND('Overflow Report'!$L70="SSO, Dry Weather",'Overflow Report'!$AA70="February"),'Overflow Report'!$N70,"0")</f>
        <v>0</v>
      </c>
      <c r="Y72" s="176" t="str">
        <f>IF(AND('Overflow Report'!$L70="SSO, Dry Weather",'Overflow Report'!$AA70="March"),'Overflow Report'!$N70,"0")</f>
        <v>0</v>
      </c>
      <c r="Z72" s="176" t="str">
        <f>IF(AND('Overflow Report'!$L70="SSO, Dry Weather",'Overflow Report'!$AA70="April"),'Overflow Report'!$N70,"0")</f>
        <v>0</v>
      </c>
      <c r="AA72" s="176" t="str">
        <f>IF(AND('Overflow Report'!$L70="SSO, Dry Weather",'Overflow Report'!$AA70="May"),'Overflow Report'!$N70,"0")</f>
        <v>0</v>
      </c>
      <c r="AB72" s="176" t="str">
        <f>IF(AND('Overflow Report'!$L70="SSO, Dry Weather",'Overflow Report'!$AA70="June"),'Overflow Report'!$N70,"0")</f>
        <v>0</v>
      </c>
      <c r="AC72" s="176" t="str">
        <f>IF(AND('Overflow Report'!$L70="SSO, Dry Weather",'Overflow Report'!$AA70="July"),'Overflow Report'!$N70,"0")</f>
        <v>0</v>
      </c>
      <c r="AD72" s="176" t="str">
        <f>IF(AND('Overflow Report'!$L70="SSO, Dry Weather",'Overflow Report'!$AA70="August"),'Overflow Report'!$N70,"0")</f>
        <v>0</v>
      </c>
      <c r="AE72" s="176" t="str">
        <f>IF(AND('Overflow Report'!$L70="SSO, Dry Weather",'Overflow Report'!$AA70="September"),'Overflow Report'!$N70,"0")</f>
        <v>0</v>
      </c>
      <c r="AF72" s="176" t="str">
        <f>IF(AND('Overflow Report'!$L70="SSO, Dry Weather",'Overflow Report'!$AA70="October"),'Overflow Report'!$N70,"0")</f>
        <v>0</v>
      </c>
      <c r="AG72" s="176" t="str">
        <f>IF(AND('Overflow Report'!$L70="SSO, Dry Weather",'Overflow Report'!$AA70="November"),'Overflow Report'!$N70,"0")</f>
        <v>0</v>
      </c>
      <c r="AH72" s="176" t="str">
        <f>IF(AND('Overflow Report'!$L70="SSO, Dry Weather",'Overflow Report'!$AA70="December"),'Overflow Report'!$N70,"0")</f>
        <v>0</v>
      </c>
      <c r="AI72" s="176"/>
      <c r="AJ72" s="176" t="str">
        <f>IF(AND('Overflow Report'!$L70="SSO, Wet Weather",'Overflow Report'!$AA70="January"),'Overflow Report'!$N70,"0")</f>
        <v>0</v>
      </c>
      <c r="AK72" s="176" t="str">
        <f>IF(AND('Overflow Report'!$L70="SSO, Wet Weather",'Overflow Report'!$AA70="February"),'Overflow Report'!$N70,"0")</f>
        <v>0</v>
      </c>
      <c r="AL72" s="176" t="str">
        <f>IF(AND('Overflow Report'!$L70="SSO, Wet Weather",'Overflow Report'!$AA70="March"),'Overflow Report'!$N70,"0")</f>
        <v>0</v>
      </c>
      <c r="AM72" s="176" t="str">
        <f>IF(AND('Overflow Report'!$L70="SSO, Wet Weather",'Overflow Report'!$AA70="April"),'Overflow Report'!$N70,"0")</f>
        <v>0</v>
      </c>
      <c r="AN72" s="176" t="str">
        <f>IF(AND('Overflow Report'!$L70="SSO, Wet Weather",'Overflow Report'!$AA70="May"),'Overflow Report'!$N70,"0")</f>
        <v>0</v>
      </c>
      <c r="AO72" s="176" t="str">
        <f>IF(AND('Overflow Report'!$L70="SSO, Wet Weather",'Overflow Report'!$AA70="June"),'Overflow Report'!$N70,"0")</f>
        <v>0</v>
      </c>
      <c r="AP72" s="176" t="str">
        <f>IF(AND('Overflow Report'!$L70="SSO, Wet Weather",'Overflow Report'!$AA70="July"),'Overflow Report'!$N70,"0")</f>
        <v>0</v>
      </c>
      <c r="AQ72" s="176" t="str">
        <f>IF(AND('Overflow Report'!$L70="SSO, Wet Weather",'Overflow Report'!$AA70="August"),'Overflow Report'!$N70,"0")</f>
        <v>0</v>
      </c>
      <c r="AR72" s="176" t="str">
        <f>IF(AND('Overflow Report'!$L70="SSO, Wet Weather",'Overflow Report'!$AA70="September"),'Overflow Report'!$N70,"0")</f>
        <v>0</v>
      </c>
      <c r="AS72" s="176" t="str">
        <f>IF(AND('Overflow Report'!$L70="SSO, Wet Weather",'Overflow Report'!$AA70="October"),'Overflow Report'!$N70,"0")</f>
        <v>0</v>
      </c>
      <c r="AT72" s="176" t="str">
        <f>IF(AND('Overflow Report'!$L70="SSO, Wet Weather",'Overflow Report'!$AA70="November"),'Overflow Report'!$N70,"0")</f>
        <v>0</v>
      </c>
      <c r="AU72" s="176" t="str">
        <f>IF(AND('Overflow Report'!$L70="SSO, Wet Weather",'Overflow Report'!$AA70="December"),'Overflow Report'!$N70,"0")</f>
        <v>0</v>
      </c>
      <c r="AV72" s="176"/>
      <c r="AW72" s="176" t="str">
        <f>IF(AND('Overflow Report'!$L70="Release [Sewer], Dry Weather",'Overflow Report'!$AA70="January"),'Overflow Report'!$N70,"0")</f>
        <v>0</v>
      </c>
      <c r="AX72" s="176" t="str">
        <f>IF(AND('Overflow Report'!$L70="Release [Sewer], Dry Weather",'Overflow Report'!$AA70="February"),'Overflow Report'!$N70,"0")</f>
        <v>0</v>
      </c>
      <c r="AY72" s="176" t="str">
        <f>IF(AND('Overflow Report'!$L70="Release [Sewer], Dry Weather",'Overflow Report'!$AA70="March"),'Overflow Report'!$N70,"0")</f>
        <v>0</v>
      </c>
      <c r="AZ72" s="176" t="str">
        <f>IF(AND('Overflow Report'!$L70="Release [Sewer], Dry Weather",'Overflow Report'!$AA70="April"),'Overflow Report'!$N70,"0")</f>
        <v>0</v>
      </c>
      <c r="BA72" s="176" t="str">
        <f>IF(AND('Overflow Report'!$L70="Release [Sewer], Dry Weather",'Overflow Report'!$AA70="May"),'Overflow Report'!$N70,"0")</f>
        <v>0</v>
      </c>
      <c r="BB72" s="176" t="str">
        <f>IF(AND('Overflow Report'!$L70="Release [Sewer], Dry Weather",'Overflow Report'!$AA70="June"),'Overflow Report'!$N70,"0")</f>
        <v>0</v>
      </c>
      <c r="BC72" s="176" t="str">
        <f>IF(AND('Overflow Report'!$L70="Release [Sewer], Dry Weather",'Overflow Report'!$AA70="July"),'Overflow Report'!$N70,"0")</f>
        <v>0</v>
      </c>
      <c r="BD72" s="176" t="str">
        <f>IF(AND('Overflow Report'!$L70="Release [Sewer], Dry Weather",'Overflow Report'!$AA70="August"),'Overflow Report'!$N70,"0")</f>
        <v>0</v>
      </c>
      <c r="BE72" s="176" t="str">
        <f>IF(AND('Overflow Report'!$L70="Release [Sewer], Dry Weather",'Overflow Report'!$AA70="September"),'Overflow Report'!$N70,"0")</f>
        <v>0</v>
      </c>
      <c r="BF72" s="176" t="str">
        <f>IF(AND('Overflow Report'!$L70="Release [Sewer], Dry Weather",'Overflow Report'!$AA70="October"),'Overflow Report'!$N70,"0")</f>
        <v>0</v>
      </c>
      <c r="BG72" s="176" t="str">
        <f>IF(AND('Overflow Report'!$L70="Release [Sewer], Dry Weather",'Overflow Report'!$AA70="November"),'Overflow Report'!$N70,"0")</f>
        <v>0</v>
      </c>
      <c r="BH72" s="176" t="str">
        <f>IF(AND('Overflow Report'!$L70="Release [Sewer], Dry Weather",'Overflow Report'!$AA70="December"),'Overflow Report'!$N70,"0")</f>
        <v>0</v>
      </c>
      <c r="BI72" s="176"/>
      <c r="BJ72" s="176" t="str">
        <f>IF(AND('Overflow Report'!$L70="Release [Sewer], Wet Weather",'Overflow Report'!$AA70="January"),'Overflow Report'!$N70,"0")</f>
        <v>0</v>
      </c>
      <c r="BK72" s="176" t="str">
        <f>IF(AND('Overflow Report'!$L70="Release [Sewer], Wet Weather",'Overflow Report'!$AA70="February"),'Overflow Report'!$N70,"0")</f>
        <v>0</v>
      </c>
      <c r="BL72" s="176" t="str">
        <f>IF(AND('Overflow Report'!$L70="Release [Sewer], Wet Weather",'Overflow Report'!$AA70="March"),'Overflow Report'!$N70,"0")</f>
        <v>0</v>
      </c>
      <c r="BM72" s="176" t="str">
        <f>IF(AND('Overflow Report'!$L70="Release [Sewer], Wet Weather",'Overflow Report'!$AA70="April"),'Overflow Report'!$N70,"0")</f>
        <v>0</v>
      </c>
      <c r="BN72" s="176" t="str">
        <f>IF(AND('Overflow Report'!$L70="Release [Sewer], Wet Weather",'Overflow Report'!$AA70="May"),'Overflow Report'!$N70,"0")</f>
        <v>0</v>
      </c>
      <c r="BO72" s="176" t="str">
        <f>IF(AND('Overflow Report'!$L70="Release [Sewer], Wet Weather",'Overflow Report'!$AA70="June"),'Overflow Report'!$N70,"0")</f>
        <v>0</v>
      </c>
      <c r="BP72" s="176" t="str">
        <f>IF(AND('Overflow Report'!$L70="Release [Sewer], Wet Weather",'Overflow Report'!$AA70="July"),'Overflow Report'!$N70,"0")</f>
        <v>0</v>
      </c>
      <c r="BQ72" s="176" t="str">
        <f>IF(AND('Overflow Report'!$L70="Release [Sewer], Wet Weather",'Overflow Report'!$AA70="August"),'Overflow Report'!$N70,"0")</f>
        <v>0</v>
      </c>
      <c r="BR72" s="176" t="str">
        <f>IF(AND('Overflow Report'!$L70="Release [Sewer], Wet Weather",'Overflow Report'!$AA70="September"),'Overflow Report'!$N70,"0")</f>
        <v>0</v>
      </c>
      <c r="BS72" s="176" t="str">
        <f>IF(AND('Overflow Report'!$L70="Release [Sewer], Wet Weather",'Overflow Report'!$AA70="October"),'Overflow Report'!$N70,"0")</f>
        <v>0</v>
      </c>
      <c r="BT72" s="176" t="str">
        <f>IF(AND('Overflow Report'!$L70="Release [Sewer], Wet Weather",'Overflow Report'!$AA70="November"),'Overflow Report'!$N70,"0")</f>
        <v>0</v>
      </c>
      <c r="BU72" s="176" t="str">
        <f>IF(AND('Overflow Report'!$L70="Release [Sewer], Wet Weather",'Overflow Report'!$AA70="December"),'Overflow Report'!$N70,"0")</f>
        <v>0</v>
      </c>
      <c r="BV72" s="176"/>
      <c r="BW72" s="176"/>
      <c r="BX72" s="176"/>
      <c r="BY72" s="176"/>
      <c r="BZ72" s="176"/>
      <c r="CA72" s="176"/>
      <c r="CB72" s="176"/>
      <c r="CC72" s="176"/>
      <c r="CD72" s="176"/>
      <c r="CE72" s="176"/>
      <c r="CF72" s="176"/>
      <c r="CG72" s="176"/>
      <c r="CH72" s="176"/>
      <c r="CI72" s="176"/>
      <c r="CJ72" s="176"/>
    </row>
    <row r="73" spans="3:88" s="173" customFormat="1" ht="15">
      <c r="C73" s="174"/>
      <c r="D73" s="174"/>
      <c r="E73" s="174"/>
      <c r="R73" s="176"/>
      <c r="S73" s="176"/>
      <c r="T73" s="176"/>
      <c r="U73" s="176"/>
      <c r="V73" s="176"/>
      <c r="W73" s="176" t="str">
        <f>IF(AND('Overflow Report'!$L71="SSO, Dry Weather",'Overflow Report'!$AA71="January"),'Overflow Report'!$N71,"0")</f>
        <v>0</v>
      </c>
      <c r="X73" s="176" t="str">
        <f>IF(AND('Overflow Report'!$L71="SSO, Dry Weather",'Overflow Report'!$AA71="February"),'Overflow Report'!$N71,"0")</f>
        <v>0</v>
      </c>
      <c r="Y73" s="176" t="str">
        <f>IF(AND('Overflow Report'!$L71="SSO, Dry Weather",'Overflow Report'!$AA71="March"),'Overflow Report'!$N71,"0")</f>
        <v>0</v>
      </c>
      <c r="Z73" s="176" t="str">
        <f>IF(AND('Overflow Report'!$L71="SSO, Dry Weather",'Overflow Report'!$AA71="April"),'Overflow Report'!$N71,"0")</f>
        <v>0</v>
      </c>
      <c r="AA73" s="176" t="str">
        <f>IF(AND('Overflow Report'!$L71="SSO, Dry Weather",'Overflow Report'!$AA71="May"),'Overflow Report'!$N71,"0")</f>
        <v>0</v>
      </c>
      <c r="AB73" s="176" t="str">
        <f>IF(AND('Overflow Report'!$L71="SSO, Dry Weather",'Overflow Report'!$AA71="June"),'Overflow Report'!$N71,"0")</f>
        <v>0</v>
      </c>
      <c r="AC73" s="176" t="str">
        <f>IF(AND('Overflow Report'!$L71="SSO, Dry Weather",'Overflow Report'!$AA71="July"),'Overflow Report'!$N71,"0")</f>
        <v>0</v>
      </c>
      <c r="AD73" s="176" t="str">
        <f>IF(AND('Overflow Report'!$L71="SSO, Dry Weather",'Overflow Report'!$AA71="August"),'Overflow Report'!$N71,"0")</f>
        <v>0</v>
      </c>
      <c r="AE73" s="176" t="str">
        <f>IF(AND('Overflow Report'!$L71="SSO, Dry Weather",'Overflow Report'!$AA71="September"),'Overflow Report'!$N71,"0")</f>
        <v>0</v>
      </c>
      <c r="AF73" s="176" t="str">
        <f>IF(AND('Overflow Report'!$L71="SSO, Dry Weather",'Overflow Report'!$AA71="October"),'Overflow Report'!$N71,"0")</f>
        <v>0</v>
      </c>
      <c r="AG73" s="176" t="str">
        <f>IF(AND('Overflow Report'!$L71="SSO, Dry Weather",'Overflow Report'!$AA71="November"),'Overflow Report'!$N71,"0")</f>
        <v>0</v>
      </c>
      <c r="AH73" s="176" t="str">
        <f>IF(AND('Overflow Report'!$L71="SSO, Dry Weather",'Overflow Report'!$AA71="December"),'Overflow Report'!$N71,"0")</f>
        <v>0</v>
      </c>
      <c r="AI73" s="176"/>
      <c r="AJ73" s="176" t="str">
        <f>IF(AND('Overflow Report'!$L71="SSO, Wet Weather",'Overflow Report'!$AA71="January"),'Overflow Report'!$N71,"0")</f>
        <v>0</v>
      </c>
      <c r="AK73" s="176" t="str">
        <f>IF(AND('Overflow Report'!$L71="SSO, Wet Weather",'Overflow Report'!$AA71="February"),'Overflow Report'!$N71,"0")</f>
        <v>0</v>
      </c>
      <c r="AL73" s="176" t="str">
        <f>IF(AND('Overflow Report'!$L71="SSO, Wet Weather",'Overflow Report'!$AA71="March"),'Overflow Report'!$N71,"0")</f>
        <v>0</v>
      </c>
      <c r="AM73" s="176" t="str">
        <f>IF(AND('Overflow Report'!$L71="SSO, Wet Weather",'Overflow Report'!$AA71="April"),'Overflow Report'!$N71,"0")</f>
        <v>0</v>
      </c>
      <c r="AN73" s="176" t="str">
        <f>IF(AND('Overflow Report'!$L71="SSO, Wet Weather",'Overflow Report'!$AA71="May"),'Overflow Report'!$N71,"0")</f>
        <v>0</v>
      </c>
      <c r="AO73" s="176" t="str">
        <f>IF(AND('Overflow Report'!$L71="SSO, Wet Weather",'Overflow Report'!$AA71="June"),'Overflow Report'!$N71,"0")</f>
        <v>0</v>
      </c>
      <c r="AP73" s="176" t="str">
        <f>IF(AND('Overflow Report'!$L71="SSO, Wet Weather",'Overflow Report'!$AA71="July"),'Overflow Report'!$N71,"0")</f>
        <v>0</v>
      </c>
      <c r="AQ73" s="176" t="str">
        <f>IF(AND('Overflow Report'!$L71="SSO, Wet Weather",'Overflow Report'!$AA71="August"),'Overflow Report'!$N71,"0")</f>
        <v>0</v>
      </c>
      <c r="AR73" s="176" t="str">
        <f>IF(AND('Overflow Report'!$L71="SSO, Wet Weather",'Overflow Report'!$AA71="September"),'Overflow Report'!$N71,"0")</f>
        <v>0</v>
      </c>
      <c r="AS73" s="176" t="str">
        <f>IF(AND('Overflow Report'!$L71="SSO, Wet Weather",'Overflow Report'!$AA71="October"),'Overflow Report'!$N71,"0")</f>
        <v>0</v>
      </c>
      <c r="AT73" s="176" t="str">
        <f>IF(AND('Overflow Report'!$L71="SSO, Wet Weather",'Overflow Report'!$AA71="November"),'Overflow Report'!$N71,"0")</f>
        <v>0</v>
      </c>
      <c r="AU73" s="176" t="str">
        <f>IF(AND('Overflow Report'!$L71="SSO, Wet Weather",'Overflow Report'!$AA71="December"),'Overflow Report'!$N71,"0")</f>
        <v>0</v>
      </c>
      <c r="AV73" s="176"/>
      <c r="AW73" s="176" t="str">
        <f>IF(AND('Overflow Report'!$L71="Release [Sewer], Dry Weather",'Overflow Report'!$AA71="January"),'Overflow Report'!$N71,"0")</f>
        <v>0</v>
      </c>
      <c r="AX73" s="176" t="str">
        <f>IF(AND('Overflow Report'!$L71="Release [Sewer], Dry Weather",'Overflow Report'!$AA71="February"),'Overflow Report'!$N71,"0")</f>
        <v>0</v>
      </c>
      <c r="AY73" s="176" t="str">
        <f>IF(AND('Overflow Report'!$L71="Release [Sewer], Dry Weather",'Overflow Report'!$AA71="March"),'Overflow Report'!$N71,"0")</f>
        <v>0</v>
      </c>
      <c r="AZ73" s="176" t="str">
        <f>IF(AND('Overflow Report'!$L71="Release [Sewer], Dry Weather",'Overflow Report'!$AA71="April"),'Overflow Report'!$N71,"0")</f>
        <v>0</v>
      </c>
      <c r="BA73" s="176" t="str">
        <f>IF(AND('Overflow Report'!$L71="Release [Sewer], Dry Weather",'Overflow Report'!$AA71="May"),'Overflow Report'!$N71,"0")</f>
        <v>0</v>
      </c>
      <c r="BB73" s="176" t="str">
        <f>IF(AND('Overflow Report'!$L71="Release [Sewer], Dry Weather",'Overflow Report'!$AA71="June"),'Overflow Report'!$N71,"0")</f>
        <v>0</v>
      </c>
      <c r="BC73" s="176" t="str">
        <f>IF(AND('Overflow Report'!$L71="Release [Sewer], Dry Weather",'Overflow Report'!$AA71="July"),'Overflow Report'!$N71,"0")</f>
        <v>0</v>
      </c>
      <c r="BD73" s="176" t="str">
        <f>IF(AND('Overflow Report'!$L71="Release [Sewer], Dry Weather",'Overflow Report'!$AA71="August"),'Overflow Report'!$N71,"0")</f>
        <v>0</v>
      </c>
      <c r="BE73" s="176" t="str">
        <f>IF(AND('Overflow Report'!$L71="Release [Sewer], Dry Weather",'Overflow Report'!$AA71="September"),'Overflow Report'!$N71,"0")</f>
        <v>0</v>
      </c>
      <c r="BF73" s="176" t="str">
        <f>IF(AND('Overflow Report'!$L71="Release [Sewer], Dry Weather",'Overflow Report'!$AA71="October"),'Overflow Report'!$N71,"0")</f>
        <v>0</v>
      </c>
      <c r="BG73" s="176" t="str">
        <f>IF(AND('Overflow Report'!$L71="Release [Sewer], Dry Weather",'Overflow Report'!$AA71="November"),'Overflow Report'!$N71,"0")</f>
        <v>0</v>
      </c>
      <c r="BH73" s="176" t="str">
        <f>IF(AND('Overflow Report'!$L71="Release [Sewer], Dry Weather",'Overflow Report'!$AA71="December"),'Overflow Report'!$N71,"0")</f>
        <v>0</v>
      </c>
      <c r="BI73" s="176"/>
      <c r="BJ73" s="176" t="str">
        <f>IF(AND('Overflow Report'!$L71="Release [Sewer], Wet Weather",'Overflow Report'!$AA71="January"),'Overflow Report'!$N71,"0")</f>
        <v>0</v>
      </c>
      <c r="BK73" s="176" t="str">
        <f>IF(AND('Overflow Report'!$L71="Release [Sewer], Wet Weather",'Overflow Report'!$AA71="February"),'Overflow Report'!$N71,"0")</f>
        <v>0</v>
      </c>
      <c r="BL73" s="176" t="str">
        <f>IF(AND('Overflow Report'!$L71="Release [Sewer], Wet Weather",'Overflow Report'!$AA71="March"),'Overflow Report'!$N71,"0")</f>
        <v>0</v>
      </c>
      <c r="BM73" s="176" t="str">
        <f>IF(AND('Overflow Report'!$L71="Release [Sewer], Wet Weather",'Overflow Report'!$AA71="April"),'Overflow Report'!$N71,"0")</f>
        <v>0</v>
      </c>
      <c r="BN73" s="176" t="str">
        <f>IF(AND('Overflow Report'!$L71="Release [Sewer], Wet Weather",'Overflow Report'!$AA71="May"),'Overflow Report'!$N71,"0")</f>
        <v>0</v>
      </c>
      <c r="BO73" s="176" t="str">
        <f>IF(AND('Overflow Report'!$L71="Release [Sewer], Wet Weather",'Overflow Report'!$AA71="June"),'Overflow Report'!$N71,"0")</f>
        <v>0</v>
      </c>
      <c r="BP73" s="176" t="str">
        <f>IF(AND('Overflow Report'!$L71="Release [Sewer], Wet Weather",'Overflow Report'!$AA71="July"),'Overflow Report'!$N71,"0")</f>
        <v>0</v>
      </c>
      <c r="BQ73" s="176" t="str">
        <f>IF(AND('Overflow Report'!$L71="Release [Sewer], Wet Weather",'Overflow Report'!$AA71="August"),'Overflow Report'!$N71,"0")</f>
        <v>0</v>
      </c>
      <c r="BR73" s="176" t="str">
        <f>IF(AND('Overflow Report'!$L71="Release [Sewer], Wet Weather",'Overflow Report'!$AA71="September"),'Overflow Report'!$N71,"0")</f>
        <v>0</v>
      </c>
      <c r="BS73" s="176" t="str">
        <f>IF(AND('Overflow Report'!$L71="Release [Sewer], Wet Weather",'Overflow Report'!$AA71="October"),'Overflow Report'!$N71,"0")</f>
        <v>0</v>
      </c>
      <c r="BT73" s="176" t="str">
        <f>IF(AND('Overflow Report'!$L71="Release [Sewer], Wet Weather",'Overflow Report'!$AA71="November"),'Overflow Report'!$N71,"0")</f>
        <v>0</v>
      </c>
      <c r="BU73" s="176" t="str">
        <f>IF(AND('Overflow Report'!$L71="Release [Sewer], Wet Weather",'Overflow Report'!$AA71="December"),'Overflow Report'!$N71,"0")</f>
        <v>0</v>
      </c>
      <c r="BV73" s="176"/>
      <c r="BW73" s="176"/>
      <c r="BX73" s="176"/>
      <c r="BY73" s="176"/>
      <c r="BZ73" s="176"/>
      <c r="CA73" s="176"/>
      <c r="CB73" s="176"/>
      <c r="CC73" s="176"/>
      <c r="CD73" s="176"/>
      <c r="CE73" s="176"/>
      <c r="CF73" s="176"/>
      <c r="CG73" s="176"/>
      <c r="CH73" s="176"/>
      <c r="CI73" s="176"/>
      <c r="CJ73" s="176"/>
    </row>
    <row r="74" spans="3:88" s="173" customFormat="1" ht="15">
      <c r="C74" s="174"/>
      <c r="D74" s="174"/>
      <c r="E74" s="174"/>
      <c r="R74" s="176"/>
      <c r="S74" s="176"/>
      <c r="T74" s="176"/>
      <c r="U74" s="176"/>
      <c r="V74" s="176"/>
      <c r="W74" s="176" t="str">
        <f>IF(AND('Overflow Report'!$L72="SSO, Dry Weather",'Overflow Report'!$AA72="January"),'Overflow Report'!$N72,"0")</f>
        <v>0</v>
      </c>
      <c r="X74" s="176" t="str">
        <f>IF(AND('Overflow Report'!$L72="SSO, Dry Weather",'Overflow Report'!$AA72="February"),'Overflow Report'!$N72,"0")</f>
        <v>0</v>
      </c>
      <c r="Y74" s="176" t="str">
        <f>IF(AND('Overflow Report'!$L72="SSO, Dry Weather",'Overflow Report'!$AA72="March"),'Overflow Report'!$N72,"0")</f>
        <v>0</v>
      </c>
      <c r="Z74" s="176" t="str">
        <f>IF(AND('Overflow Report'!$L72="SSO, Dry Weather",'Overflow Report'!$AA72="April"),'Overflow Report'!$N72,"0")</f>
        <v>0</v>
      </c>
      <c r="AA74" s="176" t="str">
        <f>IF(AND('Overflow Report'!$L72="SSO, Dry Weather",'Overflow Report'!$AA72="May"),'Overflow Report'!$N72,"0")</f>
        <v>0</v>
      </c>
      <c r="AB74" s="176" t="str">
        <f>IF(AND('Overflow Report'!$L72="SSO, Dry Weather",'Overflow Report'!$AA72="June"),'Overflow Report'!$N72,"0")</f>
        <v>0</v>
      </c>
      <c r="AC74" s="176" t="str">
        <f>IF(AND('Overflow Report'!$L72="SSO, Dry Weather",'Overflow Report'!$AA72="July"),'Overflow Report'!$N72,"0")</f>
        <v>0</v>
      </c>
      <c r="AD74" s="176" t="str">
        <f>IF(AND('Overflow Report'!$L72="SSO, Dry Weather",'Overflow Report'!$AA72="August"),'Overflow Report'!$N72,"0")</f>
        <v>0</v>
      </c>
      <c r="AE74" s="176" t="str">
        <f>IF(AND('Overflow Report'!$L72="SSO, Dry Weather",'Overflow Report'!$AA72="September"),'Overflow Report'!$N72,"0")</f>
        <v>0</v>
      </c>
      <c r="AF74" s="176" t="str">
        <f>IF(AND('Overflow Report'!$L72="SSO, Dry Weather",'Overflow Report'!$AA72="October"),'Overflow Report'!$N72,"0")</f>
        <v>0</v>
      </c>
      <c r="AG74" s="176" t="str">
        <f>IF(AND('Overflow Report'!$L72="SSO, Dry Weather",'Overflow Report'!$AA72="November"),'Overflow Report'!$N72,"0")</f>
        <v>0</v>
      </c>
      <c r="AH74" s="176" t="str">
        <f>IF(AND('Overflow Report'!$L72="SSO, Dry Weather",'Overflow Report'!$AA72="December"),'Overflow Report'!$N72,"0")</f>
        <v>0</v>
      </c>
      <c r="AI74" s="176"/>
      <c r="AJ74" s="176" t="str">
        <f>IF(AND('Overflow Report'!$L72="SSO, Wet Weather",'Overflow Report'!$AA72="January"),'Overflow Report'!$N72,"0")</f>
        <v>0</v>
      </c>
      <c r="AK74" s="176" t="str">
        <f>IF(AND('Overflow Report'!$L72="SSO, Wet Weather",'Overflow Report'!$AA72="February"),'Overflow Report'!$N72,"0")</f>
        <v>0</v>
      </c>
      <c r="AL74" s="176" t="str">
        <f>IF(AND('Overflow Report'!$L72="SSO, Wet Weather",'Overflow Report'!$AA72="March"),'Overflow Report'!$N72,"0")</f>
        <v>0</v>
      </c>
      <c r="AM74" s="176" t="str">
        <f>IF(AND('Overflow Report'!$L72="SSO, Wet Weather",'Overflow Report'!$AA72="April"),'Overflow Report'!$N72,"0")</f>
        <v>0</v>
      </c>
      <c r="AN74" s="176" t="str">
        <f>IF(AND('Overflow Report'!$L72="SSO, Wet Weather",'Overflow Report'!$AA72="May"),'Overflow Report'!$N72,"0")</f>
        <v>0</v>
      </c>
      <c r="AO74" s="176" t="str">
        <f>IF(AND('Overflow Report'!$L72="SSO, Wet Weather",'Overflow Report'!$AA72="June"),'Overflow Report'!$N72,"0")</f>
        <v>0</v>
      </c>
      <c r="AP74" s="176" t="str">
        <f>IF(AND('Overflow Report'!$L72="SSO, Wet Weather",'Overflow Report'!$AA72="July"),'Overflow Report'!$N72,"0")</f>
        <v>0</v>
      </c>
      <c r="AQ74" s="176" t="str">
        <f>IF(AND('Overflow Report'!$L72="SSO, Wet Weather",'Overflow Report'!$AA72="August"),'Overflow Report'!$N72,"0")</f>
        <v>0</v>
      </c>
      <c r="AR74" s="176" t="str">
        <f>IF(AND('Overflow Report'!$L72="SSO, Wet Weather",'Overflow Report'!$AA72="September"),'Overflow Report'!$N72,"0")</f>
        <v>0</v>
      </c>
      <c r="AS74" s="176" t="str">
        <f>IF(AND('Overflow Report'!$L72="SSO, Wet Weather",'Overflow Report'!$AA72="October"),'Overflow Report'!$N72,"0")</f>
        <v>0</v>
      </c>
      <c r="AT74" s="176" t="str">
        <f>IF(AND('Overflow Report'!$L72="SSO, Wet Weather",'Overflow Report'!$AA72="November"),'Overflow Report'!$N72,"0")</f>
        <v>0</v>
      </c>
      <c r="AU74" s="176" t="str">
        <f>IF(AND('Overflow Report'!$L72="SSO, Wet Weather",'Overflow Report'!$AA72="December"),'Overflow Report'!$N72,"0")</f>
        <v>0</v>
      </c>
      <c r="AV74" s="176"/>
      <c r="AW74" s="176" t="str">
        <f>IF(AND('Overflow Report'!$L72="Release [Sewer], Dry Weather",'Overflow Report'!$AA72="January"),'Overflow Report'!$N72,"0")</f>
        <v>0</v>
      </c>
      <c r="AX74" s="176" t="str">
        <f>IF(AND('Overflow Report'!$L72="Release [Sewer], Dry Weather",'Overflow Report'!$AA72="February"),'Overflow Report'!$N72,"0")</f>
        <v>0</v>
      </c>
      <c r="AY74" s="176" t="str">
        <f>IF(AND('Overflow Report'!$L72="Release [Sewer], Dry Weather",'Overflow Report'!$AA72="March"),'Overflow Report'!$N72,"0")</f>
        <v>0</v>
      </c>
      <c r="AZ74" s="176" t="str">
        <f>IF(AND('Overflow Report'!$L72="Release [Sewer], Dry Weather",'Overflow Report'!$AA72="April"),'Overflow Report'!$N72,"0")</f>
        <v>0</v>
      </c>
      <c r="BA74" s="176" t="str">
        <f>IF(AND('Overflow Report'!$L72="Release [Sewer], Dry Weather",'Overflow Report'!$AA72="May"),'Overflow Report'!$N72,"0")</f>
        <v>0</v>
      </c>
      <c r="BB74" s="176" t="str">
        <f>IF(AND('Overflow Report'!$L72="Release [Sewer], Dry Weather",'Overflow Report'!$AA72="June"),'Overflow Report'!$N72,"0")</f>
        <v>0</v>
      </c>
      <c r="BC74" s="176" t="str">
        <f>IF(AND('Overflow Report'!$L72="Release [Sewer], Dry Weather",'Overflow Report'!$AA72="July"),'Overflow Report'!$N72,"0")</f>
        <v>0</v>
      </c>
      <c r="BD74" s="176" t="str">
        <f>IF(AND('Overflow Report'!$L72="Release [Sewer], Dry Weather",'Overflow Report'!$AA72="August"),'Overflow Report'!$N72,"0")</f>
        <v>0</v>
      </c>
      <c r="BE74" s="176" t="str">
        <f>IF(AND('Overflow Report'!$L72="Release [Sewer], Dry Weather",'Overflow Report'!$AA72="September"),'Overflow Report'!$N72,"0")</f>
        <v>0</v>
      </c>
      <c r="BF74" s="176" t="str">
        <f>IF(AND('Overflow Report'!$L72="Release [Sewer], Dry Weather",'Overflow Report'!$AA72="October"),'Overflow Report'!$N72,"0")</f>
        <v>0</v>
      </c>
      <c r="BG74" s="176" t="str">
        <f>IF(AND('Overflow Report'!$L72="Release [Sewer], Dry Weather",'Overflow Report'!$AA72="November"),'Overflow Report'!$N72,"0")</f>
        <v>0</v>
      </c>
      <c r="BH74" s="176" t="str">
        <f>IF(AND('Overflow Report'!$L72="Release [Sewer], Dry Weather",'Overflow Report'!$AA72="December"),'Overflow Report'!$N72,"0")</f>
        <v>0</v>
      </c>
      <c r="BI74" s="176"/>
      <c r="BJ74" s="176" t="str">
        <f>IF(AND('Overflow Report'!$L72="Release [Sewer], Wet Weather",'Overflow Report'!$AA72="January"),'Overflow Report'!$N72,"0")</f>
        <v>0</v>
      </c>
      <c r="BK74" s="176" t="str">
        <f>IF(AND('Overflow Report'!$L72="Release [Sewer], Wet Weather",'Overflow Report'!$AA72="February"),'Overflow Report'!$N72,"0")</f>
        <v>0</v>
      </c>
      <c r="BL74" s="176" t="str">
        <f>IF(AND('Overflow Report'!$L72="Release [Sewer], Wet Weather",'Overflow Report'!$AA72="March"),'Overflow Report'!$N72,"0")</f>
        <v>0</v>
      </c>
      <c r="BM74" s="176" t="str">
        <f>IF(AND('Overflow Report'!$L72="Release [Sewer], Wet Weather",'Overflow Report'!$AA72="April"),'Overflow Report'!$N72,"0")</f>
        <v>0</v>
      </c>
      <c r="BN74" s="176" t="str">
        <f>IF(AND('Overflow Report'!$L72="Release [Sewer], Wet Weather",'Overflow Report'!$AA72="May"),'Overflow Report'!$N72,"0")</f>
        <v>0</v>
      </c>
      <c r="BO74" s="176" t="str">
        <f>IF(AND('Overflow Report'!$L72="Release [Sewer], Wet Weather",'Overflow Report'!$AA72="June"),'Overflow Report'!$N72,"0")</f>
        <v>0</v>
      </c>
      <c r="BP74" s="176" t="str">
        <f>IF(AND('Overflow Report'!$L72="Release [Sewer], Wet Weather",'Overflow Report'!$AA72="July"),'Overflow Report'!$N72,"0")</f>
        <v>0</v>
      </c>
      <c r="BQ74" s="176" t="str">
        <f>IF(AND('Overflow Report'!$L72="Release [Sewer], Wet Weather",'Overflow Report'!$AA72="August"),'Overflow Report'!$N72,"0")</f>
        <v>0</v>
      </c>
      <c r="BR74" s="176" t="str">
        <f>IF(AND('Overflow Report'!$L72="Release [Sewer], Wet Weather",'Overflow Report'!$AA72="September"),'Overflow Report'!$N72,"0")</f>
        <v>0</v>
      </c>
      <c r="BS74" s="176" t="str">
        <f>IF(AND('Overflow Report'!$L72="Release [Sewer], Wet Weather",'Overflow Report'!$AA72="October"),'Overflow Report'!$N72,"0")</f>
        <v>0</v>
      </c>
      <c r="BT74" s="176" t="str">
        <f>IF(AND('Overflow Report'!$L72="Release [Sewer], Wet Weather",'Overflow Report'!$AA72="November"),'Overflow Report'!$N72,"0")</f>
        <v>0</v>
      </c>
      <c r="BU74" s="176" t="str">
        <f>IF(AND('Overflow Report'!$L72="Release [Sewer], Wet Weather",'Overflow Report'!$AA72="December"),'Overflow Report'!$N72,"0")</f>
        <v>0</v>
      </c>
      <c r="BV74" s="176"/>
      <c r="BW74" s="176"/>
      <c r="BX74" s="176"/>
      <c r="BY74" s="176"/>
      <c r="BZ74" s="176"/>
      <c r="CA74" s="176"/>
      <c r="CB74" s="176"/>
      <c r="CC74" s="176"/>
      <c r="CD74" s="176"/>
      <c r="CE74" s="176"/>
      <c r="CF74" s="176"/>
      <c r="CG74" s="176"/>
      <c r="CH74" s="176"/>
      <c r="CI74" s="176"/>
      <c r="CJ74" s="176"/>
    </row>
    <row r="75" spans="3:88" s="173" customFormat="1" ht="15">
      <c r="C75" s="174"/>
      <c r="D75" s="174"/>
      <c r="E75" s="174"/>
      <c r="R75" s="176"/>
      <c r="S75" s="176"/>
      <c r="T75" s="176"/>
      <c r="U75" s="176"/>
      <c r="V75" s="176"/>
      <c r="W75" s="176" t="str">
        <f>IF(AND('Overflow Report'!$L73="SSO, Dry Weather",'Overflow Report'!$AA73="January"),'Overflow Report'!$N73,"0")</f>
        <v>0</v>
      </c>
      <c r="X75" s="176" t="str">
        <f>IF(AND('Overflow Report'!$L73="SSO, Dry Weather",'Overflow Report'!$AA73="February"),'Overflow Report'!$N73,"0")</f>
        <v>0</v>
      </c>
      <c r="Y75" s="176" t="str">
        <f>IF(AND('Overflow Report'!$L73="SSO, Dry Weather",'Overflow Report'!$AA73="March"),'Overflow Report'!$N73,"0")</f>
        <v>0</v>
      </c>
      <c r="Z75" s="176" t="str">
        <f>IF(AND('Overflow Report'!$L73="SSO, Dry Weather",'Overflow Report'!$AA73="April"),'Overflow Report'!$N73,"0")</f>
        <v>0</v>
      </c>
      <c r="AA75" s="176" t="str">
        <f>IF(AND('Overflow Report'!$L73="SSO, Dry Weather",'Overflow Report'!$AA73="May"),'Overflow Report'!$N73,"0")</f>
        <v>0</v>
      </c>
      <c r="AB75" s="176" t="str">
        <f>IF(AND('Overflow Report'!$L73="SSO, Dry Weather",'Overflow Report'!$AA73="June"),'Overflow Report'!$N73,"0")</f>
        <v>0</v>
      </c>
      <c r="AC75" s="176" t="str">
        <f>IF(AND('Overflow Report'!$L73="SSO, Dry Weather",'Overflow Report'!$AA73="July"),'Overflow Report'!$N73,"0")</f>
        <v>0</v>
      </c>
      <c r="AD75" s="176" t="str">
        <f>IF(AND('Overflow Report'!$L73="SSO, Dry Weather",'Overflow Report'!$AA73="August"),'Overflow Report'!$N73,"0")</f>
        <v>0</v>
      </c>
      <c r="AE75" s="176" t="str">
        <f>IF(AND('Overflow Report'!$L73="SSO, Dry Weather",'Overflow Report'!$AA73="September"),'Overflow Report'!$N73,"0")</f>
        <v>0</v>
      </c>
      <c r="AF75" s="176" t="str">
        <f>IF(AND('Overflow Report'!$L73="SSO, Dry Weather",'Overflow Report'!$AA73="October"),'Overflow Report'!$N73,"0")</f>
        <v>0</v>
      </c>
      <c r="AG75" s="176" t="str">
        <f>IF(AND('Overflow Report'!$L73="SSO, Dry Weather",'Overflow Report'!$AA73="November"),'Overflow Report'!$N73,"0")</f>
        <v>0</v>
      </c>
      <c r="AH75" s="176" t="str">
        <f>IF(AND('Overflow Report'!$L73="SSO, Dry Weather",'Overflow Report'!$AA73="December"),'Overflow Report'!$N73,"0")</f>
        <v>0</v>
      </c>
      <c r="AI75" s="176"/>
      <c r="AJ75" s="176" t="str">
        <f>IF(AND('Overflow Report'!$L73="SSO, Wet Weather",'Overflow Report'!$AA73="January"),'Overflow Report'!$N73,"0")</f>
        <v>0</v>
      </c>
      <c r="AK75" s="176" t="str">
        <f>IF(AND('Overflow Report'!$L73="SSO, Wet Weather",'Overflow Report'!$AA73="February"),'Overflow Report'!$N73,"0")</f>
        <v>0</v>
      </c>
      <c r="AL75" s="176" t="str">
        <f>IF(AND('Overflow Report'!$L73="SSO, Wet Weather",'Overflow Report'!$AA73="March"),'Overflow Report'!$N73,"0")</f>
        <v>0</v>
      </c>
      <c r="AM75" s="176" t="str">
        <f>IF(AND('Overflow Report'!$L73="SSO, Wet Weather",'Overflow Report'!$AA73="April"),'Overflow Report'!$N73,"0")</f>
        <v>0</v>
      </c>
      <c r="AN75" s="176" t="str">
        <f>IF(AND('Overflow Report'!$L73="SSO, Wet Weather",'Overflow Report'!$AA73="May"),'Overflow Report'!$N73,"0")</f>
        <v>0</v>
      </c>
      <c r="AO75" s="176" t="str">
        <f>IF(AND('Overflow Report'!$L73="SSO, Wet Weather",'Overflow Report'!$AA73="June"),'Overflow Report'!$N73,"0")</f>
        <v>0</v>
      </c>
      <c r="AP75" s="176" t="str">
        <f>IF(AND('Overflow Report'!$L73="SSO, Wet Weather",'Overflow Report'!$AA73="July"),'Overflow Report'!$N73,"0")</f>
        <v>0</v>
      </c>
      <c r="AQ75" s="176" t="str">
        <f>IF(AND('Overflow Report'!$L73="SSO, Wet Weather",'Overflow Report'!$AA73="August"),'Overflow Report'!$N73,"0")</f>
        <v>0</v>
      </c>
      <c r="AR75" s="176" t="str">
        <f>IF(AND('Overflow Report'!$L73="SSO, Wet Weather",'Overflow Report'!$AA73="September"),'Overflow Report'!$N73,"0")</f>
        <v>0</v>
      </c>
      <c r="AS75" s="176" t="str">
        <f>IF(AND('Overflow Report'!$L73="SSO, Wet Weather",'Overflow Report'!$AA73="October"),'Overflow Report'!$N73,"0")</f>
        <v>0</v>
      </c>
      <c r="AT75" s="176" t="str">
        <f>IF(AND('Overflow Report'!$L73="SSO, Wet Weather",'Overflow Report'!$AA73="November"),'Overflow Report'!$N73,"0")</f>
        <v>0</v>
      </c>
      <c r="AU75" s="176" t="str">
        <f>IF(AND('Overflow Report'!$L73="SSO, Wet Weather",'Overflow Report'!$AA73="December"),'Overflow Report'!$N73,"0")</f>
        <v>0</v>
      </c>
      <c r="AV75" s="176"/>
      <c r="AW75" s="176" t="str">
        <f>IF(AND('Overflow Report'!$L73="Release [Sewer], Dry Weather",'Overflow Report'!$AA73="January"),'Overflow Report'!$N73,"0")</f>
        <v>0</v>
      </c>
      <c r="AX75" s="176" t="str">
        <f>IF(AND('Overflow Report'!$L73="Release [Sewer], Dry Weather",'Overflow Report'!$AA73="February"),'Overflow Report'!$N73,"0")</f>
        <v>0</v>
      </c>
      <c r="AY75" s="176" t="str">
        <f>IF(AND('Overflow Report'!$L73="Release [Sewer], Dry Weather",'Overflow Report'!$AA73="March"),'Overflow Report'!$N73,"0")</f>
        <v>0</v>
      </c>
      <c r="AZ75" s="176" t="str">
        <f>IF(AND('Overflow Report'!$L73="Release [Sewer], Dry Weather",'Overflow Report'!$AA73="April"),'Overflow Report'!$N73,"0")</f>
        <v>0</v>
      </c>
      <c r="BA75" s="176" t="str">
        <f>IF(AND('Overflow Report'!$L73="Release [Sewer], Dry Weather",'Overflow Report'!$AA73="May"),'Overflow Report'!$N73,"0")</f>
        <v>0</v>
      </c>
      <c r="BB75" s="176" t="str">
        <f>IF(AND('Overflow Report'!$L73="Release [Sewer], Dry Weather",'Overflow Report'!$AA73="June"),'Overflow Report'!$N73,"0")</f>
        <v>0</v>
      </c>
      <c r="BC75" s="176" t="str">
        <f>IF(AND('Overflow Report'!$L73="Release [Sewer], Dry Weather",'Overflow Report'!$AA73="July"),'Overflow Report'!$N73,"0")</f>
        <v>0</v>
      </c>
      <c r="BD75" s="176" t="str">
        <f>IF(AND('Overflow Report'!$L73="Release [Sewer], Dry Weather",'Overflow Report'!$AA73="August"),'Overflow Report'!$N73,"0")</f>
        <v>0</v>
      </c>
      <c r="BE75" s="176" t="str">
        <f>IF(AND('Overflow Report'!$L73="Release [Sewer], Dry Weather",'Overflow Report'!$AA73="September"),'Overflow Report'!$N73,"0")</f>
        <v>0</v>
      </c>
      <c r="BF75" s="176" t="str">
        <f>IF(AND('Overflow Report'!$L73="Release [Sewer], Dry Weather",'Overflow Report'!$AA73="October"),'Overflow Report'!$N73,"0")</f>
        <v>0</v>
      </c>
      <c r="BG75" s="176" t="str">
        <f>IF(AND('Overflow Report'!$L73="Release [Sewer], Dry Weather",'Overflow Report'!$AA73="November"),'Overflow Report'!$N73,"0")</f>
        <v>0</v>
      </c>
      <c r="BH75" s="176" t="str">
        <f>IF(AND('Overflow Report'!$L73="Release [Sewer], Dry Weather",'Overflow Report'!$AA73="December"),'Overflow Report'!$N73,"0")</f>
        <v>0</v>
      </c>
      <c r="BI75" s="176"/>
      <c r="BJ75" s="176" t="str">
        <f>IF(AND('Overflow Report'!$L73="Release [Sewer], Wet Weather",'Overflow Report'!$AA73="January"),'Overflow Report'!$N73,"0")</f>
        <v>0</v>
      </c>
      <c r="BK75" s="176" t="str">
        <f>IF(AND('Overflow Report'!$L73="Release [Sewer], Wet Weather",'Overflow Report'!$AA73="February"),'Overflow Report'!$N73,"0")</f>
        <v>0</v>
      </c>
      <c r="BL75" s="176" t="str">
        <f>IF(AND('Overflow Report'!$L73="Release [Sewer], Wet Weather",'Overflow Report'!$AA73="March"),'Overflow Report'!$N73,"0")</f>
        <v>0</v>
      </c>
      <c r="BM75" s="176" t="str">
        <f>IF(AND('Overflow Report'!$L73="Release [Sewer], Wet Weather",'Overflow Report'!$AA73="April"),'Overflow Report'!$N73,"0")</f>
        <v>0</v>
      </c>
      <c r="BN75" s="176" t="str">
        <f>IF(AND('Overflow Report'!$L73="Release [Sewer], Wet Weather",'Overflow Report'!$AA73="May"),'Overflow Report'!$N73,"0")</f>
        <v>0</v>
      </c>
      <c r="BO75" s="176" t="str">
        <f>IF(AND('Overflow Report'!$L73="Release [Sewer], Wet Weather",'Overflow Report'!$AA73="June"),'Overflow Report'!$N73,"0")</f>
        <v>0</v>
      </c>
      <c r="BP75" s="176" t="str">
        <f>IF(AND('Overflow Report'!$L73="Release [Sewer], Wet Weather",'Overflow Report'!$AA73="July"),'Overflow Report'!$N73,"0")</f>
        <v>0</v>
      </c>
      <c r="BQ75" s="176" t="str">
        <f>IF(AND('Overflow Report'!$L73="Release [Sewer], Wet Weather",'Overflow Report'!$AA73="August"),'Overflow Report'!$N73,"0")</f>
        <v>0</v>
      </c>
      <c r="BR75" s="176" t="str">
        <f>IF(AND('Overflow Report'!$L73="Release [Sewer], Wet Weather",'Overflow Report'!$AA73="September"),'Overflow Report'!$N73,"0")</f>
        <v>0</v>
      </c>
      <c r="BS75" s="176" t="str">
        <f>IF(AND('Overflow Report'!$L73="Release [Sewer], Wet Weather",'Overflow Report'!$AA73="October"),'Overflow Report'!$N73,"0")</f>
        <v>0</v>
      </c>
      <c r="BT75" s="176" t="str">
        <f>IF(AND('Overflow Report'!$L73="Release [Sewer], Wet Weather",'Overflow Report'!$AA73="November"),'Overflow Report'!$N73,"0")</f>
        <v>0</v>
      </c>
      <c r="BU75" s="176" t="str">
        <f>IF(AND('Overflow Report'!$L73="Release [Sewer], Wet Weather",'Overflow Report'!$AA73="December"),'Overflow Report'!$N73,"0")</f>
        <v>0</v>
      </c>
      <c r="BV75" s="176"/>
      <c r="BW75" s="176"/>
      <c r="BX75" s="176"/>
      <c r="BY75" s="176"/>
      <c r="BZ75" s="176"/>
      <c r="CA75" s="176"/>
      <c r="CB75" s="176"/>
      <c r="CC75" s="176"/>
      <c r="CD75" s="176"/>
      <c r="CE75" s="176"/>
      <c r="CF75" s="176"/>
      <c r="CG75" s="176"/>
      <c r="CH75" s="176"/>
      <c r="CI75" s="176"/>
      <c r="CJ75" s="176"/>
    </row>
    <row r="76" spans="3:88" s="173" customFormat="1" ht="15">
      <c r="C76" s="174"/>
      <c r="D76" s="174"/>
      <c r="E76" s="174"/>
      <c r="R76" s="176"/>
      <c r="S76" s="176"/>
      <c r="T76" s="176"/>
      <c r="U76" s="176"/>
      <c r="V76" s="176"/>
      <c r="W76" s="176" t="str">
        <f>IF(AND('Overflow Report'!$L74="SSO, Dry Weather",'Overflow Report'!$AA74="January"),'Overflow Report'!$N74,"0")</f>
        <v>0</v>
      </c>
      <c r="X76" s="176" t="str">
        <f>IF(AND('Overflow Report'!$L74="SSO, Dry Weather",'Overflow Report'!$AA74="February"),'Overflow Report'!$N74,"0")</f>
        <v>0</v>
      </c>
      <c r="Y76" s="176" t="str">
        <f>IF(AND('Overflow Report'!$L74="SSO, Dry Weather",'Overflow Report'!$AA74="March"),'Overflow Report'!$N74,"0")</f>
        <v>0</v>
      </c>
      <c r="Z76" s="176" t="str">
        <f>IF(AND('Overflow Report'!$L74="SSO, Dry Weather",'Overflow Report'!$AA74="April"),'Overflow Report'!$N74,"0")</f>
        <v>0</v>
      </c>
      <c r="AA76" s="176" t="str">
        <f>IF(AND('Overflow Report'!$L74="SSO, Dry Weather",'Overflow Report'!$AA74="May"),'Overflow Report'!$N74,"0")</f>
        <v>0</v>
      </c>
      <c r="AB76" s="176" t="str">
        <f>IF(AND('Overflow Report'!$L74="SSO, Dry Weather",'Overflow Report'!$AA74="June"),'Overflow Report'!$N74,"0")</f>
        <v>0</v>
      </c>
      <c r="AC76" s="176" t="str">
        <f>IF(AND('Overflow Report'!$L74="SSO, Dry Weather",'Overflow Report'!$AA74="July"),'Overflow Report'!$N74,"0")</f>
        <v>0</v>
      </c>
      <c r="AD76" s="176" t="str">
        <f>IF(AND('Overflow Report'!$L74="SSO, Dry Weather",'Overflow Report'!$AA74="August"),'Overflow Report'!$N74,"0")</f>
        <v>0</v>
      </c>
      <c r="AE76" s="176" t="str">
        <f>IF(AND('Overflow Report'!$L74="SSO, Dry Weather",'Overflow Report'!$AA74="September"),'Overflow Report'!$N74,"0")</f>
        <v>0</v>
      </c>
      <c r="AF76" s="176" t="str">
        <f>IF(AND('Overflow Report'!$L74="SSO, Dry Weather",'Overflow Report'!$AA74="October"),'Overflow Report'!$N74,"0")</f>
        <v>0</v>
      </c>
      <c r="AG76" s="176" t="str">
        <f>IF(AND('Overflow Report'!$L74="SSO, Dry Weather",'Overflow Report'!$AA74="November"),'Overflow Report'!$N74,"0")</f>
        <v>0</v>
      </c>
      <c r="AH76" s="176" t="str">
        <f>IF(AND('Overflow Report'!$L74="SSO, Dry Weather",'Overflow Report'!$AA74="December"),'Overflow Report'!$N74,"0")</f>
        <v>0</v>
      </c>
      <c r="AI76" s="176"/>
      <c r="AJ76" s="176" t="str">
        <f>IF(AND('Overflow Report'!$L74="SSO, Wet Weather",'Overflow Report'!$AA74="January"),'Overflow Report'!$N74,"0")</f>
        <v>0</v>
      </c>
      <c r="AK76" s="176" t="str">
        <f>IF(AND('Overflow Report'!$L74="SSO, Wet Weather",'Overflow Report'!$AA74="February"),'Overflow Report'!$N74,"0")</f>
        <v>0</v>
      </c>
      <c r="AL76" s="176" t="str">
        <f>IF(AND('Overflow Report'!$L74="SSO, Wet Weather",'Overflow Report'!$AA74="March"),'Overflow Report'!$N74,"0")</f>
        <v>0</v>
      </c>
      <c r="AM76" s="176" t="str">
        <f>IF(AND('Overflow Report'!$L74="SSO, Wet Weather",'Overflow Report'!$AA74="April"),'Overflow Report'!$N74,"0")</f>
        <v>0</v>
      </c>
      <c r="AN76" s="176" t="str">
        <f>IF(AND('Overflow Report'!$L74="SSO, Wet Weather",'Overflow Report'!$AA74="May"),'Overflow Report'!$N74,"0")</f>
        <v>0</v>
      </c>
      <c r="AO76" s="176" t="str">
        <f>IF(AND('Overflow Report'!$L74="SSO, Wet Weather",'Overflow Report'!$AA74="June"),'Overflow Report'!$N74,"0")</f>
        <v>0</v>
      </c>
      <c r="AP76" s="176" t="str">
        <f>IF(AND('Overflow Report'!$L74="SSO, Wet Weather",'Overflow Report'!$AA74="July"),'Overflow Report'!$N74,"0")</f>
        <v>0</v>
      </c>
      <c r="AQ76" s="176" t="str">
        <f>IF(AND('Overflow Report'!$L74="SSO, Wet Weather",'Overflow Report'!$AA74="August"),'Overflow Report'!$N74,"0")</f>
        <v>0</v>
      </c>
      <c r="AR76" s="176" t="str">
        <f>IF(AND('Overflow Report'!$L74="SSO, Wet Weather",'Overflow Report'!$AA74="September"),'Overflow Report'!$N74,"0")</f>
        <v>0</v>
      </c>
      <c r="AS76" s="176" t="str">
        <f>IF(AND('Overflow Report'!$L74="SSO, Wet Weather",'Overflow Report'!$AA74="October"),'Overflow Report'!$N74,"0")</f>
        <v>0</v>
      </c>
      <c r="AT76" s="176" t="str">
        <f>IF(AND('Overflow Report'!$L74="SSO, Wet Weather",'Overflow Report'!$AA74="November"),'Overflow Report'!$N74,"0")</f>
        <v>0</v>
      </c>
      <c r="AU76" s="176" t="str">
        <f>IF(AND('Overflow Report'!$L74="SSO, Wet Weather",'Overflow Report'!$AA74="December"),'Overflow Report'!$N74,"0")</f>
        <v>0</v>
      </c>
      <c r="AV76" s="176"/>
      <c r="AW76" s="176" t="str">
        <f>IF(AND('Overflow Report'!$L74="Release [Sewer], Dry Weather",'Overflow Report'!$AA74="January"),'Overflow Report'!$N74,"0")</f>
        <v>0</v>
      </c>
      <c r="AX76" s="176" t="str">
        <f>IF(AND('Overflow Report'!$L74="Release [Sewer], Dry Weather",'Overflow Report'!$AA74="February"),'Overflow Report'!$N74,"0")</f>
        <v>0</v>
      </c>
      <c r="AY76" s="176" t="str">
        <f>IF(AND('Overflow Report'!$L74="Release [Sewer], Dry Weather",'Overflow Report'!$AA74="March"),'Overflow Report'!$N74,"0")</f>
        <v>0</v>
      </c>
      <c r="AZ76" s="176" t="str">
        <f>IF(AND('Overflow Report'!$L74="Release [Sewer], Dry Weather",'Overflow Report'!$AA74="April"),'Overflow Report'!$N74,"0")</f>
        <v>0</v>
      </c>
      <c r="BA76" s="176" t="str">
        <f>IF(AND('Overflow Report'!$L74="Release [Sewer], Dry Weather",'Overflow Report'!$AA74="May"),'Overflow Report'!$N74,"0")</f>
        <v>0</v>
      </c>
      <c r="BB76" s="176" t="str">
        <f>IF(AND('Overflow Report'!$L74="Release [Sewer], Dry Weather",'Overflow Report'!$AA74="June"),'Overflow Report'!$N74,"0")</f>
        <v>0</v>
      </c>
      <c r="BC76" s="176" t="str">
        <f>IF(AND('Overflow Report'!$L74="Release [Sewer], Dry Weather",'Overflow Report'!$AA74="July"),'Overflow Report'!$N74,"0")</f>
        <v>0</v>
      </c>
      <c r="BD76" s="176" t="str">
        <f>IF(AND('Overflow Report'!$L74="Release [Sewer], Dry Weather",'Overflow Report'!$AA74="August"),'Overflow Report'!$N74,"0")</f>
        <v>0</v>
      </c>
      <c r="BE76" s="176" t="str">
        <f>IF(AND('Overflow Report'!$L74="Release [Sewer], Dry Weather",'Overflow Report'!$AA74="September"),'Overflow Report'!$N74,"0")</f>
        <v>0</v>
      </c>
      <c r="BF76" s="176" t="str">
        <f>IF(AND('Overflow Report'!$L74="Release [Sewer], Dry Weather",'Overflow Report'!$AA74="October"),'Overflow Report'!$N74,"0")</f>
        <v>0</v>
      </c>
      <c r="BG76" s="176" t="str">
        <f>IF(AND('Overflow Report'!$L74="Release [Sewer], Dry Weather",'Overflow Report'!$AA74="November"),'Overflow Report'!$N74,"0")</f>
        <v>0</v>
      </c>
      <c r="BH76" s="176" t="str">
        <f>IF(AND('Overflow Report'!$L74="Release [Sewer], Dry Weather",'Overflow Report'!$AA74="December"),'Overflow Report'!$N74,"0")</f>
        <v>0</v>
      </c>
      <c r="BI76" s="176"/>
      <c r="BJ76" s="176" t="str">
        <f>IF(AND('Overflow Report'!$L74="Release [Sewer], Wet Weather",'Overflow Report'!$AA74="January"),'Overflow Report'!$N74,"0")</f>
        <v>0</v>
      </c>
      <c r="BK76" s="176" t="str">
        <f>IF(AND('Overflow Report'!$L74="Release [Sewer], Wet Weather",'Overflow Report'!$AA74="February"),'Overflow Report'!$N74,"0")</f>
        <v>0</v>
      </c>
      <c r="BL76" s="176" t="str">
        <f>IF(AND('Overflow Report'!$L74="Release [Sewer], Wet Weather",'Overflow Report'!$AA74="March"),'Overflow Report'!$N74,"0")</f>
        <v>0</v>
      </c>
      <c r="BM76" s="176" t="str">
        <f>IF(AND('Overflow Report'!$L74="Release [Sewer], Wet Weather",'Overflow Report'!$AA74="April"),'Overflow Report'!$N74,"0")</f>
        <v>0</v>
      </c>
      <c r="BN76" s="176" t="str">
        <f>IF(AND('Overflow Report'!$L74="Release [Sewer], Wet Weather",'Overflow Report'!$AA74="May"),'Overflow Report'!$N74,"0")</f>
        <v>0</v>
      </c>
      <c r="BO76" s="176" t="str">
        <f>IF(AND('Overflow Report'!$L74="Release [Sewer], Wet Weather",'Overflow Report'!$AA74="June"),'Overflow Report'!$N74,"0")</f>
        <v>0</v>
      </c>
      <c r="BP76" s="176" t="str">
        <f>IF(AND('Overflow Report'!$L74="Release [Sewer], Wet Weather",'Overflow Report'!$AA74="July"),'Overflow Report'!$N74,"0")</f>
        <v>0</v>
      </c>
      <c r="BQ76" s="176" t="str">
        <f>IF(AND('Overflow Report'!$L74="Release [Sewer], Wet Weather",'Overflow Report'!$AA74="August"),'Overflow Report'!$N74,"0")</f>
        <v>0</v>
      </c>
      <c r="BR76" s="176" t="str">
        <f>IF(AND('Overflow Report'!$L74="Release [Sewer], Wet Weather",'Overflow Report'!$AA74="September"),'Overflow Report'!$N74,"0")</f>
        <v>0</v>
      </c>
      <c r="BS76" s="176" t="str">
        <f>IF(AND('Overflow Report'!$L74="Release [Sewer], Wet Weather",'Overflow Report'!$AA74="October"),'Overflow Report'!$N74,"0")</f>
        <v>0</v>
      </c>
      <c r="BT76" s="176" t="str">
        <f>IF(AND('Overflow Report'!$L74="Release [Sewer], Wet Weather",'Overflow Report'!$AA74="November"),'Overflow Report'!$N74,"0")</f>
        <v>0</v>
      </c>
      <c r="BU76" s="176" t="str">
        <f>IF(AND('Overflow Report'!$L74="Release [Sewer], Wet Weather",'Overflow Report'!$AA74="December"),'Overflow Report'!$N74,"0")</f>
        <v>0</v>
      </c>
      <c r="BV76" s="176"/>
      <c r="BW76" s="176"/>
      <c r="BX76" s="176"/>
      <c r="BY76" s="176"/>
      <c r="BZ76" s="176"/>
      <c r="CA76" s="176"/>
      <c r="CB76" s="176"/>
      <c r="CC76" s="176"/>
      <c r="CD76" s="176"/>
      <c r="CE76" s="176"/>
      <c r="CF76" s="176"/>
      <c r="CG76" s="176"/>
      <c r="CH76" s="176"/>
      <c r="CI76" s="176"/>
      <c r="CJ76" s="176"/>
    </row>
    <row r="77" spans="3:88" s="173" customFormat="1" ht="15">
      <c r="C77" s="174"/>
      <c r="D77" s="174"/>
      <c r="E77" s="174"/>
      <c r="R77" s="176"/>
      <c r="S77" s="176"/>
      <c r="T77" s="176"/>
      <c r="U77" s="176"/>
      <c r="V77" s="176"/>
      <c r="W77" s="176" t="str">
        <f>IF(AND('Overflow Report'!$L75="SSO, Dry Weather",'Overflow Report'!$AA75="January"),'Overflow Report'!$N75,"0")</f>
        <v>0</v>
      </c>
      <c r="X77" s="176" t="str">
        <f>IF(AND('Overflow Report'!$L75="SSO, Dry Weather",'Overflow Report'!$AA75="February"),'Overflow Report'!$N75,"0")</f>
        <v>0</v>
      </c>
      <c r="Y77" s="176" t="str">
        <f>IF(AND('Overflow Report'!$L75="SSO, Dry Weather",'Overflow Report'!$AA75="March"),'Overflow Report'!$N75,"0")</f>
        <v>0</v>
      </c>
      <c r="Z77" s="176" t="str">
        <f>IF(AND('Overflow Report'!$L75="SSO, Dry Weather",'Overflow Report'!$AA75="April"),'Overflow Report'!$N75,"0")</f>
        <v>0</v>
      </c>
      <c r="AA77" s="176" t="str">
        <f>IF(AND('Overflow Report'!$L75="SSO, Dry Weather",'Overflow Report'!$AA75="May"),'Overflow Report'!$N75,"0")</f>
        <v>0</v>
      </c>
      <c r="AB77" s="176" t="str">
        <f>IF(AND('Overflow Report'!$L75="SSO, Dry Weather",'Overflow Report'!$AA75="June"),'Overflow Report'!$N75,"0")</f>
        <v>0</v>
      </c>
      <c r="AC77" s="176" t="str">
        <f>IF(AND('Overflow Report'!$L75="SSO, Dry Weather",'Overflow Report'!$AA75="July"),'Overflow Report'!$N75,"0")</f>
        <v>0</v>
      </c>
      <c r="AD77" s="176" t="str">
        <f>IF(AND('Overflow Report'!$L75="SSO, Dry Weather",'Overflow Report'!$AA75="August"),'Overflow Report'!$N75,"0")</f>
        <v>0</v>
      </c>
      <c r="AE77" s="176" t="str">
        <f>IF(AND('Overflow Report'!$L75="SSO, Dry Weather",'Overflow Report'!$AA75="September"),'Overflow Report'!$N75,"0")</f>
        <v>0</v>
      </c>
      <c r="AF77" s="176" t="str">
        <f>IF(AND('Overflow Report'!$L75="SSO, Dry Weather",'Overflow Report'!$AA75="October"),'Overflow Report'!$N75,"0")</f>
        <v>0</v>
      </c>
      <c r="AG77" s="176" t="str">
        <f>IF(AND('Overflow Report'!$L75="SSO, Dry Weather",'Overflow Report'!$AA75="November"),'Overflow Report'!$N75,"0")</f>
        <v>0</v>
      </c>
      <c r="AH77" s="176" t="str">
        <f>IF(AND('Overflow Report'!$L75="SSO, Dry Weather",'Overflow Report'!$AA75="December"),'Overflow Report'!$N75,"0")</f>
        <v>0</v>
      </c>
      <c r="AI77" s="176"/>
      <c r="AJ77" s="176" t="str">
        <f>IF(AND('Overflow Report'!$L75="SSO, Wet Weather",'Overflow Report'!$AA75="January"),'Overflow Report'!$N75,"0")</f>
        <v>0</v>
      </c>
      <c r="AK77" s="176" t="str">
        <f>IF(AND('Overflow Report'!$L75="SSO, Wet Weather",'Overflow Report'!$AA75="February"),'Overflow Report'!$N75,"0")</f>
        <v>0</v>
      </c>
      <c r="AL77" s="176" t="str">
        <f>IF(AND('Overflow Report'!$L75="SSO, Wet Weather",'Overflow Report'!$AA75="March"),'Overflow Report'!$N75,"0")</f>
        <v>0</v>
      </c>
      <c r="AM77" s="176" t="str">
        <f>IF(AND('Overflow Report'!$L75="SSO, Wet Weather",'Overflow Report'!$AA75="April"),'Overflow Report'!$N75,"0")</f>
        <v>0</v>
      </c>
      <c r="AN77" s="176" t="str">
        <f>IF(AND('Overflow Report'!$L75="SSO, Wet Weather",'Overflow Report'!$AA75="May"),'Overflow Report'!$N75,"0")</f>
        <v>0</v>
      </c>
      <c r="AO77" s="176" t="str">
        <f>IF(AND('Overflow Report'!$L75="SSO, Wet Weather",'Overflow Report'!$AA75="June"),'Overflow Report'!$N75,"0")</f>
        <v>0</v>
      </c>
      <c r="AP77" s="176" t="str">
        <f>IF(AND('Overflow Report'!$L75="SSO, Wet Weather",'Overflow Report'!$AA75="July"),'Overflow Report'!$N75,"0")</f>
        <v>0</v>
      </c>
      <c r="AQ77" s="176" t="str">
        <f>IF(AND('Overflow Report'!$L75="SSO, Wet Weather",'Overflow Report'!$AA75="August"),'Overflow Report'!$N75,"0")</f>
        <v>0</v>
      </c>
      <c r="AR77" s="176" t="str">
        <f>IF(AND('Overflow Report'!$L75="SSO, Wet Weather",'Overflow Report'!$AA75="September"),'Overflow Report'!$N75,"0")</f>
        <v>0</v>
      </c>
      <c r="AS77" s="176" t="str">
        <f>IF(AND('Overflow Report'!$L75="SSO, Wet Weather",'Overflow Report'!$AA75="October"),'Overflow Report'!$N75,"0")</f>
        <v>0</v>
      </c>
      <c r="AT77" s="176" t="str">
        <f>IF(AND('Overflow Report'!$L75="SSO, Wet Weather",'Overflow Report'!$AA75="November"),'Overflow Report'!$N75,"0")</f>
        <v>0</v>
      </c>
      <c r="AU77" s="176" t="str">
        <f>IF(AND('Overflow Report'!$L75="SSO, Wet Weather",'Overflow Report'!$AA75="December"),'Overflow Report'!$N75,"0")</f>
        <v>0</v>
      </c>
      <c r="AV77" s="176"/>
      <c r="AW77" s="176" t="str">
        <f>IF(AND('Overflow Report'!$L75="Release [Sewer], Dry Weather",'Overflow Report'!$AA75="January"),'Overflow Report'!$N75,"0")</f>
        <v>0</v>
      </c>
      <c r="AX77" s="176" t="str">
        <f>IF(AND('Overflow Report'!$L75="Release [Sewer], Dry Weather",'Overflow Report'!$AA75="February"),'Overflow Report'!$N75,"0")</f>
        <v>0</v>
      </c>
      <c r="AY77" s="176" t="str">
        <f>IF(AND('Overflow Report'!$L75="Release [Sewer], Dry Weather",'Overflow Report'!$AA75="March"),'Overflow Report'!$N75,"0")</f>
        <v>0</v>
      </c>
      <c r="AZ77" s="176" t="str">
        <f>IF(AND('Overflow Report'!$L75="Release [Sewer], Dry Weather",'Overflow Report'!$AA75="April"),'Overflow Report'!$N75,"0")</f>
        <v>0</v>
      </c>
      <c r="BA77" s="176" t="str">
        <f>IF(AND('Overflow Report'!$L75="Release [Sewer], Dry Weather",'Overflow Report'!$AA75="May"),'Overflow Report'!$N75,"0")</f>
        <v>0</v>
      </c>
      <c r="BB77" s="176" t="str">
        <f>IF(AND('Overflow Report'!$L75="Release [Sewer], Dry Weather",'Overflow Report'!$AA75="June"),'Overflow Report'!$N75,"0")</f>
        <v>0</v>
      </c>
      <c r="BC77" s="176" t="str">
        <f>IF(AND('Overflow Report'!$L75="Release [Sewer], Dry Weather",'Overflow Report'!$AA75="July"),'Overflow Report'!$N75,"0")</f>
        <v>0</v>
      </c>
      <c r="BD77" s="176" t="str">
        <f>IF(AND('Overflow Report'!$L75="Release [Sewer], Dry Weather",'Overflow Report'!$AA75="August"),'Overflow Report'!$N75,"0")</f>
        <v>0</v>
      </c>
      <c r="BE77" s="176" t="str">
        <f>IF(AND('Overflow Report'!$L75="Release [Sewer], Dry Weather",'Overflow Report'!$AA75="September"),'Overflow Report'!$N75,"0")</f>
        <v>0</v>
      </c>
      <c r="BF77" s="176" t="str">
        <f>IF(AND('Overflow Report'!$L75="Release [Sewer], Dry Weather",'Overflow Report'!$AA75="October"),'Overflow Report'!$N75,"0")</f>
        <v>0</v>
      </c>
      <c r="BG77" s="176" t="str">
        <f>IF(AND('Overflow Report'!$L75="Release [Sewer], Dry Weather",'Overflow Report'!$AA75="November"),'Overflow Report'!$N75,"0")</f>
        <v>0</v>
      </c>
      <c r="BH77" s="176" t="str">
        <f>IF(AND('Overflow Report'!$L75="Release [Sewer], Dry Weather",'Overflow Report'!$AA75="December"),'Overflow Report'!$N75,"0")</f>
        <v>0</v>
      </c>
      <c r="BI77" s="176"/>
      <c r="BJ77" s="176" t="str">
        <f>IF(AND('Overflow Report'!$L75="Release [Sewer], Wet Weather",'Overflow Report'!$AA75="January"),'Overflow Report'!$N75,"0")</f>
        <v>0</v>
      </c>
      <c r="BK77" s="176" t="str">
        <f>IF(AND('Overflow Report'!$L75="Release [Sewer], Wet Weather",'Overflow Report'!$AA75="February"),'Overflow Report'!$N75,"0")</f>
        <v>0</v>
      </c>
      <c r="BL77" s="176" t="str">
        <f>IF(AND('Overflow Report'!$L75="Release [Sewer], Wet Weather",'Overflow Report'!$AA75="March"),'Overflow Report'!$N75,"0")</f>
        <v>0</v>
      </c>
      <c r="BM77" s="176" t="str">
        <f>IF(AND('Overflow Report'!$L75="Release [Sewer], Wet Weather",'Overflow Report'!$AA75="April"),'Overflow Report'!$N75,"0")</f>
        <v>0</v>
      </c>
      <c r="BN77" s="176" t="str">
        <f>IF(AND('Overflow Report'!$L75="Release [Sewer], Wet Weather",'Overflow Report'!$AA75="May"),'Overflow Report'!$N75,"0")</f>
        <v>0</v>
      </c>
      <c r="BO77" s="176" t="str">
        <f>IF(AND('Overflow Report'!$L75="Release [Sewer], Wet Weather",'Overflow Report'!$AA75="June"),'Overflow Report'!$N75,"0")</f>
        <v>0</v>
      </c>
      <c r="BP77" s="176" t="str">
        <f>IF(AND('Overflow Report'!$L75="Release [Sewer], Wet Weather",'Overflow Report'!$AA75="July"),'Overflow Report'!$N75,"0")</f>
        <v>0</v>
      </c>
      <c r="BQ77" s="176" t="str">
        <f>IF(AND('Overflow Report'!$L75="Release [Sewer], Wet Weather",'Overflow Report'!$AA75="August"),'Overflow Report'!$N75,"0")</f>
        <v>0</v>
      </c>
      <c r="BR77" s="176" t="str">
        <f>IF(AND('Overflow Report'!$L75="Release [Sewer], Wet Weather",'Overflow Report'!$AA75="September"),'Overflow Report'!$N75,"0")</f>
        <v>0</v>
      </c>
      <c r="BS77" s="176" t="str">
        <f>IF(AND('Overflow Report'!$L75="Release [Sewer], Wet Weather",'Overflow Report'!$AA75="October"),'Overflow Report'!$N75,"0")</f>
        <v>0</v>
      </c>
      <c r="BT77" s="176" t="str">
        <f>IF(AND('Overflow Report'!$L75="Release [Sewer], Wet Weather",'Overflow Report'!$AA75="November"),'Overflow Report'!$N75,"0")</f>
        <v>0</v>
      </c>
      <c r="BU77" s="176" t="str">
        <f>IF(AND('Overflow Report'!$L75="Release [Sewer], Wet Weather",'Overflow Report'!$AA75="December"),'Overflow Report'!$N75,"0")</f>
        <v>0</v>
      </c>
      <c r="BV77" s="176"/>
      <c r="BW77" s="176"/>
      <c r="BX77" s="176"/>
      <c r="BY77" s="176"/>
      <c r="BZ77" s="176"/>
      <c r="CA77" s="176"/>
      <c r="CB77" s="176"/>
      <c r="CC77" s="176"/>
      <c r="CD77" s="176"/>
      <c r="CE77" s="176"/>
      <c r="CF77" s="176"/>
      <c r="CG77" s="176"/>
      <c r="CH77" s="176"/>
      <c r="CI77" s="176"/>
      <c r="CJ77" s="176"/>
    </row>
    <row r="78" spans="3:88" s="173" customFormat="1" ht="15">
      <c r="C78" s="174"/>
      <c r="D78" s="174"/>
      <c r="E78" s="174"/>
      <c r="R78" s="176"/>
      <c r="S78" s="176"/>
      <c r="T78" s="176"/>
      <c r="U78" s="176"/>
      <c r="V78" s="176"/>
      <c r="W78" s="176" t="str">
        <f>IF(AND('Overflow Report'!$L76="SSO, Dry Weather",'Overflow Report'!$AA76="January"),'Overflow Report'!$N76,"0")</f>
        <v>0</v>
      </c>
      <c r="X78" s="176" t="str">
        <f>IF(AND('Overflow Report'!$L76="SSO, Dry Weather",'Overflow Report'!$AA76="February"),'Overflow Report'!$N76,"0")</f>
        <v>0</v>
      </c>
      <c r="Y78" s="176" t="str">
        <f>IF(AND('Overflow Report'!$L76="SSO, Dry Weather",'Overflow Report'!$AA76="March"),'Overflow Report'!$N76,"0")</f>
        <v>0</v>
      </c>
      <c r="Z78" s="176" t="str">
        <f>IF(AND('Overflow Report'!$L76="SSO, Dry Weather",'Overflow Report'!$AA76="April"),'Overflow Report'!$N76,"0")</f>
        <v>0</v>
      </c>
      <c r="AA78" s="176" t="str">
        <f>IF(AND('Overflow Report'!$L76="SSO, Dry Weather",'Overflow Report'!$AA76="May"),'Overflow Report'!$N76,"0")</f>
        <v>0</v>
      </c>
      <c r="AB78" s="176" t="str">
        <f>IF(AND('Overflow Report'!$L76="SSO, Dry Weather",'Overflow Report'!$AA76="June"),'Overflow Report'!$N76,"0")</f>
        <v>0</v>
      </c>
      <c r="AC78" s="176" t="str">
        <f>IF(AND('Overflow Report'!$L76="SSO, Dry Weather",'Overflow Report'!$AA76="July"),'Overflow Report'!$N76,"0")</f>
        <v>0</v>
      </c>
      <c r="AD78" s="176" t="str">
        <f>IF(AND('Overflow Report'!$L76="SSO, Dry Weather",'Overflow Report'!$AA76="August"),'Overflow Report'!$N76,"0")</f>
        <v>0</v>
      </c>
      <c r="AE78" s="176" t="str">
        <f>IF(AND('Overflow Report'!$L76="SSO, Dry Weather",'Overflow Report'!$AA76="September"),'Overflow Report'!$N76,"0")</f>
        <v>0</v>
      </c>
      <c r="AF78" s="176" t="str">
        <f>IF(AND('Overflow Report'!$L76="SSO, Dry Weather",'Overflow Report'!$AA76="October"),'Overflow Report'!$N76,"0")</f>
        <v>0</v>
      </c>
      <c r="AG78" s="176" t="str">
        <f>IF(AND('Overflow Report'!$L76="SSO, Dry Weather",'Overflow Report'!$AA76="November"),'Overflow Report'!$N76,"0")</f>
        <v>0</v>
      </c>
      <c r="AH78" s="176" t="str">
        <f>IF(AND('Overflow Report'!$L76="SSO, Dry Weather",'Overflow Report'!$AA76="December"),'Overflow Report'!$N76,"0")</f>
        <v>0</v>
      </c>
      <c r="AI78" s="176"/>
      <c r="AJ78" s="176" t="str">
        <f>IF(AND('Overflow Report'!$L76="SSO, Wet Weather",'Overflow Report'!$AA76="January"),'Overflow Report'!$N76,"0")</f>
        <v>0</v>
      </c>
      <c r="AK78" s="176" t="str">
        <f>IF(AND('Overflow Report'!$L76="SSO, Wet Weather",'Overflow Report'!$AA76="February"),'Overflow Report'!$N76,"0")</f>
        <v>0</v>
      </c>
      <c r="AL78" s="176" t="str">
        <f>IF(AND('Overflow Report'!$L76="SSO, Wet Weather",'Overflow Report'!$AA76="March"),'Overflow Report'!$N76,"0")</f>
        <v>0</v>
      </c>
      <c r="AM78" s="176" t="str">
        <f>IF(AND('Overflow Report'!$L76="SSO, Wet Weather",'Overflow Report'!$AA76="April"),'Overflow Report'!$N76,"0")</f>
        <v>0</v>
      </c>
      <c r="AN78" s="176" t="str">
        <f>IF(AND('Overflow Report'!$L76="SSO, Wet Weather",'Overflow Report'!$AA76="May"),'Overflow Report'!$N76,"0")</f>
        <v>0</v>
      </c>
      <c r="AO78" s="176" t="str">
        <f>IF(AND('Overflow Report'!$L76="SSO, Wet Weather",'Overflow Report'!$AA76="June"),'Overflow Report'!$N76,"0")</f>
        <v>0</v>
      </c>
      <c r="AP78" s="176" t="str">
        <f>IF(AND('Overflow Report'!$L76="SSO, Wet Weather",'Overflow Report'!$AA76="July"),'Overflow Report'!$N76,"0")</f>
        <v>0</v>
      </c>
      <c r="AQ78" s="176" t="str">
        <f>IF(AND('Overflow Report'!$L76="SSO, Wet Weather",'Overflow Report'!$AA76="August"),'Overflow Report'!$N76,"0")</f>
        <v>0</v>
      </c>
      <c r="AR78" s="176" t="str">
        <f>IF(AND('Overflow Report'!$L76="SSO, Wet Weather",'Overflow Report'!$AA76="September"),'Overflow Report'!$N76,"0")</f>
        <v>0</v>
      </c>
      <c r="AS78" s="176" t="str">
        <f>IF(AND('Overflow Report'!$L76="SSO, Wet Weather",'Overflow Report'!$AA76="October"),'Overflow Report'!$N76,"0")</f>
        <v>0</v>
      </c>
      <c r="AT78" s="176" t="str">
        <f>IF(AND('Overflow Report'!$L76="SSO, Wet Weather",'Overflow Report'!$AA76="November"),'Overflow Report'!$N76,"0")</f>
        <v>0</v>
      </c>
      <c r="AU78" s="176" t="str">
        <f>IF(AND('Overflow Report'!$L76="SSO, Wet Weather",'Overflow Report'!$AA76="December"),'Overflow Report'!$N76,"0")</f>
        <v>0</v>
      </c>
      <c r="AV78" s="176"/>
      <c r="AW78" s="176" t="str">
        <f>IF(AND('Overflow Report'!$L76="Release [Sewer], Dry Weather",'Overflow Report'!$AA76="January"),'Overflow Report'!$N76,"0")</f>
        <v>0</v>
      </c>
      <c r="AX78" s="176" t="str">
        <f>IF(AND('Overflow Report'!$L76="Release [Sewer], Dry Weather",'Overflow Report'!$AA76="February"),'Overflow Report'!$N76,"0")</f>
        <v>0</v>
      </c>
      <c r="AY78" s="176" t="str">
        <f>IF(AND('Overflow Report'!$L76="Release [Sewer], Dry Weather",'Overflow Report'!$AA76="March"),'Overflow Report'!$N76,"0")</f>
        <v>0</v>
      </c>
      <c r="AZ78" s="176" t="str">
        <f>IF(AND('Overflow Report'!$L76="Release [Sewer], Dry Weather",'Overflow Report'!$AA76="April"),'Overflow Report'!$N76,"0")</f>
        <v>0</v>
      </c>
      <c r="BA78" s="176" t="str">
        <f>IF(AND('Overflow Report'!$L76="Release [Sewer], Dry Weather",'Overflow Report'!$AA76="May"),'Overflow Report'!$N76,"0")</f>
        <v>0</v>
      </c>
      <c r="BB78" s="176" t="str">
        <f>IF(AND('Overflow Report'!$L76="Release [Sewer], Dry Weather",'Overflow Report'!$AA76="June"),'Overflow Report'!$N76,"0")</f>
        <v>0</v>
      </c>
      <c r="BC78" s="176" t="str">
        <f>IF(AND('Overflow Report'!$L76="Release [Sewer], Dry Weather",'Overflow Report'!$AA76="July"),'Overflow Report'!$N76,"0")</f>
        <v>0</v>
      </c>
      <c r="BD78" s="176" t="str">
        <f>IF(AND('Overflow Report'!$L76="Release [Sewer], Dry Weather",'Overflow Report'!$AA76="August"),'Overflow Report'!$N76,"0")</f>
        <v>0</v>
      </c>
      <c r="BE78" s="176" t="str">
        <f>IF(AND('Overflow Report'!$L76="Release [Sewer], Dry Weather",'Overflow Report'!$AA76="September"),'Overflow Report'!$N76,"0")</f>
        <v>0</v>
      </c>
      <c r="BF78" s="176" t="str">
        <f>IF(AND('Overflow Report'!$L76="Release [Sewer], Dry Weather",'Overflow Report'!$AA76="October"),'Overflow Report'!$N76,"0")</f>
        <v>0</v>
      </c>
      <c r="BG78" s="176" t="str">
        <f>IF(AND('Overflow Report'!$L76="Release [Sewer], Dry Weather",'Overflow Report'!$AA76="November"),'Overflow Report'!$N76,"0")</f>
        <v>0</v>
      </c>
      <c r="BH78" s="176" t="str">
        <f>IF(AND('Overflow Report'!$L76="Release [Sewer], Dry Weather",'Overflow Report'!$AA76="December"),'Overflow Report'!$N76,"0")</f>
        <v>0</v>
      </c>
      <c r="BI78" s="176"/>
      <c r="BJ78" s="176" t="str">
        <f>IF(AND('Overflow Report'!$L76="Release [Sewer], Wet Weather",'Overflow Report'!$AA76="January"),'Overflow Report'!$N76,"0")</f>
        <v>0</v>
      </c>
      <c r="BK78" s="176" t="str">
        <f>IF(AND('Overflow Report'!$L76="Release [Sewer], Wet Weather",'Overflow Report'!$AA76="February"),'Overflow Report'!$N76,"0")</f>
        <v>0</v>
      </c>
      <c r="BL78" s="176" t="str">
        <f>IF(AND('Overflow Report'!$L76="Release [Sewer], Wet Weather",'Overflow Report'!$AA76="March"),'Overflow Report'!$N76,"0")</f>
        <v>0</v>
      </c>
      <c r="BM78" s="176" t="str">
        <f>IF(AND('Overflow Report'!$L76="Release [Sewer], Wet Weather",'Overflow Report'!$AA76="April"),'Overflow Report'!$N76,"0")</f>
        <v>0</v>
      </c>
      <c r="BN78" s="176" t="str">
        <f>IF(AND('Overflow Report'!$L76="Release [Sewer], Wet Weather",'Overflow Report'!$AA76="May"),'Overflow Report'!$N76,"0")</f>
        <v>0</v>
      </c>
      <c r="BO78" s="176" t="str">
        <f>IF(AND('Overflow Report'!$L76="Release [Sewer], Wet Weather",'Overflow Report'!$AA76="June"),'Overflow Report'!$N76,"0")</f>
        <v>0</v>
      </c>
      <c r="BP78" s="176" t="str">
        <f>IF(AND('Overflow Report'!$L76="Release [Sewer], Wet Weather",'Overflow Report'!$AA76="July"),'Overflow Report'!$N76,"0")</f>
        <v>0</v>
      </c>
      <c r="BQ78" s="176" t="str">
        <f>IF(AND('Overflow Report'!$L76="Release [Sewer], Wet Weather",'Overflow Report'!$AA76="August"),'Overflow Report'!$N76,"0")</f>
        <v>0</v>
      </c>
      <c r="BR78" s="176" t="str">
        <f>IF(AND('Overflow Report'!$L76="Release [Sewer], Wet Weather",'Overflow Report'!$AA76="September"),'Overflow Report'!$N76,"0")</f>
        <v>0</v>
      </c>
      <c r="BS78" s="176" t="str">
        <f>IF(AND('Overflow Report'!$L76="Release [Sewer], Wet Weather",'Overflow Report'!$AA76="October"),'Overflow Report'!$N76,"0")</f>
        <v>0</v>
      </c>
      <c r="BT78" s="176" t="str">
        <f>IF(AND('Overflow Report'!$L76="Release [Sewer], Wet Weather",'Overflow Report'!$AA76="November"),'Overflow Report'!$N76,"0")</f>
        <v>0</v>
      </c>
      <c r="BU78" s="176" t="str">
        <f>IF(AND('Overflow Report'!$L76="Release [Sewer], Wet Weather",'Overflow Report'!$AA76="December"),'Overflow Report'!$N76,"0")</f>
        <v>0</v>
      </c>
      <c r="BV78" s="176"/>
      <c r="BW78" s="176"/>
      <c r="BX78" s="176"/>
      <c r="BY78" s="176"/>
      <c r="BZ78" s="176"/>
      <c r="CA78" s="176"/>
      <c r="CB78" s="176"/>
      <c r="CC78" s="176"/>
      <c r="CD78" s="176"/>
      <c r="CE78" s="176"/>
      <c r="CF78" s="176"/>
      <c r="CG78" s="176"/>
      <c r="CH78" s="176"/>
      <c r="CI78" s="176"/>
      <c r="CJ78" s="176"/>
    </row>
    <row r="79" spans="3:88" s="173" customFormat="1" ht="15">
      <c r="C79" s="174"/>
      <c r="D79" s="174"/>
      <c r="E79" s="174"/>
      <c r="R79" s="176"/>
      <c r="S79" s="176"/>
      <c r="T79" s="176"/>
      <c r="U79" s="176"/>
      <c r="V79" s="176"/>
      <c r="W79" s="176" t="str">
        <f>IF(AND('Overflow Report'!$L77="SSO, Dry Weather",'Overflow Report'!$AA77="January"),'Overflow Report'!$N77,"0")</f>
        <v>0</v>
      </c>
      <c r="X79" s="176" t="str">
        <f>IF(AND('Overflow Report'!$L77="SSO, Dry Weather",'Overflow Report'!$AA77="February"),'Overflow Report'!$N77,"0")</f>
        <v>0</v>
      </c>
      <c r="Y79" s="176" t="str">
        <f>IF(AND('Overflow Report'!$L77="SSO, Dry Weather",'Overflow Report'!$AA77="March"),'Overflow Report'!$N77,"0")</f>
        <v>0</v>
      </c>
      <c r="Z79" s="176" t="str">
        <f>IF(AND('Overflow Report'!$L77="SSO, Dry Weather",'Overflow Report'!$AA77="April"),'Overflow Report'!$N77,"0")</f>
        <v>0</v>
      </c>
      <c r="AA79" s="176" t="str">
        <f>IF(AND('Overflow Report'!$L77="SSO, Dry Weather",'Overflow Report'!$AA77="May"),'Overflow Report'!$N77,"0")</f>
        <v>0</v>
      </c>
      <c r="AB79" s="176" t="str">
        <f>IF(AND('Overflow Report'!$L77="SSO, Dry Weather",'Overflow Report'!$AA77="June"),'Overflow Report'!$N77,"0")</f>
        <v>0</v>
      </c>
      <c r="AC79" s="176" t="str">
        <f>IF(AND('Overflow Report'!$L77="SSO, Dry Weather",'Overflow Report'!$AA77="July"),'Overflow Report'!$N77,"0")</f>
        <v>0</v>
      </c>
      <c r="AD79" s="176" t="str">
        <f>IF(AND('Overflow Report'!$L77="SSO, Dry Weather",'Overflow Report'!$AA77="August"),'Overflow Report'!$N77,"0")</f>
        <v>0</v>
      </c>
      <c r="AE79" s="176" t="str">
        <f>IF(AND('Overflow Report'!$L77="SSO, Dry Weather",'Overflow Report'!$AA77="September"),'Overflow Report'!$N77,"0")</f>
        <v>0</v>
      </c>
      <c r="AF79" s="176" t="str">
        <f>IF(AND('Overflow Report'!$L77="SSO, Dry Weather",'Overflow Report'!$AA77="October"),'Overflow Report'!$N77,"0")</f>
        <v>0</v>
      </c>
      <c r="AG79" s="176" t="str">
        <f>IF(AND('Overflow Report'!$L77="SSO, Dry Weather",'Overflow Report'!$AA77="November"),'Overflow Report'!$N77,"0")</f>
        <v>0</v>
      </c>
      <c r="AH79" s="176" t="str">
        <f>IF(AND('Overflow Report'!$L77="SSO, Dry Weather",'Overflow Report'!$AA77="December"),'Overflow Report'!$N77,"0")</f>
        <v>0</v>
      </c>
      <c r="AI79" s="176"/>
      <c r="AJ79" s="176" t="str">
        <f>IF(AND('Overflow Report'!$L77="SSO, Wet Weather",'Overflow Report'!$AA77="January"),'Overflow Report'!$N77,"0")</f>
        <v>0</v>
      </c>
      <c r="AK79" s="176" t="str">
        <f>IF(AND('Overflow Report'!$L77="SSO, Wet Weather",'Overflow Report'!$AA77="February"),'Overflow Report'!$N77,"0")</f>
        <v>0</v>
      </c>
      <c r="AL79" s="176" t="str">
        <f>IF(AND('Overflow Report'!$L77="SSO, Wet Weather",'Overflow Report'!$AA77="March"),'Overflow Report'!$N77,"0")</f>
        <v>0</v>
      </c>
      <c r="AM79" s="176" t="str">
        <f>IF(AND('Overflow Report'!$L77="SSO, Wet Weather",'Overflow Report'!$AA77="April"),'Overflow Report'!$N77,"0")</f>
        <v>0</v>
      </c>
      <c r="AN79" s="176" t="str">
        <f>IF(AND('Overflow Report'!$L77="SSO, Wet Weather",'Overflow Report'!$AA77="May"),'Overflow Report'!$N77,"0")</f>
        <v>0</v>
      </c>
      <c r="AO79" s="176" t="str">
        <f>IF(AND('Overflow Report'!$L77="SSO, Wet Weather",'Overflow Report'!$AA77="June"),'Overflow Report'!$N77,"0")</f>
        <v>0</v>
      </c>
      <c r="AP79" s="176" t="str">
        <f>IF(AND('Overflow Report'!$L77="SSO, Wet Weather",'Overflow Report'!$AA77="July"),'Overflow Report'!$N77,"0")</f>
        <v>0</v>
      </c>
      <c r="AQ79" s="176" t="str">
        <f>IF(AND('Overflow Report'!$L77="SSO, Wet Weather",'Overflow Report'!$AA77="August"),'Overflow Report'!$N77,"0")</f>
        <v>0</v>
      </c>
      <c r="AR79" s="176" t="str">
        <f>IF(AND('Overflow Report'!$L77="SSO, Wet Weather",'Overflow Report'!$AA77="September"),'Overflow Report'!$N77,"0")</f>
        <v>0</v>
      </c>
      <c r="AS79" s="176" t="str">
        <f>IF(AND('Overflow Report'!$L77="SSO, Wet Weather",'Overflow Report'!$AA77="October"),'Overflow Report'!$N77,"0")</f>
        <v>0</v>
      </c>
      <c r="AT79" s="176" t="str">
        <f>IF(AND('Overflow Report'!$L77="SSO, Wet Weather",'Overflow Report'!$AA77="November"),'Overflow Report'!$N77,"0")</f>
        <v>0</v>
      </c>
      <c r="AU79" s="176" t="str">
        <f>IF(AND('Overflow Report'!$L77="SSO, Wet Weather",'Overflow Report'!$AA77="December"),'Overflow Report'!$N77,"0")</f>
        <v>0</v>
      </c>
      <c r="AV79" s="176"/>
      <c r="AW79" s="176" t="str">
        <f>IF(AND('Overflow Report'!$L77="Release [Sewer], Dry Weather",'Overflow Report'!$AA77="January"),'Overflow Report'!$N77,"0")</f>
        <v>0</v>
      </c>
      <c r="AX79" s="176" t="str">
        <f>IF(AND('Overflow Report'!$L77="Release [Sewer], Dry Weather",'Overflow Report'!$AA77="February"),'Overflow Report'!$N77,"0")</f>
        <v>0</v>
      </c>
      <c r="AY79" s="176" t="str">
        <f>IF(AND('Overflow Report'!$L77="Release [Sewer], Dry Weather",'Overflow Report'!$AA77="March"),'Overflow Report'!$N77,"0")</f>
        <v>0</v>
      </c>
      <c r="AZ79" s="176" t="str">
        <f>IF(AND('Overflow Report'!$L77="Release [Sewer], Dry Weather",'Overflow Report'!$AA77="April"),'Overflow Report'!$N77,"0")</f>
        <v>0</v>
      </c>
      <c r="BA79" s="176" t="str">
        <f>IF(AND('Overflow Report'!$L77="Release [Sewer], Dry Weather",'Overflow Report'!$AA77="May"),'Overflow Report'!$N77,"0")</f>
        <v>0</v>
      </c>
      <c r="BB79" s="176" t="str">
        <f>IF(AND('Overflow Report'!$L77="Release [Sewer], Dry Weather",'Overflow Report'!$AA77="June"),'Overflow Report'!$N77,"0")</f>
        <v>0</v>
      </c>
      <c r="BC79" s="176" t="str">
        <f>IF(AND('Overflow Report'!$L77="Release [Sewer], Dry Weather",'Overflow Report'!$AA77="July"),'Overflow Report'!$N77,"0")</f>
        <v>0</v>
      </c>
      <c r="BD79" s="176" t="str">
        <f>IF(AND('Overflow Report'!$L77="Release [Sewer], Dry Weather",'Overflow Report'!$AA77="August"),'Overflow Report'!$N77,"0")</f>
        <v>0</v>
      </c>
      <c r="BE79" s="176" t="str">
        <f>IF(AND('Overflow Report'!$L77="Release [Sewer], Dry Weather",'Overflow Report'!$AA77="September"),'Overflow Report'!$N77,"0")</f>
        <v>0</v>
      </c>
      <c r="BF79" s="176" t="str">
        <f>IF(AND('Overflow Report'!$L77="Release [Sewer], Dry Weather",'Overflow Report'!$AA77="October"),'Overflow Report'!$N77,"0")</f>
        <v>0</v>
      </c>
      <c r="BG79" s="176" t="str">
        <f>IF(AND('Overflow Report'!$L77="Release [Sewer], Dry Weather",'Overflow Report'!$AA77="November"),'Overflow Report'!$N77,"0")</f>
        <v>0</v>
      </c>
      <c r="BH79" s="176" t="str">
        <f>IF(AND('Overflow Report'!$L77="Release [Sewer], Dry Weather",'Overflow Report'!$AA77="December"),'Overflow Report'!$N77,"0")</f>
        <v>0</v>
      </c>
      <c r="BI79" s="176"/>
      <c r="BJ79" s="176" t="str">
        <f>IF(AND('Overflow Report'!$L77="Release [Sewer], Wet Weather",'Overflow Report'!$AA77="January"),'Overflow Report'!$N77,"0")</f>
        <v>0</v>
      </c>
      <c r="BK79" s="176" t="str">
        <f>IF(AND('Overflow Report'!$L77="Release [Sewer], Wet Weather",'Overflow Report'!$AA77="February"),'Overflow Report'!$N77,"0")</f>
        <v>0</v>
      </c>
      <c r="BL79" s="176" t="str">
        <f>IF(AND('Overflow Report'!$L77="Release [Sewer], Wet Weather",'Overflow Report'!$AA77="March"),'Overflow Report'!$N77,"0")</f>
        <v>0</v>
      </c>
      <c r="BM79" s="176" t="str">
        <f>IF(AND('Overflow Report'!$L77="Release [Sewer], Wet Weather",'Overflow Report'!$AA77="April"),'Overflow Report'!$N77,"0")</f>
        <v>0</v>
      </c>
      <c r="BN79" s="176" t="str">
        <f>IF(AND('Overflow Report'!$L77="Release [Sewer], Wet Weather",'Overflow Report'!$AA77="May"),'Overflow Report'!$N77,"0")</f>
        <v>0</v>
      </c>
      <c r="BO79" s="176" t="str">
        <f>IF(AND('Overflow Report'!$L77="Release [Sewer], Wet Weather",'Overflow Report'!$AA77="June"),'Overflow Report'!$N77,"0")</f>
        <v>0</v>
      </c>
      <c r="BP79" s="176" t="str">
        <f>IF(AND('Overflow Report'!$L77="Release [Sewer], Wet Weather",'Overflow Report'!$AA77="July"),'Overflow Report'!$N77,"0")</f>
        <v>0</v>
      </c>
      <c r="BQ79" s="176" t="str">
        <f>IF(AND('Overflow Report'!$L77="Release [Sewer], Wet Weather",'Overflow Report'!$AA77="August"),'Overflow Report'!$N77,"0")</f>
        <v>0</v>
      </c>
      <c r="BR79" s="176" t="str">
        <f>IF(AND('Overflow Report'!$L77="Release [Sewer], Wet Weather",'Overflow Report'!$AA77="September"),'Overflow Report'!$N77,"0")</f>
        <v>0</v>
      </c>
      <c r="BS79" s="176" t="str">
        <f>IF(AND('Overflow Report'!$L77="Release [Sewer], Wet Weather",'Overflow Report'!$AA77="October"),'Overflow Report'!$N77,"0")</f>
        <v>0</v>
      </c>
      <c r="BT79" s="176" t="str">
        <f>IF(AND('Overflow Report'!$L77="Release [Sewer], Wet Weather",'Overflow Report'!$AA77="November"),'Overflow Report'!$N77,"0")</f>
        <v>0</v>
      </c>
      <c r="BU79" s="176" t="str">
        <f>IF(AND('Overflow Report'!$L77="Release [Sewer], Wet Weather",'Overflow Report'!$AA77="December"),'Overflow Report'!$N77,"0")</f>
        <v>0</v>
      </c>
      <c r="BV79" s="176"/>
      <c r="BW79" s="176"/>
      <c r="BX79" s="176"/>
      <c r="BY79" s="176"/>
      <c r="BZ79" s="176"/>
      <c r="CA79" s="176"/>
      <c r="CB79" s="176"/>
      <c r="CC79" s="176"/>
      <c r="CD79" s="176"/>
      <c r="CE79" s="176"/>
      <c r="CF79" s="176"/>
      <c r="CG79" s="176"/>
      <c r="CH79" s="176"/>
      <c r="CI79" s="176"/>
      <c r="CJ79" s="176"/>
    </row>
    <row r="80" spans="3:88" s="173" customFormat="1" ht="15">
      <c r="C80" s="174"/>
      <c r="D80" s="174"/>
      <c r="E80" s="174"/>
      <c r="R80" s="176"/>
      <c r="S80" s="176"/>
      <c r="T80" s="176"/>
      <c r="U80" s="176"/>
      <c r="V80" s="176"/>
      <c r="W80" s="176" t="str">
        <f>IF(AND('Overflow Report'!$L78="SSO, Dry Weather",'Overflow Report'!$AA78="January"),'Overflow Report'!$N78,"0")</f>
        <v>0</v>
      </c>
      <c r="X80" s="176" t="str">
        <f>IF(AND('Overflow Report'!$L78="SSO, Dry Weather",'Overflow Report'!$AA78="February"),'Overflow Report'!$N78,"0")</f>
        <v>0</v>
      </c>
      <c r="Y80" s="176" t="str">
        <f>IF(AND('Overflow Report'!$L78="SSO, Dry Weather",'Overflow Report'!$AA78="March"),'Overflow Report'!$N78,"0")</f>
        <v>0</v>
      </c>
      <c r="Z80" s="176" t="str">
        <f>IF(AND('Overflow Report'!$L78="SSO, Dry Weather",'Overflow Report'!$AA78="April"),'Overflow Report'!$N78,"0")</f>
        <v>0</v>
      </c>
      <c r="AA80" s="176" t="str">
        <f>IF(AND('Overflow Report'!$L78="SSO, Dry Weather",'Overflow Report'!$AA78="May"),'Overflow Report'!$N78,"0")</f>
        <v>0</v>
      </c>
      <c r="AB80" s="176" t="str">
        <f>IF(AND('Overflow Report'!$L78="SSO, Dry Weather",'Overflow Report'!$AA78="June"),'Overflow Report'!$N78,"0")</f>
        <v>0</v>
      </c>
      <c r="AC80" s="176" t="str">
        <f>IF(AND('Overflow Report'!$L78="SSO, Dry Weather",'Overflow Report'!$AA78="July"),'Overflow Report'!$N78,"0")</f>
        <v>0</v>
      </c>
      <c r="AD80" s="176" t="str">
        <f>IF(AND('Overflow Report'!$L78="SSO, Dry Weather",'Overflow Report'!$AA78="August"),'Overflow Report'!$N78,"0")</f>
        <v>0</v>
      </c>
      <c r="AE80" s="176" t="str">
        <f>IF(AND('Overflow Report'!$L78="SSO, Dry Weather",'Overflow Report'!$AA78="September"),'Overflow Report'!$N78,"0")</f>
        <v>0</v>
      </c>
      <c r="AF80" s="176" t="str">
        <f>IF(AND('Overflow Report'!$L78="SSO, Dry Weather",'Overflow Report'!$AA78="October"),'Overflow Report'!$N78,"0")</f>
        <v>0</v>
      </c>
      <c r="AG80" s="176" t="str">
        <f>IF(AND('Overflow Report'!$L78="SSO, Dry Weather",'Overflow Report'!$AA78="November"),'Overflow Report'!$N78,"0")</f>
        <v>0</v>
      </c>
      <c r="AH80" s="176" t="str">
        <f>IF(AND('Overflow Report'!$L78="SSO, Dry Weather",'Overflow Report'!$AA78="December"),'Overflow Report'!$N78,"0")</f>
        <v>0</v>
      </c>
      <c r="AI80" s="176"/>
      <c r="AJ80" s="176" t="str">
        <f>IF(AND('Overflow Report'!$L78="SSO, Wet Weather",'Overflow Report'!$AA78="January"),'Overflow Report'!$N78,"0")</f>
        <v>0</v>
      </c>
      <c r="AK80" s="176" t="str">
        <f>IF(AND('Overflow Report'!$L78="SSO, Wet Weather",'Overflow Report'!$AA78="February"),'Overflow Report'!$N78,"0")</f>
        <v>0</v>
      </c>
      <c r="AL80" s="176" t="str">
        <f>IF(AND('Overflow Report'!$L78="SSO, Wet Weather",'Overflow Report'!$AA78="March"),'Overflow Report'!$N78,"0")</f>
        <v>0</v>
      </c>
      <c r="AM80" s="176" t="str">
        <f>IF(AND('Overflow Report'!$L78="SSO, Wet Weather",'Overflow Report'!$AA78="April"),'Overflow Report'!$N78,"0")</f>
        <v>0</v>
      </c>
      <c r="AN80" s="176" t="str">
        <f>IF(AND('Overflow Report'!$L78="SSO, Wet Weather",'Overflow Report'!$AA78="May"),'Overflow Report'!$N78,"0")</f>
        <v>0</v>
      </c>
      <c r="AO80" s="176" t="str">
        <f>IF(AND('Overflow Report'!$L78="SSO, Wet Weather",'Overflow Report'!$AA78="June"),'Overflow Report'!$N78,"0")</f>
        <v>0</v>
      </c>
      <c r="AP80" s="176" t="str">
        <f>IF(AND('Overflow Report'!$L78="SSO, Wet Weather",'Overflow Report'!$AA78="July"),'Overflow Report'!$N78,"0")</f>
        <v>0</v>
      </c>
      <c r="AQ80" s="176" t="str">
        <f>IF(AND('Overflow Report'!$L78="SSO, Wet Weather",'Overflow Report'!$AA78="August"),'Overflow Report'!$N78,"0")</f>
        <v>0</v>
      </c>
      <c r="AR80" s="176" t="str">
        <f>IF(AND('Overflow Report'!$L78="SSO, Wet Weather",'Overflow Report'!$AA78="September"),'Overflow Report'!$N78,"0")</f>
        <v>0</v>
      </c>
      <c r="AS80" s="176" t="str">
        <f>IF(AND('Overflow Report'!$L78="SSO, Wet Weather",'Overflow Report'!$AA78="October"),'Overflow Report'!$N78,"0")</f>
        <v>0</v>
      </c>
      <c r="AT80" s="176" t="str">
        <f>IF(AND('Overflow Report'!$L78="SSO, Wet Weather",'Overflow Report'!$AA78="November"),'Overflow Report'!$N78,"0")</f>
        <v>0</v>
      </c>
      <c r="AU80" s="176" t="str">
        <f>IF(AND('Overflow Report'!$L78="SSO, Wet Weather",'Overflow Report'!$AA78="December"),'Overflow Report'!$N78,"0")</f>
        <v>0</v>
      </c>
      <c r="AV80" s="176"/>
      <c r="AW80" s="176" t="str">
        <f>IF(AND('Overflow Report'!$L78="Release [Sewer], Dry Weather",'Overflow Report'!$AA78="January"),'Overflow Report'!$N78,"0")</f>
        <v>0</v>
      </c>
      <c r="AX80" s="176" t="str">
        <f>IF(AND('Overflow Report'!$L78="Release [Sewer], Dry Weather",'Overflow Report'!$AA78="February"),'Overflow Report'!$N78,"0")</f>
        <v>0</v>
      </c>
      <c r="AY80" s="176" t="str">
        <f>IF(AND('Overflow Report'!$L78="Release [Sewer], Dry Weather",'Overflow Report'!$AA78="March"),'Overflow Report'!$N78,"0")</f>
        <v>0</v>
      </c>
      <c r="AZ80" s="176" t="str">
        <f>IF(AND('Overflow Report'!$L78="Release [Sewer], Dry Weather",'Overflow Report'!$AA78="April"),'Overflow Report'!$N78,"0")</f>
        <v>0</v>
      </c>
      <c r="BA80" s="176" t="str">
        <f>IF(AND('Overflow Report'!$L78="Release [Sewer], Dry Weather",'Overflow Report'!$AA78="May"),'Overflow Report'!$N78,"0")</f>
        <v>0</v>
      </c>
      <c r="BB80" s="176" t="str">
        <f>IF(AND('Overflow Report'!$L78="Release [Sewer], Dry Weather",'Overflow Report'!$AA78="June"),'Overflow Report'!$N78,"0")</f>
        <v>0</v>
      </c>
      <c r="BC80" s="176" t="str">
        <f>IF(AND('Overflow Report'!$L78="Release [Sewer], Dry Weather",'Overflow Report'!$AA78="July"),'Overflow Report'!$N78,"0")</f>
        <v>0</v>
      </c>
      <c r="BD80" s="176" t="str">
        <f>IF(AND('Overflow Report'!$L78="Release [Sewer], Dry Weather",'Overflow Report'!$AA78="August"),'Overflow Report'!$N78,"0")</f>
        <v>0</v>
      </c>
      <c r="BE80" s="176" t="str">
        <f>IF(AND('Overflow Report'!$L78="Release [Sewer], Dry Weather",'Overflow Report'!$AA78="September"),'Overflow Report'!$N78,"0")</f>
        <v>0</v>
      </c>
      <c r="BF80" s="176" t="str">
        <f>IF(AND('Overflow Report'!$L78="Release [Sewer], Dry Weather",'Overflow Report'!$AA78="October"),'Overflow Report'!$N78,"0")</f>
        <v>0</v>
      </c>
      <c r="BG80" s="176" t="str">
        <f>IF(AND('Overflow Report'!$L78="Release [Sewer], Dry Weather",'Overflow Report'!$AA78="November"),'Overflow Report'!$N78,"0")</f>
        <v>0</v>
      </c>
      <c r="BH80" s="176" t="str">
        <f>IF(AND('Overflow Report'!$L78="Release [Sewer], Dry Weather",'Overflow Report'!$AA78="December"),'Overflow Report'!$N78,"0")</f>
        <v>0</v>
      </c>
      <c r="BI80" s="176"/>
      <c r="BJ80" s="176" t="str">
        <f>IF(AND('Overflow Report'!$L78="Release [Sewer], Wet Weather",'Overflow Report'!$AA78="January"),'Overflow Report'!$N78,"0")</f>
        <v>0</v>
      </c>
      <c r="BK80" s="176" t="str">
        <f>IF(AND('Overflow Report'!$L78="Release [Sewer], Wet Weather",'Overflow Report'!$AA78="February"),'Overflow Report'!$N78,"0")</f>
        <v>0</v>
      </c>
      <c r="BL80" s="176" t="str">
        <f>IF(AND('Overflow Report'!$L78="Release [Sewer], Wet Weather",'Overflow Report'!$AA78="March"),'Overflow Report'!$N78,"0")</f>
        <v>0</v>
      </c>
      <c r="BM80" s="176" t="str">
        <f>IF(AND('Overflow Report'!$L78="Release [Sewer], Wet Weather",'Overflow Report'!$AA78="April"),'Overflow Report'!$N78,"0")</f>
        <v>0</v>
      </c>
      <c r="BN80" s="176" t="str">
        <f>IF(AND('Overflow Report'!$L78="Release [Sewer], Wet Weather",'Overflow Report'!$AA78="May"),'Overflow Report'!$N78,"0")</f>
        <v>0</v>
      </c>
      <c r="BO80" s="176" t="str">
        <f>IF(AND('Overflow Report'!$L78="Release [Sewer], Wet Weather",'Overflow Report'!$AA78="June"),'Overflow Report'!$N78,"0")</f>
        <v>0</v>
      </c>
      <c r="BP80" s="176" t="str">
        <f>IF(AND('Overflow Report'!$L78="Release [Sewer], Wet Weather",'Overflow Report'!$AA78="July"),'Overflow Report'!$N78,"0")</f>
        <v>0</v>
      </c>
      <c r="BQ80" s="176" t="str">
        <f>IF(AND('Overflow Report'!$L78="Release [Sewer], Wet Weather",'Overflow Report'!$AA78="August"),'Overflow Report'!$N78,"0")</f>
        <v>0</v>
      </c>
      <c r="BR80" s="176" t="str">
        <f>IF(AND('Overflow Report'!$L78="Release [Sewer], Wet Weather",'Overflow Report'!$AA78="September"),'Overflow Report'!$N78,"0")</f>
        <v>0</v>
      </c>
      <c r="BS80" s="176" t="str">
        <f>IF(AND('Overflow Report'!$L78="Release [Sewer], Wet Weather",'Overflow Report'!$AA78="October"),'Overflow Report'!$N78,"0")</f>
        <v>0</v>
      </c>
      <c r="BT80" s="176" t="str">
        <f>IF(AND('Overflow Report'!$L78="Release [Sewer], Wet Weather",'Overflow Report'!$AA78="November"),'Overflow Report'!$N78,"0")</f>
        <v>0</v>
      </c>
      <c r="BU80" s="176" t="str">
        <f>IF(AND('Overflow Report'!$L78="Release [Sewer], Wet Weather",'Overflow Report'!$AA78="December"),'Overflow Report'!$N78,"0")</f>
        <v>0</v>
      </c>
      <c r="BV80" s="176"/>
      <c r="BW80" s="176"/>
      <c r="BX80" s="176"/>
      <c r="BY80" s="176"/>
      <c r="BZ80" s="176"/>
      <c r="CA80" s="176"/>
      <c r="CB80" s="176"/>
      <c r="CC80" s="176"/>
      <c r="CD80" s="176"/>
      <c r="CE80" s="176"/>
      <c r="CF80" s="176"/>
      <c r="CG80" s="176"/>
      <c r="CH80" s="176"/>
      <c r="CI80" s="176"/>
      <c r="CJ80" s="176"/>
    </row>
    <row r="81" spans="3:88" s="173" customFormat="1" ht="15">
      <c r="C81" s="174"/>
      <c r="D81" s="174"/>
      <c r="E81" s="174"/>
      <c r="R81" s="176"/>
      <c r="S81" s="176"/>
      <c r="T81" s="176"/>
      <c r="U81" s="176"/>
      <c r="V81" s="176"/>
      <c r="W81" s="176" t="str">
        <f>IF(AND('Overflow Report'!$L79="SSO, Dry Weather",'Overflow Report'!$AA79="January"),'Overflow Report'!$N79,"0")</f>
        <v>0</v>
      </c>
      <c r="X81" s="176" t="str">
        <f>IF(AND('Overflow Report'!$L79="SSO, Dry Weather",'Overflow Report'!$AA79="February"),'Overflow Report'!$N79,"0")</f>
        <v>0</v>
      </c>
      <c r="Y81" s="176" t="str">
        <f>IF(AND('Overflow Report'!$L79="SSO, Dry Weather",'Overflow Report'!$AA79="March"),'Overflow Report'!$N79,"0")</f>
        <v>0</v>
      </c>
      <c r="Z81" s="176" t="str">
        <f>IF(AND('Overflow Report'!$L79="SSO, Dry Weather",'Overflow Report'!$AA79="April"),'Overflow Report'!$N79,"0")</f>
        <v>0</v>
      </c>
      <c r="AA81" s="176" t="str">
        <f>IF(AND('Overflow Report'!$L79="SSO, Dry Weather",'Overflow Report'!$AA79="May"),'Overflow Report'!$N79,"0")</f>
        <v>0</v>
      </c>
      <c r="AB81" s="176" t="str">
        <f>IF(AND('Overflow Report'!$L79="SSO, Dry Weather",'Overflow Report'!$AA79="June"),'Overflow Report'!$N79,"0")</f>
        <v>0</v>
      </c>
      <c r="AC81" s="176" t="str">
        <f>IF(AND('Overflow Report'!$L79="SSO, Dry Weather",'Overflow Report'!$AA79="July"),'Overflow Report'!$N79,"0")</f>
        <v>0</v>
      </c>
      <c r="AD81" s="176" t="str">
        <f>IF(AND('Overflow Report'!$L79="SSO, Dry Weather",'Overflow Report'!$AA79="August"),'Overflow Report'!$N79,"0")</f>
        <v>0</v>
      </c>
      <c r="AE81" s="176" t="str">
        <f>IF(AND('Overflow Report'!$L79="SSO, Dry Weather",'Overflow Report'!$AA79="September"),'Overflow Report'!$N79,"0")</f>
        <v>0</v>
      </c>
      <c r="AF81" s="176" t="str">
        <f>IF(AND('Overflow Report'!$L79="SSO, Dry Weather",'Overflow Report'!$AA79="October"),'Overflow Report'!$N79,"0")</f>
        <v>0</v>
      </c>
      <c r="AG81" s="176" t="str">
        <f>IF(AND('Overflow Report'!$L79="SSO, Dry Weather",'Overflow Report'!$AA79="November"),'Overflow Report'!$N79,"0")</f>
        <v>0</v>
      </c>
      <c r="AH81" s="176" t="str">
        <f>IF(AND('Overflow Report'!$L79="SSO, Dry Weather",'Overflow Report'!$AA79="December"),'Overflow Report'!$N79,"0")</f>
        <v>0</v>
      </c>
      <c r="AI81" s="176"/>
      <c r="AJ81" s="176" t="str">
        <f>IF(AND('Overflow Report'!$L79="SSO, Wet Weather",'Overflow Report'!$AA79="January"),'Overflow Report'!$N79,"0")</f>
        <v>0</v>
      </c>
      <c r="AK81" s="176" t="str">
        <f>IF(AND('Overflow Report'!$L79="SSO, Wet Weather",'Overflow Report'!$AA79="February"),'Overflow Report'!$N79,"0")</f>
        <v>0</v>
      </c>
      <c r="AL81" s="176" t="str">
        <f>IF(AND('Overflow Report'!$L79="SSO, Wet Weather",'Overflow Report'!$AA79="March"),'Overflow Report'!$N79,"0")</f>
        <v>0</v>
      </c>
      <c r="AM81" s="176" t="str">
        <f>IF(AND('Overflow Report'!$L79="SSO, Wet Weather",'Overflow Report'!$AA79="April"),'Overflow Report'!$N79,"0")</f>
        <v>0</v>
      </c>
      <c r="AN81" s="176" t="str">
        <f>IF(AND('Overflow Report'!$L79="SSO, Wet Weather",'Overflow Report'!$AA79="May"),'Overflow Report'!$N79,"0")</f>
        <v>0</v>
      </c>
      <c r="AO81" s="176" t="str">
        <f>IF(AND('Overflow Report'!$L79="SSO, Wet Weather",'Overflow Report'!$AA79="June"),'Overflow Report'!$N79,"0")</f>
        <v>0</v>
      </c>
      <c r="AP81" s="176" t="str">
        <f>IF(AND('Overflow Report'!$L79="SSO, Wet Weather",'Overflow Report'!$AA79="July"),'Overflow Report'!$N79,"0")</f>
        <v>0</v>
      </c>
      <c r="AQ81" s="176" t="str">
        <f>IF(AND('Overflow Report'!$L79="SSO, Wet Weather",'Overflow Report'!$AA79="August"),'Overflow Report'!$N79,"0")</f>
        <v>0</v>
      </c>
      <c r="AR81" s="176" t="str">
        <f>IF(AND('Overflow Report'!$L79="SSO, Wet Weather",'Overflow Report'!$AA79="September"),'Overflow Report'!$N79,"0")</f>
        <v>0</v>
      </c>
      <c r="AS81" s="176" t="str">
        <f>IF(AND('Overflow Report'!$L79="SSO, Wet Weather",'Overflow Report'!$AA79="October"),'Overflow Report'!$N79,"0")</f>
        <v>0</v>
      </c>
      <c r="AT81" s="176" t="str">
        <f>IF(AND('Overflow Report'!$L79="SSO, Wet Weather",'Overflow Report'!$AA79="November"),'Overflow Report'!$N79,"0")</f>
        <v>0</v>
      </c>
      <c r="AU81" s="176" t="str">
        <f>IF(AND('Overflow Report'!$L79="SSO, Wet Weather",'Overflow Report'!$AA79="December"),'Overflow Report'!$N79,"0")</f>
        <v>0</v>
      </c>
      <c r="AV81" s="176"/>
      <c r="AW81" s="176" t="str">
        <f>IF(AND('Overflow Report'!$L79="Release [Sewer], Dry Weather",'Overflow Report'!$AA79="January"),'Overflow Report'!$N79,"0")</f>
        <v>0</v>
      </c>
      <c r="AX81" s="176" t="str">
        <f>IF(AND('Overflow Report'!$L79="Release [Sewer], Dry Weather",'Overflow Report'!$AA79="February"),'Overflow Report'!$N79,"0")</f>
        <v>0</v>
      </c>
      <c r="AY81" s="176" t="str">
        <f>IF(AND('Overflow Report'!$L79="Release [Sewer], Dry Weather",'Overflow Report'!$AA79="March"),'Overflow Report'!$N79,"0")</f>
        <v>0</v>
      </c>
      <c r="AZ81" s="176" t="str">
        <f>IF(AND('Overflow Report'!$L79="Release [Sewer], Dry Weather",'Overflow Report'!$AA79="April"),'Overflow Report'!$N79,"0")</f>
        <v>0</v>
      </c>
      <c r="BA81" s="176" t="str">
        <f>IF(AND('Overflow Report'!$L79="Release [Sewer], Dry Weather",'Overflow Report'!$AA79="May"),'Overflow Report'!$N79,"0")</f>
        <v>0</v>
      </c>
      <c r="BB81" s="176" t="str">
        <f>IF(AND('Overflow Report'!$L79="Release [Sewer], Dry Weather",'Overflow Report'!$AA79="June"),'Overflow Report'!$N79,"0")</f>
        <v>0</v>
      </c>
      <c r="BC81" s="176" t="str">
        <f>IF(AND('Overflow Report'!$L79="Release [Sewer], Dry Weather",'Overflow Report'!$AA79="July"),'Overflow Report'!$N79,"0")</f>
        <v>0</v>
      </c>
      <c r="BD81" s="176" t="str">
        <f>IF(AND('Overflow Report'!$L79="Release [Sewer], Dry Weather",'Overflow Report'!$AA79="August"),'Overflow Report'!$N79,"0")</f>
        <v>0</v>
      </c>
      <c r="BE81" s="176" t="str">
        <f>IF(AND('Overflow Report'!$L79="Release [Sewer], Dry Weather",'Overflow Report'!$AA79="September"),'Overflow Report'!$N79,"0")</f>
        <v>0</v>
      </c>
      <c r="BF81" s="176" t="str">
        <f>IF(AND('Overflow Report'!$L79="Release [Sewer], Dry Weather",'Overflow Report'!$AA79="October"),'Overflow Report'!$N79,"0")</f>
        <v>0</v>
      </c>
      <c r="BG81" s="176" t="str">
        <f>IF(AND('Overflow Report'!$L79="Release [Sewer], Dry Weather",'Overflow Report'!$AA79="November"),'Overflow Report'!$N79,"0")</f>
        <v>0</v>
      </c>
      <c r="BH81" s="176" t="str">
        <f>IF(AND('Overflow Report'!$L79="Release [Sewer], Dry Weather",'Overflow Report'!$AA79="December"),'Overflow Report'!$N79,"0")</f>
        <v>0</v>
      </c>
      <c r="BI81" s="176"/>
      <c r="BJ81" s="176" t="str">
        <f>IF(AND('Overflow Report'!$L79="Release [Sewer], Wet Weather",'Overflow Report'!$AA79="January"),'Overflow Report'!$N79,"0")</f>
        <v>0</v>
      </c>
      <c r="BK81" s="176" t="str">
        <f>IF(AND('Overflow Report'!$L79="Release [Sewer], Wet Weather",'Overflow Report'!$AA79="February"),'Overflow Report'!$N79,"0")</f>
        <v>0</v>
      </c>
      <c r="BL81" s="176" t="str">
        <f>IF(AND('Overflow Report'!$L79="Release [Sewer], Wet Weather",'Overflow Report'!$AA79="March"),'Overflow Report'!$N79,"0")</f>
        <v>0</v>
      </c>
      <c r="BM81" s="176" t="str">
        <f>IF(AND('Overflow Report'!$L79="Release [Sewer], Wet Weather",'Overflow Report'!$AA79="April"),'Overflow Report'!$N79,"0")</f>
        <v>0</v>
      </c>
      <c r="BN81" s="176" t="str">
        <f>IF(AND('Overflow Report'!$L79="Release [Sewer], Wet Weather",'Overflow Report'!$AA79="May"),'Overflow Report'!$N79,"0")</f>
        <v>0</v>
      </c>
      <c r="BO81" s="176" t="str">
        <f>IF(AND('Overflow Report'!$L79="Release [Sewer], Wet Weather",'Overflow Report'!$AA79="June"),'Overflow Report'!$N79,"0")</f>
        <v>0</v>
      </c>
      <c r="BP81" s="176" t="str">
        <f>IF(AND('Overflow Report'!$L79="Release [Sewer], Wet Weather",'Overflow Report'!$AA79="July"),'Overflow Report'!$N79,"0")</f>
        <v>0</v>
      </c>
      <c r="BQ81" s="176" t="str">
        <f>IF(AND('Overflow Report'!$L79="Release [Sewer], Wet Weather",'Overflow Report'!$AA79="August"),'Overflow Report'!$N79,"0")</f>
        <v>0</v>
      </c>
      <c r="BR81" s="176" t="str">
        <f>IF(AND('Overflow Report'!$L79="Release [Sewer], Wet Weather",'Overflow Report'!$AA79="September"),'Overflow Report'!$N79,"0")</f>
        <v>0</v>
      </c>
      <c r="BS81" s="176" t="str">
        <f>IF(AND('Overflow Report'!$L79="Release [Sewer], Wet Weather",'Overflow Report'!$AA79="October"),'Overflow Report'!$N79,"0")</f>
        <v>0</v>
      </c>
      <c r="BT81" s="176" t="str">
        <f>IF(AND('Overflow Report'!$L79="Release [Sewer], Wet Weather",'Overflow Report'!$AA79="November"),'Overflow Report'!$N79,"0")</f>
        <v>0</v>
      </c>
      <c r="BU81" s="176" t="str">
        <f>IF(AND('Overflow Report'!$L79="Release [Sewer], Wet Weather",'Overflow Report'!$AA79="December"),'Overflow Report'!$N79,"0")</f>
        <v>0</v>
      </c>
      <c r="BV81" s="176"/>
      <c r="BW81" s="176"/>
      <c r="BX81" s="176"/>
      <c r="BY81" s="176"/>
      <c r="BZ81" s="176"/>
      <c r="CA81" s="176"/>
      <c r="CB81" s="176"/>
      <c r="CC81" s="176"/>
      <c r="CD81" s="176"/>
      <c r="CE81" s="176"/>
      <c r="CF81" s="176"/>
      <c r="CG81" s="176"/>
      <c r="CH81" s="176"/>
      <c r="CI81" s="176"/>
      <c r="CJ81" s="176"/>
    </row>
    <row r="82" spans="3:88" s="173" customFormat="1" ht="15">
      <c r="C82" s="174"/>
      <c r="D82" s="174"/>
      <c r="E82" s="174"/>
      <c r="R82" s="176"/>
      <c r="S82" s="176"/>
      <c r="T82" s="176"/>
      <c r="U82" s="176"/>
      <c r="V82" s="176"/>
      <c r="W82" s="176" t="str">
        <f>IF(AND('Overflow Report'!$L80="SSO, Dry Weather",'Overflow Report'!$AA80="January"),'Overflow Report'!$N80,"0")</f>
        <v>0</v>
      </c>
      <c r="X82" s="176" t="str">
        <f>IF(AND('Overflow Report'!$L80="SSO, Dry Weather",'Overflow Report'!$AA80="February"),'Overflow Report'!$N80,"0")</f>
        <v>0</v>
      </c>
      <c r="Y82" s="176" t="str">
        <f>IF(AND('Overflow Report'!$L80="SSO, Dry Weather",'Overflow Report'!$AA80="March"),'Overflow Report'!$N80,"0")</f>
        <v>0</v>
      </c>
      <c r="Z82" s="176" t="str">
        <f>IF(AND('Overflow Report'!$L80="SSO, Dry Weather",'Overflow Report'!$AA80="April"),'Overflow Report'!$N80,"0")</f>
        <v>0</v>
      </c>
      <c r="AA82" s="176" t="str">
        <f>IF(AND('Overflow Report'!$L80="SSO, Dry Weather",'Overflow Report'!$AA80="May"),'Overflow Report'!$N80,"0")</f>
        <v>0</v>
      </c>
      <c r="AB82" s="176" t="str">
        <f>IF(AND('Overflow Report'!$L80="SSO, Dry Weather",'Overflow Report'!$AA80="June"),'Overflow Report'!$N80,"0")</f>
        <v>0</v>
      </c>
      <c r="AC82" s="176" t="str">
        <f>IF(AND('Overflow Report'!$L80="SSO, Dry Weather",'Overflow Report'!$AA80="July"),'Overflow Report'!$N80,"0")</f>
        <v>0</v>
      </c>
      <c r="AD82" s="176" t="str">
        <f>IF(AND('Overflow Report'!$L80="SSO, Dry Weather",'Overflow Report'!$AA80="August"),'Overflow Report'!$N80,"0")</f>
        <v>0</v>
      </c>
      <c r="AE82" s="176" t="str">
        <f>IF(AND('Overflow Report'!$L80="SSO, Dry Weather",'Overflow Report'!$AA80="September"),'Overflow Report'!$N80,"0")</f>
        <v>0</v>
      </c>
      <c r="AF82" s="176" t="str">
        <f>IF(AND('Overflow Report'!$L80="SSO, Dry Weather",'Overflow Report'!$AA80="October"),'Overflow Report'!$N80,"0")</f>
        <v>0</v>
      </c>
      <c r="AG82" s="176" t="str">
        <f>IF(AND('Overflow Report'!$L80="SSO, Dry Weather",'Overflow Report'!$AA80="November"),'Overflow Report'!$N80,"0")</f>
        <v>0</v>
      </c>
      <c r="AH82" s="176" t="str">
        <f>IF(AND('Overflow Report'!$L80="SSO, Dry Weather",'Overflow Report'!$AA80="December"),'Overflow Report'!$N80,"0")</f>
        <v>0</v>
      </c>
      <c r="AI82" s="176"/>
      <c r="AJ82" s="176" t="str">
        <f>IF(AND('Overflow Report'!$L80="SSO, Wet Weather",'Overflow Report'!$AA80="January"),'Overflow Report'!$N80,"0")</f>
        <v>0</v>
      </c>
      <c r="AK82" s="176" t="str">
        <f>IF(AND('Overflow Report'!$L80="SSO, Wet Weather",'Overflow Report'!$AA80="February"),'Overflow Report'!$N80,"0")</f>
        <v>0</v>
      </c>
      <c r="AL82" s="176" t="str">
        <f>IF(AND('Overflow Report'!$L80="SSO, Wet Weather",'Overflow Report'!$AA80="March"),'Overflow Report'!$N80,"0")</f>
        <v>0</v>
      </c>
      <c r="AM82" s="176" t="str">
        <f>IF(AND('Overflow Report'!$L80="SSO, Wet Weather",'Overflow Report'!$AA80="April"),'Overflow Report'!$N80,"0")</f>
        <v>0</v>
      </c>
      <c r="AN82" s="176" t="str">
        <f>IF(AND('Overflow Report'!$L80="SSO, Wet Weather",'Overflow Report'!$AA80="May"),'Overflow Report'!$N80,"0")</f>
        <v>0</v>
      </c>
      <c r="AO82" s="176" t="str">
        <f>IF(AND('Overflow Report'!$L80="SSO, Wet Weather",'Overflow Report'!$AA80="June"),'Overflow Report'!$N80,"0")</f>
        <v>0</v>
      </c>
      <c r="AP82" s="176" t="str">
        <f>IF(AND('Overflow Report'!$L80="SSO, Wet Weather",'Overflow Report'!$AA80="July"),'Overflow Report'!$N80,"0")</f>
        <v>0</v>
      </c>
      <c r="AQ82" s="176" t="str">
        <f>IF(AND('Overflow Report'!$L80="SSO, Wet Weather",'Overflow Report'!$AA80="August"),'Overflow Report'!$N80,"0")</f>
        <v>0</v>
      </c>
      <c r="AR82" s="176" t="str">
        <f>IF(AND('Overflow Report'!$L80="SSO, Wet Weather",'Overflow Report'!$AA80="September"),'Overflow Report'!$N80,"0")</f>
        <v>0</v>
      </c>
      <c r="AS82" s="176" t="str">
        <f>IF(AND('Overflow Report'!$L80="SSO, Wet Weather",'Overflow Report'!$AA80="October"),'Overflow Report'!$N80,"0")</f>
        <v>0</v>
      </c>
      <c r="AT82" s="176" t="str">
        <f>IF(AND('Overflow Report'!$L80="SSO, Wet Weather",'Overflow Report'!$AA80="November"),'Overflow Report'!$N80,"0")</f>
        <v>0</v>
      </c>
      <c r="AU82" s="176" t="str">
        <f>IF(AND('Overflow Report'!$L80="SSO, Wet Weather",'Overflow Report'!$AA80="December"),'Overflow Report'!$N80,"0")</f>
        <v>0</v>
      </c>
      <c r="AV82" s="176"/>
      <c r="AW82" s="176" t="str">
        <f>IF(AND('Overflow Report'!$L80="Release [Sewer], Dry Weather",'Overflow Report'!$AA80="January"),'Overflow Report'!$N80,"0")</f>
        <v>0</v>
      </c>
      <c r="AX82" s="176" t="str">
        <f>IF(AND('Overflow Report'!$L80="Release [Sewer], Dry Weather",'Overflow Report'!$AA80="February"),'Overflow Report'!$N80,"0")</f>
        <v>0</v>
      </c>
      <c r="AY82" s="176" t="str">
        <f>IF(AND('Overflow Report'!$L80="Release [Sewer], Dry Weather",'Overflow Report'!$AA80="March"),'Overflow Report'!$N80,"0")</f>
        <v>0</v>
      </c>
      <c r="AZ82" s="176" t="str">
        <f>IF(AND('Overflow Report'!$L80="Release [Sewer], Dry Weather",'Overflow Report'!$AA80="April"),'Overflow Report'!$N80,"0")</f>
        <v>0</v>
      </c>
      <c r="BA82" s="176" t="str">
        <f>IF(AND('Overflow Report'!$L80="Release [Sewer], Dry Weather",'Overflow Report'!$AA80="May"),'Overflow Report'!$N80,"0")</f>
        <v>0</v>
      </c>
      <c r="BB82" s="176" t="str">
        <f>IF(AND('Overflow Report'!$L80="Release [Sewer], Dry Weather",'Overflow Report'!$AA80="June"),'Overflow Report'!$N80,"0")</f>
        <v>0</v>
      </c>
      <c r="BC82" s="176" t="str">
        <f>IF(AND('Overflow Report'!$L80="Release [Sewer], Dry Weather",'Overflow Report'!$AA80="July"),'Overflow Report'!$N80,"0")</f>
        <v>0</v>
      </c>
      <c r="BD82" s="176" t="str">
        <f>IF(AND('Overflow Report'!$L80="Release [Sewer], Dry Weather",'Overflow Report'!$AA80="August"),'Overflow Report'!$N80,"0")</f>
        <v>0</v>
      </c>
      <c r="BE82" s="176" t="str">
        <f>IF(AND('Overflow Report'!$L80="Release [Sewer], Dry Weather",'Overflow Report'!$AA80="September"),'Overflow Report'!$N80,"0")</f>
        <v>0</v>
      </c>
      <c r="BF82" s="176" t="str">
        <f>IF(AND('Overflow Report'!$L80="Release [Sewer], Dry Weather",'Overflow Report'!$AA80="October"),'Overflow Report'!$N80,"0")</f>
        <v>0</v>
      </c>
      <c r="BG82" s="176" t="str">
        <f>IF(AND('Overflow Report'!$L80="Release [Sewer], Dry Weather",'Overflow Report'!$AA80="November"),'Overflow Report'!$N80,"0")</f>
        <v>0</v>
      </c>
      <c r="BH82" s="176" t="str">
        <f>IF(AND('Overflow Report'!$L80="Release [Sewer], Dry Weather",'Overflow Report'!$AA80="December"),'Overflow Report'!$N80,"0")</f>
        <v>0</v>
      </c>
      <c r="BI82" s="176"/>
      <c r="BJ82" s="176" t="str">
        <f>IF(AND('Overflow Report'!$L80="Release [Sewer], Wet Weather",'Overflow Report'!$AA80="January"),'Overflow Report'!$N80,"0")</f>
        <v>0</v>
      </c>
      <c r="BK82" s="176" t="str">
        <f>IF(AND('Overflow Report'!$L80="Release [Sewer], Wet Weather",'Overflow Report'!$AA80="February"),'Overflow Report'!$N80,"0")</f>
        <v>0</v>
      </c>
      <c r="BL82" s="176" t="str">
        <f>IF(AND('Overflow Report'!$L80="Release [Sewer], Wet Weather",'Overflow Report'!$AA80="March"),'Overflow Report'!$N80,"0")</f>
        <v>0</v>
      </c>
      <c r="BM82" s="176" t="str">
        <f>IF(AND('Overflow Report'!$L80="Release [Sewer], Wet Weather",'Overflow Report'!$AA80="April"),'Overflow Report'!$N80,"0")</f>
        <v>0</v>
      </c>
      <c r="BN82" s="176" t="str">
        <f>IF(AND('Overflow Report'!$L80="Release [Sewer], Wet Weather",'Overflow Report'!$AA80="May"),'Overflow Report'!$N80,"0")</f>
        <v>0</v>
      </c>
      <c r="BO82" s="176" t="str">
        <f>IF(AND('Overflow Report'!$L80="Release [Sewer], Wet Weather",'Overflow Report'!$AA80="June"),'Overflow Report'!$N80,"0")</f>
        <v>0</v>
      </c>
      <c r="BP82" s="176" t="str">
        <f>IF(AND('Overflow Report'!$L80="Release [Sewer], Wet Weather",'Overflow Report'!$AA80="July"),'Overflow Report'!$N80,"0")</f>
        <v>0</v>
      </c>
      <c r="BQ82" s="176" t="str">
        <f>IF(AND('Overflow Report'!$L80="Release [Sewer], Wet Weather",'Overflow Report'!$AA80="August"),'Overflow Report'!$N80,"0")</f>
        <v>0</v>
      </c>
      <c r="BR82" s="176" t="str">
        <f>IF(AND('Overflow Report'!$L80="Release [Sewer], Wet Weather",'Overflow Report'!$AA80="September"),'Overflow Report'!$N80,"0")</f>
        <v>0</v>
      </c>
      <c r="BS82" s="176" t="str">
        <f>IF(AND('Overflow Report'!$L80="Release [Sewer], Wet Weather",'Overflow Report'!$AA80="October"),'Overflow Report'!$N80,"0")</f>
        <v>0</v>
      </c>
      <c r="BT82" s="176" t="str">
        <f>IF(AND('Overflow Report'!$L80="Release [Sewer], Wet Weather",'Overflow Report'!$AA80="November"),'Overflow Report'!$N80,"0")</f>
        <v>0</v>
      </c>
      <c r="BU82" s="176" t="str">
        <f>IF(AND('Overflow Report'!$L80="Release [Sewer], Wet Weather",'Overflow Report'!$AA80="December"),'Overflow Report'!$N80,"0")</f>
        <v>0</v>
      </c>
      <c r="BV82" s="176"/>
      <c r="BW82" s="176"/>
      <c r="BX82" s="176"/>
      <c r="BY82" s="176"/>
      <c r="BZ82" s="176"/>
      <c r="CA82" s="176"/>
      <c r="CB82" s="176"/>
      <c r="CC82" s="176"/>
      <c r="CD82" s="176"/>
      <c r="CE82" s="176"/>
      <c r="CF82" s="176"/>
      <c r="CG82" s="176"/>
      <c r="CH82" s="176"/>
      <c r="CI82" s="176"/>
      <c r="CJ82" s="176"/>
    </row>
    <row r="83" spans="3:88" s="173" customFormat="1" ht="15">
      <c r="C83" s="174"/>
      <c r="D83" s="174"/>
      <c r="E83" s="174"/>
      <c r="R83" s="176"/>
      <c r="S83" s="176"/>
      <c r="T83" s="176"/>
      <c r="U83" s="176"/>
      <c r="V83" s="176"/>
      <c r="W83" s="176" t="str">
        <f>IF(AND('Overflow Report'!$L81="SSO, Dry Weather",'Overflow Report'!$AA81="January"),'Overflow Report'!$N81,"0")</f>
        <v>0</v>
      </c>
      <c r="X83" s="176" t="str">
        <f>IF(AND('Overflow Report'!$L81="SSO, Dry Weather",'Overflow Report'!$AA81="February"),'Overflow Report'!$N81,"0")</f>
        <v>0</v>
      </c>
      <c r="Y83" s="176" t="str">
        <f>IF(AND('Overflow Report'!$L81="SSO, Dry Weather",'Overflow Report'!$AA81="March"),'Overflow Report'!$N81,"0")</f>
        <v>0</v>
      </c>
      <c r="Z83" s="176" t="str">
        <f>IF(AND('Overflow Report'!$L81="SSO, Dry Weather",'Overflow Report'!$AA81="April"),'Overflow Report'!$N81,"0")</f>
        <v>0</v>
      </c>
      <c r="AA83" s="176" t="str">
        <f>IF(AND('Overflow Report'!$L81="SSO, Dry Weather",'Overflow Report'!$AA81="May"),'Overflow Report'!$N81,"0")</f>
        <v>0</v>
      </c>
      <c r="AB83" s="176" t="str">
        <f>IF(AND('Overflow Report'!$L81="SSO, Dry Weather",'Overflow Report'!$AA81="June"),'Overflow Report'!$N81,"0")</f>
        <v>0</v>
      </c>
      <c r="AC83" s="176" t="str">
        <f>IF(AND('Overflow Report'!$L81="SSO, Dry Weather",'Overflow Report'!$AA81="July"),'Overflow Report'!$N81,"0")</f>
        <v>0</v>
      </c>
      <c r="AD83" s="176" t="str">
        <f>IF(AND('Overflow Report'!$L81="SSO, Dry Weather",'Overflow Report'!$AA81="August"),'Overflow Report'!$N81,"0")</f>
        <v>0</v>
      </c>
      <c r="AE83" s="176" t="str">
        <f>IF(AND('Overflow Report'!$L81="SSO, Dry Weather",'Overflow Report'!$AA81="September"),'Overflow Report'!$N81,"0")</f>
        <v>0</v>
      </c>
      <c r="AF83" s="176" t="str">
        <f>IF(AND('Overflow Report'!$L81="SSO, Dry Weather",'Overflow Report'!$AA81="October"),'Overflow Report'!$N81,"0")</f>
        <v>0</v>
      </c>
      <c r="AG83" s="176" t="str">
        <f>IF(AND('Overflow Report'!$L81="SSO, Dry Weather",'Overflow Report'!$AA81="November"),'Overflow Report'!$N81,"0")</f>
        <v>0</v>
      </c>
      <c r="AH83" s="176" t="str">
        <f>IF(AND('Overflow Report'!$L81="SSO, Dry Weather",'Overflow Report'!$AA81="December"),'Overflow Report'!$N81,"0")</f>
        <v>0</v>
      </c>
      <c r="AI83" s="176"/>
      <c r="AJ83" s="176" t="str">
        <f>IF(AND('Overflow Report'!$L81="SSO, Wet Weather",'Overflow Report'!$AA81="January"),'Overflow Report'!$N81,"0")</f>
        <v>0</v>
      </c>
      <c r="AK83" s="176" t="str">
        <f>IF(AND('Overflow Report'!$L81="SSO, Wet Weather",'Overflow Report'!$AA81="February"),'Overflow Report'!$N81,"0")</f>
        <v>0</v>
      </c>
      <c r="AL83" s="176" t="str">
        <f>IF(AND('Overflow Report'!$L81="SSO, Wet Weather",'Overflow Report'!$AA81="March"),'Overflow Report'!$N81,"0")</f>
        <v>0</v>
      </c>
      <c r="AM83" s="176" t="str">
        <f>IF(AND('Overflow Report'!$L81="SSO, Wet Weather",'Overflow Report'!$AA81="April"),'Overflow Report'!$N81,"0")</f>
        <v>0</v>
      </c>
      <c r="AN83" s="176" t="str">
        <f>IF(AND('Overflow Report'!$L81="SSO, Wet Weather",'Overflow Report'!$AA81="May"),'Overflow Report'!$N81,"0")</f>
        <v>0</v>
      </c>
      <c r="AO83" s="176" t="str">
        <f>IF(AND('Overflow Report'!$L81="SSO, Wet Weather",'Overflow Report'!$AA81="June"),'Overflow Report'!$N81,"0")</f>
        <v>0</v>
      </c>
      <c r="AP83" s="176" t="str">
        <f>IF(AND('Overflow Report'!$L81="SSO, Wet Weather",'Overflow Report'!$AA81="July"),'Overflow Report'!$N81,"0")</f>
        <v>0</v>
      </c>
      <c r="AQ83" s="176" t="str">
        <f>IF(AND('Overflow Report'!$L81="SSO, Wet Weather",'Overflow Report'!$AA81="August"),'Overflow Report'!$N81,"0")</f>
        <v>0</v>
      </c>
      <c r="AR83" s="176" t="str">
        <f>IF(AND('Overflow Report'!$L81="SSO, Wet Weather",'Overflow Report'!$AA81="September"),'Overflow Report'!$N81,"0")</f>
        <v>0</v>
      </c>
      <c r="AS83" s="176" t="str">
        <f>IF(AND('Overflow Report'!$L81="SSO, Wet Weather",'Overflow Report'!$AA81="October"),'Overflow Report'!$N81,"0")</f>
        <v>0</v>
      </c>
      <c r="AT83" s="176" t="str">
        <f>IF(AND('Overflow Report'!$L81="SSO, Wet Weather",'Overflow Report'!$AA81="November"),'Overflow Report'!$N81,"0")</f>
        <v>0</v>
      </c>
      <c r="AU83" s="176" t="str">
        <f>IF(AND('Overflow Report'!$L81="SSO, Wet Weather",'Overflow Report'!$AA81="December"),'Overflow Report'!$N81,"0")</f>
        <v>0</v>
      </c>
      <c r="AV83" s="176"/>
      <c r="AW83" s="176" t="str">
        <f>IF(AND('Overflow Report'!$L81="Release [Sewer], Dry Weather",'Overflow Report'!$AA81="January"),'Overflow Report'!$N81,"0")</f>
        <v>0</v>
      </c>
      <c r="AX83" s="176" t="str">
        <f>IF(AND('Overflow Report'!$L81="Release [Sewer], Dry Weather",'Overflow Report'!$AA81="February"),'Overflow Report'!$N81,"0")</f>
        <v>0</v>
      </c>
      <c r="AY83" s="176" t="str">
        <f>IF(AND('Overflow Report'!$L81="Release [Sewer], Dry Weather",'Overflow Report'!$AA81="March"),'Overflow Report'!$N81,"0")</f>
        <v>0</v>
      </c>
      <c r="AZ83" s="176" t="str">
        <f>IF(AND('Overflow Report'!$L81="Release [Sewer], Dry Weather",'Overflow Report'!$AA81="April"),'Overflow Report'!$N81,"0")</f>
        <v>0</v>
      </c>
      <c r="BA83" s="176" t="str">
        <f>IF(AND('Overflow Report'!$L81="Release [Sewer], Dry Weather",'Overflow Report'!$AA81="May"),'Overflow Report'!$N81,"0")</f>
        <v>0</v>
      </c>
      <c r="BB83" s="176" t="str">
        <f>IF(AND('Overflow Report'!$L81="Release [Sewer], Dry Weather",'Overflow Report'!$AA81="June"),'Overflow Report'!$N81,"0")</f>
        <v>0</v>
      </c>
      <c r="BC83" s="176" t="str">
        <f>IF(AND('Overflow Report'!$L81="Release [Sewer], Dry Weather",'Overflow Report'!$AA81="July"),'Overflow Report'!$N81,"0")</f>
        <v>0</v>
      </c>
      <c r="BD83" s="176" t="str">
        <f>IF(AND('Overflow Report'!$L81="Release [Sewer], Dry Weather",'Overflow Report'!$AA81="August"),'Overflow Report'!$N81,"0")</f>
        <v>0</v>
      </c>
      <c r="BE83" s="176" t="str">
        <f>IF(AND('Overflow Report'!$L81="Release [Sewer], Dry Weather",'Overflow Report'!$AA81="September"),'Overflow Report'!$N81,"0")</f>
        <v>0</v>
      </c>
      <c r="BF83" s="176" t="str">
        <f>IF(AND('Overflow Report'!$L81="Release [Sewer], Dry Weather",'Overflow Report'!$AA81="October"),'Overflow Report'!$N81,"0")</f>
        <v>0</v>
      </c>
      <c r="BG83" s="176" t="str">
        <f>IF(AND('Overflow Report'!$L81="Release [Sewer], Dry Weather",'Overflow Report'!$AA81="November"),'Overflow Report'!$N81,"0")</f>
        <v>0</v>
      </c>
      <c r="BH83" s="176" t="str">
        <f>IF(AND('Overflow Report'!$L81="Release [Sewer], Dry Weather",'Overflow Report'!$AA81="December"),'Overflow Report'!$N81,"0")</f>
        <v>0</v>
      </c>
      <c r="BI83" s="176"/>
      <c r="BJ83" s="176" t="str">
        <f>IF(AND('Overflow Report'!$L81="Release [Sewer], Wet Weather",'Overflow Report'!$AA81="January"),'Overflow Report'!$N81,"0")</f>
        <v>0</v>
      </c>
      <c r="BK83" s="176" t="str">
        <f>IF(AND('Overflow Report'!$L81="Release [Sewer], Wet Weather",'Overflow Report'!$AA81="February"),'Overflow Report'!$N81,"0")</f>
        <v>0</v>
      </c>
      <c r="BL83" s="176" t="str">
        <f>IF(AND('Overflow Report'!$L81="Release [Sewer], Wet Weather",'Overflow Report'!$AA81="March"),'Overflow Report'!$N81,"0")</f>
        <v>0</v>
      </c>
      <c r="BM83" s="176" t="str">
        <f>IF(AND('Overflow Report'!$L81="Release [Sewer], Wet Weather",'Overflow Report'!$AA81="April"),'Overflow Report'!$N81,"0")</f>
        <v>0</v>
      </c>
      <c r="BN83" s="176" t="str">
        <f>IF(AND('Overflow Report'!$L81="Release [Sewer], Wet Weather",'Overflow Report'!$AA81="May"),'Overflow Report'!$N81,"0")</f>
        <v>0</v>
      </c>
      <c r="BO83" s="176" t="str">
        <f>IF(AND('Overflow Report'!$L81="Release [Sewer], Wet Weather",'Overflow Report'!$AA81="June"),'Overflow Report'!$N81,"0")</f>
        <v>0</v>
      </c>
      <c r="BP83" s="176" t="str">
        <f>IF(AND('Overflow Report'!$L81="Release [Sewer], Wet Weather",'Overflow Report'!$AA81="July"),'Overflow Report'!$N81,"0")</f>
        <v>0</v>
      </c>
      <c r="BQ83" s="176" t="str">
        <f>IF(AND('Overflow Report'!$L81="Release [Sewer], Wet Weather",'Overflow Report'!$AA81="August"),'Overflow Report'!$N81,"0")</f>
        <v>0</v>
      </c>
      <c r="BR83" s="176" t="str">
        <f>IF(AND('Overflow Report'!$L81="Release [Sewer], Wet Weather",'Overflow Report'!$AA81="September"),'Overflow Report'!$N81,"0")</f>
        <v>0</v>
      </c>
      <c r="BS83" s="176" t="str">
        <f>IF(AND('Overflow Report'!$L81="Release [Sewer], Wet Weather",'Overflow Report'!$AA81="October"),'Overflow Report'!$N81,"0")</f>
        <v>0</v>
      </c>
      <c r="BT83" s="176" t="str">
        <f>IF(AND('Overflow Report'!$L81="Release [Sewer], Wet Weather",'Overflow Report'!$AA81="November"),'Overflow Report'!$N81,"0")</f>
        <v>0</v>
      </c>
      <c r="BU83" s="176" t="str">
        <f>IF(AND('Overflow Report'!$L81="Release [Sewer], Wet Weather",'Overflow Report'!$AA81="December"),'Overflow Report'!$N81,"0")</f>
        <v>0</v>
      </c>
      <c r="BV83" s="176"/>
      <c r="BW83" s="176"/>
      <c r="BX83" s="176"/>
      <c r="BY83" s="176"/>
      <c r="BZ83" s="176"/>
      <c r="CA83" s="176"/>
      <c r="CB83" s="176"/>
      <c r="CC83" s="176"/>
      <c r="CD83" s="176"/>
      <c r="CE83" s="176"/>
      <c r="CF83" s="176"/>
      <c r="CG83" s="176"/>
      <c r="CH83" s="176"/>
      <c r="CI83" s="176"/>
      <c r="CJ83" s="176"/>
    </row>
    <row r="84" spans="3:88" s="173" customFormat="1" ht="15">
      <c r="C84" s="174"/>
      <c r="D84" s="174"/>
      <c r="E84" s="174"/>
      <c r="R84" s="176"/>
      <c r="S84" s="176"/>
      <c r="T84" s="176"/>
      <c r="U84" s="176"/>
      <c r="V84" s="176"/>
      <c r="W84" s="176" t="str">
        <f>IF(AND('Overflow Report'!$L82="SSO, Dry Weather",'Overflow Report'!$AA82="January"),'Overflow Report'!$N82,"0")</f>
        <v>0</v>
      </c>
      <c r="X84" s="176" t="str">
        <f>IF(AND('Overflow Report'!$L82="SSO, Dry Weather",'Overflow Report'!$AA82="February"),'Overflow Report'!$N82,"0")</f>
        <v>0</v>
      </c>
      <c r="Y84" s="176" t="str">
        <f>IF(AND('Overflow Report'!$L82="SSO, Dry Weather",'Overflow Report'!$AA82="March"),'Overflow Report'!$N82,"0")</f>
        <v>0</v>
      </c>
      <c r="Z84" s="176" t="str">
        <f>IF(AND('Overflow Report'!$L82="SSO, Dry Weather",'Overflow Report'!$AA82="April"),'Overflow Report'!$N82,"0")</f>
        <v>0</v>
      </c>
      <c r="AA84" s="176" t="str">
        <f>IF(AND('Overflow Report'!$L82="SSO, Dry Weather",'Overflow Report'!$AA82="May"),'Overflow Report'!$N82,"0")</f>
        <v>0</v>
      </c>
      <c r="AB84" s="176" t="str">
        <f>IF(AND('Overflow Report'!$L82="SSO, Dry Weather",'Overflow Report'!$AA82="June"),'Overflow Report'!$N82,"0")</f>
        <v>0</v>
      </c>
      <c r="AC84" s="176" t="str">
        <f>IF(AND('Overflow Report'!$L82="SSO, Dry Weather",'Overflow Report'!$AA82="July"),'Overflow Report'!$N82,"0")</f>
        <v>0</v>
      </c>
      <c r="AD84" s="176" t="str">
        <f>IF(AND('Overflow Report'!$L82="SSO, Dry Weather",'Overflow Report'!$AA82="August"),'Overflow Report'!$N82,"0")</f>
        <v>0</v>
      </c>
      <c r="AE84" s="176" t="str">
        <f>IF(AND('Overflow Report'!$L82="SSO, Dry Weather",'Overflow Report'!$AA82="September"),'Overflow Report'!$N82,"0")</f>
        <v>0</v>
      </c>
      <c r="AF84" s="176" t="str">
        <f>IF(AND('Overflow Report'!$L82="SSO, Dry Weather",'Overflow Report'!$AA82="October"),'Overflow Report'!$N82,"0")</f>
        <v>0</v>
      </c>
      <c r="AG84" s="176" t="str">
        <f>IF(AND('Overflow Report'!$L82="SSO, Dry Weather",'Overflow Report'!$AA82="November"),'Overflow Report'!$N82,"0")</f>
        <v>0</v>
      </c>
      <c r="AH84" s="176" t="str">
        <f>IF(AND('Overflow Report'!$L82="SSO, Dry Weather",'Overflow Report'!$AA82="December"),'Overflow Report'!$N82,"0")</f>
        <v>0</v>
      </c>
      <c r="AI84" s="176"/>
      <c r="AJ84" s="176" t="str">
        <f>IF(AND('Overflow Report'!$L82="SSO, Wet Weather",'Overflow Report'!$AA82="January"),'Overflow Report'!$N82,"0")</f>
        <v>0</v>
      </c>
      <c r="AK84" s="176" t="str">
        <f>IF(AND('Overflow Report'!$L82="SSO, Wet Weather",'Overflow Report'!$AA82="February"),'Overflow Report'!$N82,"0")</f>
        <v>0</v>
      </c>
      <c r="AL84" s="176" t="str">
        <f>IF(AND('Overflow Report'!$L82="SSO, Wet Weather",'Overflow Report'!$AA82="March"),'Overflow Report'!$N82,"0")</f>
        <v>0</v>
      </c>
      <c r="AM84" s="176" t="str">
        <f>IF(AND('Overflow Report'!$L82="SSO, Wet Weather",'Overflow Report'!$AA82="April"),'Overflow Report'!$N82,"0")</f>
        <v>0</v>
      </c>
      <c r="AN84" s="176" t="str">
        <f>IF(AND('Overflow Report'!$L82="SSO, Wet Weather",'Overflow Report'!$AA82="May"),'Overflow Report'!$N82,"0")</f>
        <v>0</v>
      </c>
      <c r="AO84" s="176" t="str">
        <f>IF(AND('Overflow Report'!$L82="SSO, Wet Weather",'Overflow Report'!$AA82="June"),'Overflow Report'!$N82,"0")</f>
        <v>0</v>
      </c>
      <c r="AP84" s="176" t="str">
        <f>IF(AND('Overflow Report'!$L82="SSO, Wet Weather",'Overflow Report'!$AA82="July"),'Overflow Report'!$N82,"0")</f>
        <v>0</v>
      </c>
      <c r="AQ84" s="176" t="str">
        <f>IF(AND('Overflow Report'!$L82="SSO, Wet Weather",'Overflow Report'!$AA82="August"),'Overflow Report'!$N82,"0")</f>
        <v>0</v>
      </c>
      <c r="AR84" s="176" t="str">
        <f>IF(AND('Overflow Report'!$L82="SSO, Wet Weather",'Overflow Report'!$AA82="September"),'Overflow Report'!$N82,"0")</f>
        <v>0</v>
      </c>
      <c r="AS84" s="176" t="str">
        <f>IF(AND('Overflow Report'!$L82="SSO, Wet Weather",'Overflow Report'!$AA82="October"),'Overflow Report'!$N82,"0")</f>
        <v>0</v>
      </c>
      <c r="AT84" s="176" t="str">
        <f>IF(AND('Overflow Report'!$L82="SSO, Wet Weather",'Overflow Report'!$AA82="November"),'Overflow Report'!$N82,"0")</f>
        <v>0</v>
      </c>
      <c r="AU84" s="176" t="str">
        <f>IF(AND('Overflow Report'!$L82="SSO, Wet Weather",'Overflow Report'!$AA82="December"),'Overflow Report'!$N82,"0")</f>
        <v>0</v>
      </c>
      <c r="AV84" s="176"/>
      <c r="AW84" s="176" t="str">
        <f>IF(AND('Overflow Report'!$L82="Release [Sewer], Dry Weather",'Overflow Report'!$AA82="January"),'Overflow Report'!$N82,"0")</f>
        <v>0</v>
      </c>
      <c r="AX84" s="176" t="str">
        <f>IF(AND('Overflow Report'!$L82="Release [Sewer], Dry Weather",'Overflow Report'!$AA82="February"),'Overflow Report'!$N82,"0")</f>
        <v>0</v>
      </c>
      <c r="AY84" s="176" t="str">
        <f>IF(AND('Overflow Report'!$L82="Release [Sewer], Dry Weather",'Overflow Report'!$AA82="March"),'Overflow Report'!$N82,"0")</f>
        <v>0</v>
      </c>
      <c r="AZ84" s="176" t="str">
        <f>IF(AND('Overflow Report'!$L82="Release [Sewer], Dry Weather",'Overflow Report'!$AA82="April"),'Overflow Report'!$N82,"0")</f>
        <v>0</v>
      </c>
      <c r="BA84" s="176" t="str">
        <f>IF(AND('Overflow Report'!$L82="Release [Sewer], Dry Weather",'Overflow Report'!$AA82="May"),'Overflow Report'!$N82,"0")</f>
        <v>0</v>
      </c>
      <c r="BB84" s="176" t="str">
        <f>IF(AND('Overflow Report'!$L82="Release [Sewer], Dry Weather",'Overflow Report'!$AA82="June"),'Overflow Report'!$N82,"0")</f>
        <v>0</v>
      </c>
      <c r="BC84" s="176" t="str">
        <f>IF(AND('Overflow Report'!$L82="Release [Sewer], Dry Weather",'Overflow Report'!$AA82="July"),'Overflow Report'!$N82,"0")</f>
        <v>0</v>
      </c>
      <c r="BD84" s="176" t="str">
        <f>IF(AND('Overflow Report'!$L82="Release [Sewer], Dry Weather",'Overflow Report'!$AA82="August"),'Overflow Report'!$N82,"0")</f>
        <v>0</v>
      </c>
      <c r="BE84" s="176" t="str">
        <f>IF(AND('Overflow Report'!$L82="Release [Sewer], Dry Weather",'Overflow Report'!$AA82="September"),'Overflow Report'!$N82,"0")</f>
        <v>0</v>
      </c>
      <c r="BF84" s="176" t="str">
        <f>IF(AND('Overflow Report'!$L82="Release [Sewer], Dry Weather",'Overflow Report'!$AA82="October"),'Overflow Report'!$N82,"0")</f>
        <v>0</v>
      </c>
      <c r="BG84" s="176" t="str">
        <f>IF(AND('Overflow Report'!$L82="Release [Sewer], Dry Weather",'Overflow Report'!$AA82="November"),'Overflow Report'!$N82,"0")</f>
        <v>0</v>
      </c>
      <c r="BH84" s="176" t="str">
        <f>IF(AND('Overflow Report'!$L82="Release [Sewer], Dry Weather",'Overflow Report'!$AA82="December"),'Overflow Report'!$N82,"0")</f>
        <v>0</v>
      </c>
      <c r="BI84" s="176"/>
      <c r="BJ84" s="176" t="str">
        <f>IF(AND('Overflow Report'!$L82="Release [Sewer], Wet Weather",'Overflow Report'!$AA82="January"),'Overflow Report'!$N82,"0")</f>
        <v>0</v>
      </c>
      <c r="BK84" s="176" t="str">
        <f>IF(AND('Overflow Report'!$L82="Release [Sewer], Wet Weather",'Overflow Report'!$AA82="February"),'Overflow Report'!$N82,"0")</f>
        <v>0</v>
      </c>
      <c r="BL84" s="176" t="str">
        <f>IF(AND('Overflow Report'!$L82="Release [Sewer], Wet Weather",'Overflow Report'!$AA82="March"),'Overflow Report'!$N82,"0")</f>
        <v>0</v>
      </c>
      <c r="BM84" s="176" t="str">
        <f>IF(AND('Overflow Report'!$L82="Release [Sewer], Wet Weather",'Overflow Report'!$AA82="April"),'Overflow Report'!$N82,"0")</f>
        <v>0</v>
      </c>
      <c r="BN84" s="176" t="str">
        <f>IF(AND('Overflow Report'!$L82="Release [Sewer], Wet Weather",'Overflow Report'!$AA82="May"),'Overflow Report'!$N82,"0")</f>
        <v>0</v>
      </c>
      <c r="BO84" s="176" t="str">
        <f>IF(AND('Overflow Report'!$L82="Release [Sewer], Wet Weather",'Overflow Report'!$AA82="June"),'Overflow Report'!$N82,"0")</f>
        <v>0</v>
      </c>
      <c r="BP84" s="176" t="str">
        <f>IF(AND('Overflow Report'!$L82="Release [Sewer], Wet Weather",'Overflow Report'!$AA82="July"),'Overflow Report'!$N82,"0")</f>
        <v>0</v>
      </c>
      <c r="BQ84" s="176" t="str">
        <f>IF(AND('Overflow Report'!$L82="Release [Sewer], Wet Weather",'Overflow Report'!$AA82="August"),'Overflow Report'!$N82,"0")</f>
        <v>0</v>
      </c>
      <c r="BR84" s="176" t="str">
        <f>IF(AND('Overflow Report'!$L82="Release [Sewer], Wet Weather",'Overflow Report'!$AA82="September"),'Overflow Report'!$N82,"0")</f>
        <v>0</v>
      </c>
      <c r="BS84" s="176" t="str">
        <f>IF(AND('Overflow Report'!$L82="Release [Sewer], Wet Weather",'Overflow Report'!$AA82="October"),'Overflow Report'!$N82,"0")</f>
        <v>0</v>
      </c>
      <c r="BT84" s="176" t="str">
        <f>IF(AND('Overflow Report'!$L82="Release [Sewer], Wet Weather",'Overflow Report'!$AA82="November"),'Overflow Report'!$N82,"0")</f>
        <v>0</v>
      </c>
      <c r="BU84" s="176" t="str">
        <f>IF(AND('Overflow Report'!$L82="Release [Sewer], Wet Weather",'Overflow Report'!$AA82="December"),'Overflow Report'!$N82,"0")</f>
        <v>0</v>
      </c>
      <c r="BV84" s="176"/>
      <c r="BW84" s="176"/>
      <c r="BX84" s="176"/>
      <c r="BY84" s="176"/>
      <c r="BZ84" s="176"/>
      <c r="CA84" s="176"/>
      <c r="CB84" s="176"/>
      <c r="CC84" s="176"/>
      <c r="CD84" s="176"/>
      <c r="CE84" s="176"/>
      <c r="CF84" s="176"/>
      <c r="CG84" s="176"/>
      <c r="CH84" s="176"/>
      <c r="CI84" s="176"/>
      <c r="CJ84" s="176"/>
    </row>
    <row r="85" spans="3:88" s="173" customFormat="1" ht="15">
      <c r="C85" s="174"/>
      <c r="D85" s="174"/>
      <c r="E85" s="174"/>
      <c r="R85" s="176"/>
      <c r="S85" s="176"/>
      <c r="T85" s="176"/>
      <c r="U85" s="176"/>
      <c r="V85" s="176"/>
      <c r="W85" s="176" t="str">
        <f>IF(AND('Overflow Report'!$L83="SSO, Dry Weather",'Overflow Report'!$AA83="January"),'Overflow Report'!$N83,"0")</f>
        <v>0</v>
      </c>
      <c r="X85" s="176" t="str">
        <f>IF(AND('Overflow Report'!$L83="SSO, Dry Weather",'Overflow Report'!$AA83="February"),'Overflow Report'!$N83,"0")</f>
        <v>0</v>
      </c>
      <c r="Y85" s="176" t="str">
        <f>IF(AND('Overflow Report'!$L83="SSO, Dry Weather",'Overflow Report'!$AA83="March"),'Overflow Report'!$N83,"0")</f>
        <v>0</v>
      </c>
      <c r="Z85" s="176" t="str">
        <f>IF(AND('Overflow Report'!$L83="SSO, Dry Weather",'Overflow Report'!$AA83="April"),'Overflow Report'!$N83,"0")</f>
        <v>0</v>
      </c>
      <c r="AA85" s="176" t="str">
        <f>IF(AND('Overflow Report'!$L83="SSO, Dry Weather",'Overflow Report'!$AA83="May"),'Overflow Report'!$N83,"0")</f>
        <v>0</v>
      </c>
      <c r="AB85" s="176" t="str">
        <f>IF(AND('Overflow Report'!$L83="SSO, Dry Weather",'Overflow Report'!$AA83="June"),'Overflow Report'!$N83,"0")</f>
        <v>0</v>
      </c>
      <c r="AC85" s="176" t="str">
        <f>IF(AND('Overflow Report'!$L83="SSO, Dry Weather",'Overflow Report'!$AA83="July"),'Overflow Report'!$N83,"0")</f>
        <v>0</v>
      </c>
      <c r="AD85" s="176" t="str">
        <f>IF(AND('Overflow Report'!$L83="SSO, Dry Weather",'Overflow Report'!$AA83="August"),'Overflow Report'!$N83,"0")</f>
        <v>0</v>
      </c>
      <c r="AE85" s="176" t="str">
        <f>IF(AND('Overflow Report'!$L83="SSO, Dry Weather",'Overflow Report'!$AA83="September"),'Overflow Report'!$N83,"0")</f>
        <v>0</v>
      </c>
      <c r="AF85" s="176" t="str">
        <f>IF(AND('Overflow Report'!$L83="SSO, Dry Weather",'Overflow Report'!$AA83="October"),'Overflow Report'!$N83,"0")</f>
        <v>0</v>
      </c>
      <c r="AG85" s="176" t="str">
        <f>IF(AND('Overflow Report'!$L83="SSO, Dry Weather",'Overflow Report'!$AA83="November"),'Overflow Report'!$N83,"0")</f>
        <v>0</v>
      </c>
      <c r="AH85" s="176" t="str">
        <f>IF(AND('Overflow Report'!$L83="SSO, Dry Weather",'Overflow Report'!$AA83="December"),'Overflow Report'!$N83,"0")</f>
        <v>0</v>
      </c>
      <c r="AI85" s="176"/>
      <c r="AJ85" s="176" t="str">
        <f>IF(AND('Overflow Report'!$L83="SSO, Wet Weather",'Overflow Report'!$AA83="January"),'Overflow Report'!$N83,"0")</f>
        <v>0</v>
      </c>
      <c r="AK85" s="176" t="str">
        <f>IF(AND('Overflow Report'!$L83="SSO, Wet Weather",'Overflow Report'!$AA83="February"),'Overflow Report'!$N83,"0")</f>
        <v>0</v>
      </c>
      <c r="AL85" s="176" t="str">
        <f>IF(AND('Overflow Report'!$L83="SSO, Wet Weather",'Overflow Report'!$AA83="March"),'Overflow Report'!$N83,"0")</f>
        <v>0</v>
      </c>
      <c r="AM85" s="176" t="str">
        <f>IF(AND('Overflow Report'!$L83="SSO, Wet Weather",'Overflow Report'!$AA83="April"),'Overflow Report'!$N83,"0")</f>
        <v>0</v>
      </c>
      <c r="AN85" s="176" t="str">
        <f>IF(AND('Overflow Report'!$L83="SSO, Wet Weather",'Overflow Report'!$AA83="May"),'Overflow Report'!$N83,"0")</f>
        <v>0</v>
      </c>
      <c r="AO85" s="176" t="str">
        <f>IF(AND('Overflow Report'!$L83="SSO, Wet Weather",'Overflow Report'!$AA83="June"),'Overflow Report'!$N83,"0")</f>
        <v>0</v>
      </c>
      <c r="AP85" s="176" t="str">
        <f>IF(AND('Overflow Report'!$L83="SSO, Wet Weather",'Overflow Report'!$AA83="July"),'Overflow Report'!$N83,"0")</f>
        <v>0</v>
      </c>
      <c r="AQ85" s="176" t="str">
        <f>IF(AND('Overflow Report'!$L83="SSO, Wet Weather",'Overflow Report'!$AA83="August"),'Overflow Report'!$N83,"0")</f>
        <v>0</v>
      </c>
      <c r="AR85" s="176" t="str">
        <f>IF(AND('Overflow Report'!$L83="SSO, Wet Weather",'Overflow Report'!$AA83="September"),'Overflow Report'!$N83,"0")</f>
        <v>0</v>
      </c>
      <c r="AS85" s="176" t="str">
        <f>IF(AND('Overflow Report'!$L83="SSO, Wet Weather",'Overflow Report'!$AA83="October"),'Overflow Report'!$N83,"0")</f>
        <v>0</v>
      </c>
      <c r="AT85" s="176" t="str">
        <f>IF(AND('Overflow Report'!$L83="SSO, Wet Weather",'Overflow Report'!$AA83="November"),'Overflow Report'!$N83,"0")</f>
        <v>0</v>
      </c>
      <c r="AU85" s="176" t="str">
        <f>IF(AND('Overflow Report'!$L83="SSO, Wet Weather",'Overflow Report'!$AA83="December"),'Overflow Report'!$N83,"0")</f>
        <v>0</v>
      </c>
      <c r="AV85" s="176"/>
      <c r="AW85" s="176" t="str">
        <f>IF(AND('Overflow Report'!$L83="Release [Sewer], Dry Weather",'Overflow Report'!$AA83="January"),'Overflow Report'!$N83,"0")</f>
        <v>0</v>
      </c>
      <c r="AX85" s="176" t="str">
        <f>IF(AND('Overflow Report'!$L83="Release [Sewer], Dry Weather",'Overflow Report'!$AA83="February"),'Overflow Report'!$N83,"0")</f>
        <v>0</v>
      </c>
      <c r="AY85" s="176" t="str">
        <f>IF(AND('Overflow Report'!$L83="Release [Sewer], Dry Weather",'Overflow Report'!$AA83="March"),'Overflow Report'!$N83,"0")</f>
        <v>0</v>
      </c>
      <c r="AZ85" s="176" t="str">
        <f>IF(AND('Overflow Report'!$L83="Release [Sewer], Dry Weather",'Overflow Report'!$AA83="April"),'Overflow Report'!$N83,"0")</f>
        <v>0</v>
      </c>
      <c r="BA85" s="176" t="str">
        <f>IF(AND('Overflow Report'!$L83="Release [Sewer], Dry Weather",'Overflow Report'!$AA83="May"),'Overflow Report'!$N83,"0")</f>
        <v>0</v>
      </c>
      <c r="BB85" s="176" t="str">
        <f>IF(AND('Overflow Report'!$L83="Release [Sewer], Dry Weather",'Overflow Report'!$AA83="June"),'Overflow Report'!$N83,"0")</f>
        <v>0</v>
      </c>
      <c r="BC85" s="176" t="str">
        <f>IF(AND('Overflow Report'!$L83="Release [Sewer], Dry Weather",'Overflow Report'!$AA83="July"),'Overflow Report'!$N83,"0")</f>
        <v>0</v>
      </c>
      <c r="BD85" s="176" t="str">
        <f>IF(AND('Overflow Report'!$L83="Release [Sewer], Dry Weather",'Overflow Report'!$AA83="August"),'Overflow Report'!$N83,"0")</f>
        <v>0</v>
      </c>
      <c r="BE85" s="176" t="str">
        <f>IF(AND('Overflow Report'!$L83="Release [Sewer], Dry Weather",'Overflow Report'!$AA83="September"),'Overflow Report'!$N83,"0")</f>
        <v>0</v>
      </c>
      <c r="BF85" s="176" t="str">
        <f>IF(AND('Overflow Report'!$L83="Release [Sewer], Dry Weather",'Overflow Report'!$AA83="October"),'Overflow Report'!$N83,"0")</f>
        <v>0</v>
      </c>
      <c r="BG85" s="176" t="str">
        <f>IF(AND('Overflow Report'!$L83="Release [Sewer], Dry Weather",'Overflow Report'!$AA83="November"),'Overflow Report'!$N83,"0")</f>
        <v>0</v>
      </c>
      <c r="BH85" s="176" t="str">
        <f>IF(AND('Overflow Report'!$L83="Release [Sewer], Dry Weather",'Overflow Report'!$AA83="December"),'Overflow Report'!$N83,"0")</f>
        <v>0</v>
      </c>
      <c r="BI85" s="176"/>
      <c r="BJ85" s="176" t="str">
        <f>IF(AND('Overflow Report'!$L83="Release [Sewer], Wet Weather",'Overflow Report'!$AA83="January"),'Overflow Report'!$N83,"0")</f>
        <v>0</v>
      </c>
      <c r="BK85" s="176" t="str">
        <f>IF(AND('Overflow Report'!$L83="Release [Sewer], Wet Weather",'Overflow Report'!$AA83="February"),'Overflow Report'!$N83,"0")</f>
        <v>0</v>
      </c>
      <c r="BL85" s="176" t="str">
        <f>IF(AND('Overflow Report'!$L83="Release [Sewer], Wet Weather",'Overflow Report'!$AA83="March"),'Overflow Report'!$N83,"0")</f>
        <v>0</v>
      </c>
      <c r="BM85" s="176" t="str">
        <f>IF(AND('Overflow Report'!$L83="Release [Sewer], Wet Weather",'Overflow Report'!$AA83="April"),'Overflow Report'!$N83,"0")</f>
        <v>0</v>
      </c>
      <c r="BN85" s="176" t="str">
        <f>IF(AND('Overflow Report'!$L83="Release [Sewer], Wet Weather",'Overflow Report'!$AA83="May"),'Overflow Report'!$N83,"0")</f>
        <v>0</v>
      </c>
      <c r="BO85" s="176" t="str">
        <f>IF(AND('Overflow Report'!$L83="Release [Sewer], Wet Weather",'Overflow Report'!$AA83="June"),'Overflow Report'!$N83,"0")</f>
        <v>0</v>
      </c>
      <c r="BP85" s="176" t="str">
        <f>IF(AND('Overflow Report'!$L83="Release [Sewer], Wet Weather",'Overflow Report'!$AA83="July"),'Overflow Report'!$N83,"0")</f>
        <v>0</v>
      </c>
      <c r="BQ85" s="176" t="str">
        <f>IF(AND('Overflow Report'!$L83="Release [Sewer], Wet Weather",'Overflow Report'!$AA83="August"),'Overflow Report'!$N83,"0")</f>
        <v>0</v>
      </c>
      <c r="BR85" s="176" t="str">
        <f>IF(AND('Overflow Report'!$L83="Release [Sewer], Wet Weather",'Overflow Report'!$AA83="September"),'Overflow Report'!$N83,"0")</f>
        <v>0</v>
      </c>
      <c r="BS85" s="176" t="str">
        <f>IF(AND('Overflow Report'!$L83="Release [Sewer], Wet Weather",'Overflow Report'!$AA83="October"),'Overflow Report'!$N83,"0")</f>
        <v>0</v>
      </c>
      <c r="BT85" s="176" t="str">
        <f>IF(AND('Overflow Report'!$L83="Release [Sewer], Wet Weather",'Overflow Report'!$AA83="November"),'Overflow Report'!$N83,"0")</f>
        <v>0</v>
      </c>
      <c r="BU85" s="176" t="str">
        <f>IF(AND('Overflow Report'!$L83="Release [Sewer], Wet Weather",'Overflow Report'!$AA83="December"),'Overflow Report'!$N83,"0")</f>
        <v>0</v>
      </c>
      <c r="BV85" s="176"/>
      <c r="BW85" s="176"/>
      <c r="BX85" s="176"/>
      <c r="BY85" s="176"/>
      <c r="BZ85" s="176"/>
      <c r="CA85" s="176"/>
      <c r="CB85" s="176"/>
      <c r="CC85" s="176"/>
      <c r="CD85" s="176"/>
      <c r="CE85" s="176"/>
      <c r="CF85" s="176"/>
      <c r="CG85" s="176"/>
      <c r="CH85" s="176"/>
      <c r="CI85" s="176"/>
      <c r="CJ85" s="176"/>
    </row>
    <row r="86" spans="3:88" s="173" customFormat="1" ht="15">
      <c r="C86" s="174"/>
      <c r="D86" s="174"/>
      <c r="E86" s="174"/>
      <c r="R86" s="176"/>
      <c r="S86" s="176"/>
      <c r="T86" s="176"/>
      <c r="U86" s="176"/>
      <c r="V86" s="176"/>
      <c r="W86" s="176" t="str">
        <f>IF(AND('Overflow Report'!$L84="SSO, Dry Weather",'Overflow Report'!$AA84="January"),'Overflow Report'!$N84,"0")</f>
        <v>0</v>
      </c>
      <c r="X86" s="176" t="str">
        <f>IF(AND('Overflow Report'!$L84="SSO, Dry Weather",'Overflow Report'!$AA84="February"),'Overflow Report'!$N84,"0")</f>
        <v>0</v>
      </c>
      <c r="Y86" s="176" t="str">
        <f>IF(AND('Overflow Report'!$L84="SSO, Dry Weather",'Overflow Report'!$AA84="March"),'Overflow Report'!$N84,"0")</f>
        <v>0</v>
      </c>
      <c r="Z86" s="176" t="str">
        <f>IF(AND('Overflow Report'!$L84="SSO, Dry Weather",'Overflow Report'!$AA84="April"),'Overflow Report'!$N84,"0")</f>
        <v>0</v>
      </c>
      <c r="AA86" s="176" t="str">
        <f>IF(AND('Overflow Report'!$L84="SSO, Dry Weather",'Overflow Report'!$AA84="May"),'Overflow Report'!$N84,"0")</f>
        <v>0</v>
      </c>
      <c r="AB86" s="176" t="str">
        <f>IF(AND('Overflow Report'!$L84="SSO, Dry Weather",'Overflow Report'!$AA84="June"),'Overflow Report'!$N84,"0")</f>
        <v>0</v>
      </c>
      <c r="AC86" s="176" t="str">
        <f>IF(AND('Overflow Report'!$L84="SSO, Dry Weather",'Overflow Report'!$AA84="July"),'Overflow Report'!$N84,"0")</f>
        <v>0</v>
      </c>
      <c r="AD86" s="176" t="str">
        <f>IF(AND('Overflow Report'!$L84="SSO, Dry Weather",'Overflow Report'!$AA84="August"),'Overflow Report'!$N84,"0")</f>
        <v>0</v>
      </c>
      <c r="AE86" s="176" t="str">
        <f>IF(AND('Overflow Report'!$L84="SSO, Dry Weather",'Overflow Report'!$AA84="September"),'Overflow Report'!$N84,"0")</f>
        <v>0</v>
      </c>
      <c r="AF86" s="176" t="str">
        <f>IF(AND('Overflow Report'!$L84="SSO, Dry Weather",'Overflow Report'!$AA84="October"),'Overflow Report'!$N84,"0")</f>
        <v>0</v>
      </c>
      <c r="AG86" s="176" t="str">
        <f>IF(AND('Overflow Report'!$L84="SSO, Dry Weather",'Overflow Report'!$AA84="November"),'Overflow Report'!$N84,"0")</f>
        <v>0</v>
      </c>
      <c r="AH86" s="176" t="str">
        <f>IF(AND('Overflow Report'!$L84="SSO, Dry Weather",'Overflow Report'!$AA84="December"),'Overflow Report'!$N84,"0")</f>
        <v>0</v>
      </c>
      <c r="AI86" s="176"/>
      <c r="AJ86" s="176" t="str">
        <f>IF(AND('Overflow Report'!$L84="SSO, Wet Weather",'Overflow Report'!$AA84="January"),'Overflow Report'!$N84,"0")</f>
        <v>0</v>
      </c>
      <c r="AK86" s="176" t="str">
        <f>IF(AND('Overflow Report'!$L84="SSO, Wet Weather",'Overflow Report'!$AA84="February"),'Overflow Report'!$N84,"0")</f>
        <v>0</v>
      </c>
      <c r="AL86" s="176" t="str">
        <f>IF(AND('Overflow Report'!$L84="SSO, Wet Weather",'Overflow Report'!$AA84="March"),'Overflow Report'!$N84,"0")</f>
        <v>0</v>
      </c>
      <c r="AM86" s="176" t="str">
        <f>IF(AND('Overflow Report'!$L84="SSO, Wet Weather",'Overflow Report'!$AA84="April"),'Overflow Report'!$N84,"0")</f>
        <v>0</v>
      </c>
      <c r="AN86" s="176" t="str">
        <f>IF(AND('Overflow Report'!$L84="SSO, Wet Weather",'Overflow Report'!$AA84="May"),'Overflow Report'!$N84,"0")</f>
        <v>0</v>
      </c>
      <c r="AO86" s="176" t="str">
        <f>IF(AND('Overflow Report'!$L84="SSO, Wet Weather",'Overflow Report'!$AA84="June"),'Overflow Report'!$N84,"0")</f>
        <v>0</v>
      </c>
      <c r="AP86" s="176" t="str">
        <f>IF(AND('Overflow Report'!$L84="SSO, Wet Weather",'Overflow Report'!$AA84="July"),'Overflow Report'!$N84,"0")</f>
        <v>0</v>
      </c>
      <c r="AQ86" s="176" t="str">
        <f>IF(AND('Overflow Report'!$L84="SSO, Wet Weather",'Overflow Report'!$AA84="August"),'Overflow Report'!$N84,"0")</f>
        <v>0</v>
      </c>
      <c r="AR86" s="176" t="str">
        <f>IF(AND('Overflow Report'!$L84="SSO, Wet Weather",'Overflow Report'!$AA84="September"),'Overflow Report'!$N84,"0")</f>
        <v>0</v>
      </c>
      <c r="AS86" s="176" t="str">
        <f>IF(AND('Overflow Report'!$L84="SSO, Wet Weather",'Overflow Report'!$AA84="October"),'Overflow Report'!$N84,"0")</f>
        <v>0</v>
      </c>
      <c r="AT86" s="176" t="str">
        <f>IF(AND('Overflow Report'!$L84="SSO, Wet Weather",'Overflow Report'!$AA84="November"),'Overflow Report'!$N84,"0")</f>
        <v>0</v>
      </c>
      <c r="AU86" s="176" t="str">
        <f>IF(AND('Overflow Report'!$L84="SSO, Wet Weather",'Overflow Report'!$AA84="December"),'Overflow Report'!$N84,"0")</f>
        <v>0</v>
      </c>
      <c r="AV86" s="176"/>
      <c r="AW86" s="176" t="str">
        <f>IF(AND('Overflow Report'!$L84="Release [Sewer], Dry Weather",'Overflow Report'!$AA84="January"),'Overflow Report'!$N84,"0")</f>
        <v>0</v>
      </c>
      <c r="AX86" s="176" t="str">
        <f>IF(AND('Overflow Report'!$L84="Release [Sewer], Dry Weather",'Overflow Report'!$AA84="February"),'Overflow Report'!$N84,"0")</f>
        <v>0</v>
      </c>
      <c r="AY86" s="176" t="str">
        <f>IF(AND('Overflow Report'!$L84="Release [Sewer], Dry Weather",'Overflow Report'!$AA84="March"),'Overflow Report'!$N84,"0")</f>
        <v>0</v>
      </c>
      <c r="AZ86" s="176" t="str">
        <f>IF(AND('Overflow Report'!$L84="Release [Sewer], Dry Weather",'Overflow Report'!$AA84="April"),'Overflow Report'!$N84,"0")</f>
        <v>0</v>
      </c>
      <c r="BA86" s="176" t="str">
        <f>IF(AND('Overflow Report'!$L84="Release [Sewer], Dry Weather",'Overflow Report'!$AA84="May"),'Overflow Report'!$N84,"0")</f>
        <v>0</v>
      </c>
      <c r="BB86" s="176" t="str">
        <f>IF(AND('Overflow Report'!$L84="Release [Sewer], Dry Weather",'Overflow Report'!$AA84="June"),'Overflow Report'!$N84,"0")</f>
        <v>0</v>
      </c>
      <c r="BC86" s="176" t="str">
        <f>IF(AND('Overflow Report'!$L84="Release [Sewer], Dry Weather",'Overflow Report'!$AA84="July"),'Overflow Report'!$N84,"0")</f>
        <v>0</v>
      </c>
      <c r="BD86" s="176" t="str">
        <f>IF(AND('Overflow Report'!$L84="Release [Sewer], Dry Weather",'Overflow Report'!$AA84="August"),'Overflow Report'!$N84,"0")</f>
        <v>0</v>
      </c>
      <c r="BE86" s="176" t="str">
        <f>IF(AND('Overflow Report'!$L84="Release [Sewer], Dry Weather",'Overflow Report'!$AA84="September"),'Overflow Report'!$N84,"0")</f>
        <v>0</v>
      </c>
      <c r="BF86" s="176" t="str">
        <f>IF(AND('Overflow Report'!$L84="Release [Sewer], Dry Weather",'Overflow Report'!$AA84="October"),'Overflow Report'!$N84,"0")</f>
        <v>0</v>
      </c>
      <c r="BG86" s="176" t="str">
        <f>IF(AND('Overflow Report'!$L84="Release [Sewer], Dry Weather",'Overflow Report'!$AA84="November"),'Overflow Report'!$N84,"0")</f>
        <v>0</v>
      </c>
      <c r="BH86" s="176" t="str">
        <f>IF(AND('Overflow Report'!$L84="Release [Sewer], Dry Weather",'Overflow Report'!$AA84="December"),'Overflow Report'!$N84,"0")</f>
        <v>0</v>
      </c>
      <c r="BI86" s="176"/>
      <c r="BJ86" s="176" t="str">
        <f>IF(AND('Overflow Report'!$L84="Release [Sewer], Wet Weather",'Overflow Report'!$AA84="January"),'Overflow Report'!$N84,"0")</f>
        <v>0</v>
      </c>
      <c r="BK86" s="176" t="str">
        <f>IF(AND('Overflow Report'!$L84="Release [Sewer], Wet Weather",'Overflow Report'!$AA84="February"),'Overflow Report'!$N84,"0")</f>
        <v>0</v>
      </c>
      <c r="BL86" s="176" t="str">
        <f>IF(AND('Overflow Report'!$L84="Release [Sewer], Wet Weather",'Overflow Report'!$AA84="March"),'Overflow Report'!$N84,"0")</f>
        <v>0</v>
      </c>
      <c r="BM86" s="176" t="str">
        <f>IF(AND('Overflow Report'!$L84="Release [Sewer], Wet Weather",'Overflow Report'!$AA84="April"),'Overflow Report'!$N84,"0")</f>
        <v>0</v>
      </c>
      <c r="BN86" s="176" t="str">
        <f>IF(AND('Overflow Report'!$L84="Release [Sewer], Wet Weather",'Overflow Report'!$AA84="May"),'Overflow Report'!$N84,"0")</f>
        <v>0</v>
      </c>
      <c r="BO86" s="176" t="str">
        <f>IF(AND('Overflow Report'!$L84="Release [Sewer], Wet Weather",'Overflow Report'!$AA84="June"),'Overflow Report'!$N84,"0")</f>
        <v>0</v>
      </c>
      <c r="BP86" s="176" t="str">
        <f>IF(AND('Overflow Report'!$L84="Release [Sewer], Wet Weather",'Overflow Report'!$AA84="July"),'Overflow Report'!$N84,"0")</f>
        <v>0</v>
      </c>
      <c r="BQ86" s="176" t="str">
        <f>IF(AND('Overflow Report'!$L84="Release [Sewer], Wet Weather",'Overflow Report'!$AA84="August"),'Overflow Report'!$N84,"0")</f>
        <v>0</v>
      </c>
      <c r="BR86" s="176" t="str">
        <f>IF(AND('Overflow Report'!$L84="Release [Sewer], Wet Weather",'Overflow Report'!$AA84="September"),'Overflow Report'!$N84,"0")</f>
        <v>0</v>
      </c>
      <c r="BS86" s="176" t="str">
        <f>IF(AND('Overflow Report'!$L84="Release [Sewer], Wet Weather",'Overflow Report'!$AA84="October"),'Overflow Report'!$N84,"0")</f>
        <v>0</v>
      </c>
      <c r="BT86" s="176" t="str">
        <f>IF(AND('Overflow Report'!$L84="Release [Sewer], Wet Weather",'Overflow Report'!$AA84="November"),'Overflow Report'!$N84,"0")</f>
        <v>0</v>
      </c>
      <c r="BU86" s="176" t="str">
        <f>IF(AND('Overflow Report'!$L84="Release [Sewer], Wet Weather",'Overflow Report'!$AA84="December"),'Overflow Report'!$N84,"0")</f>
        <v>0</v>
      </c>
      <c r="BV86" s="176"/>
      <c r="BW86" s="176"/>
      <c r="BX86" s="176"/>
      <c r="BY86" s="176"/>
      <c r="BZ86" s="176"/>
      <c r="CA86" s="176"/>
      <c r="CB86" s="176"/>
      <c r="CC86" s="176"/>
      <c r="CD86" s="176"/>
      <c r="CE86" s="176"/>
      <c r="CF86" s="176"/>
      <c r="CG86" s="176"/>
      <c r="CH86" s="176"/>
      <c r="CI86" s="176"/>
      <c r="CJ86" s="176"/>
    </row>
    <row r="87" spans="3:88" s="173" customFormat="1" ht="15">
      <c r="C87" s="174"/>
      <c r="D87" s="174"/>
      <c r="E87" s="174"/>
      <c r="R87" s="176"/>
      <c r="S87" s="176"/>
      <c r="T87" s="176"/>
      <c r="U87" s="176"/>
      <c r="V87" s="176"/>
      <c r="W87" s="176" t="str">
        <f>IF(AND('Overflow Report'!$L85="SSO, Dry Weather",'Overflow Report'!$AA85="January"),'Overflow Report'!$N85,"0")</f>
        <v>0</v>
      </c>
      <c r="X87" s="176" t="str">
        <f>IF(AND('Overflow Report'!$L85="SSO, Dry Weather",'Overflow Report'!$AA85="February"),'Overflow Report'!$N85,"0")</f>
        <v>0</v>
      </c>
      <c r="Y87" s="176" t="str">
        <f>IF(AND('Overflow Report'!$L85="SSO, Dry Weather",'Overflow Report'!$AA85="March"),'Overflow Report'!$N85,"0")</f>
        <v>0</v>
      </c>
      <c r="Z87" s="176" t="str">
        <f>IF(AND('Overflow Report'!$L85="SSO, Dry Weather",'Overflow Report'!$AA85="April"),'Overflow Report'!$N85,"0")</f>
        <v>0</v>
      </c>
      <c r="AA87" s="176" t="str">
        <f>IF(AND('Overflow Report'!$L85="SSO, Dry Weather",'Overflow Report'!$AA85="May"),'Overflow Report'!$N85,"0")</f>
        <v>0</v>
      </c>
      <c r="AB87" s="176" t="str">
        <f>IF(AND('Overflow Report'!$L85="SSO, Dry Weather",'Overflow Report'!$AA85="June"),'Overflow Report'!$N85,"0")</f>
        <v>0</v>
      </c>
      <c r="AC87" s="176" t="str">
        <f>IF(AND('Overflow Report'!$L85="SSO, Dry Weather",'Overflow Report'!$AA85="July"),'Overflow Report'!$N85,"0")</f>
        <v>0</v>
      </c>
      <c r="AD87" s="176" t="str">
        <f>IF(AND('Overflow Report'!$L85="SSO, Dry Weather",'Overflow Report'!$AA85="August"),'Overflow Report'!$N85,"0")</f>
        <v>0</v>
      </c>
      <c r="AE87" s="176" t="str">
        <f>IF(AND('Overflow Report'!$L85="SSO, Dry Weather",'Overflow Report'!$AA85="September"),'Overflow Report'!$N85,"0")</f>
        <v>0</v>
      </c>
      <c r="AF87" s="176" t="str">
        <f>IF(AND('Overflow Report'!$L85="SSO, Dry Weather",'Overflow Report'!$AA85="October"),'Overflow Report'!$N85,"0")</f>
        <v>0</v>
      </c>
      <c r="AG87" s="176" t="str">
        <f>IF(AND('Overflow Report'!$L85="SSO, Dry Weather",'Overflow Report'!$AA85="November"),'Overflow Report'!$N85,"0")</f>
        <v>0</v>
      </c>
      <c r="AH87" s="176" t="str">
        <f>IF(AND('Overflow Report'!$L85="SSO, Dry Weather",'Overflow Report'!$AA85="December"),'Overflow Report'!$N85,"0")</f>
        <v>0</v>
      </c>
      <c r="AI87" s="176"/>
      <c r="AJ87" s="176" t="str">
        <f>IF(AND('Overflow Report'!$L85="SSO, Wet Weather",'Overflow Report'!$AA85="January"),'Overflow Report'!$N85,"0")</f>
        <v>0</v>
      </c>
      <c r="AK87" s="176" t="str">
        <f>IF(AND('Overflow Report'!$L85="SSO, Wet Weather",'Overflow Report'!$AA85="February"),'Overflow Report'!$N85,"0")</f>
        <v>0</v>
      </c>
      <c r="AL87" s="176" t="str">
        <f>IF(AND('Overflow Report'!$L85="SSO, Wet Weather",'Overflow Report'!$AA85="March"),'Overflow Report'!$N85,"0")</f>
        <v>0</v>
      </c>
      <c r="AM87" s="176" t="str">
        <f>IF(AND('Overflow Report'!$L85="SSO, Wet Weather",'Overflow Report'!$AA85="April"),'Overflow Report'!$N85,"0")</f>
        <v>0</v>
      </c>
      <c r="AN87" s="176" t="str">
        <f>IF(AND('Overflow Report'!$L85="SSO, Wet Weather",'Overflow Report'!$AA85="May"),'Overflow Report'!$N85,"0")</f>
        <v>0</v>
      </c>
      <c r="AO87" s="176" t="str">
        <f>IF(AND('Overflow Report'!$L85="SSO, Wet Weather",'Overflow Report'!$AA85="June"),'Overflow Report'!$N85,"0")</f>
        <v>0</v>
      </c>
      <c r="AP87" s="176" t="str">
        <f>IF(AND('Overflow Report'!$L85="SSO, Wet Weather",'Overflow Report'!$AA85="July"),'Overflow Report'!$N85,"0")</f>
        <v>0</v>
      </c>
      <c r="AQ87" s="176" t="str">
        <f>IF(AND('Overflow Report'!$L85="SSO, Wet Weather",'Overflow Report'!$AA85="August"),'Overflow Report'!$N85,"0")</f>
        <v>0</v>
      </c>
      <c r="AR87" s="176" t="str">
        <f>IF(AND('Overflow Report'!$L85="SSO, Wet Weather",'Overflow Report'!$AA85="September"),'Overflow Report'!$N85,"0")</f>
        <v>0</v>
      </c>
      <c r="AS87" s="176" t="str">
        <f>IF(AND('Overflow Report'!$L85="SSO, Wet Weather",'Overflow Report'!$AA85="October"),'Overflow Report'!$N85,"0")</f>
        <v>0</v>
      </c>
      <c r="AT87" s="176" t="str">
        <f>IF(AND('Overflow Report'!$L85="SSO, Wet Weather",'Overflow Report'!$AA85="November"),'Overflow Report'!$N85,"0")</f>
        <v>0</v>
      </c>
      <c r="AU87" s="176" t="str">
        <f>IF(AND('Overflow Report'!$L85="SSO, Wet Weather",'Overflow Report'!$AA85="December"),'Overflow Report'!$N85,"0")</f>
        <v>0</v>
      </c>
      <c r="AV87" s="176"/>
      <c r="AW87" s="176" t="str">
        <f>IF(AND('Overflow Report'!$L85="Release [Sewer], Dry Weather",'Overflow Report'!$AA85="January"),'Overflow Report'!$N85,"0")</f>
        <v>0</v>
      </c>
      <c r="AX87" s="176" t="str">
        <f>IF(AND('Overflow Report'!$L85="Release [Sewer], Dry Weather",'Overflow Report'!$AA85="February"),'Overflow Report'!$N85,"0")</f>
        <v>0</v>
      </c>
      <c r="AY87" s="176" t="str">
        <f>IF(AND('Overflow Report'!$L85="Release [Sewer], Dry Weather",'Overflow Report'!$AA85="March"),'Overflow Report'!$N85,"0")</f>
        <v>0</v>
      </c>
      <c r="AZ87" s="176" t="str">
        <f>IF(AND('Overflow Report'!$L85="Release [Sewer], Dry Weather",'Overflow Report'!$AA85="April"),'Overflow Report'!$N85,"0")</f>
        <v>0</v>
      </c>
      <c r="BA87" s="176" t="str">
        <f>IF(AND('Overflow Report'!$L85="Release [Sewer], Dry Weather",'Overflow Report'!$AA85="May"),'Overflow Report'!$N85,"0")</f>
        <v>0</v>
      </c>
      <c r="BB87" s="176" t="str">
        <f>IF(AND('Overflow Report'!$L85="Release [Sewer], Dry Weather",'Overflow Report'!$AA85="June"),'Overflow Report'!$N85,"0")</f>
        <v>0</v>
      </c>
      <c r="BC87" s="176" t="str">
        <f>IF(AND('Overflow Report'!$L85="Release [Sewer], Dry Weather",'Overflow Report'!$AA85="July"),'Overflow Report'!$N85,"0")</f>
        <v>0</v>
      </c>
      <c r="BD87" s="176" t="str">
        <f>IF(AND('Overflow Report'!$L85="Release [Sewer], Dry Weather",'Overflow Report'!$AA85="August"),'Overflow Report'!$N85,"0")</f>
        <v>0</v>
      </c>
      <c r="BE87" s="176" t="str">
        <f>IF(AND('Overflow Report'!$L85="Release [Sewer], Dry Weather",'Overflow Report'!$AA85="September"),'Overflow Report'!$N85,"0")</f>
        <v>0</v>
      </c>
      <c r="BF87" s="176" t="str">
        <f>IF(AND('Overflow Report'!$L85="Release [Sewer], Dry Weather",'Overflow Report'!$AA85="October"),'Overflow Report'!$N85,"0")</f>
        <v>0</v>
      </c>
      <c r="BG87" s="176" t="str">
        <f>IF(AND('Overflow Report'!$L85="Release [Sewer], Dry Weather",'Overflow Report'!$AA85="November"),'Overflow Report'!$N85,"0")</f>
        <v>0</v>
      </c>
      <c r="BH87" s="176" t="str">
        <f>IF(AND('Overflow Report'!$L85="Release [Sewer], Dry Weather",'Overflow Report'!$AA85="December"),'Overflow Report'!$N85,"0")</f>
        <v>0</v>
      </c>
      <c r="BI87" s="176"/>
      <c r="BJ87" s="176" t="str">
        <f>IF(AND('Overflow Report'!$L85="Release [Sewer], Wet Weather",'Overflow Report'!$AA85="January"),'Overflow Report'!$N85,"0")</f>
        <v>0</v>
      </c>
      <c r="BK87" s="176" t="str">
        <f>IF(AND('Overflow Report'!$L85="Release [Sewer], Wet Weather",'Overflow Report'!$AA85="February"),'Overflow Report'!$N85,"0")</f>
        <v>0</v>
      </c>
      <c r="BL87" s="176" t="str">
        <f>IF(AND('Overflow Report'!$L85="Release [Sewer], Wet Weather",'Overflow Report'!$AA85="March"),'Overflow Report'!$N85,"0")</f>
        <v>0</v>
      </c>
      <c r="BM87" s="176" t="str">
        <f>IF(AND('Overflow Report'!$L85="Release [Sewer], Wet Weather",'Overflow Report'!$AA85="April"),'Overflow Report'!$N85,"0")</f>
        <v>0</v>
      </c>
      <c r="BN87" s="176" t="str">
        <f>IF(AND('Overflow Report'!$L85="Release [Sewer], Wet Weather",'Overflow Report'!$AA85="May"),'Overflow Report'!$N85,"0")</f>
        <v>0</v>
      </c>
      <c r="BO87" s="176" t="str">
        <f>IF(AND('Overflow Report'!$L85="Release [Sewer], Wet Weather",'Overflow Report'!$AA85="June"),'Overflow Report'!$N85,"0")</f>
        <v>0</v>
      </c>
      <c r="BP87" s="176" t="str">
        <f>IF(AND('Overflow Report'!$L85="Release [Sewer], Wet Weather",'Overflow Report'!$AA85="July"),'Overflow Report'!$N85,"0")</f>
        <v>0</v>
      </c>
      <c r="BQ87" s="176" t="str">
        <f>IF(AND('Overflow Report'!$L85="Release [Sewer], Wet Weather",'Overflow Report'!$AA85="August"),'Overflow Report'!$N85,"0")</f>
        <v>0</v>
      </c>
      <c r="BR87" s="176" t="str">
        <f>IF(AND('Overflow Report'!$L85="Release [Sewer], Wet Weather",'Overflow Report'!$AA85="September"),'Overflow Report'!$N85,"0")</f>
        <v>0</v>
      </c>
      <c r="BS87" s="176" t="str">
        <f>IF(AND('Overflow Report'!$L85="Release [Sewer], Wet Weather",'Overflow Report'!$AA85="October"),'Overflow Report'!$N85,"0")</f>
        <v>0</v>
      </c>
      <c r="BT87" s="176" t="str">
        <f>IF(AND('Overflow Report'!$L85="Release [Sewer], Wet Weather",'Overflow Report'!$AA85="November"),'Overflow Report'!$N85,"0")</f>
        <v>0</v>
      </c>
      <c r="BU87" s="176" t="str">
        <f>IF(AND('Overflow Report'!$L85="Release [Sewer], Wet Weather",'Overflow Report'!$AA85="December"),'Overflow Report'!$N85,"0")</f>
        <v>0</v>
      </c>
      <c r="BV87" s="176"/>
      <c r="BW87" s="176"/>
      <c r="BX87" s="176"/>
      <c r="BY87" s="176"/>
      <c r="BZ87" s="176"/>
      <c r="CA87" s="176"/>
      <c r="CB87" s="176"/>
      <c r="CC87" s="176"/>
      <c r="CD87" s="176"/>
      <c r="CE87" s="176"/>
      <c r="CF87" s="176"/>
      <c r="CG87" s="176"/>
      <c r="CH87" s="176"/>
      <c r="CI87" s="176"/>
      <c r="CJ87" s="176"/>
    </row>
    <row r="88" spans="3:88" s="173" customFormat="1" ht="15">
      <c r="C88" s="174"/>
      <c r="D88" s="174"/>
      <c r="E88" s="174"/>
      <c r="R88" s="176"/>
      <c r="S88" s="176"/>
      <c r="T88" s="176"/>
      <c r="U88" s="176"/>
      <c r="V88" s="176"/>
      <c r="W88" s="176" t="str">
        <f>IF(AND('Overflow Report'!$L86="SSO, Dry Weather",'Overflow Report'!$AA86="January"),'Overflow Report'!$N86,"0")</f>
        <v>0</v>
      </c>
      <c r="X88" s="176" t="str">
        <f>IF(AND('Overflow Report'!$L86="SSO, Dry Weather",'Overflow Report'!$AA86="February"),'Overflow Report'!$N86,"0")</f>
        <v>0</v>
      </c>
      <c r="Y88" s="176" t="str">
        <f>IF(AND('Overflow Report'!$L86="SSO, Dry Weather",'Overflow Report'!$AA86="March"),'Overflow Report'!$N86,"0")</f>
        <v>0</v>
      </c>
      <c r="Z88" s="176" t="str">
        <f>IF(AND('Overflow Report'!$L86="SSO, Dry Weather",'Overflow Report'!$AA86="April"),'Overflow Report'!$N86,"0")</f>
        <v>0</v>
      </c>
      <c r="AA88" s="176" t="str">
        <f>IF(AND('Overflow Report'!$L86="SSO, Dry Weather",'Overflow Report'!$AA86="May"),'Overflow Report'!$N86,"0")</f>
        <v>0</v>
      </c>
      <c r="AB88" s="176" t="str">
        <f>IF(AND('Overflow Report'!$L86="SSO, Dry Weather",'Overflow Report'!$AA86="June"),'Overflow Report'!$N86,"0")</f>
        <v>0</v>
      </c>
      <c r="AC88" s="176" t="str">
        <f>IF(AND('Overflow Report'!$L86="SSO, Dry Weather",'Overflow Report'!$AA86="July"),'Overflow Report'!$N86,"0")</f>
        <v>0</v>
      </c>
      <c r="AD88" s="176" t="str">
        <f>IF(AND('Overflow Report'!$L86="SSO, Dry Weather",'Overflow Report'!$AA86="August"),'Overflow Report'!$N86,"0")</f>
        <v>0</v>
      </c>
      <c r="AE88" s="176" t="str">
        <f>IF(AND('Overflow Report'!$L86="SSO, Dry Weather",'Overflow Report'!$AA86="September"),'Overflow Report'!$N86,"0")</f>
        <v>0</v>
      </c>
      <c r="AF88" s="176" t="str">
        <f>IF(AND('Overflow Report'!$L86="SSO, Dry Weather",'Overflow Report'!$AA86="October"),'Overflow Report'!$N86,"0")</f>
        <v>0</v>
      </c>
      <c r="AG88" s="176" t="str">
        <f>IF(AND('Overflow Report'!$L86="SSO, Dry Weather",'Overflow Report'!$AA86="November"),'Overflow Report'!$N86,"0")</f>
        <v>0</v>
      </c>
      <c r="AH88" s="176" t="str">
        <f>IF(AND('Overflow Report'!$L86="SSO, Dry Weather",'Overflow Report'!$AA86="December"),'Overflow Report'!$N86,"0")</f>
        <v>0</v>
      </c>
      <c r="AI88" s="176"/>
      <c r="AJ88" s="176" t="str">
        <f>IF(AND('Overflow Report'!$L86="SSO, Wet Weather",'Overflow Report'!$AA86="January"),'Overflow Report'!$N86,"0")</f>
        <v>0</v>
      </c>
      <c r="AK88" s="176" t="str">
        <f>IF(AND('Overflow Report'!$L86="SSO, Wet Weather",'Overflow Report'!$AA86="February"),'Overflow Report'!$N86,"0")</f>
        <v>0</v>
      </c>
      <c r="AL88" s="176" t="str">
        <f>IF(AND('Overflow Report'!$L86="SSO, Wet Weather",'Overflow Report'!$AA86="March"),'Overflow Report'!$N86,"0")</f>
        <v>0</v>
      </c>
      <c r="AM88" s="176" t="str">
        <f>IF(AND('Overflow Report'!$L86="SSO, Wet Weather",'Overflow Report'!$AA86="April"),'Overflow Report'!$N86,"0")</f>
        <v>0</v>
      </c>
      <c r="AN88" s="176" t="str">
        <f>IF(AND('Overflow Report'!$L86="SSO, Wet Weather",'Overflow Report'!$AA86="May"),'Overflow Report'!$N86,"0")</f>
        <v>0</v>
      </c>
      <c r="AO88" s="176" t="str">
        <f>IF(AND('Overflow Report'!$L86="SSO, Wet Weather",'Overflow Report'!$AA86="June"),'Overflow Report'!$N86,"0")</f>
        <v>0</v>
      </c>
      <c r="AP88" s="176" t="str">
        <f>IF(AND('Overflow Report'!$L86="SSO, Wet Weather",'Overflow Report'!$AA86="July"),'Overflow Report'!$N86,"0")</f>
        <v>0</v>
      </c>
      <c r="AQ88" s="176" t="str">
        <f>IF(AND('Overflow Report'!$L86="SSO, Wet Weather",'Overflow Report'!$AA86="August"),'Overflow Report'!$N86,"0")</f>
        <v>0</v>
      </c>
      <c r="AR88" s="176" t="str">
        <f>IF(AND('Overflow Report'!$L86="SSO, Wet Weather",'Overflow Report'!$AA86="September"),'Overflow Report'!$N86,"0")</f>
        <v>0</v>
      </c>
      <c r="AS88" s="176" t="str">
        <f>IF(AND('Overflow Report'!$L86="SSO, Wet Weather",'Overflow Report'!$AA86="October"),'Overflow Report'!$N86,"0")</f>
        <v>0</v>
      </c>
      <c r="AT88" s="176" t="str">
        <f>IF(AND('Overflow Report'!$L86="SSO, Wet Weather",'Overflow Report'!$AA86="November"),'Overflow Report'!$N86,"0")</f>
        <v>0</v>
      </c>
      <c r="AU88" s="176" t="str">
        <f>IF(AND('Overflow Report'!$L86="SSO, Wet Weather",'Overflow Report'!$AA86="December"),'Overflow Report'!$N86,"0")</f>
        <v>0</v>
      </c>
      <c r="AV88" s="176"/>
      <c r="AW88" s="176" t="str">
        <f>IF(AND('Overflow Report'!$L86="Release [Sewer], Dry Weather",'Overflow Report'!$AA86="January"),'Overflow Report'!$N86,"0")</f>
        <v>0</v>
      </c>
      <c r="AX88" s="176" t="str">
        <f>IF(AND('Overflow Report'!$L86="Release [Sewer], Dry Weather",'Overflow Report'!$AA86="February"),'Overflow Report'!$N86,"0")</f>
        <v>0</v>
      </c>
      <c r="AY88" s="176" t="str">
        <f>IF(AND('Overflow Report'!$L86="Release [Sewer], Dry Weather",'Overflow Report'!$AA86="March"),'Overflow Report'!$N86,"0")</f>
        <v>0</v>
      </c>
      <c r="AZ88" s="176" t="str">
        <f>IF(AND('Overflow Report'!$L86="Release [Sewer], Dry Weather",'Overflow Report'!$AA86="April"),'Overflow Report'!$N86,"0")</f>
        <v>0</v>
      </c>
      <c r="BA88" s="176" t="str">
        <f>IF(AND('Overflow Report'!$L86="Release [Sewer], Dry Weather",'Overflow Report'!$AA86="May"),'Overflow Report'!$N86,"0")</f>
        <v>0</v>
      </c>
      <c r="BB88" s="176" t="str">
        <f>IF(AND('Overflow Report'!$L86="Release [Sewer], Dry Weather",'Overflow Report'!$AA86="June"),'Overflow Report'!$N86,"0")</f>
        <v>0</v>
      </c>
      <c r="BC88" s="176" t="str">
        <f>IF(AND('Overflow Report'!$L86="Release [Sewer], Dry Weather",'Overflow Report'!$AA86="July"),'Overflow Report'!$N86,"0")</f>
        <v>0</v>
      </c>
      <c r="BD88" s="176" t="str">
        <f>IF(AND('Overflow Report'!$L86="Release [Sewer], Dry Weather",'Overflow Report'!$AA86="August"),'Overflow Report'!$N86,"0")</f>
        <v>0</v>
      </c>
      <c r="BE88" s="176" t="str">
        <f>IF(AND('Overflow Report'!$L86="Release [Sewer], Dry Weather",'Overflow Report'!$AA86="September"),'Overflow Report'!$N86,"0")</f>
        <v>0</v>
      </c>
      <c r="BF88" s="176" t="str">
        <f>IF(AND('Overflow Report'!$L86="Release [Sewer], Dry Weather",'Overflow Report'!$AA86="October"),'Overflow Report'!$N86,"0")</f>
        <v>0</v>
      </c>
      <c r="BG88" s="176" t="str">
        <f>IF(AND('Overflow Report'!$L86="Release [Sewer], Dry Weather",'Overflow Report'!$AA86="November"),'Overflow Report'!$N86,"0")</f>
        <v>0</v>
      </c>
      <c r="BH88" s="176" t="str">
        <f>IF(AND('Overflow Report'!$L86="Release [Sewer], Dry Weather",'Overflow Report'!$AA86="December"),'Overflow Report'!$N86,"0")</f>
        <v>0</v>
      </c>
      <c r="BI88" s="176"/>
      <c r="BJ88" s="176" t="str">
        <f>IF(AND('Overflow Report'!$L86="Release [Sewer], Wet Weather",'Overflow Report'!$AA86="January"),'Overflow Report'!$N86,"0")</f>
        <v>0</v>
      </c>
      <c r="BK88" s="176" t="str">
        <f>IF(AND('Overflow Report'!$L86="Release [Sewer], Wet Weather",'Overflow Report'!$AA86="February"),'Overflow Report'!$N86,"0")</f>
        <v>0</v>
      </c>
      <c r="BL88" s="176" t="str">
        <f>IF(AND('Overflow Report'!$L86="Release [Sewer], Wet Weather",'Overflow Report'!$AA86="March"),'Overflow Report'!$N86,"0")</f>
        <v>0</v>
      </c>
      <c r="BM88" s="176" t="str">
        <f>IF(AND('Overflow Report'!$L86="Release [Sewer], Wet Weather",'Overflow Report'!$AA86="April"),'Overflow Report'!$N86,"0")</f>
        <v>0</v>
      </c>
      <c r="BN88" s="176" t="str">
        <f>IF(AND('Overflow Report'!$L86="Release [Sewer], Wet Weather",'Overflow Report'!$AA86="May"),'Overflow Report'!$N86,"0")</f>
        <v>0</v>
      </c>
      <c r="BO88" s="176" t="str">
        <f>IF(AND('Overflow Report'!$L86="Release [Sewer], Wet Weather",'Overflow Report'!$AA86="June"),'Overflow Report'!$N86,"0")</f>
        <v>0</v>
      </c>
      <c r="BP88" s="176" t="str">
        <f>IF(AND('Overflow Report'!$L86="Release [Sewer], Wet Weather",'Overflow Report'!$AA86="July"),'Overflow Report'!$N86,"0")</f>
        <v>0</v>
      </c>
      <c r="BQ88" s="176" t="str">
        <f>IF(AND('Overflow Report'!$L86="Release [Sewer], Wet Weather",'Overflow Report'!$AA86="August"),'Overflow Report'!$N86,"0")</f>
        <v>0</v>
      </c>
      <c r="BR88" s="176" t="str">
        <f>IF(AND('Overflow Report'!$L86="Release [Sewer], Wet Weather",'Overflow Report'!$AA86="September"),'Overflow Report'!$N86,"0")</f>
        <v>0</v>
      </c>
      <c r="BS88" s="176" t="str">
        <f>IF(AND('Overflow Report'!$L86="Release [Sewer], Wet Weather",'Overflow Report'!$AA86="October"),'Overflow Report'!$N86,"0")</f>
        <v>0</v>
      </c>
      <c r="BT88" s="176" t="str">
        <f>IF(AND('Overflow Report'!$L86="Release [Sewer], Wet Weather",'Overflow Report'!$AA86="November"),'Overflow Report'!$N86,"0")</f>
        <v>0</v>
      </c>
      <c r="BU88" s="176" t="str">
        <f>IF(AND('Overflow Report'!$L86="Release [Sewer], Wet Weather",'Overflow Report'!$AA86="December"),'Overflow Report'!$N86,"0")</f>
        <v>0</v>
      </c>
      <c r="BV88" s="176"/>
      <c r="BW88" s="176"/>
      <c r="BX88" s="176"/>
      <c r="BY88" s="176"/>
      <c r="BZ88" s="176"/>
      <c r="CA88" s="176"/>
      <c r="CB88" s="176"/>
      <c r="CC88" s="176"/>
      <c r="CD88" s="176"/>
      <c r="CE88" s="176"/>
      <c r="CF88" s="176"/>
      <c r="CG88" s="176"/>
      <c r="CH88" s="176"/>
      <c r="CI88" s="176"/>
      <c r="CJ88" s="176"/>
    </row>
    <row r="89" spans="3:88" s="173" customFormat="1" ht="15">
      <c r="C89" s="174"/>
      <c r="D89" s="174"/>
      <c r="E89" s="174"/>
      <c r="R89" s="176"/>
      <c r="S89" s="176"/>
      <c r="T89" s="176"/>
      <c r="U89" s="176"/>
      <c r="V89" s="176"/>
      <c r="W89" s="176" t="str">
        <f>IF(AND('Overflow Report'!$L87="SSO, Dry Weather",'Overflow Report'!$AA87="January"),'Overflow Report'!$N87,"0")</f>
        <v>0</v>
      </c>
      <c r="X89" s="176" t="str">
        <f>IF(AND('Overflow Report'!$L87="SSO, Dry Weather",'Overflow Report'!$AA87="February"),'Overflow Report'!$N87,"0")</f>
        <v>0</v>
      </c>
      <c r="Y89" s="176" t="str">
        <f>IF(AND('Overflow Report'!$L87="SSO, Dry Weather",'Overflow Report'!$AA87="March"),'Overflow Report'!$N87,"0")</f>
        <v>0</v>
      </c>
      <c r="Z89" s="176" t="str">
        <f>IF(AND('Overflow Report'!$L87="SSO, Dry Weather",'Overflow Report'!$AA87="April"),'Overflow Report'!$N87,"0")</f>
        <v>0</v>
      </c>
      <c r="AA89" s="176" t="str">
        <f>IF(AND('Overflow Report'!$L87="SSO, Dry Weather",'Overflow Report'!$AA87="May"),'Overflow Report'!$N87,"0")</f>
        <v>0</v>
      </c>
      <c r="AB89" s="176" t="str">
        <f>IF(AND('Overflow Report'!$L87="SSO, Dry Weather",'Overflow Report'!$AA87="June"),'Overflow Report'!$N87,"0")</f>
        <v>0</v>
      </c>
      <c r="AC89" s="176" t="str">
        <f>IF(AND('Overflow Report'!$L87="SSO, Dry Weather",'Overflow Report'!$AA87="July"),'Overflow Report'!$N87,"0")</f>
        <v>0</v>
      </c>
      <c r="AD89" s="176" t="str">
        <f>IF(AND('Overflow Report'!$L87="SSO, Dry Weather",'Overflow Report'!$AA87="August"),'Overflow Report'!$N87,"0")</f>
        <v>0</v>
      </c>
      <c r="AE89" s="176" t="str">
        <f>IF(AND('Overflow Report'!$L87="SSO, Dry Weather",'Overflow Report'!$AA87="September"),'Overflow Report'!$N87,"0")</f>
        <v>0</v>
      </c>
      <c r="AF89" s="176" t="str">
        <f>IF(AND('Overflow Report'!$L87="SSO, Dry Weather",'Overflow Report'!$AA87="October"),'Overflow Report'!$N87,"0")</f>
        <v>0</v>
      </c>
      <c r="AG89" s="176" t="str">
        <f>IF(AND('Overflow Report'!$L87="SSO, Dry Weather",'Overflow Report'!$AA87="November"),'Overflow Report'!$N87,"0")</f>
        <v>0</v>
      </c>
      <c r="AH89" s="176" t="str">
        <f>IF(AND('Overflow Report'!$L87="SSO, Dry Weather",'Overflow Report'!$AA87="December"),'Overflow Report'!$N87,"0")</f>
        <v>0</v>
      </c>
      <c r="AI89" s="176"/>
      <c r="AJ89" s="176" t="str">
        <f>IF(AND('Overflow Report'!$L87="SSO, Wet Weather",'Overflow Report'!$AA87="January"),'Overflow Report'!$N87,"0")</f>
        <v>0</v>
      </c>
      <c r="AK89" s="176" t="str">
        <f>IF(AND('Overflow Report'!$L87="SSO, Wet Weather",'Overflow Report'!$AA87="February"),'Overflow Report'!$N87,"0")</f>
        <v>0</v>
      </c>
      <c r="AL89" s="176" t="str">
        <f>IF(AND('Overflow Report'!$L87="SSO, Wet Weather",'Overflow Report'!$AA87="March"),'Overflow Report'!$N87,"0")</f>
        <v>0</v>
      </c>
      <c r="AM89" s="176" t="str">
        <f>IF(AND('Overflow Report'!$L87="SSO, Wet Weather",'Overflow Report'!$AA87="April"),'Overflow Report'!$N87,"0")</f>
        <v>0</v>
      </c>
      <c r="AN89" s="176" t="str">
        <f>IF(AND('Overflow Report'!$L87="SSO, Wet Weather",'Overflow Report'!$AA87="May"),'Overflow Report'!$N87,"0")</f>
        <v>0</v>
      </c>
      <c r="AO89" s="176" t="str">
        <f>IF(AND('Overflow Report'!$L87="SSO, Wet Weather",'Overflow Report'!$AA87="June"),'Overflow Report'!$N87,"0")</f>
        <v>0</v>
      </c>
      <c r="AP89" s="176" t="str">
        <f>IF(AND('Overflow Report'!$L87="SSO, Wet Weather",'Overflow Report'!$AA87="July"),'Overflow Report'!$N87,"0")</f>
        <v>0</v>
      </c>
      <c r="AQ89" s="176" t="str">
        <f>IF(AND('Overflow Report'!$L87="SSO, Wet Weather",'Overflow Report'!$AA87="August"),'Overflow Report'!$N87,"0")</f>
        <v>0</v>
      </c>
      <c r="AR89" s="176" t="str">
        <f>IF(AND('Overflow Report'!$L87="SSO, Wet Weather",'Overflow Report'!$AA87="September"),'Overflow Report'!$N87,"0")</f>
        <v>0</v>
      </c>
      <c r="AS89" s="176" t="str">
        <f>IF(AND('Overflow Report'!$L87="SSO, Wet Weather",'Overflow Report'!$AA87="October"),'Overflow Report'!$N87,"0")</f>
        <v>0</v>
      </c>
      <c r="AT89" s="176" t="str">
        <f>IF(AND('Overflow Report'!$L87="SSO, Wet Weather",'Overflow Report'!$AA87="November"),'Overflow Report'!$N87,"0")</f>
        <v>0</v>
      </c>
      <c r="AU89" s="176" t="str">
        <f>IF(AND('Overflow Report'!$L87="SSO, Wet Weather",'Overflow Report'!$AA87="December"),'Overflow Report'!$N87,"0")</f>
        <v>0</v>
      </c>
      <c r="AV89" s="176"/>
      <c r="AW89" s="176" t="str">
        <f>IF(AND('Overflow Report'!$L87="Release [Sewer], Dry Weather",'Overflow Report'!$AA87="January"),'Overflow Report'!$N87,"0")</f>
        <v>0</v>
      </c>
      <c r="AX89" s="176" t="str">
        <f>IF(AND('Overflow Report'!$L87="Release [Sewer], Dry Weather",'Overflow Report'!$AA87="February"),'Overflow Report'!$N87,"0")</f>
        <v>0</v>
      </c>
      <c r="AY89" s="176" t="str">
        <f>IF(AND('Overflow Report'!$L87="Release [Sewer], Dry Weather",'Overflow Report'!$AA87="March"),'Overflow Report'!$N87,"0")</f>
        <v>0</v>
      </c>
      <c r="AZ89" s="176" t="str">
        <f>IF(AND('Overflow Report'!$L87="Release [Sewer], Dry Weather",'Overflow Report'!$AA87="April"),'Overflow Report'!$N87,"0")</f>
        <v>0</v>
      </c>
      <c r="BA89" s="176" t="str">
        <f>IF(AND('Overflow Report'!$L87="Release [Sewer], Dry Weather",'Overflow Report'!$AA87="May"),'Overflow Report'!$N87,"0")</f>
        <v>0</v>
      </c>
      <c r="BB89" s="176" t="str">
        <f>IF(AND('Overflow Report'!$L87="Release [Sewer], Dry Weather",'Overflow Report'!$AA87="June"),'Overflow Report'!$N87,"0")</f>
        <v>0</v>
      </c>
      <c r="BC89" s="176" t="str">
        <f>IF(AND('Overflow Report'!$L87="Release [Sewer], Dry Weather",'Overflow Report'!$AA87="July"),'Overflow Report'!$N87,"0")</f>
        <v>0</v>
      </c>
      <c r="BD89" s="176" t="str">
        <f>IF(AND('Overflow Report'!$L87="Release [Sewer], Dry Weather",'Overflow Report'!$AA87="August"),'Overflow Report'!$N87,"0")</f>
        <v>0</v>
      </c>
      <c r="BE89" s="176" t="str">
        <f>IF(AND('Overflow Report'!$L87="Release [Sewer], Dry Weather",'Overflow Report'!$AA87="September"),'Overflow Report'!$N87,"0")</f>
        <v>0</v>
      </c>
      <c r="BF89" s="176" t="str">
        <f>IF(AND('Overflow Report'!$L87="Release [Sewer], Dry Weather",'Overflow Report'!$AA87="October"),'Overflow Report'!$N87,"0")</f>
        <v>0</v>
      </c>
      <c r="BG89" s="176" t="str">
        <f>IF(AND('Overflow Report'!$L87="Release [Sewer], Dry Weather",'Overflow Report'!$AA87="November"),'Overflow Report'!$N87,"0")</f>
        <v>0</v>
      </c>
      <c r="BH89" s="176" t="str">
        <f>IF(AND('Overflow Report'!$L87="Release [Sewer], Dry Weather",'Overflow Report'!$AA87="December"),'Overflow Report'!$N87,"0")</f>
        <v>0</v>
      </c>
      <c r="BI89" s="176"/>
      <c r="BJ89" s="176" t="str">
        <f>IF(AND('Overflow Report'!$L87="Release [Sewer], Wet Weather",'Overflow Report'!$AA87="January"),'Overflow Report'!$N87,"0")</f>
        <v>0</v>
      </c>
      <c r="BK89" s="176" t="str">
        <f>IF(AND('Overflow Report'!$L87="Release [Sewer], Wet Weather",'Overflow Report'!$AA87="February"),'Overflow Report'!$N87,"0")</f>
        <v>0</v>
      </c>
      <c r="BL89" s="176" t="str">
        <f>IF(AND('Overflow Report'!$L87="Release [Sewer], Wet Weather",'Overflow Report'!$AA87="March"),'Overflow Report'!$N87,"0")</f>
        <v>0</v>
      </c>
      <c r="BM89" s="176" t="str">
        <f>IF(AND('Overflow Report'!$L87="Release [Sewer], Wet Weather",'Overflow Report'!$AA87="April"),'Overflow Report'!$N87,"0")</f>
        <v>0</v>
      </c>
      <c r="BN89" s="176" t="str">
        <f>IF(AND('Overflow Report'!$L87="Release [Sewer], Wet Weather",'Overflow Report'!$AA87="May"),'Overflow Report'!$N87,"0")</f>
        <v>0</v>
      </c>
      <c r="BO89" s="176" t="str">
        <f>IF(AND('Overflow Report'!$L87="Release [Sewer], Wet Weather",'Overflow Report'!$AA87="June"),'Overflow Report'!$N87,"0")</f>
        <v>0</v>
      </c>
      <c r="BP89" s="176" t="str">
        <f>IF(AND('Overflow Report'!$L87="Release [Sewer], Wet Weather",'Overflow Report'!$AA87="July"),'Overflow Report'!$N87,"0")</f>
        <v>0</v>
      </c>
      <c r="BQ89" s="176" t="str">
        <f>IF(AND('Overflow Report'!$L87="Release [Sewer], Wet Weather",'Overflow Report'!$AA87="August"),'Overflow Report'!$N87,"0")</f>
        <v>0</v>
      </c>
      <c r="BR89" s="176" t="str">
        <f>IF(AND('Overflow Report'!$L87="Release [Sewer], Wet Weather",'Overflow Report'!$AA87="September"),'Overflow Report'!$N87,"0")</f>
        <v>0</v>
      </c>
      <c r="BS89" s="176" t="str">
        <f>IF(AND('Overflow Report'!$L87="Release [Sewer], Wet Weather",'Overflow Report'!$AA87="October"),'Overflow Report'!$N87,"0")</f>
        <v>0</v>
      </c>
      <c r="BT89" s="176" t="str">
        <f>IF(AND('Overflow Report'!$L87="Release [Sewer], Wet Weather",'Overflow Report'!$AA87="November"),'Overflow Report'!$N87,"0")</f>
        <v>0</v>
      </c>
      <c r="BU89" s="176" t="str">
        <f>IF(AND('Overflow Report'!$L87="Release [Sewer], Wet Weather",'Overflow Report'!$AA87="December"),'Overflow Report'!$N87,"0")</f>
        <v>0</v>
      </c>
      <c r="BV89" s="176"/>
      <c r="BW89" s="176"/>
      <c r="BX89" s="176"/>
      <c r="BY89" s="176"/>
      <c r="BZ89" s="176"/>
      <c r="CA89" s="176"/>
      <c r="CB89" s="176"/>
      <c r="CC89" s="176"/>
      <c r="CD89" s="176"/>
      <c r="CE89" s="176"/>
      <c r="CF89" s="176"/>
      <c r="CG89" s="176"/>
      <c r="CH89" s="176"/>
      <c r="CI89" s="176"/>
      <c r="CJ89" s="176"/>
    </row>
    <row r="90" spans="3:88" s="173" customFormat="1" ht="15">
      <c r="C90" s="174"/>
      <c r="D90" s="174"/>
      <c r="E90" s="174"/>
      <c r="R90" s="176"/>
      <c r="S90" s="176"/>
      <c r="T90" s="176"/>
      <c r="U90" s="176"/>
      <c r="V90" s="176"/>
      <c r="W90" s="176" t="str">
        <f>IF(AND('Overflow Report'!$L88="SSO, Dry Weather",'Overflow Report'!$AA88="January"),'Overflow Report'!$N88,"0")</f>
        <v>0</v>
      </c>
      <c r="X90" s="176" t="str">
        <f>IF(AND('Overflow Report'!$L88="SSO, Dry Weather",'Overflow Report'!$AA88="February"),'Overflow Report'!$N88,"0")</f>
        <v>0</v>
      </c>
      <c r="Y90" s="176" t="str">
        <f>IF(AND('Overflow Report'!$L88="SSO, Dry Weather",'Overflow Report'!$AA88="March"),'Overflow Report'!$N88,"0")</f>
        <v>0</v>
      </c>
      <c r="Z90" s="176" t="str">
        <f>IF(AND('Overflow Report'!$L88="SSO, Dry Weather",'Overflow Report'!$AA88="April"),'Overflow Report'!$N88,"0")</f>
        <v>0</v>
      </c>
      <c r="AA90" s="176" t="str">
        <f>IF(AND('Overflow Report'!$L88="SSO, Dry Weather",'Overflow Report'!$AA88="May"),'Overflow Report'!$N88,"0")</f>
        <v>0</v>
      </c>
      <c r="AB90" s="176" t="str">
        <f>IF(AND('Overflow Report'!$L88="SSO, Dry Weather",'Overflow Report'!$AA88="June"),'Overflow Report'!$N88,"0")</f>
        <v>0</v>
      </c>
      <c r="AC90" s="176" t="str">
        <f>IF(AND('Overflow Report'!$L88="SSO, Dry Weather",'Overflow Report'!$AA88="July"),'Overflow Report'!$N88,"0")</f>
        <v>0</v>
      </c>
      <c r="AD90" s="176" t="str">
        <f>IF(AND('Overflow Report'!$L88="SSO, Dry Weather",'Overflow Report'!$AA88="August"),'Overflow Report'!$N88,"0")</f>
        <v>0</v>
      </c>
      <c r="AE90" s="176" t="str">
        <f>IF(AND('Overflow Report'!$L88="SSO, Dry Weather",'Overflow Report'!$AA88="September"),'Overflow Report'!$N88,"0")</f>
        <v>0</v>
      </c>
      <c r="AF90" s="176" t="str">
        <f>IF(AND('Overflow Report'!$L88="SSO, Dry Weather",'Overflow Report'!$AA88="October"),'Overflow Report'!$N88,"0")</f>
        <v>0</v>
      </c>
      <c r="AG90" s="176" t="str">
        <f>IF(AND('Overflow Report'!$L88="SSO, Dry Weather",'Overflow Report'!$AA88="November"),'Overflow Report'!$N88,"0")</f>
        <v>0</v>
      </c>
      <c r="AH90" s="176" t="str">
        <f>IF(AND('Overflow Report'!$L88="SSO, Dry Weather",'Overflow Report'!$AA88="December"),'Overflow Report'!$N88,"0")</f>
        <v>0</v>
      </c>
      <c r="AI90" s="176"/>
      <c r="AJ90" s="176" t="str">
        <f>IF(AND('Overflow Report'!$L88="SSO, Wet Weather",'Overflow Report'!$AA88="January"),'Overflow Report'!$N88,"0")</f>
        <v>0</v>
      </c>
      <c r="AK90" s="176" t="str">
        <f>IF(AND('Overflow Report'!$L88="SSO, Wet Weather",'Overflow Report'!$AA88="February"),'Overflow Report'!$N88,"0")</f>
        <v>0</v>
      </c>
      <c r="AL90" s="176" t="str">
        <f>IF(AND('Overflow Report'!$L88="SSO, Wet Weather",'Overflow Report'!$AA88="March"),'Overflow Report'!$N88,"0")</f>
        <v>0</v>
      </c>
      <c r="AM90" s="176" t="str">
        <f>IF(AND('Overflow Report'!$L88="SSO, Wet Weather",'Overflow Report'!$AA88="April"),'Overflow Report'!$N88,"0")</f>
        <v>0</v>
      </c>
      <c r="AN90" s="176" t="str">
        <f>IF(AND('Overflow Report'!$L88="SSO, Wet Weather",'Overflow Report'!$AA88="May"),'Overflow Report'!$N88,"0")</f>
        <v>0</v>
      </c>
      <c r="AO90" s="176" t="str">
        <f>IF(AND('Overflow Report'!$L88="SSO, Wet Weather",'Overflow Report'!$AA88="June"),'Overflow Report'!$N88,"0")</f>
        <v>0</v>
      </c>
      <c r="AP90" s="176" t="str">
        <f>IF(AND('Overflow Report'!$L88="SSO, Wet Weather",'Overflow Report'!$AA88="July"),'Overflow Report'!$N88,"0")</f>
        <v>0</v>
      </c>
      <c r="AQ90" s="176" t="str">
        <f>IF(AND('Overflow Report'!$L88="SSO, Wet Weather",'Overflow Report'!$AA88="August"),'Overflow Report'!$N88,"0")</f>
        <v>0</v>
      </c>
      <c r="AR90" s="176" t="str">
        <f>IF(AND('Overflow Report'!$L88="SSO, Wet Weather",'Overflow Report'!$AA88="September"),'Overflow Report'!$N88,"0")</f>
        <v>0</v>
      </c>
      <c r="AS90" s="176" t="str">
        <f>IF(AND('Overflow Report'!$L88="SSO, Wet Weather",'Overflow Report'!$AA88="October"),'Overflow Report'!$N88,"0")</f>
        <v>0</v>
      </c>
      <c r="AT90" s="176" t="str">
        <f>IF(AND('Overflow Report'!$L88="SSO, Wet Weather",'Overflow Report'!$AA88="November"),'Overflow Report'!$N88,"0")</f>
        <v>0</v>
      </c>
      <c r="AU90" s="176" t="str">
        <f>IF(AND('Overflow Report'!$L88="SSO, Wet Weather",'Overflow Report'!$AA88="December"),'Overflow Report'!$N88,"0")</f>
        <v>0</v>
      </c>
      <c r="AV90" s="176"/>
      <c r="AW90" s="176" t="str">
        <f>IF(AND('Overflow Report'!$L88="Release [Sewer], Dry Weather",'Overflow Report'!$AA88="January"),'Overflow Report'!$N88,"0")</f>
        <v>0</v>
      </c>
      <c r="AX90" s="176" t="str">
        <f>IF(AND('Overflow Report'!$L88="Release [Sewer], Dry Weather",'Overflow Report'!$AA88="February"),'Overflow Report'!$N88,"0")</f>
        <v>0</v>
      </c>
      <c r="AY90" s="176" t="str">
        <f>IF(AND('Overflow Report'!$L88="Release [Sewer], Dry Weather",'Overflow Report'!$AA88="March"),'Overflow Report'!$N88,"0")</f>
        <v>0</v>
      </c>
      <c r="AZ90" s="176" t="str">
        <f>IF(AND('Overflow Report'!$L88="Release [Sewer], Dry Weather",'Overflow Report'!$AA88="April"),'Overflow Report'!$N88,"0")</f>
        <v>0</v>
      </c>
      <c r="BA90" s="176" t="str">
        <f>IF(AND('Overflow Report'!$L88="Release [Sewer], Dry Weather",'Overflow Report'!$AA88="May"),'Overflow Report'!$N88,"0")</f>
        <v>0</v>
      </c>
      <c r="BB90" s="176" t="str">
        <f>IF(AND('Overflow Report'!$L88="Release [Sewer], Dry Weather",'Overflow Report'!$AA88="June"),'Overflow Report'!$N88,"0")</f>
        <v>0</v>
      </c>
      <c r="BC90" s="176" t="str">
        <f>IF(AND('Overflow Report'!$L88="Release [Sewer], Dry Weather",'Overflow Report'!$AA88="July"),'Overflow Report'!$N88,"0")</f>
        <v>0</v>
      </c>
      <c r="BD90" s="176" t="str">
        <f>IF(AND('Overflow Report'!$L88="Release [Sewer], Dry Weather",'Overflow Report'!$AA88="August"),'Overflow Report'!$N88,"0")</f>
        <v>0</v>
      </c>
      <c r="BE90" s="176" t="str">
        <f>IF(AND('Overflow Report'!$L88="Release [Sewer], Dry Weather",'Overflow Report'!$AA88="September"),'Overflow Report'!$N88,"0")</f>
        <v>0</v>
      </c>
      <c r="BF90" s="176" t="str">
        <f>IF(AND('Overflow Report'!$L88="Release [Sewer], Dry Weather",'Overflow Report'!$AA88="October"),'Overflow Report'!$N88,"0")</f>
        <v>0</v>
      </c>
      <c r="BG90" s="176" t="str">
        <f>IF(AND('Overflow Report'!$L88="Release [Sewer], Dry Weather",'Overflow Report'!$AA88="November"),'Overflow Report'!$N88,"0")</f>
        <v>0</v>
      </c>
      <c r="BH90" s="176" t="str">
        <f>IF(AND('Overflow Report'!$L88="Release [Sewer], Dry Weather",'Overflow Report'!$AA88="December"),'Overflow Report'!$N88,"0")</f>
        <v>0</v>
      </c>
      <c r="BI90" s="176"/>
      <c r="BJ90" s="176" t="str">
        <f>IF(AND('Overflow Report'!$L88="Release [Sewer], Wet Weather",'Overflow Report'!$AA88="January"),'Overflow Report'!$N88,"0")</f>
        <v>0</v>
      </c>
      <c r="BK90" s="176" t="str">
        <f>IF(AND('Overflow Report'!$L88="Release [Sewer], Wet Weather",'Overflow Report'!$AA88="February"),'Overflow Report'!$N88,"0")</f>
        <v>0</v>
      </c>
      <c r="BL90" s="176" t="str">
        <f>IF(AND('Overflow Report'!$L88="Release [Sewer], Wet Weather",'Overflow Report'!$AA88="March"),'Overflow Report'!$N88,"0")</f>
        <v>0</v>
      </c>
      <c r="BM90" s="176" t="str">
        <f>IF(AND('Overflow Report'!$L88="Release [Sewer], Wet Weather",'Overflow Report'!$AA88="April"),'Overflow Report'!$N88,"0")</f>
        <v>0</v>
      </c>
      <c r="BN90" s="176" t="str">
        <f>IF(AND('Overflow Report'!$L88="Release [Sewer], Wet Weather",'Overflow Report'!$AA88="May"),'Overflow Report'!$N88,"0")</f>
        <v>0</v>
      </c>
      <c r="BO90" s="176" t="str">
        <f>IF(AND('Overflow Report'!$L88="Release [Sewer], Wet Weather",'Overflow Report'!$AA88="June"),'Overflow Report'!$N88,"0")</f>
        <v>0</v>
      </c>
      <c r="BP90" s="176" t="str">
        <f>IF(AND('Overflow Report'!$L88="Release [Sewer], Wet Weather",'Overflow Report'!$AA88="July"),'Overflow Report'!$N88,"0")</f>
        <v>0</v>
      </c>
      <c r="BQ90" s="176" t="str">
        <f>IF(AND('Overflow Report'!$L88="Release [Sewer], Wet Weather",'Overflow Report'!$AA88="August"),'Overflow Report'!$N88,"0")</f>
        <v>0</v>
      </c>
      <c r="BR90" s="176" t="str">
        <f>IF(AND('Overflow Report'!$L88="Release [Sewer], Wet Weather",'Overflow Report'!$AA88="September"),'Overflow Report'!$N88,"0")</f>
        <v>0</v>
      </c>
      <c r="BS90" s="176" t="str">
        <f>IF(AND('Overflow Report'!$L88="Release [Sewer], Wet Weather",'Overflow Report'!$AA88="October"),'Overflow Report'!$N88,"0")</f>
        <v>0</v>
      </c>
      <c r="BT90" s="176" t="str">
        <f>IF(AND('Overflow Report'!$L88="Release [Sewer], Wet Weather",'Overflow Report'!$AA88="November"),'Overflow Report'!$N88,"0")</f>
        <v>0</v>
      </c>
      <c r="BU90" s="176" t="str">
        <f>IF(AND('Overflow Report'!$L88="Release [Sewer], Wet Weather",'Overflow Report'!$AA88="December"),'Overflow Report'!$N88,"0")</f>
        <v>0</v>
      </c>
      <c r="BV90" s="176"/>
      <c r="BW90" s="176"/>
      <c r="BX90" s="176"/>
      <c r="BY90" s="176"/>
      <c r="BZ90" s="176"/>
      <c r="CA90" s="176"/>
      <c r="CB90" s="176"/>
      <c r="CC90" s="176"/>
      <c r="CD90" s="176"/>
      <c r="CE90" s="176"/>
      <c r="CF90" s="176"/>
      <c r="CG90" s="176"/>
      <c r="CH90" s="176"/>
      <c r="CI90" s="176"/>
      <c r="CJ90" s="176"/>
    </row>
    <row r="91" spans="3:88" s="173" customFormat="1" ht="15">
      <c r="C91" s="174"/>
      <c r="D91" s="174"/>
      <c r="E91" s="174"/>
      <c r="R91" s="176"/>
      <c r="S91" s="176"/>
      <c r="T91" s="176"/>
      <c r="U91" s="176"/>
      <c r="V91" s="176"/>
      <c r="W91" s="176" t="str">
        <f>IF(AND('Overflow Report'!$L89="SSO, Dry Weather",'Overflow Report'!$AA89="January"),'Overflow Report'!$N89,"0")</f>
        <v>0</v>
      </c>
      <c r="X91" s="176" t="str">
        <f>IF(AND('Overflow Report'!$L89="SSO, Dry Weather",'Overflow Report'!$AA89="February"),'Overflow Report'!$N89,"0")</f>
        <v>0</v>
      </c>
      <c r="Y91" s="176" t="str">
        <f>IF(AND('Overflow Report'!$L89="SSO, Dry Weather",'Overflow Report'!$AA89="March"),'Overflow Report'!$N89,"0")</f>
        <v>0</v>
      </c>
      <c r="Z91" s="176" t="str">
        <f>IF(AND('Overflow Report'!$L89="SSO, Dry Weather",'Overflow Report'!$AA89="April"),'Overflow Report'!$N89,"0")</f>
        <v>0</v>
      </c>
      <c r="AA91" s="176" t="str">
        <f>IF(AND('Overflow Report'!$L89="SSO, Dry Weather",'Overflow Report'!$AA89="May"),'Overflow Report'!$N89,"0")</f>
        <v>0</v>
      </c>
      <c r="AB91" s="176" t="str">
        <f>IF(AND('Overflow Report'!$L89="SSO, Dry Weather",'Overflow Report'!$AA89="June"),'Overflow Report'!$N89,"0")</f>
        <v>0</v>
      </c>
      <c r="AC91" s="176" t="str">
        <f>IF(AND('Overflow Report'!$L89="SSO, Dry Weather",'Overflow Report'!$AA89="July"),'Overflow Report'!$N89,"0")</f>
        <v>0</v>
      </c>
      <c r="AD91" s="176" t="str">
        <f>IF(AND('Overflow Report'!$L89="SSO, Dry Weather",'Overflow Report'!$AA89="August"),'Overflow Report'!$N89,"0")</f>
        <v>0</v>
      </c>
      <c r="AE91" s="176" t="str">
        <f>IF(AND('Overflow Report'!$L89="SSO, Dry Weather",'Overflow Report'!$AA89="September"),'Overflow Report'!$N89,"0")</f>
        <v>0</v>
      </c>
      <c r="AF91" s="176" t="str">
        <f>IF(AND('Overflow Report'!$L89="SSO, Dry Weather",'Overflow Report'!$AA89="October"),'Overflow Report'!$N89,"0")</f>
        <v>0</v>
      </c>
      <c r="AG91" s="176" t="str">
        <f>IF(AND('Overflow Report'!$L89="SSO, Dry Weather",'Overflow Report'!$AA89="November"),'Overflow Report'!$N89,"0")</f>
        <v>0</v>
      </c>
      <c r="AH91" s="176" t="str">
        <f>IF(AND('Overflow Report'!$L89="SSO, Dry Weather",'Overflow Report'!$AA89="December"),'Overflow Report'!$N89,"0")</f>
        <v>0</v>
      </c>
      <c r="AI91" s="176"/>
      <c r="AJ91" s="176" t="str">
        <f>IF(AND('Overflow Report'!$L89="SSO, Wet Weather",'Overflow Report'!$AA89="January"),'Overflow Report'!$N89,"0")</f>
        <v>0</v>
      </c>
      <c r="AK91" s="176" t="str">
        <f>IF(AND('Overflow Report'!$L89="SSO, Wet Weather",'Overflow Report'!$AA89="February"),'Overflow Report'!$N89,"0")</f>
        <v>0</v>
      </c>
      <c r="AL91" s="176" t="str">
        <f>IF(AND('Overflow Report'!$L89="SSO, Wet Weather",'Overflow Report'!$AA89="March"),'Overflow Report'!$N89,"0")</f>
        <v>0</v>
      </c>
      <c r="AM91" s="176" t="str">
        <f>IF(AND('Overflow Report'!$L89="SSO, Wet Weather",'Overflow Report'!$AA89="April"),'Overflow Report'!$N89,"0")</f>
        <v>0</v>
      </c>
      <c r="AN91" s="176" t="str">
        <f>IF(AND('Overflow Report'!$L89="SSO, Wet Weather",'Overflow Report'!$AA89="May"),'Overflow Report'!$N89,"0")</f>
        <v>0</v>
      </c>
      <c r="AO91" s="176" t="str">
        <f>IF(AND('Overflow Report'!$L89="SSO, Wet Weather",'Overflow Report'!$AA89="June"),'Overflow Report'!$N89,"0")</f>
        <v>0</v>
      </c>
      <c r="AP91" s="176" t="str">
        <f>IF(AND('Overflow Report'!$L89="SSO, Wet Weather",'Overflow Report'!$AA89="July"),'Overflow Report'!$N89,"0")</f>
        <v>0</v>
      </c>
      <c r="AQ91" s="176" t="str">
        <f>IF(AND('Overflow Report'!$L89="SSO, Wet Weather",'Overflow Report'!$AA89="August"),'Overflow Report'!$N89,"0")</f>
        <v>0</v>
      </c>
      <c r="AR91" s="176" t="str">
        <f>IF(AND('Overflow Report'!$L89="SSO, Wet Weather",'Overflow Report'!$AA89="September"),'Overflow Report'!$N89,"0")</f>
        <v>0</v>
      </c>
      <c r="AS91" s="176" t="str">
        <f>IF(AND('Overflow Report'!$L89="SSO, Wet Weather",'Overflow Report'!$AA89="October"),'Overflow Report'!$N89,"0")</f>
        <v>0</v>
      </c>
      <c r="AT91" s="176" t="str">
        <f>IF(AND('Overflow Report'!$L89="SSO, Wet Weather",'Overflow Report'!$AA89="November"),'Overflow Report'!$N89,"0")</f>
        <v>0</v>
      </c>
      <c r="AU91" s="176" t="str">
        <f>IF(AND('Overflow Report'!$L89="SSO, Wet Weather",'Overflow Report'!$AA89="December"),'Overflow Report'!$N89,"0")</f>
        <v>0</v>
      </c>
      <c r="AV91" s="176"/>
      <c r="AW91" s="176" t="str">
        <f>IF(AND('Overflow Report'!$L89="Release [Sewer], Dry Weather",'Overflow Report'!$AA89="January"),'Overflow Report'!$N89,"0")</f>
        <v>0</v>
      </c>
      <c r="AX91" s="176" t="str">
        <f>IF(AND('Overflow Report'!$L89="Release [Sewer], Dry Weather",'Overflow Report'!$AA89="February"),'Overflow Report'!$N89,"0")</f>
        <v>0</v>
      </c>
      <c r="AY91" s="176" t="str">
        <f>IF(AND('Overflow Report'!$L89="Release [Sewer], Dry Weather",'Overflow Report'!$AA89="March"),'Overflow Report'!$N89,"0")</f>
        <v>0</v>
      </c>
      <c r="AZ91" s="176" t="str">
        <f>IF(AND('Overflow Report'!$L89="Release [Sewer], Dry Weather",'Overflow Report'!$AA89="April"),'Overflow Report'!$N89,"0")</f>
        <v>0</v>
      </c>
      <c r="BA91" s="176" t="str">
        <f>IF(AND('Overflow Report'!$L89="Release [Sewer], Dry Weather",'Overflow Report'!$AA89="May"),'Overflow Report'!$N89,"0")</f>
        <v>0</v>
      </c>
      <c r="BB91" s="176" t="str">
        <f>IF(AND('Overflow Report'!$L89="Release [Sewer], Dry Weather",'Overflow Report'!$AA89="June"),'Overflow Report'!$N89,"0")</f>
        <v>0</v>
      </c>
      <c r="BC91" s="176" t="str">
        <f>IF(AND('Overflow Report'!$L89="Release [Sewer], Dry Weather",'Overflow Report'!$AA89="July"),'Overflow Report'!$N89,"0")</f>
        <v>0</v>
      </c>
      <c r="BD91" s="176" t="str">
        <f>IF(AND('Overflow Report'!$L89="Release [Sewer], Dry Weather",'Overflow Report'!$AA89="August"),'Overflow Report'!$N89,"0")</f>
        <v>0</v>
      </c>
      <c r="BE91" s="176" t="str">
        <f>IF(AND('Overflow Report'!$L89="Release [Sewer], Dry Weather",'Overflow Report'!$AA89="September"),'Overflow Report'!$N89,"0")</f>
        <v>0</v>
      </c>
      <c r="BF91" s="176" t="str">
        <f>IF(AND('Overflow Report'!$L89="Release [Sewer], Dry Weather",'Overflow Report'!$AA89="October"),'Overflow Report'!$N89,"0")</f>
        <v>0</v>
      </c>
      <c r="BG91" s="176" t="str">
        <f>IF(AND('Overflow Report'!$L89="Release [Sewer], Dry Weather",'Overflow Report'!$AA89="November"),'Overflow Report'!$N89,"0")</f>
        <v>0</v>
      </c>
      <c r="BH91" s="176" t="str">
        <f>IF(AND('Overflow Report'!$L89="Release [Sewer], Dry Weather",'Overflow Report'!$AA89="December"),'Overflow Report'!$N89,"0")</f>
        <v>0</v>
      </c>
      <c r="BI91" s="176"/>
      <c r="BJ91" s="176" t="str">
        <f>IF(AND('Overflow Report'!$L89="Release [Sewer], Wet Weather",'Overflow Report'!$AA89="January"),'Overflow Report'!$N89,"0")</f>
        <v>0</v>
      </c>
      <c r="BK91" s="176" t="str">
        <f>IF(AND('Overflow Report'!$L89="Release [Sewer], Wet Weather",'Overflow Report'!$AA89="February"),'Overflow Report'!$N89,"0")</f>
        <v>0</v>
      </c>
      <c r="BL91" s="176" t="str">
        <f>IF(AND('Overflow Report'!$L89="Release [Sewer], Wet Weather",'Overflow Report'!$AA89="March"),'Overflow Report'!$N89,"0")</f>
        <v>0</v>
      </c>
      <c r="BM91" s="176" t="str">
        <f>IF(AND('Overflow Report'!$L89="Release [Sewer], Wet Weather",'Overflow Report'!$AA89="April"),'Overflow Report'!$N89,"0")</f>
        <v>0</v>
      </c>
      <c r="BN91" s="176" t="str">
        <f>IF(AND('Overflow Report'!$L89="Release [Sewer], Wet Weather",'Overflow Report'!$AA89="May"),'Overflow Report'!$N89,"0")</f>
        <v>0</v>
      </c>
      <c r="BO91" s="176" t="str">
        <f>IF(AND('Overflow Report'!$L89="Release [Sewer], Wet Weather",'Overflow Report'!$AA89="June"),'Overflow Report'!$N89,"0")</f>
        <v>0</v>
      </c>
      <c r="BP91" s="176" t="str">
        <f>IF(AND('Overflow Report'!$L89="Release [Sewer], Wet Weather",'Overflow Report'!$AA89="July"),'Overflow Report'!$N89,"0")</f>
        <v>0</v>
      </c>
      <c r="BQ91" s="176" t="str">
        <f>IF(AND('Overflow Report'!$L89="Release [Sewer], Wet Weather",'Overflow Report'!$AA89="August"),'Overflow Report'!$N89,"0")</f>
        <v>0</v>
      </c>
      <c r="BR91" s="176" t="str">
        <f>IF(AND('Overflow Report'!$L89="Release [Sewer], Wet Weather",'Overflow Report'!$AA89="September"),'Overflow Report'!$N89,"0")</f>
        <v>0</v>
      </c>
      <c r="BS91" s="176" t="str">
        <f>IF(AND('Overflow Report'!$L89="Release [Sewer], Wet Weather",'Overflow Report'!$AA89="October"),'Overflow Report'!$N89,"0")</f>
        <v>0</v>
      </c>
      <c r="BT91" s="176" t="str">
        <f>IF(AND('Overflow Report'!$L89="Release [Sewer], Wet Weather",'Overflow Report'!$AA89="November"),'Overflow Report'!$N89,"0")</f>
        <v>0</v>
      </c>
      <c r="BU91" s="176" t="str">
        <f>IF(AND('Overflow Report'!$L89="Release [Sewer], Wet Weather",'Overflow Report'!$AA89="December"),'Overflow Report'!$N89,"0")</f>
        <v>0</v>
      </c>
      <c r="BV91" s="176"/>
      <c r="BW91" s="176"/>
      <c r="BX91" s="176"/>
      <c r="BY91" s="176"/>
      <c r="BZ91" s="176"/>
      <c r="CA91" s="176"/>
      <c r="CB91" s="176"/>
      <c r="CC91" s="176"/>
      <c r="CD91" s="176"/>
      <c r="CE91" s="176"/>
      <c r="CF91" s="176"/>
      <c r="CG91" s="176"/>
      <c r="CH91" s="176"/>
      <c r="CI91" s="176"/>
      <c r="CJ91" s="176"/>
    </row>
    <row r="92" spans="3:88" s="173" customFormat="1" ht="15">
      <c r="C92" s="174"/>
      <c r="D92" s="174"/>
      <c r="E92" s="174"/>
      <c r="R92" s="176"/>
      <c r="S92" s="176"/>
      <c r="T92" s="176"/>
      <c r="U92" s="176"/>
      <c r="V92" s="176"/>
      <c r="W92" s="176" t="str">
        <f>IF(AND('Overflow Report'!$L90="SSO, Dry Weather",'Overflow Report'!$AA90="January"),'Overflow Report'!$N90,"0")</f>
        <v>0</v>
      </c>
      <c r="X92" s="176" t="str">
        <f>IF(AND('Overflow Report'!$L90="SSO, Dry Weather",'Overflow Report'!$AA90="February"),'Overflow Report'!$N90,"0")</f>
        <v>0</v>
      </c>
      <c r="Y92" s="176" t="str">
        <f>IF(AND('Overflow Report'!$L90="SSO, Dry Weather",'Overflow Report'!$AA90="March"),'Overflow Report'!$N90,"0")</f>
        <v>0</v>
      </c>
      <c r="Z92" s="176" t="str">
        <f>IF(AND('Overflow Report'!$L90="SSO, Dry Weather",'Overflow Report'!$AA90="April"),'Overflow Report'!$N90,"0")</f>
        <v>0</v>
      </c>
      <c r="AA92" s="176" t="str">
        <f>IF(AND('Overflow Report'!$L90="SSO, Dry Weather",'Overflow Report'!$AA90="May"),'Overflow Report'!$N90,"0")</f>
        <v>0</v>
      </c>
      <c r="AB92" s="176" t="str">
        <f>IF(AND('Overflow Report'!$L90="SSO, Dry Weather",'Overflow Report'!$AA90="June"),'Overflow Report'!$N90,"0")</f>
        <v>0</v>
      </c>
      <c r="AC92" s="176" t="str">
        <f>IF(AND('Overflow Report'!$L90="SSO, Dry Weather",'Overflow Report'!$AA90="July"),'Overflow Report'!$N90,"0")</f>
        <v>0</v>
      </c>
      <c r="AD92" s="176" t="str">
        <f>IF(AND('Overflow Report'!$L90="SSO, Dry Weather",'Overflow Report'!$AA90="August"),'Overflow Report'!$N90,"0")</f>
        <v>0</v>
      </c>
      <c r="AE92" s="176" t="str">
        <f>IF(AND('Overflow Report'!$L90="SSO, Dry Weather",'Overflow Report'!$AA90="September"),'Overflow Report'!$N90,"0")</f>
        <v>0</v>
      </c>
      <c r="AF92" s="176" t="str">
        <f>IF(AND('Overflow Report'!$L90="SSO, Dry Weather",'Overflow Report'!$AA90="October"),'Overflow Report'!$N90,"0")</f>
        <v>0</v>
      </c>
      <c r="AG92" s="176" t="str">
        <f>IF(AND('Overflow Report'!$L90="SSO, Dry Weather",'Overflow Report'!$AA90="November"),'Overflow Report'!$N90,"0")</f>
        <v>0</v>
      </c>
      <c r="AH92" s="176" t="str">
        <f>IF(AND('Overflow Report'!$L90="SSO, Dry Weather",'Overflow Report'!$AA90="December"),'Overflow Report'!$N90,"0")</f>
        <v>0</v>
      </c>
      <c r="AI92" s="176"/>
      <c r="AJ92" s="176" t="str">
        <f>IF(AND('Overflow Report'!$L90="SSO, Wet Weather",'Overflow Report'!$AA90="January"),'Overflow Report'!$N90,"0")</f>
        <v>0</v>
      </c>
      <c r="AK92" s="176" t="str">
        <f>IF(AND('Overflow Report'!$L90="SSO, Wet Weather",'Overflow Report'!$AA90="February"),'Overflow Report'!$N90,"0")</f>
        <v>0</v>
      </c>
      <c r="AL92" s="176" t="str">
        <f>IF(AND('Overflow Report'!$L90="SSO, Wet Weather",'Overflow Report'!$AA90="March"),'Overflow Report'!$N90,"0")</f>
        <v>0</v>
      </c>
      <c r="AM92" s="176" t="str">
        <f>IF(AND('Overflow Report'!$L90="SSO, Wet Weather",'Overflow Report'!$AA90="April"),'Overflow Report'!$N90,"0")</f>
        <v>0</v>
      </c>
      <c r="AN92" s="176" t="str">
        <f>IF(AND('Overflow Report'!$L90="SSO, Wet Weather",'Overflow Report'!$AA90="May"),'Overflow Report'!$N90,"0")</f>
        <v>0</v>
      </c>
      <c r="AO92" s="176" t="str">
        <f>IF(AND('Overflow Report'!$L90="SSO, Wet Weather",'Overflow Report'!$AA90="June"),'Overflow Report'!$N90,"0")</f>
        <v>0</v>
      </c>
      <c r="AP92" s="176" t="str">
        <f>IF(AND('Overflow Report'!$L90="SSO, Wet Weather",'Overflow Report'!$AA90="July"),'Overflow Report'!$N90,"0")</f>
        <v>0</v>
      </c>
      <c r="AQ92" s="176" t="str">
        <f>IF(AND('Overflow Report'!$L90="SSO, Wet Weather",'Overflow Report'!$AA90="August"),'Overflow Report'!$N90,"0")</f>
        <v>0</v>
      </c>
      <c r="AR92" s="176" t="str">
        <f>IF(AND('Overflow Report'!$L90="SSO, Wet Weather",'Overflow Report'!$AA90="September"),'Overflow Report'!$N90,"0")</f>
        <v>0</v>
      </c>
      <c r="AS92" s="176" t="str">
        <f>IF(AND('Overflow Report'!$L90="SSO, Wet Weather",'Overflow Report'!$AA90="October"),'Overflow Report'!$N90,"0")</f>
        <v>0</v>
      </c>
      <c r="AT92" s="176" t="str">
        <f>IF(AND('Overflow Report'!$L90="SSO, Wet Weather",'Overflow Report'!$AA90="November"),'Overflow Report'!$N90,"0")</f>
        <v>0</v>
      </c>
      <c r="AU92" s="176" t="str">
        <f>IF(AND('Overflow Report'!$L90="SSO, Wet Weather",'Overflow Report'!$AA90="December"),'Overflow Report'!$N90,"0")</f>
        <v>0</v>
      </c>
      <c r="AV92" s="176"/>
      <c r="AW92" s="176" t="str">
        <f>IF(AND('Overflow Report'!$L90="Release [Sewer], Dry Weather",'Overflow Report'!$AA90="January"),'Overflow Report'!$N90,"0")</f>
        <v>0</v>
      </c>
      <c r="AX92" s="176" t="str">
        <f>IF(AND('Overflow Report'!$L90="Release [Sewer], Dry Weather",'Overflow Report'!$AA90="February"),'Overflow Report'!$N90,"0")</f>
        <v>0</v>
      </c>
      <c r="AY92" s="176" t="str">
        <f>IF(AND('Overflow Report'!$L90="Release [Sewer], Dry Weather",'Overflow Report'!$AA90="March"),'Overflow Report'!$N90,"0")</f>
        <v>0</v>
      </c>
      <c r="AZ92" s="176" t="str">
        <f>IF(AND('Overflow Report'!$L90="Release [Sewer], Dry Weather",'Overflow Report'!$AA90="April"),'Overflow Report'!$N90,"0")</f>
        <v>0</v>
      </c>
      <c r="BA92" s="176" t="str">
        <f>IF(AND('Overflow Report'!$L90="Release [Sewer], Dry Weather",'Overflow Report'!$AA90="May"),'Overflow Report'!$N90,"0")</f>
        <v>0</v>
      </c>
      <c r="BB92" s="176" t="str">
        <f>IF(AND('Overflow Report'!$L90="Release [Sewer], Dry Weather",'Overflow Report'!$AA90="June"),'Overflow Report'!$N90,"0")</f>
        <v>0</v>
      </c>
      <c r="BC92" s="176" t="str">
        <f>IF(AND('Overflow Report'!$L90="Release [Sewer], Dry Weather",'Overflow Report'!$AA90="July"),'Overflow Report'!$N90,"0")</f>
        <v>0</v>
      </c>
      <c r="BD92" s="176" t="str">
        <f>IF(AND('Overflow Report'!$L90="Release [Sewer], Dry Weather",'Overflow Report'!$AA90="August"),'Overflow Report'!$N90,"0")</f>
        <v>0</v>
      </c>
      <c r="BE92" s="176" t="str">
        <f>IF(AND('Overflow Report'!$L90="Release [Sewer], Dry Weather",'Overflow Report'!$AA90="September"),'Overflow Report'!$N90,"0")</f>
        <v>0</v>
      </c>
      <c r="BF92" s="176" t="str">
        <f>IF(AND('Overflow Report'!$L90="Release [Sewer], Dry Weather",'Overflow Report'!$AA90="October"),'Overflow Report'!$N90,"0")</f>
        <v>0</v>
      </c>
      <c r="BG92" s="176" t="str">
        <f>IF(AND('Overflow Report'!$L90="Release [Sewer], Dry Weather",'Overflow Report'!$AA90="November"),'Overflow Report'!$N90,"0")</f>
        <v>0</v>
      </c>
      <c r="BH92" s="176" t="str">
        <f>IF(AND('Overflow Report'!$L90="Release [Sewer], Dry Weather",'Overflow Report'!$AA90="December"),'Overflow Report'!$N90,"0")</f>
        <v>0</v>
      </c>
      <c r="BI92" s="176"/>
      <c r="BJ92" s="176" t="str">
        <f>IF(AND('Overflow Report'!$L90="Release [Sewer], Wet Weather",'Overflow Report'!$AA90="January"),'Overflow Report'!$N90,"0")</f>
        <v>0</v>
      </c>
      <c r="BK92" s="176" t="str">
        <f>IF(AND('Overflow Report'!$L90="Release [Sewer], Wet Weather",'Overflow Report'!$AA90="February"),'Overflow Report'!$N90,"0")</f>
        <v>0</v>
      </c>
      <c r="BL92" s="176" t="str">
        <f>IF(AND('Overflow Report'!$L90="Release [Sewer], Wet Weather",'Overflow Report'!$AA90="March"),'Overflow Report'!$N90,"0")</f>
        <v>0</v>
      </c>
      <c r="BM92" s="176" t="str">
        <f>IF(AND('Overflow Report'!$L90="Release [Sewer], Wet Weather",'Overflow Report'!$AA90="April"),'Overflow Report'!$N90,"0")</f>
        <v>0</v>
      </c>
      <c r="BN92" s="176" t="str">
        <f>IF(AND('Overflow Report'!$L90="Release [Sewer], Wet Weather",'Overflow Report'!$AA90="May"),'Overflow Report'!$N90,"0")</f>
        <v>0</v>
      </c>
      <c r="BO92" s="176" t="str">
        <f>IF(AND('Overflow Report'!$L90="Release [Sewer], Wet Weather",'Overflow Report'!$AA90="June"),'Overflow Report'!$N90,"0")</f>
        <v>0</v>
      </c>
      <c r="BP92" s="176" t="str">
        <f>IF(AND('Overflow Report'!$L90="Release [Sewer], Wet Weather",'Overflow Report'!$AA90="July"),'Overflow Report'!$N90,"0")</f>
        <v>0</v>
      </c>
      <c r="BQ92" s="176" t="str">
        <f>IF(AND('Overflow Report'!$L90="Release [Sewer], Wet Weather",'Overflow Report'!$AA90="August"),'Overflow Report'!$N90,"0")</f>
        <v>0</v>
      </c>
      <c r="BR92" s="176" t="str">
        <f>IF(AND('Overflow Report'!$L90="Release [Sewer], Wet Weather",'Overflow Report'!$AA90="September"),'Overflow Report'!$N90,"0")</f>
        <v>0</v>
      </c>
      <c r="BS92" s="176" t="str">
        <f>IF(AND('Overflow Report'!$L90="Release [Sewer], Wet Weather",'Overflow Report'!$AA90="October"),'Overflow Report'!$N90,"0")</f>
        <v>0</v>
      </c>
      <c r="BT92" s="176" t="str">
        <f>IF(AND('Overflow Report'!$L90="Release [Sewer], Wet Weather",'Overflow Report'!$AA90="November"),'Overflow Report'!$N90,"0")</f>
        <v>0</v>
      </c>
      <c r="BU92" s="176" t="str">
        <f>IF(AND('Overflow Report'!$L90="Release [Sewer], Wet Weather",'Overflow Report'!$AA90="December"),'Overflow Report'!$N90,"0")</f>
        <v>0</v>
      </c>
      <c r="BV92" s="176"/>
      <c r="BW92" s="176"/>
      <c r="BX92" s="176"/>
      <c r="BY92" s="176"/>
      <c r="BZ92" s="176"/>
      <c r="CA92" s="176"/>
      <c r="CB92" s="176"/>
      <c r="CC92" s="176"/>
      <c r="CD92" s="176"/>
      <c r="CE92" s="176"/>
      <c r="CF92" s="176"/>
      <c r="CG92" s="176"/>
      <c r="CH92" s="176"/>
      <c r="CI92" s="176"/>
      <c r="CJ92" s="176"/>
    </row>
    <row r="93" spans="3:88" s="173" customFormat="1" ht="15">
      <c r="C93" s="174"/>
      <c r="D93" s="174"/>
      <c r="E93" s="174"/>
      <c r="R93" s="176"/>
      <c r="S93" s="176"/>
      <c r="T93" s="176"/>
      <c r="U93" s="176"/>
      <c r="V93" s="176"/>
      <c r="W93" s="176" t="str">
        <f>IF(AND('Overflow Report'!$L91="SSO, Dry Weather",'Overflow Report'!$AA91="January"),'Overflow Report'!$N91,"0")</f>
        <v>0</v>
      </c>
      <c r="X93" s="176" t="str">
        <f>IF(AND('Overflow Report'!$L91="SSO, Dry Weather",'Overflow Report'!$AA91="February"),'Overflow Report'!$N91,"0")</f>
        <v>0</v>
      </c>
      <c r="Y93" s="176" t="str">
        <f>IF(AND('Overflow Report'!$L91="SSO, Dry Weather",'Overflow Report'!$AA91="March"),'Overflow Report'!$N91,"0")</f>
        <v>0</v>
      </c>
      <c r="Z93" s="176" t="str">
        <f>IF(AND('Overflow Report'!$L91="SSO, Dry Weather",'Overflow Report'!$AA91="April"),'Overflow Report'!$N91,"0")</f>
        <v>0</v>
      </c>
      <c r="AA93" s="176" t="str">
        <f>IF(AND('Overflow Report'!$L91="SSO, Dry Weather",'Overflow Report'!$AA91="May"),'Overflow Report'!$N91,"0")</f>
        <v>0</v>
      </c>
      <c r="AB93" s="176" t="str">
        <f>IF(AND('Overflow Report'!$L91="SSO, Dry Weather",'Overflow Report'!$AA91="June"),'Overflow Report'!$N91,"0")</f>
        <v>0</v>
      </c>
      <c r="AC93" s="176" t="str">
        <f>IF(AND('Overflow Report'!$L91="SSO, Dry Weather",'Overflow Report'!$AA91="July"),'Overflow Report'!$N91,"0")</f>
        <v>0</v>
      </c>
      <c r="AD93" s="176" t="str">
        <f>IF(AND('Overflow Report'!$L91="SSO, Dry Weather",'Overflow Report'!$AA91="August"),'Overflow Report'!$N91,"0")</f>
        <v>0</v>
      </c>
      <c r="AE93" s="176" t="str">
        <f>IF(AND('Overflow Report'!$L91="SSO, Dry Weather",'Overflow Report'!$AA91="September"),'Overflow Report'!$N91,"0")</f>
        <v>0</v>
      </c>
      <c r="AF93" s="176" t="str">
        <f>IF(AND('Overflow Report'!$L91="SSO, Dry Weather",'Overflow Report'!$AA91="October"),'Overflow Report'!$N91,"0")</f>
        <v>0</v>
      </c>
      <c r="AG93" s="176" t="str">
        <f>IF(AND('Overflow Report'!$L91="SSO, Dry Weather",'Overflow Report'!$AA91="November"),'Overflow Report'!$N91,"0")</f>
        <v>0</v>
      </c>
      <c r="AH93" s="176" t="str">
        <f>IF(AND('Overflow Report'!$L91="SSO, Dry Weather",'Overflow Report'!$AA91="December"),'Overflow Report'!$N91,"0")</f>
        <v>0</v>
      </c>
      <c r="AI93" s="176"/>
      <c r="AJ93" s="176" t="str">
        <f>IF(AND('Overflow Report'!$L91="SSO, Wet Weather",'Overflow Report'!$AA91="January"),'Overflow Report'!$N91,"0")</f>
        <v>0</v>
      </c>
      <c r="AK93" s="176" t="str">
        <f>IF(AND('Overflow Report'!$L91="SSO, Wet Weather",'Overflow Report'!$AA91="February"),'Overflow Report'!$N91,"0")</f>
        <v>0</v>
      </c>
      <c r="AL93" s="176" t="str">
        <f>IF(AND('Overflow Report'!$L91="SSO, Wet Weather",'Overflow Report'!$AA91="March"),'Overflow Report'!$N91,"0")</f>
        <v>0</v>
      </c>
      <c r="AM93" s="176" t="str">
        <f>IF(AND('Overflow Report'!$L91="SSO, Wet Weather",'Overflow Report'!$AA91="April"),'Overflow Report'!$N91,"0")</f>
        <v>0</v>
      </c>
      <c r="AN93" s="176" t="str">
        <f>IF(AND('Overflow Report'!$L91="SSO, Wet Weather",'Overflow Report'!$AA91="May"),'Overflow Report'!$N91,"0")</f>
        <v>0</v>
      </c>
      <c r="AO93" s="176" t="str">
        <f>IF(AND('Overflow Report'!$L91="SSO, Wet Weather",'Overflow Report'!$AA91="June"),'Overflow Report'!$N91,"0")</f>
        <v>0</v>
      </c>
      <c r="AP93" s="176" t="str">
        <f>IF(AND('Overflow Report'!$L91="SSO, Wet Weather",'Overflow Report'!$AA91="July"),'Overflow Report'!$N91,"0")</f>
        <v>0</v>
      </c>
      <c r="AQ93" s="176" t="str">
        <f>IF(AND('Overflow Report'!$L91="SSO, Wet Weather",'Overflow Report'!$AA91="August"),'Overflow Report'!$N91,"0")</f>
        <v>0</v>
      </c>
      <c r="AR93" s="176" t="str">
        <f>IF(AND('Overflow Report'!$L91="SSO, Wet Weather",'Overflow Report'!$AA91="September"),'Overflow Report'!$N91,"0")</f>
        <v>0</v>
      </c>
      <c r="AS93" s="176" t="str">
        <f>IF(AND('Overflow Report'!$L91="SSO, Wet Weather",'Overflow Report'!$AA91="October"),'Overflow Report'!$N91,"0")</f>
        <v>0</v>
      </c>
      <c r="AT93" s="176" t="str">
        <f>IF(AND('Overflow Report'!$L91="SSO, Wet Weather",'Overflow Report'!$AA91="November"),'Overflow Report'!$N91,"0")</f>
        <v>0</v>
      </c>
      <c r="AU93" s="176" t="str">
        <f>IF(AND('Overflow Report'!$L91="SSO, Wet Weather",'Overflow Report'!$AA91="December"),'Overflow Report'!$N91,"0")</f>
        <v>0</v>
      </c>
      <c r="AV93" s="176"/>
      <c r="AW93" s="176" t="str">
        <f>IF(AND('Overflow Report'!$L91="Release [Sewer], Dry Weather",'Overflow Report'!$AA91="January"),'Overflow Report'!$N91,"0")</f>
        <v>0</v>
      </c>
      <c r="AX93" s="176" t="str">
        <f>IF(AND('Overflow Report'!$L91="Release [Sewer], Dry Weather",'Overflow Report'!$AA91="February"),'Overflow Report'!$N91,"0")</f>
        <v>0</v>
      </c>
      <c r="AY93" s="176" t="str">
        <f>IF(AND('Overflow Report'!$L91="Release [Sewer], Dry Weather",'Overflow Report'!$AA91="March"),'Overflow Report'!$N91,"0")</f>
        <v>0</v>
      </c>
      <c r="AZ93" s="176" t="str">
        <f>IF(AND('Overflow Report'!$L91="Release [Sewer], Dry Weather",'Overflow Report'!$AA91="April"),'Overflow Report'!$N91,"0")</f>
        <v>0</v>
      </c>
      <c r="BA93" s="176" t="str">
        <f>IF(AND('Overflow Report'!$L91="Release [Sewer], Dry Weather",'Overflow Report'!$AA91="May"),'Overflow Report'!$N91,"0")</f>
        <v>0</v>
      </c>
      <c r="BB93" s="176" t="str">
        <f>IF(AND('Overflow Report'!$L91="Release [Sewer], Dry Weather",'Overflow Report'!$AA91="June"),'Overflow Report'!$N91,"0")</f>
        <v>0</v>
      </c>
      <c r="BC93" s="176" t="str">
        <f>IF(AND('Overflow Report'!$L91="Release [Sewer], Dry Weather",'Overflow Report'!$AA91="July"),'Overflow Report'!$N91,"0")</f>
        <v>0</v>
      </c>
      <c r="BD93" s="176" t="str">
        <f>IF(AND('Overflow Report'!$L91="Release [Sewer], Dry Weather",'Overflow Report'!$AA91="August"),'Overflow Report'!$N91,"0")</f>
        <v>0</v>
      </c>
      <c r="BE93" s="176" t="str">
        <f>IF(AND('Overflow Report'!$L91="Release [Sewer], Dry Weather",'Overflow Report'!$AA91="September"),'Overflow Report'!$N91,"0")</f>
        <v>0</v>
      </c>
      <c r="BF93" s="176" t="str">
        <f>IF(AND('Overflow Report'!$L91="Release [Sewer], Dry Weather",'Overflow Report'!$AA91="October"),'Overflow Report'!$N91,"0")</f>
        <v>0</v>
      </c>
      <c r="BG93" s="176" t="str">
        <f>IF(AND('Overflow Report'!$L91="Release [Sewer], Dry Weather",'Overflow Report'!$AA91="November"),'Overflow Report'!$N91,"0")</f>
        <v>0</v>
      </c>
      <c r="BH93" s="176" t="str">
        <f>IF(AND('Overflow Report'!$L91="Release [Sewer], Dry Weather",'Overflow Report'!$AA91="December"),'Overflow Report'!$N91,"0")</f>
        <v>0</v>
      </c>
      <c r="BI93" s="176"/>
      <c r="BJ93" s="176" t="str">
        <f>IF(AND('Overflow Report'!$L91="Release [Sewer], Wet Weather",'Overflow Report'!$AA91="January"),'Overflow Report'!$N91,"0")</f>
        <v>0</v>
      </c>
      <c r="BK93" s="176" t="str">
        <f>IF(AND('Overflow Report'!$L91="Release [Sewer], Wet Weather",'Overflow Report'!$AA91="February"),'Overflow Report'!$N91,"0")</f>
        <v>0</v>
      </c>
      <c r="BL93" s="176" t="str">
        <f>IF(AND('Overflow Report'!$L91="Release [Sewer], Wet Weather",'Overflow Report'!$AA91="March"),'Overflow Report'!$N91,"0")</f>
        <v>0</v>
      </c>
      <c r="BM93" s="176" t="str">
        <f>IF(AND('Overflow Report'!$L91="Release [Sewer], Wet Weather",'Overflow Report'!$AA91="April"),'Overflow Report'!$N91,"0")</f>
        <v>0</v>
      </c>
      <c r="BN93" s="176" t="str">
        <f>IF(AND('Overflow Report'!$L91="Release [Sewer], Wet Weather",'Overflow Report'!$AA91="May"),'Overflow Report'!$N91,"0")</f>
        <v>0</v>
      </c>
      <c r="BO93" s="176" t="str">
        <f>IF(AND('Overflow Report'!$L91="Release [Sewer], Wet Weather",'Overflow Report'!$AA91="June"),'Overflow Report'!$N91,"0")</f>
        <v>0</v>
      </c>
      <c r="BP93" s="176" t="str">
        <f>IF(AND('Overflow Report'!$L91="Release [Sewer], Wet Weather",'Overflow Report'!$AA91="July"),'Overflow Report'!$N91,"0")</f>
        <v>0</v>
      </c>
      <c r="BQ93" s="176" t="str">
        <f>IF(AND('Overflow Report'!$L91="Release [Sewer], Wet Weather",'Overflow Report'!$AA91="August"),'Overflow Report'!$N91,"0")</f>
        <v>0</v>
      </c>
      <c r="BR93" s="176" t="str">
        <f>IF(AND('Overflow Report'!$L91="Release [Sewer], Wet Weather",'Overflow Report'!$AA91="September"),'Overflow Report'!$N91,"0")</f>
        <v>0</v>
      </c>
      <c r="BS93" s="176" t="str">
        <f>IF(AND('Overflow Report'!$L91="Release [Sewer], Wet Weather",'Overflow Report'!$AA91="October"),'Overflow Report'!$N91,"0")</f>
        <v>0</v>
      </c>
      <c r="BT93" s="176" t="str">
        <f>IF(AND('Overflow Report'!$L91="Release [Sewer], Wet Weather",'Overflow Report'!$AA91="November"),'Overflow Report'!$N91,"0")</f>
        <v>0</v>
      </c>
      <c r="BU93" s="176" t="str">
        <f>IF(AND('Overflow Report'!$L91="Release [Sewer], Wet Weather",'Overflow Report'!$AA91="December"),'Overflow Report'!$N91,"0")</f>
        <v>0</v>
      </c>
      <c r="BV93" s="176"/>
      <c r="BW93" s="176"/>
      <c r="BX93" s="176"/>
      <c r="BY93" s="176"/>
      <c r="BZ93" s="176"/>
      <c r="CA93" s="176"/>
      <c r="CB93" s="176"/>
      <c r="CC93" s="176"/>
      <c r="CD93" s="176"/>
      <c r="CE93" s="176"/>
      <c r="CF93" s="176"/>
      <c r="CG93" s="176"/>
      <c r="CH93" s="176"/>
      <c r="CI93" s="176"/>
      <c r="CJ93" s="176"/>
    </row>
    <row r="94" spans="3:88" s="173" customFormat="1" ht="15">
      <c r="C94" s="174"/>
      <c r="D94" s="174"/>
      <c r="E94" s="174"/>
      <c r="R94" s="176"/>
      <c r="S94" s="176"/>
      <c r="T94" s="176"/>
      <c r="U94" s="176"/>
      <c r="V94" s="176"/>
      <c r="W94" s="176" t="str">
        <f>IF(AND('Overflow Report'!$L92="SSO, Dry Weather",'Overflow Report'!$AA92="January"),'Overflow Report'!$N92,"0")</f>
        <v>0</v>
      </c>
      <c r="X94" s="176" t="str">
        <f>IF(AND('Overflow Report'!$L92="SSO, Dry Weather",'Overflow Report'!$AA92="February"),'Overflow Report'!$N92,"0")</f>
        <v>0</v>
      </c>
      <c r="Y94" s="176" t="str">
        <f>IF(AND('Overflow Report'!$L92="SSO, Dry Weather",'Overflow Report'!$AA92="March"),'Overflow Report'!$N92,"0")</f>
        <v>0</v>
      </c>
      <c r="Z94" s="176" t="str">
        <f>IF(AND('Overflow Report'!$L92="SSO, Dry Weather",'Overflow Report'!$AA92="April"),'Overflow Report'!$N92,"0")</f>
        <v>0</v>
      </c>
      <c r="AA94" s="176" t="str">
        <f>IF(AND('Overflow Report'!$L92="SSO, Dry Weather",'Overflow Report'!$AA92="May"),'Overflow Report'!$N92,"0")</f>
        <v>0</v>
      </c>
      <c r="AB94" s="176" t="str">
        <f>IF(AND('Overflow Report'!$L92="SSO, Dry Weather",'Overflow Report'!$AA92="June"),'Overflow Report'!$N92,"0")</f>
        <v>0</v>
      </c>
      <c r="AC94" s="176" t="str">
        <f>IF(AND('Overflow Report'!$L92="SSO, Dry Weather",'Overflow Report'!$AA92="July"),'Overflow Report'!$N92,"0")</f>
        <v>0</v>
      </c>
      <c r="AD94" s="176" t="str">
        <f>IF(AND('Overflow Report'!$L92="SSO, Dry Weather",'Overflow Report'!$AA92="August"),'Overflow Report'!$N92,"0")</f>
        <v>0</v>
      </c>
      <c r="AE94" s="176" t="str">
        <f>IF(AND('Overflow Report'!$L92="SSO, Dry Weather",'Overflow Report'!$AA92="September"),'Overflow Report'!$N92,"0")</f>
        <v>0</v>
      </c>
      <c r="AF94" s="176" t="str">
        <f>IF(AND('Overflow Report'!$L92="SSO, Dry Weather",'Overflow Report'!$AA92="October"),'Overflow Report'!$N92,"0")</f>
        <v>0</v>
      </c>
      <c r="AG94" s="176" t="str">
        <f>IF(AND('Overflow Report'!$L92="SSO, Dry Weather",'Overflow Report'!$AA92="November"),'Overflow Report'!$N92,"0")</f>
        <v>0</v>
      </c>
      <c r="AH94" s="176" t="str">
        <f>IF(AND('Overflow Report'!$L92="SSO, Dry Weather",'Overflow Report'!$AA92="December"),'Overflow Report'!$N92,"0")</f>
        <v>0</v>
      </c>
      <c r="AI94" s="176"/>
      <c r="AJ94" s="176" t="str">
        <f>IF(AND('Overflow Report'!$L92="SSO, Wet Weather",'Overflow Report'!$AA92="January"),'Overflow Report'!$N92,"0")</f>
        <v>0</v>
      </c>
      <c r="AK94" s="176" t="str">
        <f>IF(AND('Overflow Report'!$L92="SSO, Wet Weather",'Overflow Report'!$AA92="February"),'Overflow Report'!$N92,"0")</f>
        <v>0</v>
      </c>
      <c r="AL94" s="176" t="str">
        <f>IF(AND('Overflow Report'!$L92="SSO, Wet Weather",'Overflow Report'!$AA92="March"),'Overflow Report'!$N92,"0")</f>
        <v>0</v>
      </c>
      <c r="AM94" s="176" t="str">
        <f>IF(AND('Overflow Report'!$L92="SSO, Wet Weather",'Overflow Report'!$AA92="April"),'Overflow Report'!$N92,"0")</f>
        <v>0</v>
      </c>
      <c r="AN94" s="176" t="str">
        <f>IF(AND('Overflow Report'!$L92="SSO, Wet Weather",'Overflow Report'!$AA92="May"),'Overflow Report'!$N92,"0")</f>
        <v>0</v>
      </c>
      <c r="AO94" s="176" t="str">
        <f>IF(AND('Overflow Report'!$L92="SSO, Wet Weather",'Overflow Report'!$AA92="June"),'Overflow Report'!$N92,"0")</f>
        <v>0</v>
      </c>
      <c r="AP94" s="176" t="str">
        <f>IF(AND('Overflow Report'!$L92="SSO, Wet Weather",'Overflow Report'!$AA92="July"),'Overflow Report'!$N92,"0")</f>
        <v>0</v>
      </c>
      <c r="AQ94" s="176" t="str">
        <f>IF(AND('Overflow Report'!$L92="SSO, Wet Weather",'Overflow Report'!$AA92="August"),'Overflow Report'!$N92,"0")</f>
        <v>0</v>
      </c>
      <c r="AR94" s="176" t="str">
        <f>IF(AND('Overflow Report'!$L92="SSO, Wet Weather",'Overflow Report'!$AA92="September"),'Overflow Report'!$N92,"0")</f>
        <v>0</v>
      </c>
      <c r="AS94" s="176" t="str">
        <f>IF(AND('Overflow Report'!$L92="SSO, Wet Weather",'Overflow Report'!$AA92="October"),'Overflow Report'!$N92,"0")</f>
        <v>0</v>
      </c>
      <c r="AT94" s="176" t="str">
        <f>IF(AND('Overflow Report'!$L92="SSO, Wet Weather",'Overflow Report'!$AA92="November"),'Overflow Report'!$N92,"0")</f>
        <v>0</v>
      </c>
      <c r="AU94" s="176" t="str">
        <f>IF(AND('Overflow Report'!$L92="SSO, Wet Weather",'Overflow Report'!$AA92="December"),'Overflow Report'!$N92,"0")</f>
        <v>0</v>
      </c>
      <c r="AV94" s="176"/>
      <c r="AW94" s="176" t="str">
        <f>IF(AND('Overflow Report'!$L92="Release [Sewer], Dry Weather",'Overflow Report'!$AA92="January"),'Overflow Report'!$N92,"0")</f>
        <v>0</v>
      </c>
      <c r="AX94" s="176" t="str">
        <f>IF(AND('Overflow Report'!$L92="Release [Sewer], Dry Weather",'Overflow Report'!$AA92="February"),'Overflow Report'!$N92,"0")</f>
        <v>0</v>
      </c>
      <c r="AY94" s="176" t="str">
        <f>IF(AND('Overflow Report'!$L92="Release [Sewer], Dry Weather",'Overflow Report'!$AA92="March"),'Overflow Report'!$N92,"0")</f>
        <v>0</v>
      </c>
      <c r="AZ94" s="176" t="str">
        <f>IF(AND('Overflow Report'!$L92="Release [Sewer], Dry Weather",'Overflow Report'!$AA92="April"),'Overflow Report'!$N92,"0")</f>
        <v>0</v>
      </c>
      <c r="BA94" s="176" t="str">
        <f>IF(AND('Overflow Report'!$L92="Release [Sewer], Dry Weather",'Overflow Report'!$AA92="May"),'Overflow Report'!$N92,"0")</f>
        <v>0</v>
      </c>
      <c r="BB94" s="176" t="str">
        <f>IF(AND('Overflow Report'!$L92="Release [Sewer], Dry Weather",'Overflow Report'!$AA92="June"),'Overflow Report'!$N92,"0")</f>
        <v>0</v>
      </c>
      <c r="BC94" s="176" t="str">
        <f>IF(AND('Overflow Report'!$L92="Release [Sewer], Dry Weather",'Overflow Report'!$AA92="July"),'Overflow Report'!$N92,"0")</f>
        <v>0</v>
      </c>
      <c r="BD94" s="176" t="str">
        <f>IF(AND('Overflow Report'!$L92="Release [Sewer], Dry Weather",'Overflow Report'!$AA92="August"),'Overflow Report'!$N92,"0")</f>
        <v>0</v>
      </c>
      <c r="BE94" s="176" t="str">
        <f>IF(AND('Overflow Report'!$L92="Release [Sewer], Dry Weather",'Overflow Report'!$AA92="September"),'Overflow Report'!$N92,"0")</f>
        <v>0</v>
      </c>
      <c r="BF94" s="176" t="str">
        <f>IF(AND('Overflow Report'!$L92="Release [Sewer], Dry Weather",'Overflow Report'!$AA92="October"),'Overflow Report'!$N92,"0")</f>
        <v>0</v>
      </c>
      <c r="BG94" s="176" t="str">
        <f>IF(AND('Overflow Report'!$L92="Release [Sewer], Dry Weather",'Overflow Report'!$AA92="November"),'Overflow Report'!$N92,"0")</f>
        <v>0</v>
      </c>
      <c r="BH94" s="176" t="str">
        <f>IF(AND('Overflow Report'!$L92="Release [Sewer], Dry Weather",'Overflow Report'!$AA92="December"),'Overflow Report'!$N92,"0")</f>
        <v>0</v>
      </c>
      <c r="BI94" s="176"/>
      <c r="BJ94" s="176" t="str">
        <f>IF(AND('Overflow Report'!$L92="Release [Sewer], Wet Weather",'Overflow Report'!$AA92="January"),'Overflow Report'!$N92,"0")</f>
        <v>0</v>
      </c>
      <c r="BK94" s="176" t="str">
        <f>IF(AND('Overflow Report'!$L92="Release [Sewer], Wet Weather",'Overflow Report'!$AA92="February"),'Overflow Report'!$N92,"0")</f>
        <v>0</v>
      </c>
      <c r="BL94" s="176" t="str">
        <f>IF(AND('Overflow Report'!$L92="Release [Sewer], Wet Weather",'Overflow Report'!$AA92="March"),'Overflow Report'!$N92,"0")</f>
        <v>0</v>
      </c>
      <c r="BM94" s="176" t="str">
        <f>IF(AND('Overflow Report'!$L92="Release [Sewer], Wet Weather",'Overflow Report'!$AA92="April"),'Overflow Report'!$N92,"0")</f>
        <v>0</v>
      </c>
      <c r="BN94" s="176" t="str">
        <f>IF(AND('Overflow Report'!$L92="Release [Sewer], Wet Weather",'Overflow Report'!$AA92="May"),'Overflow Report'!$N92,"0")</f>
        <v>0</v>
      </c>
      <c r="BO94" s="176" t="str">
        <f>IF(AND('Overflow Report'!$L92="Release [Sewer], Wet Weather",'Overflow Report'!$AA92="June"),'Overflow Report'!$N92,"0")</f>
        <v>0</v>
      </c>
      <c r="BP94" s="176" t="str">
        <f>IF(AND('Overflow Report'!$L92="Release [Sewer], Wet Weather",'Overflow Report'!$AA92="July"),'Overflow Report'!$N92,"0")</f>
        <v>0</v>
      </c>
      <c r="BQ94" s="176" t="str">
        <f>IF(AND('Overflow Report'!$L92="Release [Sewer], Wet Weather",'Overflow Report'!$AA92="August"),'Overflow Report'!$N92,"0")</f>
        <v>0</v>
      </c>
      <c r="BR94" s="176" t="str">
        <f>IF(AND('Overflow Report'!$L92="Release [Sewer], Wet Weather",'Overflow Report'!$AA92="September"),'Overflow Report'!$N92,"0")</f>
        <v>0</v>
      </c>
      <c r="BS94" s="176" t="str">
        <f>IF(AND('Overflow Report'!$L92="Release [Sewer], Wet Weather",'Overflow Report'!$AA92="October"),'Overflow Report'!$N92,"0")</f>
        <v>0</v>
      </c>
      <c r="BT94" s="176" t="str">
        <f>IF(AND('Overflow Report'!$L92="Release [Sewer], Wet Weather",'Overflow Report'!$AA92="November"),'Overflow Report'!$N92,"0")</f>
        <v>0</v>
      </c>
      <c r="BU94" s="176" t="str">
        <f>IF(AND('Overflow Report'!$L92="Release [Sewer], Wet Weather",'Overflow Report'!$AA92="December"),'Overflow Report'!$N92,"0")</f>
        <v>0</v>
      </c>
      <c r="BV94" s="176"/>
      <c r="BW94" s="176"/>
      <c r="BX94" s="176"/>
      <c r="BY94" s="176"/>
      <c r="BZ94" s="176"/>
      <c r="CA94" s="176"/>
      <c r="CB94" s="176"/>
      <c r="CC94" s="176"/>
      <c r="CD94" s="176"/>
      <c r="CE94" s="176"/>
      <c r="CF94" s="176"/>
      <c r="CG94" s="176"/>
      <c r="CH94" s="176"/>
      <c r="CI94" s="176"/>
      <c r="CJ94" s="176"/>
    </row>
    <row r="95" spans="3:88" s="173" customFormat="1" ht="15">
      <c r="C95" s="174"/>
      <c r="D95" s="174"/>
      <c r="E95" s="174"/>
      <c r="R95" s="176"/>
      <c r="S95" s="176"/>
      <c r="T95" s="176"/>
      <c r="U95" s="176"/>
      <c r="V95" s="176"/>
      <c r="W95" s="176" t="str">
        <f>IF(AND('Overflow Report'!$L93="SSO, Dry Weather",'Overflow Report'!$AA93="January"),'Overflow Report'!$N93,"0")</f>
        <v>0</v>
      </c>
      <c r="X95" s="176" t="str">
        <f>IF(AND('Overflow Report'!$L93="SSO, Dry Weather",'Overflow Report'!$AA93="February"),'Overflow Report'!$N93,"0")</f>
        <v>0</v>
      </c>
      <c r="Y95" s="176" t="str">
        <f>IF(AND('Overflow Report'!$L93="SSO, Dry Weather",'Overflow Report'!$AA93="March"),'Overflow Report'!$N93,"0")</f>
        <v>0</v>
      </c>
      <c r="Z95" s="176" t="str">
        <f>IF(AND('Overflow Report'!$L93="SSO, Dry Weather",'Overflow Report'!$AA93="April"),'Overflow Report'!$N93,"0")</f>
        <v>0</v>
      </c>
      <c r="AA95" s="176" t="str">
        <f>IF(AND('Overflow Report'!$L93="SSO, Dry Weather",'Overflow Report'!$AA93="May"),'Overflow Report'!$N93,"0")</f>
        <v>0</v>
      </c>
      <c r="AB95" s="176" t="str">
        <f>IF(AND('Overflow Report'!$L93="SSO, Dry Weather",'Overflow Report'!$AA93="June"),'Overflow Report'!$N93,"0")</f>
        <v>0</v>
      </c>
      <c r="AC95" s="176" t="str">
        <f>IF(AND('Overflow Report'!$L93="SSO, Dry Weather",'Overflow Report'!$AA93="July"),'Overflow Report'!$N93,"0")</f>
        <v>0</v>
      </c>
      <c r="AD95" s="176" t="str">
        <f>IF(AND('Overflow Report'!$L93="SSO, Dry Weather",'Overflow Report'!$AA93="August"),'Overflow Report'!$N93,"0")</f>
        <v>0</v>
      </c>
      <c r="AE95" s="176" t="str">
        <f>IF(AND('Overflow Report'!$L93="SSO, Dry Weather",'Overflow Report'!$AA93="September"),'Overflow Report'!$N93,"0")</f>
        <v>0</v>
      </c>
      <c r="AF95" s="176" t="str">
        <f>IF(AND('Overflow Report'!$L93="SSO, Dry Weather",'Overflow Report'!$AA93="October"),'Overflow Report'!$N93,"0")</f>
        <v>0</v>
      </c>
      <c r="AG95" s="176" t="str">
        <f>IF(AND('Overflow Report'!$L93="SSO, Dry Weather",'Overflow Report'!$AA93="November"),'Overflow Report'!$N93,"0")</f>
        <v>0</v>
      </c>
      <c r="AH95" s="176" t="str">
        <f>IF(AND('Overflow Report'!$L93="SSO, Dry Weather",'Overflow Report'!$AA93="December"),'Overflow Report'!$N93,"0")</f>
        <v>0</v>
      </c>
      <c r="AI95" s="176"/>
      <c r="AJ95" s="176" t="str">
        <f>IF(AND('Overflow Report'!$L93="SSO, Wet Weather",'Overflow Report'!$AA93="January"),'Overflow Report'!$N93,"0")</f>
        <v>0</v>
      </c>
      <c r="AK95" s="176" t="str">
        <f>IF(AND('Overflow Report'!$L93="SSO, Wet Weather",'Overflow Report'!$AA93="February"),'Overflow Report'!$N93,"0")</f>
        <v>0</v>
      </c>
      <c r="AL95" s="176" t="str">
        <f>IF(AND('Overflow Report'!$L93="SSO, Wet Weather",'Overflow Report'!$AA93="March"),'Overflow Report'!$N93,"0")</f>
        <v>0</v>
      </c>
      <c r="AM95" s="176" t="str">
        <f>IF(AND('Overflow Report'!$L93="SSO, Wet Weather",'Overflow Report'!$AA93="April"),'Overflow Report'!$N93,"0")</f>
        <v>0</v>
      </c>
      <c r="AN95" s="176" t="str">
        <f>IF(AND('Overflow Report'!$L93="SSO, Wet Weather",'Overflow Report'!$AA93="May"),'Overflow Report'!$N93,"0")</f>
        <v>0</v>
      </c>
      <c r="AO95" s="176" t="str">
        <f>IF(AND('Overflow Report'!$L93="SSO, Wet Weather",'Overflow Report'!$AA93="June"),'Overflow Report'!$N93,"0")</f>
        <v>0</v>
      </c>
      <c r="AP95" s="176" t="str">
        <f>IF(AND('Overflow Report'!$L93="SSO, Wet Weather",'Overflow Report'!$AA93="July"),'Overflow Report'!$N93,"0")</f>
        <v>0</v>
      </c>
      <c r="AQ95" s="176" t="str">
        <f>IF(AND('Overflow Report'!$L93="SSO, Wet Weather",'Overflow Report'!$AA93="August"),'Overflow Report'!$N93,"0")</f>
        <v>0</v>
      </c>
      <c r="AR95" s="176" t="str">
        <f>IF(AND('Overflow Report'!$L93="SSO, Wet Weather",'Overflow Report'!$AA93="September"),'Overflow Report'!$N93,"0")</f>
        <v>0</v>
      </c>
      <c r="AS95" s="176" t="str">
        <f>IF(AND('Overflow Report'!$L93="SSO, Wet Weather",'Overflow Report'!$AA93="October"),'Overflow Report'!$N93,"0")</f>
        <v>0</v>
      </c>
      <c r="AT95" s="176" t="str">
        <f>IF(AND('Overflow Report'!$L93="SSO, Wet Weather",'Overflow Report'!$AA93="November"),'Overflow Report'!$N93,"0")</f>
        <v>0</v>
      </c>
      <c r="AU95" s="176" t="str">
        <f>IF(AND('Overflow Report'!$L93="SSO, Wet Weather",'Overflow Report'!$AA93="December"),'Overflow Report'!$N93,"0")</f>
        <v>0</v>
      </c>
      <c r="AV95" s="176"/>
      <c r="AW95" s="176" t="str">
        <f>IF(AND('Overflow Report'!$L93="Release [Sewer], Dry Weather",'Overflow Report'!$AA93="January"),'Overflow Report'!$N93,"0")</f>
        <v>0</v>
      </c>
      <c r="AX95" s="176" t="str">
        <f>IF(AND('Overflow Report'!$L93="Release [Sewer], Dry Weather",'Overflow Report'!$AA93="February"),'Overflow Report'!$N93,"0")</f>
        <v>0</v>
      </c>
      <c r="AY95" s="176" t="str">
        <f>IF(AND('Overflow Report'!$L93="Release [Sewer], Dry Weather",'Overflow Report'!$AA93="March"),'Overflow Report'!$N93,"0")</f>
        <v>0</v>
      </c>
      <c r="AZ95" s="176" t="str">
        <f>IF(AND('Overflow Report'!$L93="Release [Sewer], Dry Weather",'Overflow Report'!$AA93="April"),'Overflow Report'!$N93,"0")</f>
        <v>0</v>
      </c>
      <c r="BA95" s="176" t="str">
        <f>IF(AND('Overflow Report'!$L93="Release [Sewer], Dry Weather",'Overflow Report'!$AA93="May"),'Overflow Report'!$N93,"0")</f>
        <v>0</v>
      </c>
      <c r="BB95" s="176" t="str">
        <f>IF(AND('Overflow Report'!$L93="Release [Sewer], Dry Weather",'Overflow Report'!$AA93="June"),'Overflow Report'!$N93,"0")</f>
        <v>0</v>
      </c>
      <c r="BC95" s="176" t="str">
        <f>IF(AND('Overflow Report'!$L93="Release [Sewer], Dry Weather",'Overflow Report'!$AA93="July"),'Overflow Report'!$N93,"0")</f>
        <v>0</v>
      </c>
      <c r="BD95" s="176" t="str">
        <f>IF(AND('Overflow Report'!$L93="Release [Sewer], Dry Weather",'Overflow Report'!$AA93="August"),'Overflow Report'!$N93,"0")</f>
        <v>0</v>
      </c>
      <c r="BE95" s="176" t="str">
        <f>IF(AND('Overflow Report'!$L93="Release [Sewer], Dry Weather",'Overflow Report'!$AA93="September"),'Overflow Report'!$N93,"0")</f>
        <v>0</v>
      </c>
      <c r="BF95" s="176" t="str">
        <f>IF(AND('Overflow Report'!$L93="Release [Sewer], Dry Weather",'Overflow Report'!$AA93="October"),'Overflow Report'!$N93,"0")</f>
        <v>0</v>
      </c>
      <c r="BG95" s="176" t="str">
        <f>IF(AND('Overflow Report'!$L93="Release [Sewer], Dry Weather",'Overflow Report'!$AA93="November"),'Overflow Report'!$N93,"0")</f>
        <v>0</v>
      </c>
      <c r="BH95" s="176" t="str">
        <f>IF(AND('Overflow Report'!$L93="Release [Sewer], Dry Weather",'Overflow Report'!$AA93="December"),'Overflow Report'!$N93,"0")</f>
        <v>0</v>
      </c>
      <c r="BI95" s="176"/>
      <c r="BJ95" s="176" t="str">
        <f>IF(AND('Overflow Report'!$L93="Release [Sewer], Wet Weather",'Overflow Report'!$AA93="January"),'Overflow Report'!$N93,"0")</f>
        <v>0</v>
      </c>
      <c r="BK95" s="176" t="str">
        <f>IF(AND('Overflow Report'!$L93="Release [Sewer], Wet Weather",'Overflow Report'!$AA93="February"),'Overflow Report'!$N93,"0")</f>
        <v>0</v>
      </c>
      <c r="BL95" s="176" t="str">
        <f>IF(AND('Overflow Report'!$L93="Release [Sewer], Wet Weather",'Overflow Report'!$AA93="March"),'Overflow Report'!$N93,"0")</f>
        <v>0</v>
      </c>
      <c r="BM95" s="176" t="str">
        <f>IF(AND('Overflow Report'!$L93="Release [Sewer], Wet Weather",'Overflow Report'!$AA93="April"),'Overflow Report'!$N93,"0")</f>
        <v>0</v>
      </c>
      <c r="BN95" s="176" t="str">
        <f>IF(AND('Overflow Report'!$L93="Release [Sewer], Wet Weather",'Overflow Report'!$AA93="May"),'Overflow Report'!$N93,"0")</f>
        <v>0</v>
      </c>
      <c r="BO95" s="176" t="str">
        <f>IF(AND('Overflow Report'!$L93="Release [Sewer], Wet Weather",'Overflow Report'!$AA93="June"),'Overflow Report'!$N93,"0")</f>
        <v>0</v>
      </c>
      <c r="BP95" s="176" t="str">
        <f>IF(AND('Overflow Report'!$L93="Release [Sewer], Wet Weather",'Overflow Report'!$AA93="July"),'Overflow Report'!$N93,"0")</f>
        <v>0</v>
      </c>
      <c r="BQ95" s="176" t="str">
        <f>IF(AND('Overflow Report'!$L93="Release [Sewer], Wet Weather",'Overflow Report'!$AA93="August"),'Overflow Report'!$N93,"0")</f>
        <v>0</v>
      </c>
      <c r="BR95" s="176" t="str">
        <f>IF(AND('Overflow Report'!$L93="Release [Sewer], Wet Weather",'Overflow Report'!$AA93="September"),'Overflow Report'!$N93,"0")</f>
        <v>0</v>
      </c>
      <c r="BS95" s="176" t="str">
        <f>IF(AND('Overflow Report'!$L93="Release [Sewer], Wet Weather",'Overflow Report'!$AA93="October"),'Overflow Report'!$N93,"0")</f>
        <v>0</v>
      </c>
      <c r="BT95" s="176" t="str">
        <f>IF(AND('Overflow Report'!$L93="Release [Sewer], Wet Weather",'Overflow Report'!$AA93="November"),'Overflow Report'!$N93,"0")</f>
        <v>0</v>
      </c>
      <c r="BU95" s="176" t="str">
        <f>IF(AND('Overflow Report'!$L93="Release [Sewer], Wet Weather",'Overflow Report'!$AA93="December"),'Overflow Report'!$N93,"0")</f>
        <v>0</v>
      </c>
      <c r="BV95" s="176"/>
      <c r="BW95" s="176"/>
      <c r="BX95" s="176"/>
      <c r="BY95" s="176"/>
      <c r="BZ95" s="176"/>
      <c r="CA95" s="176"/>
      <c r="CB95" s="176"/>
      <c r="CC95" s="176"/>
      <c r="CD95" s="176"/>
      <c r="CE95" s="176"/>
      <c r="CF95" s="176"/>
      <c r="CG95" s="176"/>
      <c r="CH95" s="176"/>
      <c r="CI95" s="176"/>
      <c r="CJ95" s="176"/>
    </row>
    <row r="96" spans="3:88" s="173" customFormat="1" ht="15">
      <c r="C96" s="174"/>
      <c r="D96" s="174"/>
      <c r="E96" s="174"/>
      <c r="R96" s="176"/>
      <c r="S96" s="176"/>
      <c r="T96" s="176"/>
      <c r="U96" s="176"/>
      <c r="V96" s="176"/>
      <c r="W96" s="176" t="str">
        <f>IF(AND('Overflow Report'!$L94="SSO, Dry Weather",'Overflow Report'!$AA94="January"),'Overflow Report'!$N94,"0")</f>
        <v>0</v>
      </c>
      <c r="X96" s="176" t="str">
        <f>IF(AND('Overflow Report'!$L94="SSO, Dry Weather",'Overflow Report'!$AA94="February"),'Overflow Report'!$N94,"0")</f>
        <v>0</v>
      </c>
      <c r="Y96" s="176" t="str">
        <f>IF(AND('Overflow Report'!$L94="SSO, Dry Weather",'Overflow Report'!$AA94="March"),'Overflow Report'!$N94,"0")</f>
        <v>0</v>
      </c>
      <c r="Z96" s="176" t="str">
        <f>IF(AND('Overflow Report'!$L94="SSO, Dry Weather",'Overflow Report'!$AA94="April"),'Overflow Report'!$N94,"0")</f>
        <v>0</v>
      </c>
      <c r="AA96" s="176" t="str">
        <f>IF(AND('Overflow Report'!$L94="SSO, Dry Weather",'Overflow Report'!$AA94="May"),'Overflow Report'!$N94,"0")</f>
        <v>0</v>
      </c>
      <c r="AB96" s="176" t="str">
        <f>IF(AND('Overflow Report'!$L94="SSO, Dry Weather",'Overflow Report'!$AA94="June"),'Overflow Report'!$N94,"0")</f>
        <v>0</v>
      </c>
      <c r="AC96" s="176" t="str">
        <f>IF(AND('Overflow Report'!$L94="SSO, Dry Weather",'Overflow Report'!$AA94="July"),'Overflow Report'!$N94,"0")</f>
        <v>0</v>
      </c>
      <c r="AD96" s="176" t="str">
        <f>IF(AND('Overflow Report'!$L94="SSO, Dry Weather",'Overflow Report'!$AA94="August"),'Overflow Report'!$N94,"0")</f>
        <v>0</v>
      </c>
      <c r="AE96" s="176" t="str">
        <f>IF(AND('Overflow Report'!$L94="SSO, Dry Weather",'Overflow Report'!$AA94="September"),'Overflow Report'!$N94,"0")</f>
        <v>0</v>
      </c>
      <c r="AF96" s="176" t="str">
        <f>IF(AND('Overflow Report'!$L94="SSO, Dry Weather",'Overflow Report'!$AA94="October"),'Overflow Report'!$N94,"0")</f>
        <v>0</v>
      </c>
      <c r="AG96" s="176" t="str">
        <f>IF(AND('Overflow Report'!$L94="SSO, Dry Weather",'Overflow Report'!$AA94="November"),'Overflow Report'!$N94,"0")</f>
        <v>0</v>
      </c>
      <c r="AH96" s="176" t="str">
        <f>IF(AND('Overflow Report'!$L94="SSO, Dry Weather",'Overflow Report'!$AA94="December"),'Overflow Report'!$N94,"0")</f>
        <v>0</v>
      </c>
      <c r="AI96" s="176"/>
      <c r="AJ96" s="176" t="str">
        <f>IF(AND('Overflow Report'!$L94="SSO, Wet Weather",'Overflow Report'!$AA94="January"),'Overflow Report'!$N94,"0")</f>
        <v>0</v>
      </c>
      <c r="AK96" s="176" t="str">
        <f>IF(AND('Overflow Report'!$L94="SSO, Wet Weather",'Overflow Report'!$AA94="February"),'Overflow Report'!$N94,"0")</f>
        <v>0</v>
      </c>
      <c r="AL96" s="176" t="str">
        <f>IF(AND('Overflow Report'!$L94="SSO, Wet Weather",'Overflow Report'!$AA94="March"),'Overflow Report'!$N94,"0")</f>
        <v>0</v>
      </c>
      <c r="AM96" s="176" t="str">
        <f>IF(AND('Overflow Report'!$L94="SSO, Wet Weather",'Overflow Report'!$AA94="April"),'Overflow Report'!$N94,"0")</f>
        <v>0</v>
      </c>
      <c r="AN96" s="176" t="str">
        <f>IF(AND('Overflow Report'!$L94="SSO, Wet Weather",'Overflow Report'!$AA94="May"),'Overflow Report'!$N94,"0")</f>
        <v>0</v>
      </c>
      <c r="AO96" s="176" t="str">
        <f>IF(AND('Overflow Report'!$L94="SSO, Wet Weather",'Overflow Report'!$AA94="June"),'Overflow Report'!$N94,"0")</f>
        <v>0</v>
      </c>
      <c r="AP96" s="176" t="str">
        <f>IF(AND('Overflow Report'!$L94="SSO, Wet Weather",'Overflow Report'!$AA94="July"),'Overflow Report'!$N94,"0")</f>
        <v>0</v>
      </c>
      <c r="AQ96" s="176" t="str">
        <f>IF(AND('Overflow Report'!$L94="SSO, Wet Weather",'Overflow Report'!$AA94="August"),'Overflow Report'!$N94,"0")</f>
        <v>0</v>
      </c>
      <c r="AR96" s="176" t="str">
        <f>IF(AND('Overflow Report'!$L94="SSO, Wet Weather",'Overflow Report'!$AA94="September"),'Overflow Report'!$N94,"0")</f>
        <v>0</v>
      </c>
      <c r="AS96" s="176" t="str">
        <f>IF(AND('Overflow Report'!$L94="SSO, Wet Weather",'Overflow Report'!$AA94="October"),'Overflow Report'!$N94,"0")</f>
        <v>0</v>
      </c>
      <c r="AT96" s="176" t="str">
        <f>IF(AND('Overflow Report'!$L94="SSO, Wet Weather",'Overflow Report'!$AA94="November"),'Overflow Report'!$N94,"0")</f>
        <v>0</v>
      </c>
      <c r="AU96" s="176" t="str">
        <f>IF(AND('Overflow Report'!$L94="SSO, Wet Weather",'Overflow Report'!$AA94="December"),'Overflow Report'!$N94,"0")</f>
        <v>0</v>
      </c>
      <c r="AV96" s="176"/>
      <c r="AW96" s="176" t="str">
        <f>IF(AND('Overflow Report'!$L94="Release [Sewer], Dry Weather",'Overflow Report'!$AA94="January"),'Overflow Report'!$N94,"0")</f>
        <v>0</v>
      </c>
      <c r="AX96" s="176" t="str">
        <f>IF(AND('Overflow Report'!$L94="Release [Sewer], Dry Weather",'Overflow Report'!$AA94="February"),'Overflow Report'!$N94,"0")</f>
        <v>0</v>
      </c>
      <c r="AY96" s="176" t="str">
        <f>IF(AND('Overflow Report'!$L94="Release [Sewer], Dry Weather",'Overflow Report'!$AA94="March"),'Overflow Report'!$N94,"0")</f>
        <v>0</v>
      </c>
      <c r="AZ96" s="176" t="str">
        <f>IF(AND('Overflow Report'!$L94="Release [Sewer], Dry Weather",'Overflow Report'!$AA94="April"),'Overflow Report'!$N94,"0")</f>
        <v>0</v>
      </c>
      <c r="BA96" s="176" t="str">
        <f>IF(AND('Overflow Report'!$L94="Release [Sewer], Dry Weather",'Overflow Report'!$AA94="May"),'Overflow Report'!$N94,"0")</f>
        <v>0</v>
      </c>
      <c r="BB96" s="176" t="str">
        <f>IF(AND('Overflow Report'!$L94="Release [Sewer], Dry Weather",'Overflow Report'!$AA94="June"),'Overflow Report'!$N94,"0")</f>
        <v>0</v>
      </c>
      <c r="BC96" s="176" t="str">
        <f>IF(AND('Overflow Report'!$L94="Release [Sewer], Dry Weather",'Overflow Report'!$AA94="July"),'Overflow Report'!$N94,"0")</f>
        <v>0</v>
      </c>
      <c r="BD96" s="176" t="str">
        <f>IF(AND('Overflow Report'!$L94="Release [Sewer], Dry Weather",'Overflow Report'!$AA94="August"),'Overflow Report'!$N94,"0")</f>
        <v>0</v>
      </c>
      <c r="BE96" s="176" t="str">
        <f>IF(AND('Overflow Report'!$L94="Release [Sewer], Dry Weather",'Overflow Report'!$AA94="September"),'Overflow Report'!$N94,"0")</f>
        <v>0</v>
      </c>
      <c r="BF96" s="176" t="str">
        <f>IF(AND('Overflow Report'!$L94="Release [Sewer], Dry Weather",'Overflow Report'!$AA94="October"),'Overflow Report'!$N94,"0")</f>
        <v>0</v>
      </c>
      <c r="BG96" s="176" t="str">
        <f>IF(AND('Overflow Report'!$L94="Release [Sewer], Dry Weather",'Overflow Report'!$AA94="November"),'Overflow Report'!$N94,"0")</f>
        <v>0</v>
      </c>
      <c r="BH96" s="176" t="str">
        <f>IF(AND('Overflow Report'!$L94="Release [Sewer], Dry Weather",'Overflow Report'!$AA94="December"),'Overflow Report'!$N94,"0")</f>
        <v>0</v>
      </c>
      <c r="BI96" s="176"/>
      <c r="BJ96" s="176" t="str">
        <f>IF(AND('Overflow Report'!$L94="Release [Sewer], Wet Weather",'Overflow Report'!$AA94="January"),'Overflow Report'!$N94,"0")</f>
        <v>0</v>
      </c>
      <c r="BK96" s="176" t="str">
        <f>IF(AND('Overflow Report'!$L94="Release [Sewer], Wet Weather",'Overflow Report'!$AA94="February"),'Overflow Report'!$N94,"0")</f>
        <v>0</v>
      </c>
      <c r="BL96" s="176" t="str">
        <f>IF(AND('Overflow Report'!$L94="Release [Sewer], Wet Weather",'Overflow Report'!$AA94="March"),'Overflow Report'!$N94,"0")</f>
        <v>0</v>
      </c>
      <c r="BM96" s="176" t="str">
        <f>IF(AND('Overflow Report'!$L94="Release [Sewer], Wet Weather",'Overflow Report'!$AA94="April"),'Overflow Report'!$N94,"0")</f>
        <v>0</v>
      </c>
      <c r="BN96" s="176" t="str">
        <f>IF(AND('Overflow Report'!$L94="Release [Sewer], Wet Weather",'Overflow Report'!$AA94="May"),'Overflow Report'!$N94,"0")</f>
        <v>0</v>
      </c>
      <c r="BO96" s="176" t="str">
        <f>IF(AND('Overflow Report'!$L94="Release [Sewer], Wet Weather",'Overflow Report'!$AA94="June"),'Overflow Report'!$N94,"0")</f>
        <v>0</v>
      </c>
      <c r="BP96" s="176" t="str">
        <f>IF(AND('Overflow Report'!$L94="Release [Sewer], Wet Weather",'Overflow Report'!$AA94="July"),'Overflow Report'!$N94,"0")</f>
        <v>0</v>
      </c>
      <c r="BQ96" s="176" t="str">
        <f>IF(AND('Overflow Report'!$L94="Release [Sewer], Wet Weather",'Overflow Report'!$AA94="August"),'Overflow Report'!$N94,"0")</f>
        <v>0</v>
      </c>
      <c r="BR96" s="176" t="str">
        <f>IF(AND('Overflow Report'!$L94="Release [Sewer], Wet Weather",'Overflow Report'!$AA94="September"),'Overflow Report'!$N94,"0")</f>
        <v>0</v>
      </c>
      <c r="BS96" s="176" t="str">
        <f>IF(AND('Overflow Report'!$L94="Release [Sewer], Wet Weather",'Overflow Report'!$AA94="October"),'Overflow Report'!$N94,"0")</f>
        <v>0</v>
      </c>
      <c r="BT96" s="176" t="str">
        <f>IF(AND('Overflow Report'!$L94="Release [Sewer], Wet Weather",'Overflow Report'!$AA94="November"),'Overflow Report'!$N94,"0")</f>
        <v>0</v>
      </c>
      <c r="BU96" s="176" t="str">
        <f>IF(AND('Overflow Report'!$L94="Release [Sewer], Wet Weather",'Overflow Report'!$AA94="December"),'Overflow Report'!$N94,"0")</f>
        <v>0</v>
      </c>
      <c r="BV96" s="176"/>
      <c r="BW96" s="176"/>
      <c r="BX96" s="176"/>
      <c r="BY96" s="176"/>
      <c r="BZ96" s="176"/>
      <c r="CA96" s="176"/>
      <c r="CB96" s="176"/>
      <c r="CC96" s="176"/>
      <c r="CD96" s="176"/>
      <c r="CE96" s="176"/>
      <c r="CF96" s="176"/>
      <c r="CG96" s="176"/>
      <c r="CH96" s="176"/>
      <c r="CI96" s="176"/>
      <c r="CJ96" s="176"/>
    </row>
    <row r="97" spans="3:88" s="173" customFormat="1" ht="15">
      <c r="C97" s="174"/>
      <c r="D97" s="174"/>
      <c r="E97" s="174"/>
      <c r="R97" s="176"/>
      <c r="S97" s="176"/>
      <c r="T97" s="176"/>
      <c r="U97" s="176"/>
      <c r="V97" s="176"/>
      <c r="W97" s="176" t="str">
        <f>IF(AND('Overflow Report'!$L95="SSO, Dry Weather",'Overflow Report'!$AA95="January"),'Overflow Report'!$N95,"0")</f>
        <v>0</v>
      </c>
      <c r="X97" s="176" t="str">
        <f>IF(AND('Overflow Report'!$L95="SSO, Dry Weather",'Overflow Report'!$AA95="February"),'Overflow Report'!$N95,"0")</f>
        <v>0</v>
      </c>
      <c r="Y97" s="176" t="str">
        <f>IF(AND('Overflow Report'!$L95="SSO, Dry Weather",'Overflow Report'!$AA95="March"),'Overflow Report'!$N95,"0")</f>
        <v>0</v>
      </c>
      <c r="Z97" s="176" t="str">
        <f>IF(AND('Overflow Report'!$L95="SSO, Dry Weather",'Overflow Report'!$AA95="April"),'Overflow Report'!$N95,"0")</f>
        <v>0</v>
      </c>
      <c r="AA97" s="176" t="str">
        <f>IF(AND('Overflow Report'!$L95="SSO, Dry Weather",'Overflow Report'!$AA95="May"),'Overflow Report'!$N95,"0")</f>
        <v>0</v>
      </c>
      <c r="AB97" s="176" t="str">
        <f>IF(AND('Overflow Report'!$L95="SSO, Dry Weather",'Overflow Report'!$AA95="June"),'Overflow Report'!$N95,"0")</f>
        <v>0</v>
      </c>
      <c r="AC97" s="176" t="str">
        <f>IF(AND('Overflow Report'!$L95="SSO, Dry Weather",'Overflow Report'!$AA95="July"),'Overflow Report'!$N95,"0")</f>
        <v>0</v>
      </c>
      <c r="AD97" s="176" t="str">
        <f>IF(AND('Overflow Report'!$L95="SSO, Dry Weather",'Overflow Report'!$AA95="August"),'Overflow Report'!$N95,"0")</f>
        <v>0</v>
      </c>
      <c r="AE97" s="176" t="str">
        <f>IF(AND('Overflow Report'!$L95="SSO, Dry Weather",'Overflow Report'!$AA95="September"),'Overflow Report'!$N95,"0")</f>
        <v>0</v>
      </c>
      <c r="AF97" s="176" t="str">
        <f>IF(AND('Overflow Report'!$L95="SSO, Dry Weather",'Overflow Report'!$AA95="October"),'Overflow Report'!$N95,"0")</f>
        <v>0</v>
      </c>
      <c r="AG97" s="176" t="str">
        <f>IF(AND('Overflow Report'!$L95="SSO, Dry Weather",'Overflow Report'!$AA95="November"),'Overflow Report'!$N95,"0")</f>
        <v>0</v>
      </c>
      <c r="AH97" s="176" t="str">
        <f>IF(AND('Overflow Report'!$L95="SSO, Dry Weather",'Overflow Report'!$AA95="December"),'Overflow Report'!$N95,"0")</f>
        <v>0</v>
      </c>
      <c r="AI97" s="176"/>
      <c r="AJ97" s="176" t="str">
        <f>IF(AND('Overflow Report'!$L95="SSO, Wet Weather",'Overflow Report'!$AA95="January"),'Overflow Report'!$N95,"0")</f>
        <v>0</v>
      </c>
      <c r="AK97" s="176" t="str">
        <f>IF(AND('Overflow Report'!$L95="SSO, Wet Weather",'Overflow Report'!$AA95="February"),'Overflow Report'!$N95,"0")</f>
        <v>0</v>
      </c>
      <c r="AL97" s="176" t="str">
        <f>IF(AND('Overflow Report'!$L95="SSO, Wet Weather",'Overflow Report'!$AA95="March"),'Overflow Report'!$N95,"0")</f>
        <v>0</v>
      </c>
      <c r="AM97" s="176" t="str">
        <f>IF(AND('Overflow Report'!$L95="SSO, Wet Weather",'Overflow Report'!$AA95="April"),'Overflow Report'!$N95,"0")</f>
        <v>0</v>
      </c>
      <c r="AN97" s="176" t="str">
        <f>IF(AND('Overflow Report'!$L95="SSO, Wet Weather",'Overflow Report'!$AA95="May"),'Overflow Report'!$N95,"0")</f>
        <v>0</v>
      </c>
      <c r="AO97" s="176" t="str">
        <f>IF(AND('Overflow Report'!$L95="SSO, Wet Weather",'Overflow Report'!$AA95="June"),'Overflow Report'!$N95,"0")</f>
        <v>0</v>
      </c>
      <c r="AP97" s="176" t="str">
        <f>IF(AND('Overflow Report'!$L95="SSO, Wet Weather",'Overflow Report'!$AA95="July"),'Overflow Report'!$N95,"0")</f>
        <v>0</v>
      </c>
      <c r="AQ97" s="176" t="str">
        <f>IF(AND('Overflow Report'!$L95="SSO, Wet Weather",'Overflow Report'!$AA95="August"),'Overflow Report'!$N95,"0")</f>
        <v>0</v>
      </c>
      <c r="AR97" s="176" t="str">
        <f>IF(AND('Overflow Report'!$L95="SSO, Wet Weather",'Overflow Report'!$AA95="September"),'Overflow Report'!$N95,"0")</f>
        <v>0</v>
      </c>
      <c r="AS97" s="176" t="str">
        <f>IF(AND('Overflow Report'!$L95="SSO, Wet Weather",'Overflow Report'!$AA95="October"),'Overflow Report'!$N95,"0")</f>
        <v>0</v>
      </c>
      <c r="AT97" s="176" t="str">
        <f>IF(AND('Overflow Report'!$L95="SSO, Wet Weather",'Overflow Report'!$AA95="November"),'Overflow Report'!$N95,"0")</f>
        <v>0</v>
      </c>
      <c r="AU97" s="176" t="str">
        <f>IF(AND('Overflow Report'!$L95="SSO, Wet Weather",'Overflow Report'!$AA95="December"),'Overflow Report'!$N95,"0")</f>
        <v>0</v>
      </c>
      <c r="AV97" s="176"/>
      <c r="AW97" s="176" t="str">
        <f>IF(AND('Overflow Report'!$L95="Release [Sewer], Dry Weather",'Overflow Report'!$AA95="January"),'Overflow Report'!$N95,"0")</f>
        <v>0</v>
      </c>
      <c r="AX97" s="176" t="str">
        <f>IF(AND('Overflow Report'!$L95="Release [Sewer], Dry Weather",'Overflow Report'!$AA95="February"),'Overflow Report'!$N95,"0")</f>
        <v>0</v>
      </c>
      <c r="AY97" s="176" t="str">
        <f>IF(AND('Overflow Report'!$L95="Release [Sewer], Dry Weather",'Overflow Report'!$AA95="March"),'Overflow Report'!$N95,"0")</f>
        <v>0</v>
      </c>
      <c r="AZ97" s="176" t="str">
        <f>IF(AND('Overflow Report'!$L95="Release [Sewer], Dry Weather",'Overflow Report'!$AA95="April"),'Overflow Report'!$N95,"0")</f>
        <v>0</v>
      </c>
      <c r="BA97" s="176" t="str">
        <f>IF(AND('Overflow Report'!$L95="Release [Sewer], Dry Weather",'Overflow Report'!$AA95="May"),'Overflow Report'!$N95,"0")</f>
        <v>0</v>
      </c>
      <c r="BB97" s="176" t="str">
        <f>IF(AND('Overflow Report'!$L95="Release [Sewer], Dry Weather",'Overflow Report'!$AA95="June"),'Overflow Report'!$N95,"0")</f>
        <v>0</v>
      </c>
      <c r="BC97" s="176" t="str">
        <f>IF(AND('Overflow Report'!$L95="Release [Sewer], Dry Weather",'Overflow Report'!$AA95="July"),'Overflow Report'!$N95,"0")</f>
        <v>0</v>
      </c>
      <c r="BD97" s="176" t="str">
        <f>IF(AND('Overflow Report'!$L95="Release [Sewer], Dry Weather",'Overflow Report'!$AA95="August"),'Overflow Report'!$N95,"0")</f>
        <v>0</v>
      </c>
      <c r="BE97" s="176" t="str">
        <f>IF(AND('Overflow Report'!$L95="Release [Sewer], Dry Weather",'Overflow Report'!$AA95="September"),'Overflow Report'!$N95,"0")</f>
        <v>0</v>
      </c>
      <c r="BF97" s="176" t="str">
        <f>IF(AND('Overflow Report'!$L95="Release [Sewer], Dry Weather",'Overflow Report'!$AA95="October"),'Overflow Report'!$N95,"0")</f>
        <v>0</v>
      </c>
      <c r="BG97" s="176" t="str">
        <f>IF(AND('Overflow Report'!$L95="Release [Sewer], Dry Weather",'Overflow Report'!$AA95="November"),'Overflow Report'!$N95,"0")</f>
        <v>0</v>
      </c>
      <c r="BH97" s="176" t="str">
        <f>IF(AND('Overflow Report'!$L95="Release [Sewer], Dry Weather",'Overflow Report'!$AA95="December"),'Overflow Report'!$N95,"0")</f>
        <v>0</v>
      </c>
      <c r="BI97" s="176"/>
      <c r="BJ97" s="176" t="str">
        <f>IF(AND('Overflow Report'!$L95="Release [Sewer], Wet Weather",'Overflow Report'!$AA95="January"),'Overflow Report'!$N95,"0")</f>
        <v>0</v>
      </c>
      <c r="BK97" s="176" t="str">
        <f>IF(AND('Overflow Report'!$L95="Release [Sewer], Wet Weather",'Overflow Report'!$AA95="February"),'Overflow Report'!$N95,"0")</f>
        <v>0</v>
      </c>
      <c r="BL97" s="176" t="str">
        <f>IF(AND('Overflow Report'!$L95="Release [Sewer], Wet Weather",'Overflow Report'!$AA95="March"),'Overflow Report'!$N95,"0")</f>
        <v>0</v>
      </c>
      <c r="BM97" s="176" t="str">
        <f>IF(AND('Overflow Report'!$L95="Release [Sewer], Wet Weather",'Overflow Report'!$AA95="April"),'Overflow Report'!$N95,"0")</f>
        <v>0</v>
      </c>
      <c r="BN97" s="176" t="str">
        <f>IF(AND('Overflow Report'!$L95="Release [Sewer], Wet Weather",'Overflow Report'!$AA95="May"),'Overflow Report'!$N95,"0")</f>
        <v>0</v>
      </c>
      <c r="BO97" s="176" t="str">
        <f>IF(AND('Overflow Report'!$L95="Release [Sewer], Wet Weather",'Overflow Report'!$AA95="June"),'Overflow Report'!$N95,"0")</f>
        <v>0</v>
      </c>
      <c r="BP97" s="176" t="str">
        <f>IF(AND('Overflow Report'!$L95="Release [Sewer], Wet Weather",'Overflow Report'!$AA95="July"),'Overflow Report'!$N95,"0")</f>
        <v>0</v>
      </c>
      <c r="BQ97" s="176" t="str">
        <f>IF(AND('Overflow Report'!$L95="Release [Sewer], Wet Weather",'Overflow Report'!$AA95="August"),'Overflow Report'!$N95,"0")</f>
        <v>0</v>
      </c>
      <c r="BR97" s="176" t="str">
        <f>IF(AND('Overflow Report'!$L95="Release [Sewer], Wet Weather",'Overflow Report'!$AA95="September"),'Overflow Report'!$N95,"0")</f>
        <v>0</v>
      </c>
      <c r="BS97" s="176" t="str">
        <f>IF(AND('Overflow Report'!$L95="Release [Sewer], Wet Weather",'Overflow Report'!$AA95="October"),'Overflow Report'!$N95,"0")</f>
        <v>0</v>
      </c>
      <c r="BT97" s="176" t="str">
        <f>IF(AND('Overflow Report'!$L95="Release [Sewer], Wet Weather",'Overflow Report'!$AA95="November"),'Overflow Report'!$N95,"0")</f>
        <v>0</v>
      </c>
      <c r="BU97" s="176" t="str">
        <f>IF(AND('Overflow Report'!$L95="Release [Sewer], Wet Weather",'Overflow Report'!$AA95="December"),'Overflow Report'!$N95,"0")</f>
        <v>0</v>
      </c>
      <c r="BV97" s="176"/>
      <c r="BW97" s="176"/>
      <c r="BX97" s="176"/>
      <c r="BY97" s="176"/>
      <c r="BZ97" s="176"/>
      <c r="CA97" s="176"/>
      <c r="CB97" s="176"/>
      <c r="CC97" s="176"/>
      <c r="CD97" s="176"/>
      <c r="CE97" s="176"/>
      <c r="CF97" s="176"/>
      <c r="CG97" s="176"/>
      <c r="CH97" s="176"/>
      <c r="CI97" s="176"/>
      <c r="CJ97" s="176"/>
    </row>
    <row r="98" spans="3:88" s="173" customFormat="1" ht="15">
      <c r="C98" s="174"/>
      <c r="D98" s="174"/>
      <c r="E98" s="174"/>
      <c r="R98" s="176"/>
      <c r="S98" s="176"/>
      <c r="T98" s="176"/>
      <c r="U98" s="176"/>
      <c r="V98" s="176"/>
      <c r="W98" s="176" t="str">
        <f>IF(AND('Overflow Report'!$L96="SSO, Dry Weather",'Overflow Report'!$AA96="January"),'Overflow Report'!$N96,"0")</f>
        <v>0</v>
      </c>
      <c r="X98" s="176" t="str">
        <f>IF(AND('Overflow Report'!$L96="SSO, Dry Weather",'Overflow Report'!$AA96="February"),'Overflow Report'!$N96,"0")</f>
        <v>0</v>
      </c>
      <c r="Y98" s="176" t="str">
        <f>IF(AND('Overflow Report'!$L96="SSO, Dry Weather",'Overflow Report'!$AA96="March"),'Overflow Report'!$N96,"0")</f>
        <v>0</v>
      </c>
      <c r="Z98" s="176" t="str">
        <f>IF(AND('Overflow Report'!$L96="SSO, Dry Weather",'Overflow Report'!$AA96="April"),'Overflow Report'!$N96,"0")</f>
        <v>0</v>
      </c>
      <c r="AA98" s="176" t="str">
        <f>IF(AND('Overflow Report'!$L96="SSO, Dry Weather",'Overflow Report'!$AA96="May"),'Overflow Report'!$N96,"0")</f>
        <v>0</v>
      </c>
      <c r="AB98" s="176" t="str">
        <f>IF(AND('Overflow Report'!$L96="SSO, Dry Weather",'Overflow Report'!$AA96="June"),'Overflow Report'!$N96,"0")</f>
        <v>0</v>
      </c>
      <c r="AC98" s="176" t="str">
        <f>IF(AND('Overflow Report'!$L96="SSO, Dry Weather",'Overflow Report'!$AA96="July"),'Overflow Report'!$N96,"0")</f>
        <v>0</v>
      </c>
      <c r="AD98" s="176" t="str">
        <f>IF(AND('Overflow Report'!$L96="SSO, Dry Weather",'Overflow Report'!$AA96="August"),'Overflow Report'!$N96,"0")</f>
        <v>0</v>
      </c>
      <c r="AE98" s="176" t="str">
        <f>IF(AND('Overflow Report'!$L96="SSO, Dry Weather",'Overflow Report'!$AA96="September"),'Overflow Report'!$N96,"0")</f>
        <v>0</v>
      </c>
      <c r="AF98" s="176" t="str">
        <f>IF(AND('Overflow Report'!$L96="SSO, Dry Weather",'Overflow Report'!$AA96="October"),'Overflow Report'!$N96,"0")</f>
        <v>0</v>
      </c>
      <c r="AG98" s="176" t="str">
        <f>IF(AND('Overflow Report'!$L96="SSO, Dry Weather",'Overflow Report'!$AA96="November"),'Overflow Report'!$N96,"0")</f>
        <v>0</v>
      </c>
      <c r="AH98" s="176" t="str">
        <f>IF(AND('Overflow Report'!$L96="SSO, Dry Weather",'Overflow Report'!$AA96="December"),'Overflow Report'!$N96,"0")</f>
        <v>0</v>
      </c>
      <c r="AI98" s="176"/>
      <c r="AJ98" s="176" t="str">
        <f>IF(AND('Overflow Report'!$L96="SSO, Wet Weather",'Overflow Report'!$AA96="January"),'Overflow Report'!$N96,"0")</f>
        <v>0</v>
      </c>
      <c r="AK98" s="176" t="str">
        <f>IF(AND('Overflow Report'!$L96="SSO, Wet Weather",'Overflow Report'!$AA96="February"),'Overflow Report'!$N96,"0")</f>
        <v>0</v>
      </c>
      <c r="AL98" s="176" t="str">
        <f>IF(AND('Overflow Report'!$L96="SSO, Wet Weather",'Overflow Report'!$AA96="March"),'Overflow Report'!$N96,"0")</f>
        <v>0</v>
      </c>
      <c r="AM98" s="176" t="str">
        <f>IF(AND('Overflow Report'!$L96="SSO, Wet Weather",'Overflow Report'!$AA96="April"),'Overflow Report'!$N96,"0")</f>
        <v>0</v>
      </c>
      <c r="AN98" s="176" t="str">
        <f>IF(AND('Overflow Report'!$L96="SSO, Wet Weather",'Overflow Report'!$AA96="May"),'Overflow Report'!$N96,"0")</f>
        <v>0</v>
      </c>
      <c r="AO98" s="176" t="str">
        <f>IF(AND('Overflow Report'!$L96="SSO, Wet Weather",'Overflow Report'!$AA96="June"),'Overflow Report'!$N96,"0")</f>
        <v>0</v>
      </c>
      <c r="AP98" s="176" t="str">
        <f>IF(AND('Overflow Report'!$L96="SSO, Wet Weather",'Overflow Report'!$AA96="July"),'Overflow Report'!$N96,"0")</f>
        <v>0</v>
      </c>
      <c r="AQ98" s="176" t="str">
        <f>IF(AND('Overflow Report'!$L96="SSO, Wet Weather",'Overflow Report'!$AA96="August"),'Overflow Report'!$N96,"0")</f>
        <v>0</v>
      </c>
      <c r="AR98" s="176" t="str">
        <f>IF(AND('Overflow Report'!$L96="SSO, Wet Weather",'Overflow Report'!$AA96="September"),'Overflow Report'!$N96,"0")</f>
        <v>0</v>
      </c>
      <c r="AS98" s="176" t="str">
        <f>IF(AND('Overflow Report'!$L96="SSO, Wet Weather",'Overflow Report'!$AA96="October"),'Overflow Report'!$N96,"0")</f>
        <v>0</v>
      </c>
      <c r="AT98" s="176" t="str">
        <f>IF(AND('Overflow Report'!$L96="SSO, Wet Weather",'Overflow Report'!$AA96="November"),'Overflow Report'!$N96,"0")</f>
        <v>0</v>
      </c>
      <c r="AU98" s="176" t="str">
        <f>IF(AND('Overflow Report'!$L96="SSO, Wet Weather",'Overflow Report'!$AA96="December"),'Overflow Report'!$N96,"0")</f>
        <v>0</v>
      </c>
      <c r="AV98" s="176"/>
      <c r="AW98" s="176" t="str">
        <f>IF(AND('Overflow Report'!$L96="Release [Sewer], Dry Weather",'Overflow Report'!$AA96="January"),'Overflow Report'!$N96,"0")</f>
        <v>0</v>
      </c>
      <c r="AX98" s="176" t="str">
        <f>IF(AND('Overflow Report'!$L96="Release [Sewer], Dry Weather",'Overflow Report'!$AA96="February"),'Overflow Report'!$N96,"0")</f>
        <v>0</v>
      </c>
      <c r="AY98" s="176" t="str">
        <f>IF(AND('Overflow Report'!$L96="Release [Sewer], Dry Weather",'Overflow Report'!$AA96="March"),'Overflow Report'!$N96,"0")</f>
        <v>0</v>
      </c>
      <c r="AZ98" s="176" t="str">
        <f>IF(AND('Overflow Report'!$L96="Release [Sewer], Dry Weather",'Overflow Report'!$AA96="April"),'Overflow Report'!$N96,"0")</f>
        <v>0</v>
      </c>
      <c r="BA98" s="176" t="str">
        <f>IF(AND('Overflow Report'!$L96="Release [Sewer], Dry Weather",'Overflow Report'!$AA96="May"),'Overflow Report'!$N96,"0")</f>
        <v>0</v>
      </c>
      <c r="BB98" s="176" t="str">
        <f>IF(AND('Overflow Report'!$L96="Release [Sewer], Dry Weather",'Overflow Report'!$AA96="June"),'Overflow Report'!$N96,"0")</f>
        <v>0</v>
      </c>
      <c r="BC98" s="176" t="str">
        <f>IF(AND('Overflow Report'!$L96="Release [Sewer], Dry Weather",'Overflow Report'!$AA96="July"),'Overflow Report'!$N96,"0")</f>
        <v>0</v>
      </c>
      <c r="BD98" s="176" t="str">
        <f>IF(AND('Overflow Report'!$L96="Release [Sewer], Dry Weather",'Overflow Report'!$AA96="August"),'Overflow Report'!$N96,"0")</f>
        <v>0</v>
      </c>
      <c r="BE98" s="176" t="str">
        <f>IF(AND('Overflow Report'!$L96="Release [Sewer], Dry Weather",'Overflow Report'!$AA96="September"),'Overflow Report'!$N96,"0")</f>
        <v>0</v>
      </c>
      <c r="BF98" s="176" t="str">
        <f>IF(AND('Overflow Report'!$L96="Release [Sewer], Dry Weather",'Overflow Report'!$AA96="October"),'Overflow Report'!$N96,"0")</f>
        <v>0</v>
      </c>
      <c r="BG98" s="176" t="str">
        <f>IF(AND('Overflow Report'!$L96="Release [Sewer], Dry Weather",'Overflow Report'!$AA96="November"),'Overflow Report'!$N96,"0")</f>
        <v>0</v>
      </c>
      <c r="BH98" s="176" t="str">
        <f>IF(AND('Overflow Report'!$L96="Release [Sewer], Dry Weather",'Overflow Report'!$AA96="December"),'Overflow Report'!$N96,"0")</f>
        <v>0</v>
      </c>
      <c r="BI98" s="176"/>
      <c r="BJ98" s="176" t="str">
        <f>IF(AND('Overflow Report'!$L96="Release [Sewer], Wet Weather",'Overflow Report'!$AA96="January"),'Overflow Report'!$N96,"0")</f>
        <v>0</v>
      </c>
      <c r="BK98" s="176" t="str">
        <f>IF(AND('Overflow Report'!$L96="Release [Sewer], Wet Weather",'Overflow Report'!$AA96="February"),'Overflow Report'!$N96,"0")</f>
        <v>0</v>
      </c>
      <c r="BL98" s="176" t="str">
        <f>IF(AND('Overflow Report'!$L96="Release [Sewer], Wet Weather",'Overflow Report'!$AA96="March"),'Overflow Report'!$N96,"0")</f>
        <v>0</v>
      </c>
      <c r="BM98" s="176" t="str">
        <f>IF(AND('Overflow Report'!$L96="Release [Sewer], Wet Weather",'Overflow Report'!$AA96="April"),'Overflow Report'!$N96,"0")</f>
        <v>0</v>
      </c>
      <c r="BN98" s="176" t="str">
        <f>IF(AND('Overflow Report'!$L96="Release [Sewer], Wet Weather",'Overflow Report'!$AA96="May"),'Overflow Report'!$N96,"0")</f>
        <v>0</v>
      </c>
      <c r="BO98" s="176" t="str">
        <f>IF(AND('Overflow Report'!$L96="Release [Sewer], Wet Weather",'Overflow Report'!$AA96="June"),'Overflow Report'!$N96,"0")</f>
        <v>0</v>
      </c>
      <c r="BP98" s="176" t="str">
        <f>IF(AND('Overflow Report'!$L96="Release [Sewer], Wet Weather",'Overflow Report'!$AA96="July"),'Overflow Report'!$N96,"0")</f>
        <v>0</v>
      </c>
      <c r="BQ98" s="176" t="str">
        <f>IF(AND('Overflow Report'!$L96="Release [Sewer], Wet Weather",'Overflow Report'!$AA96="August"),'Overflow Report'!$N96,"0")</f>
        <v>0</v>
      </c>
      <c r="BR98" s="176" t="str">
        <f>IF(AND('Overflow Report'!$L96="Release [Sewer], Wet Weather",'Overflow Report'!$AA96="September"),'Overflow Report'!$N96,"0")</f>
        <v>0</v>
      </c>
      <c r="BS98" s="176" t="str">
        <f>IF(AND('Overflow Report'!$L96="Release [Sewer], Wet Weather",'Overflow Report'!$AA96="October"),'Overflow Report'!$N96,"0")</f>
        <v>0</v>
      </c>
      <c r="BT98" s="176" t="str">
        <f>IF(AND('Overflow Report'!$L96="Release [Sewer], Wet Weather",'Overflow Report'!$AA96="November"),'Overflow Report'!$N96,"0")</f>
        <v>0</v>
      </c>
      <c r="BU98" s="176" t="str">
        <f>IF(AND('Overflow Report'!$L96="Release [Sewer], Wet Weather",'Overflow Report'!$AA96="December"),'Overflow Report'!$N96,"0")</f>
        <v>0</v>
      </c>
      <c r="BV98" s="176"/>
      <c r="BW98" s="176"/>
      <c r="BX98" s="176"/>
      <c r="BY98" s="176"/>
      <c r="BZ98" s="176"/>
      <c r="CA98" s="176"/>
      <c r="CB98" s="176"/>
      <c r="CC98" s="176"/>
      <c r="CD98" s="176"/>
      <c r="CE98" s="176"/>
      <c r="CF98" s="176"/>
      <c r="CG98" s="176"/>
      <c r="CH98" s="176"/>
      <c r="CI98" s="176"/>
      <c r="CJ98" s="176"/>
    </row>
    <row r="99" spans="3:88" s="173" customFormat="1" ht="15">
      <c r="C99" s="174"/>
      <c r="D99" s="174"/>
      <c r="E99" s="174"/>
      <c r="R99" s="176"/>
      <c r="S99" s="176"/>
      <c r="T99" s="176"/>
      <c r="U99" s="176"/>
      <c r="V99" s="176"/>
      <c r="W99" s="176" t="str">
        <f>IF(AND('Overflow Report'!$L97="SSO, Dry Weather",'Overflow Report'!$AA97="January"),'Overflow Report'!$N97,"0")</f>
        <v>0</v>
      </c>
      <c r="X99" s="176" t="str">
        <f>IF(AND('Overflow Report'!$L97="SSO, Dry Weather",'Overflow Report'!$AA97="February"),'Overflow Report'!$N97,"0")</f>
        <v>0</v>
      </c>
      <c r="Y99" s="176" t="str">
        <f>IF(AND('Overflow Report'!$L97="SSO, Dry Weather",'Overflow Report'!$AA97="March"),'Overflow Report'!$N97,"0")</f>
        <v>0</v>
      </c>
      <c r="Z99" s="176" t="str">
        <f>IF(AND('Overflow Report'!$L97="SSO, Dry Weather",'Overflow Report'!$AA97="April"),'Overflow Report'!$N97,"0")</f>
        <v>0</v>
      </c>
      <c r="AA99" s="176" t="str">
        <f>IF(AND('Overflow Report'!$L97="SSO, Dry Weather",'Overflow Report'!$AA97="May"),'Overflow Report'!$N97,"0")</f>
        <v>0</v>
      </c>
      <c r="AB99" s="176" t="str">
        <f>IF(AND('Overflow Report'!$L97="SSO, Dry Weather",'Overflow Report'!$AA97="June"),'Overflow Report'!$N97,"0")</f>
        <v>0</v>
      </c>
      <c r="AC99" s="176" t="str">
        <f>IF(AND('Overflow Report'!$L97="SSO, Dry Weather",'Overflow Report'!$AA97="July"),'Overflow Report'!$N97,"0")</f>
        <v>0</v>
      </c>
      <c r="AD99" s="176" t="str">
        <f>IF(AND('Overflow Report'!$L97="SSO, Dry Weather",'Overflow Report'!$AA97="August"),'Overflow Report'!$N97,"0")</f>
        <v>0</v>
      </c>
      <c r="AE99" s="176" t="str">
        <f>IF(AND('Overflow Report'!$L97="SSO, Dry Weather",'Overflow Report'!$AA97="September"),'Overflow Report'!$N97,"0")</f>
        <v>0</v>
      </c>
      <c r="AF99" s="176" t="str">
        <f>IF(AND('Overflow Report'!$L97="SSO, Dry Weather",'Overflow Report'!$AA97="October"),'Overflow Report'!$N97,"0")</f>
        <v>0</v>
      </c>
      <c r="AG99" s="176" t="str">
        <f>IF(AND('Overflow Report'!$L97="SSO, Dry Weather",'Overflow Report'!$AA97="November"),'Overflow Report'!$N97,"0")</f>
        <v>0</v>
      </c>
      <c r="AH99" s="176" t="str">
        <f>IF(AND('Overflow Report'!$L97="SSO, Dry Weather",'Overflow Report'!$AA97="December"),'Overflow Report'!$N97,"0")</f>
        <v>0</v>
      </c>
      <c r="AI99" s="176"/>
      <c r="AJ99" s="176" t="str">
        <f>IF(AND('Overflow Report'!$L97="SSO, Wet Weather",'Overflow Report'!$AA97="January"),'Overflow Report'!$N97,"0")</f>
        <v>0</v>
      </c>
      <c r="AK99" s="176" t="str">
        <f>IF(AND('Overflow Report'!$L97="SSO, Wet Weather",'Overflow Report'!$AA97="February"),'Overflow Report'!$N97,"0")</f>
        <v>0</v>
      </c>
      <c r="AL99" s="176" t="str">
        <f>IF(AND('Overflow Report'!$L97="SSO, Wet Weather",'Overflow Report'!$AA97="March"),'Overflow Report'!$N97,"0")</f>
        <v>0</v>
      </c>
      <c r="AM99" s="176" t="str">
        <f>IF(AND('Overflow Report'!$L97="SSO, Wet Weather",'Overflow Report'!$AA97="April"),'Overflow Report'!$N97,"0")</f>
        <v>0</v>
      </c>
      <c r="AN99" s="176" t="str">
        <f>IF(AND('Overflow Report'!$L97="SSO, Wet Weather",'Overflow Report'!$AA97="May"),'Overflow Report'!$N97,"0")</f>
        <v>0</v>
      </c>
      <c r="AO99" s="176" t="str">
        <f>IF(AND('Overflow Report'!$L97="SSO, Wet Weather",'Overflow Report'!$AA97="June"),'Overflow Report'!$N97,"0")</f>
        <v>0</v>
      </c>
      <c r="AP99" s="176" t="str">
        <f>IF(AND('Overflow Report'!$L97="SSO, Wet Weather",'Overflow Report'!$AA97="July"),'Overflow Report'!$N97,"0")</f>
        <v>0</v>
      </c>
      <c r="AQ99" s="176" t="str">
        <f>IF(AND('Overflow Report'!$L97="SSO, Wet Weather",'Overflow Report'!$AA97="August"),'Overflow Report'!$N97,"0")</f>
        <v>0</v>
      </c>
      <c r="AR99" s="176" t="str">
        <f>IF(AND('Overflow Report'!$L97="SSO, Wet Weather",'Overflow Report'!$AA97="September"),'Overflow Report'!$N97,"0")</f>
        <v>0</v>
      </c>
      <c r="AS99" s="176" t="str">
        <f>IF(AND('Overflow Report'!$L97="SSO, Wet Weather",'Overflow Report'!$AA97="October"),'Overflow Report'!$N97,"0")</f>
        <v>0</v>
      </c>
      <c r="AT99" s="176" t="str">
        <f>IF(AND('Overflow Report'!$L97="SSO, Wet Weather",'Overflow Report'!$AA97="November"),'Overflow Report'!$N97,"0")</f>
        <v>0</v>
      </c>
      <c r="AU99" s="176" t="str">
        <f>IF(AND('Overflow Report'!$L97="SSO, Wet Weather",'Overflow Report'!$AA97="December"),'Overflow Report'!$N97,"0")</f>
        <v>0</v>
      </c>
      <c r="AV99" s="176"/>
      <c r="AW99" s="176" t="str">
        <f>IF(AND('Overflow Report'!$L97="Release [Sewer], Dry Weather",'Overflow Report'!$AA97="January"),'Overflow Report'!$N97,"0")</f>
        <v>0</v>
      </c>
      <c r="AX99" s="176" t="str">
        <f>IF(AND('Overflow Report'!$L97="Release [Sewer], Dry Weather",'Overflow Report'!$AA97="February"),'Overflow Report'!$N97,"0")</f>
        <v>0</v>
      </c>
      <c r="AY99" s="176" t="str">
        <f>IF(AND('Overflow Report'!$L97="Release [Sewer], Dry Weather",'Overflow Report'!$AA97="March"),'Overflow Report'!$N97,"0")</f>
        <v>0</v>
      </c>
      <c r="AZ99" s="176" t="str">
        <f>IF(AND('Overflow Report'!$L97="Release [Sewer], Dry Weather",'Overflow Report'!$AA97="April"),'Overflow Report'!$N97,"0")</f>
        <v>0</v>
      </c>
      <c r="BA99" s="176" t="str">
        <f>IF(AND('Overflow Report'!$L97="Release [Sewer], Dry Weather",'Overflow Report'!$AA97="May"),'Overflow Report'!$N97,"0")</f>
        <v>0</v>
      </c>
      <c r="BB99" s="176" t="str">
        <f>IF(AND('Overflow Report'!$L97="Release [Sewer], Dry Weather",'Overflow Report'!$AA97="June"),'Overflow Report'!$N97,"0")</f>
        <v>0</v>
      </c>
      <c r="BC99" s="176" t="str">
        <f>IF(AND('Overflow Report'!$L97="Release [Sewer], Dry Weather",'Overflow Report'!$AA97="July"),'Overflow Report'!$N97,"0")</f>
        <v>0</v>
      </c>
      <c r="BD99" s="176" t="str">
        <f>IF(AND('Overflow Report'!$L97="Release [Sewer], Dry Weather",'Overflow Report'!$AA97="August"),'Overflow Report'!$N97,"0")</f>
        <v>0</v>
      </c>
      <c r="BE99" s="176" t="str">
        <f>IF(AND('Overflow Report'!$L97="Release [Sewer], Dry Weather",'Overflow Report'!$AA97="September"),'Overflow Report'!$N97,"0")</f>
        <v>0</v>
      </c>
      <c r="BF99" s="176" t="str">
        <f>IF(AND('Overflow Report'!$L97="Release [Sewer], Dry Weather",'Overflow Report'!$AA97="October"),'Overflow Report'!$N97,"0")</f>
        <v>0</v>
      </c>
      <c r="BG99" s="176" t="str">
        <f>IF(AND('Overflow Report'!$L97="Release [Sewer], Dry Weather",'Overflow Report'!$AA97="November"),'Overflow Report'!$N97,"0")</f>
        <v>0</v>
      </c>
      <c r="BH99" s="176" t="str">
        <f>IF(AND('Overflow Report'!$L97="Release [Sewer], Dry Weather",'Overflow Report'!$AA97="December"),'Overflow Report'!$N97,"0")</f>
        <v>0</v>
      </c>
      <c r="BI99" s="176"/>
      <c r="BJ99" s="176" t="str">
        <f>IF(AND('Overflow Report'!$L97="Release [Sewer], Wet Weather",'Overflow Report'!$AA97="January"),'Overflow Report'!$N97,"0")</f>
        <v>0</v>
      </c>
      <c r="BK99" s="176" t="str">
        <f>IF(AND('Overflow Report'!$L97="Release [Sewer], Wet Weather",'Overflow Report'!$AA97="February"),'Overflow Report'!$N97,"0")</f>
        <v>0</v>
      </c>
      <c r="BL99" s="176" t="str">
        <f>IF(AND('Overflow Report'!$L97="Release [Sewer], Wet Weather",'Overflow Report'!$AA97="March"),'Overflow Report'!$N97,"0")</f>
        <v>0</v>
      </c>
      <c r="BM99" s="176" t="str">
        <f>IF(AND('Overflow Report'!$L97="Release [Sewer], Wet Weather",'Overflow Report'!$AA97="April"),'Overflow Report'!$N97,"0")</f>
        <v>0</v>
      </c>
      <c r="BN99" s="176" t="str">
        <f>IF(AND('Overflow Report'!$L97="Release [Sewer], Wet Weather",'Overflow Report'!$AA97="May"),'Overflow Report'!$N97,"0")</f>
        <v>0</v>
      </c>
      <c r="BO99" s="176" t="str">
        <f>IF(AND('Overflow Report'!$L97="Release [Sewer], Wet Weather",'Overflow Report'!$AA97="June"),'Overflow Report'!$N97,"0")</f>
        <v>0</v>
      </c>
      <c r="BP99" s="176" t="str">
        <f>IF(AND('Overflow Report'!$L97="Release [Sewer], Wet Weather",'Overflow Report'!$AA97="July"),'Overflow Report'!$N97,"0")</f>
        <v>0</v>
      </c>
      <c r="BQ99" s="176" t="str">
        <f>IF(AND('Overflow Report'!$L97="Release [Sewer], Wet Weather",'Overflow Report'!$AA97="August"),'Overflow Report'!$N97,"0")</f>
        <v>0</v>
      </c>
      <c r="BR99" s="176" t="str">
        <f>IF(AND('Overflow Report'!$L97="Release [Sewer], Wet Weather",'Overflow Report'!$AA97="September"),'Overflow Report'!$N97,"0")</f>
        <v>0</v>
      </c>
      <c r="BS99" s="176" t="str">
        <f>IF(AND('Overflow Report'!$L97="Release [Sewer], Wet Weather",'Overflow Report'!$AA97="October"),'Overflow Report'!$N97,"0")</f>
        <v>0</v>
      </c>
      <c r="BT99" s="176" t="str">
        <f>IF(AND('Overflow Report'!$L97="Release [Sewer], Wet Weather",'Overflow Report'!$AA97="November"),'Overflow Report'!$N97,"0")</f>
        <v>0</v>
      </c>
      <c r="BU99" s="176" t="str">
        <f>IF(AND('Overflow Report'!$L97="Release [Sewer], Wet Weather",'Overflow Report'!$AA97="December"),'Overflow Report'!$N97,"0")</f>
        <v>0</v>
      </c>
      <c r="BV99" s="176"/>
      <c r="BW99" s="176"/>
      <c r="BX99" s="176"/>
      <c r="BY99" s="176"/>
      <c r="BZ99" s="176"/>
      <c r="CA99" s="176"/>
      <c r="CB99" s="176"/>
      <c r="CC99" s="176"/>
      <c r="CD99" s="176"/>
      <c r="CE99" s="176"/>
      <c r="CF99" s="176"/>
      <c r="CG99" s="176"/>
      <c r="CH99" s="176"/>
      <c r="CI99" s="176"/>
      <c r="CJ99" s="176"/>
    </row>
    <row r="100" spans="3:88" s="173" customFormat="1" ht="15">
      <c r="C100" s="174"/>
      <c r="D100" s="174"/>
      <c r="E100" s="174"/>
      <c r="R100" s="176"/>
      <c r="S100" s="176"/>
      <c r="T100" s="176"/>
      <c r="U100" s="176"/>
      <c r="V100" s="176"/>
      <c r="W100" s="176" t="str">
        <f>IF(AND('Overflow Report'!$L98="SSO, Dry Weather",'Overflow Report'!$AA98="January"),'Overflow Report'!$N98,"0")</f>
        <v>0</v>
      </c>
      <c r="X100" s="176" t="str">
        <f>IF(AND('Overflow Report'!$L98="SSO, Dry Weather",'Overflow Report'!$AA98="February"),'Overflow Report'!$N98,"0")</f>
        <v>0</v>
      </c>
      <c r="Y100" s="176" t="str">
        <f>IF(AND('Overflow Report'!$L98="SSO, Dry Weather",'Overflow Report'!$AA98="March"),'Overflow Report'!$N98,"0")</f>
        <v>0</v>
      </c>
      <c r="Z100" s="176" t="str">
        <f>IF(AND('Overflow Report'!$L98="SSO, Dry Weather",'Overflow Report'!$AA98="April"),'Overflow Report'!$N98,"0")</f>
        <v>0</v>
      </c>
      <c r="AA100" s="176" t="str">
        <f>IF(AND('Overflow Report'!$L98="SSO, Dry Weather",'Overflow Report'!$AA98="May"),'Overflow Report'!$N98,"0")</f>
        <v>0</v>
      </c>
      <c r="AB100" s="176" t="str">
        <f>IF(AND('Overflow Report'!$L98="SSO, Dry Weather",'Overflow Report'!$AA98="June"),'Overflow Report'!$N98,"0")</f>
        <v>0</v>
      </c>
      <c r="AC100" s="176" t="str">
        <f>IF(AND('Overflow Report'!$L98="SSO, Dry Weather",'Overflow Report'!$AA98="July"),'Overflow Report'!$N98,"0")</f>
        <v>0</v>
      </c>
      <c r="AD100" s="176" t="str">
        <f>IF(AND('Overflow Report'!$L98="SSO, Dry Weather",'Overflow Report'!$AA98="August"),'Overflow Report'!$N98,"0")</f>
        <v>0</v>
      </c>
      <c r="AE100" s="176" t="str">
        <f>IF(AND('Overflow Report'!$L98="SSO, Dry Weather",'Overflow Report'!$AA98="September"),'Overflow Report'!$N98,"0")</f>
        <v>0</v>
      </c>
      <c r="AF100" s="176" t="str">
        <f>IF(AND('Overflow Report'!$L98="SSO, Dry Weather",'Overflow Report'!$AA98="October"),'Overflow Report'!$N98,"0")</f>
        <v>0</v>
      </c>
      <c r="AG100" s="176" t="str">
        <f>IF(AND('Overflow Report'!$L98="SSO, Dry Weather",'Overflow Report'!$AA98="November"),'Overflow Report'!$N98,"0")</f>
        <v>0</v>
      </c>
      <c r="AH100" s="176" t="str">
        <f>IF(AND('Overflow Report'!$L98="SSO, Dry Weather",'Overflow Report'!$AA98="December"),'Overflow Report'!$N98,"0")</f>
        <v>0</v>
      </c>
      <c r="AI100" s="176"/>
      <c r="AJ100" s="176" t="str">
        <f>IF(AND('Overflow Report'!$L98="SSO, Wet Weather",'Overflow Report'!$AA98="January"),'Overflow Report'!$N98,"0")</f>
        <v>0</v>
      </c>
      <c r="AK100" s="176" t="str">
        <f>IF(AND('Overflow Report'!$L98="SSO, Wet Weather",'Overflow Report'!$AA98="February"),'Overflow Report'!$N98,"0")</f>
        <v>0</v>
      </c>
      <c r="AL100" s="176" t="str">
        <f>IF(AND('Overflow Report'!$L98="SSO, Wet Weather",'Overflow Report'!$AA98="March"),'Overflow Report'!$N98,"0")</f>
        <v>0</v>
      </c>
      <c r="AM100" s="176" t="str">
        <f>IF(AND('Overflow Report'!$L98="SSO, Wet Weather",'Overflow Report'!$AA98="April"),'Overflow Report'!$N98,"0")</f>
        <v>0</v>
      </c>
      <c r="AN100" s="176" t="str">
        <f>IF(AND('Overflow Report'!$L98="SSO, Wet Weather",'Overflow Report'!$AA98="May"),'Overflow Report'!$N98,"0")</f>
        <v>0</v>
      </c>
      <c r="AO100" s="176" t="str">
        <f>IF(AND('Overflow Report'!$L98="SSO, Wet Weather",'Overflow Report'!$AA98="June"),'Overflow Report'!$N98,"0")</f>
        <v>0</v>
      </c>
      <c r="AP100" s="176" t="str">
        <f>IF(AND('Overflow Report'!$L98="SSO, Wet Weather",'Overflow Report'!$AA98="July"),'Overflow Report'!$N98,"0")</f>
        <v>0</v>
      </c>
      <c r="AQ100" s="176" t="str">
        <f>IF(AND('Overflow Report'!$L98="SSO, Wet Weather",'Overflow Report'!$AA98="August"),'Overflow Report'!$N98,"0")</f>
        <v>0</v>
      </c>
      <c r="AR100" s="176" t="str">
        <f>IF(AND('Overflow Report'!$L98="SSO, Wet Weather",'Overflow Report'!$AA98="September"),'Overflow Report'!$N98,"0")</f>
        <v>0</v>
      </c>
      <c r="AS100" s="176" t="str">
        <f>IF(AND('Overflow Report'!$L98="SSO, Wet Weather",'Overflow Report'!$AA98="October"),'Overflow Report'!$N98,"0")</f>
        <v>0</v>
      </c>
      <c r="AT100" s="176" t="str">
        <f>IF(AND('Overflow Report'!$L98="SSO, Wet Weather",'Overflow Report'!$AA98="November"),'Overflow Report'!$N98,"0")</f>
        <v>0</v>
      </c>
      <c r="AU100" s="176" t="str">
        <f>IF(AND('Overflow Report'!$L98="SSO, Wet Weather",'Overflow Report'!$AA98="December"),'Overflow Report'!$N98,"0")</f>
        <v>0</v>
      </c>
      <c r="AV100" s="176"/>
      <c r="AW100" s="176" t="str">
        <f>IF(AND('Overflow Report'!$L98="Release [Sewer], Dry Weather",'Overflow Report'!$AA98="January"),'Overflow Report'!$N98,"0")</f>
        <v>0</v>
      </c>
      <c r="AX100" s="176" t="str">
        <f>IF(AND('Overflow Report'!$L98="Release [Sewer], Dry Weather",'Overflow Report'!$AA98="February"),'Overflow Report'!$N98,"0")</f>
        <v>0</v>
      </c>
      <c r="AY100" s="176" t="str">
        <f>IF(AND('Overflow Report'!$L98="Release [Sewer], Dry Weather",'Overflow Report'!$AA98="March"),'Overflow Report'!$N98,"0")</f>
        <v>0</v>
      </c>
      <c r="AZ100" s="176" t="str">
        <f>IF(AND('Overflow Report'!$L98="Release [Sewer], Dry Weather",'Overflow Report'!$AA98="April"),'Overflow Report'!$N98,"0")</f>
        <v>0</v>
      </c>
      <c r="BA100" s="176" t="str">
        <f>IF(AND('Overflow Report'!$L98="Release [Sewer], Dry Weather",'Overflow Report'!$AA98="May"),'Overflow Report'!$N98,"0")</f>
        <v>0</v>
      </c>
      <c r="BB100" s="176" t="str">
        <f>IF(AND('Overflow Report'!$L98="Release [Sewer], Dry Weather",'Overflow Report'!$AA98="June"),'Overflow Report'!$N98,"0")</f>
        <v>0</v>
      </c>
      <c r="BC100" s="176" t="str">
        <f>IF(AND('Overflow Report'!$L98="Release [Sewer], Dry Weather",'Overflow Report'!$AA98="July"),'Overflow Report'!$N98,"0")</f>
        <v>0</v>
      </c>
      <c r="BD100" s="176" t="str">
        <f>IF(AND('Overflow Report'!$L98="Release [Sewer], Dry Weather",'Overflow Report'!$AA98="August"),'Overflow Report'!$N98,"0")</f>
        <v>0</v>
      </c>
      <c r="BE100" s="176" t="str">
        <f>IF(AND('Overflow Report'!$L98="Release [Sewer], Dry Weather",'Overflow Report'!$AA98="September"),'Overflow Report'!$N98,"0")</f>
        <v>0</v>
      </c>
      <c r="BF100" s="176" t="str">
        <f>IF(AND('Overflow Report'!$L98="Release [Sewer], Dry Weather",'Overflow Report'!$AA98="October"),'Overflow Report'!$N98,"0")</f>
        <v>0</v>
      </c>
      <c r="BG100" s="176" t="str">
        <f>IF(AND('Overflow Report'!$L98="Release [Sewer], Dry Weather",'Overflow Report'!$AA98="November"),'Overflow Report'!$N98,"0")</f>
        <v>0</v>
      </c>
      <c r="BH100" s="176" t="str">
        <f>IF(AND('Overflow Report'!$L98="Release [Sewer], Dry Weather",'Overflow Report'!$AA98="December"),'Overflow Report'!$N98,"0")</f>
        <v>0</v>
      </c>
      <c r="BI100" s="176"/>
      <c r="BJ100" s="176" t="str">
        <f>IF(AND('Overflow Report'!$L98="Release [Sewer], Wet Weather",'Overflow Report'!$AA98="January"),'Overflow Report'!$N98,"0")</f>
        <v>0</v>
      </c>
      <c r="BK100" s="176" t="str">
        <f>IF(AND('Overflow Report'!$L98="Release [Sewer], Wet Weather",'Overflow Report'!$AA98="February"),'Overflow Report'!$N98,"0")</f>
        <v>0</v>
      </c>
      <c r="BL100" s="176" t="str">
        <f>IF(AND('Overflow Report'!$L98="Release [Sewer], Wet Weather",'Overflow Report'!$AA98="March"),'Overflow Report'!$N98,"0")</f>
        <v>0</v>
      </c>
      <c r="BM100" s="176" t="str">
        <f>IF(AND('Overflow Report'!$L98="Release [Sewer], Wet Weather",'Overflow Report'!$AA98="April"),'Overflow Report'!$N98,"0")</f>
        <v>0</v>
      </c>
      <c r="BN100" s="176" t="str">
        <f>IF(AND('Overflow Report'!$L98="Release [Sewer], Wet Weather",'Overflow Report'!$AA98="May"),'Overflow Report'!$N98,"0")</f>
        <v>0</v>
      </c>
      <c r="BO100" s="176" t="str">
        <f>IF(AND('Overflow Report'!$L98="Release [Sewer], Wet Weather",'Overflow Report'!$AA98="June"),'Overflow Report'!$N98,"0")</f>
        <v>0</v>
      </c>
      <c r="BP100" s="176" t="str">
        <f>IF(AND('Overflow Report'!$L98="Release [Sewer], Wet Weather",'Overflow Report'!$AA98="July"),'Overflow Report'!$N98,"0")</f>
        <v>0</v>
      </c>
      <c r="BQ100" s="176" t="str">
        <f>IF(AND('Overflow Report'!$L98="Release [Sewer], Wet Weather",'Overflow Report'!$AA98="August"),'Overflow Report'!$N98,"0")</f>
        <v>0</v>
      </c>
      <c r="BR100" s="176" t="str">
        <f>IF(AND('Overflow Report'!$L98="Release [Sewer], Wet Weather",'Overflow Report'!$AA98="September"),'Overflow Report'!$N98,"0")</f>
        <v>0</v>
      </c>
      <c r="BS100" s="176" t="str">
        <f>IF(AND('Overflow Report'!$L98="Release [Sewer], Wet Weather",'Overflow Report'!$AA98="October"),'Overflow Report'!$N98,"0")</f>
        <v>0</v>
      </c>
      <c r="BT100" s="176" t="str">
        <f>IF(AND('Overflow Report'!$L98="Release [Sewer], Wet Weather",'Overflow Report'!$AA98="November"),'Overflow Report'!$N98,"0")</f>
        <v>0</v>
      </c>
      <c r="BU100" s="176" t="str">
        <f>IF(AND('Overflow Report'!$L98="Release [Sewer], Wet Weather",'Overflow Report'!$AA98="December"),'Overflow Report'!$N98,"0")</f>
        <v>0</v>
      </c>
      <c r="BV100" s="176"/>
      <c r="BW100" s="176"/>
      <c r="BX100" s="176"/>
      <c r="BY100" s="176"/>
      <c r="BZ100" s="176"/>
      <c r="CA100" s="176"/>
      <c r="CB100" s="176"/>
      <c r="CC100" s="176"/>
      <c r="CD100" s="176"/>
      <c r="CE100" s="176"/>
      <c r="CF100" s="176"/>
      <c r="CG100" s="176"/>
      <c r="CH100" s="176"/>
      <c r="CI100" s="176"/>
      <c r="CJ100" s="176"/>
    </row>
    <row r="101" spans="3:88" s="173" customFormat="1" ht="15">
      <c r="C101" s="174"/>
      <c r="D101" s="174"/>
      <c r="E101" s="174"/>
      <c r="R101" s="176"/>
      <c r="S101" s="176"/>
      <c r="T101" s="176"/>
      <c r="U101" s="176"/>
      <c r="V101" s="176"/>
      <c r="W101" s="176" t="str">
        <f>IF(AND('Overflow Report'!$L99="SSO, Dry Weather",'Overflow Report'!$AA99="January"),'Overflow Report'!$N99,"0")</f>
        <v>0</v>
      </c>
      <c r="X101" s="176" t="str">
        <f>IF(AND('Overflow Report'!$L99="SSO, Dry Weather",'Overflow Report'!$AA99="February"),'Overflow Report'!$N99,"0")</f>
        <v>0</v>
      </c>
      <c r="Y101" s="176" t="str">
        <f>IF(AND('Overflow Report'!$L99="SSO, Dry Weather",'Overflow Report'!$AA99="March"),'Overflow Report'!$N99,"0")</f>
        <v>0</v>
      </c>
      <c r="Z101" s="176" t="str">
        <f>IF(AND('Overflow Report'!$L99="SSO, Dry Weather",'Overflow Report'!$AA99="April"),'Overflow Report'!$N99,"0")</f>
        <v>0</v>
      </c>
      <c r="AA101" s="176" t="str">
        <f>IF(AND('Overflow Report'!$L99="SSO, Dry Weather",'Overflow Report'!$AA99="May"),'Overflow Report'!$N99,"0")</f>
        <v>0</v>
      </c>
      <c r="AB101" s="176" t="str">
        <f>IF(AND('Overflow Report'!$L99="SSO, Dry Weather",'Overflow Report'!$AA99="June"),'Overflow Report'!$N99,"0")</f>
        <v>0</v>
      </c>
      <c r="AC101" s="176" t="str">
        <f>IF(AND('Overflow Report'!$L99="SSO, Dry Weather",'Overflow Report'!$AA99="July"),'Overflow Report'!$N99,"0")</f>
        <v>0</v>
      </c>
      <c r="AD101" s="176" t="str">
        <f>IF(AND('Overflow Report'!$L99="SSO, Dry Weather",'Overflow Report'!$AA99="August"),'Overflow Report'!$N99,"0")</f>
        <v>0</v>
      </c>
      <c r="AE101" s="176" t="str">
        <f>IF(AND('Overflow Report'!$L99="SSO, Dry Weather",'Overflow Report'!$AA99="September"),'Overflow Report'!$N99,"0")</f>
        <v>0</v>
      </c>
      <c r="AF101" s="176" t="str">
        <f>IF(AND('Overflow Report'!$L99="SSO, Dry Weather",'Overflow Report'!$AA99="October"),'Overflow Report'!$N99,"0")</f>
        <v>0</v>
      </c>
      <c r="AG101" s="176" t="str">
        <f>IF(AND('Overflow Report'!$L99="SSO, Dry Weather",'Overflow Report'!$AA99="November"),'Overflow Report'!$N99,"0")</f>
        <v>0</v>
      </c>
      <c r="AH101" s="176" t="str">
        <f>IF(AND('Overflow Report'!$L99="SSO, Dry Weather",'Overflow Report'!$AA99="December"),'Overflow Report'!$N99,"0")</f>
        <v>0</v>
      </c>
      <c r="AI101" s="176"/>
      <c r="AJ101" s="176" t="str">
        <f>IF(AND('Overflow Report'!$L99="SSO, Wet Weather",'Overflow Report'!$AA99="January"),'Overflow Report'!$N99,"0")</f>
        <v>0</v>
      </c>
      <c r="AK101" s="176" t="str">
        <f>IF(AND('Overflow Report'!$L99="SSO, Wet Weather",'Overflow Report'!$AA99="February"),'Overflow Report'!$N99,"0")</f>
        <v>0</v>
      </c>
      <c r="AL101" s="176" t="str">
        <f>IF(AND('Overflow Report'!$L99="SSO, Wet Weather",'Overflow Report'!$AA99="March"),'Overflow Report'!$N99,"0")</f>
        <v>0</v>
      </c>
      <c r="AM101" s="176" t="str">
        <f>IF(AND('Overflow Report'!$L99="SSO, Wet Weather",'Overflow Report'!$AA99="April"),'Overflow Report'!$N99,"0")</f>
        <v>0</v>
      </c>
      <c r="AN101" s="176" t="str">
        <f>IF(AND('Overflow Report'!$L99="SSO, Wet Weather",'Overflow Report'!$AA99="May"),'Overflow Report'!$N99,"0")</f>
        <v>0</v>
      </c>
      <c r="AO101" s="176" t="str">
        <f>IF(AND('Overflow Report'!$L99="SSO, Wet Weather",'Overflow Report'!$AA99="June"),'Overflow Report'!$N99,"0")</f>
        <v>0</v>
      </c>
      <c r="AP101" s="176" t="str">
        <f>IF(AND('Overflow Report'!$L99="SSO, Wet Weather",'Overflow Report'!$AA99="July"),'Overflow Report'!$N99,"0")</f>
        <v>0</v>
      </c>
      <c r="AQ101" s="176" t="str">
        <f>IF(AND('Overflow Report'!$L99="SSO, Wet Weather",'Overflow Report'!$AA99="August"),'Overflow Report'!$N99,"0")</f>
        <v>0</v>
      </c>
      <c r="AR101" s="176" t="str">
        <f>IF(AND('Overflow Report'!$L99="SSO, Wet Weather",'Overflow Report'!$AA99="September"),'Overflow Report'!$N99,"0")</f>
        <v>0</v>
      </c>
      <c r="AS101" s="176" t="str">
        <f>IF(AND('Overflow Report'!$L99="SSO, Wet Weather",'Overflow Report'!$AA99="October"),'Overflow Report'!$N99,"0")</f>
        <v>0</v>
      </c>
      <c r="AT101" s="176" t="str">
        <f>IF(AND('Overflow Report'!$L99="SSO, Wet Weather",'Overflow Report'!$AA99="November"),'Overflow Report'!$N99,"0")</f>
        <v>0</v>
      </c>
      <c r="AU101" s="176" t="str">
        <f>IF(AND('Overflow Report'!$L99="SSO, Wet Weather",'Overflow Report'!$AA99="December"),'Overflow Report'!$N99,"0")</f>
        <v>0</v>
      </c>
      <c r="AV101" s="176"/>
      <c r="AW101" s="176" t="str">
        <f>IF(AND('Overflow Report'!$L99="Release [Sewer], Dry Weather",'Overflow Report'!$AA99="January"),'Overflow Report'!$N99,"0")</f>
        <v>0</v>
      </c>
      <c r="AX101" s="176" t="str">
        <f>IF(AND('Overflow Report'!$L99="Release [Sewer], Dry Weather",'Overflow Report'!$AA99="February"),'Overflow Report'!$N99,"0")</f>
        <v>0</v>
      </c>
      <c r="AY101" s="176" t="str">
        <f>IF(AND('Overflow Report'!$L99="Release [Sewer], Dry Weather",'Overflow Report'!$AA99="March"),'Overflow Report'!$N99,"0")</f>
        <v>0</v>
      </c>
      <c r="AZ101" s="176" t="str">
        <f>IF(AND('Overflow Report'!$L99="Release [Sewer], Dry Weather",'Overflow Report'!$AA99="April"),'Overflow Report'!$N99,"0")</f>
        <v>0</v>
      </c>
      <c r="BA101" s="176" t="str">
        <f>IF(AND('Overflow Report'!$L99="Release [Sewer], Dry Weather",'Overflow Report'!$AA99="May"),'Overflow Report'!$N99,"0")</f>
        <v>0</v>
      </c>
      <c r="BB101" s="176" t="str">
        <f>IF(AND('Overflow Report'!$L99="Release [Sewer], Dry Weather",'Overflow Report'!$AA99="June"),'Overflow Report'!$N99,"0")</f>
        <v>0</v>
      </c>
      <c r="BC101" s="176" t="str">
        <f>IF(AND('Overflow Report'!$L99="Release [Sewer], Dry Weather",'Overflow Report'!$AA99="July"),'Overflow Report'!$N99,"0")</f>
        <v>0</v>
      </c>
      <c r="BD101" s="176" t="str">
        <f>IF(AND('Overflow Report'!$L99="Release [Sewer], Dry Weather",'Overflow Report'!$AA99="August"),'Overflow Report'!$N99,"0")</f>
        <v>0</v>
      </c>
      <c r="BE101" s="176" t="str">
        <f>IF(AND('Overflow Report'!$L99="Release [Sewer], Dry Weather",'Overflow Report'!$AA99="September"),'Overflow Report'!$N99,"0")</f>
        <v>0</v>
      </c>
      <c r="BF101" s="176" t="str">
        <f>IF(AND('Overflow Report'!$L99="Release [Sewer], Dry Weather",'Overflow Report'!$AA99="October"),'Overflow Report'!$N99,"0")</f>
        <v>0</v>
      </c>
      <c r="BG101" s="176" t="str">
        <f>IF(AND('Overflow Report'!$L99="Release [Sewer], Dry Weather",'Overflow Report'!$AA99="November"),'Overflow Report'!$N99,"0")</f>
        <v>0</v>
      </c>
      <c r="BH101" s="176" t="str">
        <f>IF(AND('Overflow Report'!$L99="Release [Sewer], Dry Weather",'Overflow Report'!$AA99="December"),'Overflow Report'!$N99,"0")</f>
        <v>0</v>
      </c>
      <c r="BI101" s="176"/>
      <c r="BJ101" s="176" t="str">
        <f>IF(AND('Overflow Report'!$L99="Release [Sewer], Wet Weather",'Overflow Report'!$AA99="January"),'Overflow Report'!$N99,"0")</f>
        <v>0</v>
      </c>
      <c r="BK101" s="176" t="str">
        <f>IF(AND('Overflow Report'!$L99="Release [Sewer], Wet Weather",'Overflow Report'!$AA99="February"),'Overflow Report'!$N99,"0")</f>
        <v>0</v>
      </c>
      <c r="BL101" s="176" t="str">
        <f>IF(AND('Overflow Report'!$L99="Release [Sewer], Wet Weather",'Overflow Report'!$AA99="March"),'Overflow Report'!$N99,"0")</f>
        <v>0</v>
      </c>
      <c r="BM101" s="176" t="str">
        <f>IF(AND('Overflow Report'!$L99="Release [Sewer], Wet Weather",'Overflow Report'!$AA99="April"),'Overflow Report'!$N99,"0")</f>
        <v>0</v>
      </c>
      <c r="BN101" s="176" t="str">
        <f>IF(AND('Overflow Report'!$L99="Release [Sewer], Wet Weather",'Overflow Report'!$AA99="May"),'Overflow Report'!$N99,"0")</f>
        <v>0</v>
      </c>
      <c r="BO101" s="176" t="str">
        <f>IF(AND('Overflow Report'!$L99="Release [Sewer], Wet Weather",'Overflow Report'!$AA99="June"),'Overflow Report'!$N99,"0")</f>
        <v>0</v>
      </c>
      <c r="BP101" s="176" t="str">
        <f>IF(AND('Overflow Report'!$L99="Release [Sewer], Wet Weather",'Overflow Report'!$AA99="July"),'Overflow Report'!$N99,"0")</f>
        <v>0</v>
      </c>
      <c r="BQ101" s="176" t="str">
        <f>IF(AND('Overflow Report'!$L99="Release [Sewer], Wet Weather",'Overflow Report'!$AA99="August"),'Overflow Report'!$N99,"0")</f>
        <v>0</v>
      </c>
      <c r="BR101" s="176" t="str">
        <f>IF(AND('Overflow Report'!$L99="Release [Sewer], Wet Weather",'Overflow Report'!$AA99="September"),'Overflow Report'!$N99,"0")</f>
        <v>0</v>
      </c>
      <c r="BS101" s="176" t="str">
        <f>IF(AND('Overflow Report'!$L99="Release [Sewer], Wet Weather",'Overflow Report'!$AA99="October"),'Overflow Report'!$N99,"0")</f>
        <v>0</v>
      </c>
      <c r="BT101" s="176" t="str">
        <f>IF(AND('Overflow Report'!$L99="Release [Sewer], Wet Weather",'Overflow Report'!$AA99="November"),'Overflow Report'!$N99,"0")</f>
        <v>0</v>
      </c>
      <c r="BU101" s="176" t="str">
        <f>IF(AND('Overflow Report'!$L99="Release [Sewer], Wet Weather",'Overflow Report'!$AA99="December"),'Overflow Report'!$N99,"0")</f>
        <v>0</v>
      </c>
      <c r="BV101" s="176"/>
      <c r="BW101" s="176"/>
      <c r="BX101" s="176"/>
      <c r="BY101" s="176"/>
      <c r="BZ101" s="176"/>
      <c r="CA101" s="176"/>
      <c r="CB101" s="176"/>
      <c r="CC101" s="176"/>
      <c r="CD101" s="176"/>
      <c r="CE101" s="176"/>
      <c r="CF101" s="176"/>
      <c r="CG101" s="176"/>
      <c r="CH101" s="176"/>
      <c r="CI101" s="176"/>
      <c r="CJ101" s="176"/>
    </row>
    <row r="102" spans="3:88" s="173" customFormat="1" ht="15">
      <c r="C102" s="174"/>
      <c r="D102" s="174"/>
      <c r="E102" s="174"/>
      <c r="R102" s="176"/>
      <c r="S102" s="176"/>
      <c r="T102" s="176"/>
      <c r="U102" s="176"/>
      <c r="V102" s="176"/>
      <c r="W102" s="176" t="str">
        <f>IF(AND('Overflow Report'!$L100="SSO, Dry Weather",'Overflow Report'!$AA100="January"),'Overflow Report'!$N100,"0")</f>
        <v>0</v>
      </c>
      <c r="X102" s="176" t="str">
        <f>IF(AND('Overflow Report'!$L100="SSO, Dry Weather",'Overflow Report'!$AA100="February"),'Overflow Report'!$N100,"0")</f>
        <v>0</v>
      </c>
      <c r="Y102" s="176" t="str">
        <f>IF(AND('Overflow Report'!$L100="SSO, Dry Weather",'Overflow Report'!$AA100="March"),'Overflow Report'!$N100,"0")</f>
        <v>0</v>
      </c>
      <c r="Z102" s="176" t="str">
        <f>IF(AND('Overflow Report'!$L100="SSO, Dry Weather",'Overflow Report'!$AA100="April"),'Overflow Report'!$N100,"0")</f>
        <v>0</v>
      </c>
      <c r="AA102" s="176" t="str">
        <f>IF(AND('Overflow Report'!$L100="SSO, Dry Weather",'Overflow Report'!$AA100="May"),'Overflow Report'!$N100,"0")</f>
        <v>0</v>
      </c>
      <c r="AB102" s="176" t="str">
        <f>IF(AND('Overflow Report'!$L100="SSO, Dry Weather",'Overflow Report'!$AA100="June"),'Overflow Report'!$N100,"0")</f>
        <v>0</v>
      </c>
      <c r="AC102" s="176" t="str">
        <f>IF(AND('Overflow Report'!$L100="SSO, Dry Weather",'Overflow Report'!$AA100="July"),'Overflow Report'!$N100,"0")</f>
        <v>0</v>
      </c>
      <c r="AD102" s="176" t="str">
        <f>IF(AND('Overflow Report'!$L100="SSO, Dry Weather",'Overflow Report'!$AA100="August"),'Overflow Report'!$N100,"0")</f>
        <v>0</v>
      </c>
      <c r="AE102" s="176" t="str">
        <f>IF(AND('Overflow Report'!$L100="SSO, Dry Weather",'Overflow Report'!$AA100="September"),'Overflow Report'!$N100,"0")</f>
        <v>0</v>
      </c>
      <c r="AF102" s="176" t="str">
        <f>IF(AND('Overflow Report'!$L100="SSO, Dry Weather",'Overflow Report'!$AA100="October"),'Overflow Report'!$N100,"0")</f>
        <v>0</v>
      </c>
      <c r="AG102" s="176" t="str">
        <f>IF(AND('Overflow Report'!$L100="SSO, Dry Weather",'Overflow Report'!$AA100="November"),'Overflow Report'!$N100,"0")</f>
        <v>0</v>
      </c>
      <c r="AH102" s="176" t="str">
        <f>IF(AND('Overflow Report'!$L100="SSO, Dry Weather",'Overflow Report'!$AA100="December"),'Overflow Report'!$N100,"0")</f>
        <v>0</v>
      </c>
      <c r="AI102" s="176"/>
      <c r="AJ102" s="176" t="str">
        <f>IF(AND('Overflow Report'!$L100="SSO, Wet Weather",'Overflow Report'!$AA100="January"),'Overflow Report'!$N100,"0")</f>
        <v>0</v>
      </c>
      <c r="AK102" s="176" t="str">
        <f>IF(AND('Overflow Report'!$L100="SSO, Wet Weather",'Overflow Report'!$AA100="February"),'Overflow Report'!$N100,"0")</f>
        <v>0</v>
      </c>
      <c r="AL102" s="176" t="str">
        <f>IF(AND('Overflow Report'!$L100="SSO, Wet Weather",'Overflow Report'!$AA100="March"),'Overflow Report'!$N100,"0")</f>
        <v>0</v>
      </c>
      <c r="AM102" s="176" t="str">
        <f>IF(AND('Overflow Report'!$L100="SSO, Wet Weather",'Overflow Report'!$AA100="April"),'Overflow Report'!$N100,"0")</f>
        <v>0</v>
      </c>
      <c r="AN102" s="176" t="str">
        <f>IF(AND('Overflow Report'!$L100="SSO, Wet Weather",'Overflow Report'!$AA100="May"),'Overflow Report'!$N100,"0")</f>
        <v>0</v>
      </c>
      <c r="AO102" s="176" t="str">
        <f>IF(AND('Overflow Report'!$L100="SSO, Wet Weather",'Overflow Report'!$AA100="June"),'Overflow Report'!$N100,"0")</f>
        <v>0</v>
      </c>
      <c r="AP102" s="176" t="str">
        <f>IF(AND('Overflow Report'!$L100="SSO, Wet Weather",'Overflow Report'!$AA100="July"),'Overflow Report'!$N100,"0")</f>
        <v>0</v>
      </c>
      <c r="AQ102" s="176" t="str">
        <f>IF(AND('Overflow Report'!$L100="SSO, Wet Weather",'Overflow Report'!$AA100="August"),'Overflow Report'!$N100,"0")</f>
        <v>0</v>
      </c>
      <c r="AR102" s="176" t="str">
        <f>IF(AND('Overflow Report'!$L100="SSO, Wet Weather",'Overflow Report'!$AA100="September"),'Overflow Report'!$N100,"0")</f>
        <v>0</v>
      </c>
      <c r="AS102" s="176" t="str">
        <f>IF(AND('Overflow Report'!$L100="SSO, Wet Weather",'Overflow Report'!$AA100="October"),'Overflow Report'!$N100,"0")</f>
        <v>0</v>
      </c>
      <c r="AT102" s="176" t="str">
        <f>IF(AND('Overflow Report'!$L100="SSO, Wet Weather",'Overflow Report'!$AA100="November"),'Overflow Report'!$N100,"0")</f>
        <v>0</v>
      </c>
      <c r="AU102" s="176" t="str">
        <f>IF(AND('Overflow Report'!$L100="SSO, Wet Weather",'Overflow Report'!$AA100="December"),'Overflow Report'!$N100,"0")</f>
        <v>0</v>
      </c>
      <c r="AV102" s="176"/>
      <c r="AW102" s="176" t="str">
        <f>IF(AND('Overflow Report'!$L100="Release [Sewer], Dry Weather",'Overflow Report'!$AA100="January"),'Overflow Report'!$N100,"0")</f>
        <v>0</v>
      </c>
      <c r="AX102" s="176" t="str">
        <f>IF(AND('Overflow Report'!$L100="Release [Sewer], Dry Weather",'Overflow Report'!$AA100="February"),'Overflow Report'!$N100,"0")</f>
        <v>0</v>
      </c>
      <c r="AY102" s="176" t="str">
        <f>IF(AND('Overflow Report'!$L100="Release [Sewer], Dry Weather",'Overflow Report'!$AA100="March"),'Overflow Report'!$N100,"0")</f>
        <v>0</v>
      </c>
      <c r="AZ102" s="176" t="str">
        <f>IF(AND('Overflow Report'!$L100="Release [Sewer], Dry Weather",'Overflow Report'!$AA100="April"),'Overflow Report'!$N100,"0")</f>
        <v>0</v>
      </c>
      <c r="BA102" s="176" t="str">
        <f>IF(AND('Overflow Report'!$L100="Release [Sewer], Dry Weather",'Overflow Report'!$AA100="May"),'Overflow Report'!$N100,"0")</f>
        <v>0</v>
      </c>
      <c r="BB102" s="176" t="str">
        <f>IF(AND('Overflow Report'!$L100="Release [Sewer], Dry Weather",'Overflow Report'!$AA100="June"),'Overflow Report'!$N100,"0")</f>
        <v>0</v>
      </c>
      <c r="BC102" s="176" t="str">
        <f>IF(AND('Overflow Report'!$L100="Release [Sewer], Dry Weather",'Overflow Report'!$AA100="July"),'Overflow Report'!$N100,"0")</f>
        <v>0</v>
      </c>
      <c r="BD102" s="176" t="str">
        <f>IF(AND('Overflow Report'!$L100="Release [Sewer], Dry Weather",'Overflow Report'!$AA100="August"),'Overflow Report'!$N100,"0")</f>
        <v>0</v>
      </c>
      <c r="BE102" s="176" t="str">
        <f>IF(AND('Overflow Report'!$L100="Release [Sewer], Dry Weather",'Overflow Report'!$AA100="September"),'Overflow Report'!$N100,"0")</f>
        <v>0</v>
      </c>
      <c r="BF102" s="176" t="str">
        <f>IF(AND('Overflow Report'!$L100="Release [Sewer], Dry Weather",'Overflow Report'!$AA100="October"),'Overflow Report'!$N100,"0")</f>
        <v>0</v>
      </c>
      <c r="BG102" s="176" t="str">
        <f>IF(AND('Overflow Report'!$L100="Release [Sewer], Dry Weather",'Overflow Report'!$AA100="November"),'Overflow Report'!$N100,"0")</f>
        <v>0</v>
      </c>
      <c r="BH102" s="176" t="str">
        <f>IF(AND('Overflow Report'!$L100="Release [Sewer], Dry Weather",'Overflow Report'!$AA100="December"),'Overflow Report'!$N100,"0")</f>
        <v>0</v>
      </c>
      <c r="BI102" s="176"/>
      <c r="BJ102" s="176" t="str">
        <f>IF(AND('Overflow Report'!$L100="Release [Sewer], Wet Weather",'Overflow Report'!$AA100="January"),'Overflow Report'!$N100,"0")</f>
        <v>0</v>
      </c>
      <c r="BK102" s="176" t="str">
        <f>IF(AND('Overflow Report'!$L100="Release [Sewer], Wet Weather",'Overflow Report'!$AA100="February"),'Overflow Report'!$N100,"0")</f>
        <v>0</v>
      </c>
      <c r="BL102" s="176" t="str">
        <f>IF(AND('Overflow Report'!$L100="Release [Sewer], Wet Weather",'Overflow Report'!$AA100="March"),'Overflow Report'!$N100,"0")</f>
        <v>0</v>
      </c>
      <c r="BM102" s="176" t="str">
        <f>IF(AND('Overflow Report'!$L100="Release [Sewer], Wet Weather",'Overflow Report'!$AA100="April"),'Overflow Report'!$N100,"0")</f>
        <v>0</v>
      </c>
      <c r="BN102" s="176" t="str">
        <f>IF(AND('Overflow Report'!$L100="Release [Sewer], Wet Weather",'Overflow Report'!$AA100="May"),'Overflow Report'!$N100,"0")</f>
        <v>0</v>
      </c>
      <c r="BO102" s="176" t="str">
        <f>IF(AND('Overflow Report'!$L100="Release [Sewer], Wet Weather",'Overflow Report'!$AA100="June"),'Overflow Report'!$N100,"0")</f>
        <v>0</v>
      </c>
      <c r="BP102" s="176" t="str">
        <f>IF(AND('Overflow Report'!$L100="Release [Sewer], Wet Weather",'Overflow Report'!$AA100="July"),'Overflow Report'!$N100,"0")</f>
        <v>0</v>
      </c>
      <c r="BQ102" s="176" t="str">
        <f>IF(AND('Overflow Report'!$L100="Release [Sewer], Wet Weather",'Overflow Report'!$AA100="August"),'Overflow Report'!$N100,"0")</f>
        <v>0</v>
      </c>
      <c r="BR102" s="176" t="str">
        <f>IF(AND('Overflow Report'!$L100="Release [Sewer], Wet Weather",'Overflow Report'!$AA100="September"),'Overflow Report'!$N100,"0")</f>
        <v>0</v>
      </c>
      <c r="BS102" s="176" t="str">
        <f>IF(AND('Overflow Report'!$L100="Release [Sewer], Wet Weather",'Overflow Report'!$AA100="October"),'Overflow Report'!$N100,"0")</f>
        <v>0</v>
      </c>
      <c r="BT102" s="176" t="str">
        <f>IF(AND('Overflow Report'!$L100="Release [Sewer], Wet Weather",'Overflow Report'!$AA100="November"),'Overflow Report'!$N100,"0")</f>
        <v>0</v>
      </c>
      <c r="BU102" s="176" t="str">
        <f>IF(AND('Overflow Report'!$L100="Release [Sewer], Wet Weather",'Overflow Report'!$AA100="December"),'Overflow Report'!$N100,"0")</f>
        <v>0</v>
      </c>
      <c r="BV102" s="176"/>
      <c r="BW102" s="176"/>
      <c r="BX102" s="176"/>
      <c r="BY102" s="176"/>
      <c r="BZ102" s="176"/>
      <c r="CA102" s="176"/>
      <c r="CB102" s="176"/>
      <c r="CC102" s="176"/>
      <c r="CD102" s="176"/>
      <c r="CE102" s="176"/>
      <c r="CF102" s="176"/>
      <c r="CG102" s="176"/>
      <c r="CH102" s="176"/>
      <c r="CI102" s="176"/>
      <c r="CJ102" s="176"/>
    </row>
    <row r="103" spans="3:88" s="173" customFormat="1" ht="15">
      <c r="C103" s="174"/>
      <c r="D103" s="174"/>
      <c r="E103" s="174"/>
      <c r="R103" s="176"/>
      <c r="S103" s="176"/>
      <c r="T103" s="176"/>
      <c r="U103" s="176"/>
      <c r="V103" s="176"/>
      <c r="W103" s="176" t="str">
        <f>IF(AND('Overflow Report'!$L101="SSO, Dry Weather",'Overflow Report'!$AA101="January"),'Overflow Report'!$N101,"0")</f>
        <v>0</v>
      </c>
      <c r="X103" s="176" t="str">
        <f>IF(AND('Overflow Report'!$L101="SSO, Dry Weather",'Overflow Report'!$AA101="February"),'Overflow Report'!$N101,"0")</f>
        <v>0</v>
      </c>
      <c r="Y103" s="176" t="str">
        <f>IF(AND('Overflow Report'!$L101="SSO, Dry Weather",'Overflow Report'!$AA101="March"),'Overflow Report'!$N101,"0")</f>
        <v>0</v>
      </c>
      <c r="Z103" s="176" t="str">
        <f>IF(AND('Overflow Report'!$L101="SSO, Dry Weather",'Overflow Report'!$AA101="April"),'Overflow Report'!$N101,"0")</f>
        <v>0</v>
      </c>
      <c r="AA103" s="176" t="str">
        <f>IF(AND('Overflow Report'!$L101="SSO, Dry Weather",'Overflow Report'!$AA101="May"),'Overflow Report'!$N101,"0")</f>
        <v>0</v>
      </c>
      <c r="AB103" s="176" t="str">
        <f>IF(AND('Overflow Report'!$L101="SSO, Dry Weather",'Overflow Report'!$AA101="June"),'Overflow Report'!$N101,"0")</f>
        <v>0</v>
      </c>
      <c r="AC103" s="176" t="str">
        <f>IF(AND('Overflow Report'!$L101="SSO, Dry Weather",'Overflow Report'!$AA101="July"),'Overflow Report'!$N101,"0")</f>
        <v>0</v>
      </c>
      <c r="AD103" s="176" t="str">
        <f>IF(AND('Overflow Report'!$L101="SSO, Dry Weather",'Overflow Report'!$AA101="August"),'Overflow Report'!$N101,"0")</f>
        <v>0</v>
      </c>
      <c r="AE103" s="176" t="str">
        <f>IF(AND('Overflow Report'!$L101="SSO, Dry Weather",'Overflow Report'!$AA101="September"),'Overflow Report'!$N101,"0")</f>
        <v>0</v>
      </c>
      <c r="AF103" s="176" t="str">
        <f>IF(AND('Overflow Report'!$L101="SSO, Dry Weather",'Overflow Report'!$AA101="October"),'Overflow Report'!$N101,"0")</f>
        <v>0</v>
      </c>
      <c r="AG103" s="176" t="str">
        <f>IF(AND('Overflow Report'!$L101="SSO, Dry Weather",'Overflow Report'!$AA101="November"),'Overflow Report'!$N101,"0")</f>
        <v>0</v>
      </c>
      <c r="AH103" s="176" t="str">
        <f>IF(AND('Overflow Report'!$L101="SSO, Dry Weather",'Overflow Report'!$AA101="December"),'Overflow Report'!$N101,"0")</f>
        <v>0</v>
      </c>
      <c r="AI103" s="176"/>
      <c r="AJ103" s="176" t="str">
        <f>IF(AND('Overflow Report'!$L101="SSO, Wet Weather",'Overflow Report'!$AA101="January"),'Overflow Report'!$N101,"0")</f>
        <v>0</v>
      </c>
      <c r="AK103" s="176" t="str">
        <f>IF(AND('Overflow Report'!$L101="SSO, Wet Weather",'Overflow Report'!$AA101="February"),'Overflow Report'!$N101,"0")</f>
        <v>0</v>
      </c>
      <c r="AL103" s="176" t="str">
        <f>IF(AND('Overflow Report'!$L101="SSO, Wet Weather",'Overflow Report'!$AA101="March"),'Overflow Report'!$N101,"0")</f>
        <v>0</v>
      </c>
      <c r="AM103" s="176" t="str">
        <f>IF(AND('Overflow Report'!$L101="SSO, Wet Weather",'Overflow Report'!$AA101="April"),'Overflow Report'!$N101,"0")</f>
        <v>0</v>
      </c>
      <c r="AN103" s="176" t="str">
        <f>IF(AND('Overflow Report'!$L101="SSO, Wet Weather",'Overflow Report'!$AA101="May"),'Overflow Report'!$N101,"0")</f>
        <v>0</v>
      </c>
      <c r="AO103" s="176" t="str">
        <f>IF(AND('Overflow Report'!$L101="SSO, Wet Weather",'Overflow Report'!$AA101="June"),'Overflow Report'!$N101,"0")</f>
        <v>0</v>
      </c>
      <c r="AP103" s="176" t="str">
        <f>IF(AND('Overflow Report'!$L101="SSO, Wet Weather",'Overflow Report'!$AA101="July"),'Overflow Report'!$N101,"0")</f>
        <v>0</v>
      </c>
      <c r="AQ103" s="176" t="str">
        <f>IF(AND('Overflow Report'!$L101="SSO, Wet Weather",'Overflow Report'!$AA101="August"),'Overflow Report'!$N101,"0")</f>
        <v>0</v>
      </c>
      <c r="AR103" s="176" t="str">
        <f>IF(AND('Overflow Report'!$L101="SSO, Wet Weather",'Overflow Report'!$AA101="September"),'Overflow Report'!$N101,"0")</f>
        <v>0</v>
      </c>
      <c r="AS103" s="176" t="str">
        <f>IF(AND('Overflow Report'!$L101="SSO, Wet Weather",'Overflow Report'!$AA101="October"),'Overflow Report'!$N101,"0")</f>
        <v>0</v>
      </c>
      <c r="AT103" s="176" t="str">
        <f>IF(AND('Overflow Report'!$L101="SSO, Wet Weather",'Overflow Report'!$AA101="November"),'Overflow Report'!$N101,"0")</f>
        <v>0</v>
      </c>
      <c r="AU103" s="176" t="str">
        <f>IF(AND('Overflow Report'!$L101="SSO, Wet Weather",'Overflow Report'!$AA101="December"),'Overflow Report'!$N101,"0")</f>
        <v>0</v>
      </c>
      <c r="AV103" s="176"/>
      <c r="AW103" s="176" t="str">
        <f>IF(AND('Overflow Report'!$L101="Release [Sewer], Dry Weather",'Overflow Report'!$AA101="January"),'Overflow Report'!$N101,"0")</f>
        <v>0</v>
      </c>
      <c r="AX103" s="176" t="str">
        <f>IF(AND('Overflow Report'!$L101="Release [Sewer], Dry Weather",'Overflow Report'!$AA101="February"),'Overflow Report'!$N101,"0")</f>
        <v>0</v>
      </c>
      <c r="AY103" s="176" t="str">
        <f>IF(AND('Overflow Report'!$L101="Release [Sewer], Dry Weather",'Overflow Report'!$AA101="March"),'Overflow Report'!$N101,"0")</f>
        <v>0</v>
      </c>
      <c r="AZ103" s="176" t="str">
        <f>IF(AND('Overflow Report'!$L101="Release [Sewer], Dry Weather",'Overflow Report'!$AA101="April"),'Overflow Report'!$N101,"0")</f>
        <v>0</v>
      </c>
      <c r="BA103" s="176" t="str">
        <f>IF(AND('Overflow Report'!$L101="Release [Sewer], Dry Weather",'Overflow Report'!$AA101="May"),'Overflow Report'!$N101,"0")</f>
        <v>0</v>
      </c>
      <c r="BB103" s="176" t="str">
        <f>IF(AND('Overflow Report'!$L101="Release [Sewer], Dry Weather",'Overflow Report'!$AA101="June"),'Overflow Report'!$N101,"0")</f>
        <v>0</v>
      </c>
      <c r="BC103" s="176" t="str">
        <f>IF(AND('Overflow Report'!$L101="Release [Sewer], Dry Weather",'Overflow Report'!$AA101="July"),'Overflow Report'!$N101,"0")</f>
        <v>0</v>
      </c>
      <c r="BD103" s="176" t="str">
        <f>IF(AND('Overflow Report'!$L101="Release [Sewer], Dry Weather",'Overflow Report'!$AA101="August"),'Overflow Report'!$N101,"0")</f>
        <v>0</v>
      </c>
      <c r="BE103" s="176" t="str">
        <f>IF(AND('Overflow Report'!$L101="Release [Sewer], Dry Weather",'Overflow Report'!$AA101="September"),'Overflow Report'!$N101,"0")</f>
        <v>0</v>
      </c>
      <c r="BF103" s="176" t="str">
        <f>IF(AND('Overflow Report'!$L101="Release [Sewer], Dry Weather",'Overflow Report'!$AA101="October"),'Overflow Report'!$N101,"0")</f>
        <v>0</v>
      </c>
      <c r="BG103" s="176" t="str">
        <f>IF(AND('Overflow Report'!$L101="Release [Sewer], Dry Weather",'Overflow Report'!$AA101="November"),'Overflow Report'!$N101,"0")</f>
        <v>0</v>
      </c>
      <c r="BH103" s="176" t="str">
        <f>IF(AND('Overflow Report'!$L101="Release [Sewer], Dry Weather",'Overflow Report'!$AA101="December"),'Overflow Report'!$N101,"0")</f>
        <v>0</v>
      </c>
      <c r="BI103" s="176"/>
      <c r="BJ103" s="176" t="str">
        <f>IF(AND('Overflow Report'!$L101="Release [Sewer], Wet Weather",'Overflow Report'!$AA101="January"),'Overflow Report'!$N101,"0")</f>
        <v>0</v>
      </c>
      <c r="BK103" s="176" t="str">
        <f>IF(AND('Overflow Report'!$L101="Release [Sewer], Wet Weather",'Overflow Report'!$AA101="February"),'Overflow Report'!$N101,"0")</f>
        <v>0</v>
      </c>
      <c r="BL103" s="176" t="str">
        <f>IF(AND('Overflow Report'!$L101="Release [Sewer], Wet Weather",'Overflow Report'!$AA101="March"),'Overflow Report'!$N101,"0")</f>
        <v>0</v>
      </c>
      <c r="BM103" s="176" t="str">
        <f>IF(AND('Overflow Report'!$L101="Release [Sewer], Wet Weather",'Overflow Report'!$AA101="April"),'Overflow Report'!$N101,"0")</f>
        <v>0</v>
      </c>
      <c r="BN103" s="176" t="str">
        <f>IF(AND('Overflow Report'!$L101="Release [Sewer], Wet Weather",'Overflow Report'!$AA101="May"),'Overflow Report'!$N101,"0")</f>
        <v>0</v>
      </c>
      <c r="BO103" s="176" t="str">
        <f>IF(AND('Overflow Report'!$L101="Release [Sewer], Wet Weather",'Overflow Report'!$AA101="June"),'Overflow Report'!$N101,"0")</f>
        <v>0</v>
      </c>
      <c r="BP103" s="176" t="str">
        <f>IF(AND('Overflow Report'!$L101="Release [Sewer], Wet Weather",'Overflow Report'!$AA101="July"),'Overflow Report'!$N101,"0")</f>
        <v>0</v>
      </c>
      <c r="BQ103" s="176" t="str">
        <f>IF(AND('Overflow Report'!$L101="Release [Sewer], Wet Weather",'Overflow Report'!$AA101="August"),'Overflow Report'!$N101,"0")</f>
        <v>0</v>
      </c>
      <c r="BR103" s="176" t="str">
        <f>IF(AND('Overflow Report'!$L101="Release [Sewer], Wet Weather",'Overflow Report'!$AA101="September"),'Overflow Report'!$N101,"0")</f>
        <v>0</v>
      </c>
      <c r="BS103" s="176" t="str">
        <f>IF(AND('Overflow Report'!$L101="Release [Sewer], Wet Weather",'Overflow Report'!$AA101="October"),'Overflow Report'!$N101,"0")</f>
        <v>0</v>
      </c>
      <c r="BT103" s="176" t="str">
        <f>IF(AND('Overflow Report'!$L101="Release [Sewer], Wet Weather",'Overflow Report'!$AA101="November"),'Overflow Report'!$N101,"0")</f>
        <v>0</v>
      </c>
      <c r="BU103" s="176" t="str">
        <f>IF(AND('Overflow Report'!$L101="Release [Sewer], Wet Weather",'Overflow Report'!$AA101="December"),'Overflow Report'!$N101,"0")</f>
        <v>0</v>
      </c>
      <c r="BV103" s="176"/>
      <c r="BW103" s="176"/>
      <c r="BX103" s="176"/>
      <c r="BY103" s="176"/>
      <c r="BZ103" s="176"/>
      <c r="CA103" s="176"/>
      <c r="CB103" s="176"/>
      <c r="CC103" s="176"/>
      <c r="CD103" s="176"/>
      <c r="CE103" s="176"/>
      <c r="CF103" s="176"/>
      <c r="CG103" s="176"/>
      <c r="CH103" s="176"/>
      <c r="CI103" s="176"/>
      <c r="CJ103" s="176"/>
    </row>
    <row r="104" spans="3:88" s="173" customFormat="1" ht="15">
      <c r="C104" s="174"/>
      <c r="D104" s="174"/>
      <c r="E104" s="174"/>
      <c r="R104" s="176"/>
      <c r="S104" s="176"/>
      <c r="T104" s="176"/>
      <c r="U104" s="176"/>
      <c r="V104" s="176"/>
      <c r="W104" s="176" t="str">
        <f>IF(AND('Overflow Report'!$L102="SSO, Dry Weather",'Overflow Report'!$AA102="January"),'Overflow Report'!$N102,"0")</f>
        <v>0</v>
      </c>
      <c r="X104" s="176" t="str">
        <f>IF(AND('Overflow Report'!$L102="SSO, Dry Weather",'Overflow Report'!$AA102="February"),'Overflow Report'!$N102,"0")</f>
        <v>0</v>
      </c>
      <c r="Y104" s="176" t="str">
        <f>IF(AND('Overflow Report'!$L102="SSO, Dry Weather",'Overflow Report'!$AA102="March"),'Overflow Report'!$N102,"0")</f>
        <v>0</v>
      </c>
      <c r="Z104" s="176" t="str">
        <f>IF(AND('Overflow Report'!$L102="SSO, Dry Weather",'Overflow Report'!$AA102="April"),'Overflow Report'!$N102,"0")</f>
        <v>0</v>
      </c>
      <c r="AA104" s="176" t="str">
        <f>IF(AND('Overflow Report'!$L102="SSO, Dry Weather",'Overflow Report'!$AA102="May"),'Overflow Report'!$N102,"0")</f>
        <v>0</v>
      </c>
      <c r="AB104" s="176" t="str">
        <f>IF(AND('Overflow Report'!$L102="SSO, Dry Weather",'Overflow Report'!$AA102="June"),'Overflow Report'!$N102,"0")</f>
        <v>0</v>
      </c>
      <c r="AC104" s="176" t="str">
        <f>IF(AND('Overflow Report'!$L102="SSO, Dry Weather",'Overflow Report'!$AA102="July"),'Overflow Report'!$N102,"0")</f>
        <v>0</v>
      </c>
      <c r="AD104" s="176" t="str">
        <f>IF(AND('Overflow Report'!$L102="SSO, Dry Weather",'Overflow Report'!$AA102="August"),'Overflow Report'!$N102,"0")</f>
        <v>0</v>
      </c>
      <c r="AE104" s="176" t="str">
        <f>IF(AND('Overflow Report'!$L102="SSO, Dry Weather",'Overflow Report'!$AA102="September"),'Overflow Report'!$N102,"0")</f>
        <v>0</v>
      </c>
      <c r="AF104" s="176" t="str">
        <f>IF(AND('Overflow Report'!$L102="SSO, Dry Weather",'Overflow Report'!$AA102="October"),'Overflow Report'!$N102,"0")</f>
        <v>0</v>
      </c>
      <c r="AG104" s="176" t="str">
        <f>IF(AND('Overflow Report'!$L102="SSO, Dry Weather",'Overflow Report'!$AA102="November"),'Overflow Report'!$N102,"0")</f>
        <v>0</v>
      </c>
      <c r="AH104" s="176" t="str">
        <f>IF(AND('Overflow Report'!$L102="SSO, Dry Weather",'Overflow Report'!$AA102="December"),'Overflow Report'!$N102,"0")</f>
        <v>0</v>
      </c>
      <c r="AI104" s="176"/>
      <c r="AJ104" s="176" t="str">
        <f>IF(AND('Overflow Report'!$L102="SSO, Wet Weather",'Overflow Report'!$AA102="January"),'Overflow Report'!$N102,"0")</f>
        <v>0</v>
      </c>
      <c r="AK104" s="176" t="str">
        <f>IF(AND('Overflow Report'!$L102="SSO, Wet Weather",'Overflow Report'!$AA102="February"),'Overflow Report'!$N102,"0")</f>
        <v>0</v>
      </c>
      <c r="AL104" s="176" t="str">
        <f>IF(AND('Overflow Report'!$L102="SSO, Wet Weather",'Overflow Report'!$AA102="March"),'Overflow Report'!$N102,"0")</f>
        <v>0</v>
      </c>
      <c r="AM104" s="176" t="str">
        <f>IF(AND('Overflow Report'!$L102="SSO, Wet Weather",'Overflow Report'!$AA102="April"),'Overflow Report'!$N102,"0")</f>
        <v>0</v>
      </c>
      <c r="AN104" s="176" t="str">
        <f>IF(AND('Overflow Report'!$L102="SSO, Wet Weather",'Overflow Report'!$AA102="May"),'Overflow Report'!$N102,"0")</f>
        <v>0</v>
      </c>
      <c r="AO104" s="176" t="str">
        <f>IF(AND('Overflow Report'!$L102="SSO, Wet Weather",'Overflow Report'!$AA102="June"),'Overflow Report'!$N102,"0")</f>
        <v>0</v>
      </c>
      <c r="AP104" s="176" t="str">
        <f>IF(AND('Overflow Report'!$L102="SSO, Wet Weather",'Overflow Report'!$AA102="July"),'Overflow Report'!$N102,"0")</f>
        <v>0</v>
      </c>
      <c r="AQ104" s="176" t="str">
        <f>IF(AND('Overflow Report'!$L102="SSO, Wet Weather",'Overflow Report'!$AA102="August"),'Overflow Report'!$N102,"0")</f>
        <v>0</v>
      </c>
      <c r="AR104" s="176" t="str">
        <f>IF(AND('Overflow Report'!$L102="SSO, Wet Weather",'Overflow Report'!$AA102="September"),'Overflow Report'!$N102,"0")</f>
        <v>0</v>
      </c>
      <c r="AS104" s="176" t="str">
        <f>IF(AND('Overflow Report'!$L102="SSO, Wet Weather",'Overflow Report'!$AA102="October"),'Overflow Report'!$N102,"0")</f>
        <v>0</v>
      </c>
      <c r="AT104" s="176" t="str">
        <f>IF(AND('Overflow Report'!$L102="SSO, Wet Weather",'Overflow Report'!$AA102="November"),'Overflow Report'!$N102,"0")</f>
        <v>0</v>
      </c>
      <c r="AU104" s="176" t="str">
        <f>IF(AND('Overflow Report'!$L102="SSO, Wet Weather",'Overflow Report'!$AA102="December"),'Overflow Report'!$N102,"0")</f>
        <v>0</v>
      </c>
      <c r="AV104" s="176"/>
      <c r="AW104" s="176" t="str">
        <f>IF(AND('Overflow Report'!$L102="Release [Sewer], Dry Weather",'Overflow Report'!$AA102="January"),'Overflow Report'!$N102,"0")</f>
        <v>0</v>
      </c>
      <c r="AX104" s="176" t="str">
        <f>IF(AND('Overflow Report'!$L102="Release [Sewer], Dry Weather",'Overflow Report'!$AA102="February"),'Overflow Report'!$N102,"0")</f>
        <v>0</v>
      </c>
      <c r="AY104" s="176" t="str">
        <f>IF(AND('Overflow Report'!$L102="Release [Sewer], Dry Weather",'Overflow Report'!$AA102="March"),'Overflow Report'!$N102,"0")</f>
        <v>0</v>
      </c>
      <c r="AZ104" s="176" t="str">
        <f>IF(AND('Overflow Report'!$L102="Release [Sewer], Dry Weather",'Overflow Report'!$AA102="April"),'Overflow Report'!$N102,"0")</f>
        <v>0</v>
      </c>
      <c r="BA104" s="176" t="str">
        <f>IF(AND('Overflow Report'!$L102="Release [Sewer], Dry Weather",'Overflow Report'!$AA102="May"),'Overflow Report'!$N102,"0")</f>
        <v>0</v>
      </c>
      <c r="BB104" s="176" t="str">
        <f>IF(AND('Overflow Report'!$L102="Release [Sewer], Dry Weather",'Overflow Report'!$AA102="June"),'Overflow Report'!$N102,"0")</f>
        <v>0</v>
      </c>
      <c r="BC104" s="176" t="str">
        <f>IF(AND('Overflow Report'!$L102="Release [Sewer], Dry Weather",'Overflow Report'!$AA102="July"),'Overflow Report'!$N102,"0")</f>
        <v>0</v>
      </c>
      <c r="BD104" s="176" t="str">
        <f>IF(AND('Overflow Report'!$L102="Release [Sewer], Dry Weather",'Overflow Report'!$AA102="August"),'Overflow Report'!$N102,"0")</f>
        <v>0</v>
      </c>
      <c r="BE104" s="176" t="str">
        <f>IF(AND('Overflow Report'!$L102="Release [Sewer], Dry Weather",'Overflow Report'!$AA102="September"),'Overflow Report'!$N102,"0")</f>
        <v>0</v>
      </c>
      <c r="BF104" s="176" t="str">
        <f>IF(AND('Overflow Report'!$L102="Release [Sewer], Dry Weather",'Overflow Report'!$AA102="October"),'Overflow Report'!$N102,"0")</f>
        <v>0</v>
      </c>
      <c r="BG104" s="176" t="str">
        <f>IF(AND('Overflow Report'!$L102="Release [Sewer], Dry Weather",'Overflow Report'!$AA102="November"),'Overflow Report'!$N102,"0")</f>
        <v>0</v>
      </c>
      <c r="BH104" s="176" t="str">
        <f>IF(AND('Overflow Report'!$L102="Release [Sewer], Dry Weather",'Overflow Report'!$AA102="December"),'Overflow Report'!$N102,"0")</f>
        <v>0</v>
      </c>
      <c r="BI104" s="176"/>
      <c r="BJ104" s="176" t="str">
        <f>IF(AND('Overflow Report'!$L102="Release [Sewer], Wet Weather",'Overflow Report'!$AA102="January"),'Overflow Report'!$N102,"0")</f>
        <v>0</v>
      </c>
      <c r="BK104" s="176" t="str">
        <f>IF(AND('Overflow Report'!$L102="Release [Sewer], Wet Weather",'Overflow Report'!$AA102="February"),'Overflow Report'!$N102,"0")</f>
        <v>0</v>
      </c>
      <c r="BL104" s="176" t="str">
        <f>IF(AND('Overflow Report'!$L102="Release [Sewer], Wet Weather",'Overflow Report'!$AA102="March"),'Overflow Report'!$N102,"0")</f>
        <v>0</v>
      </c>
      <c r="BM104" s="176" t="str">
        <f>IF(AND('Overflow Report'!$L102="Release [Sewer], Wet Weather",'Overflow Report'!$AA102="April"),'Overflow Report'!$N102,"0")</f>
        <v>0</v>
      </c>
      <c r="BN104" s="176" t="str">
        <f>IF(AND('Overflow Report'!$L102="Release [Sewer], Wet Weather",'Overflow Report'!$AA102="May"),'Overflow Report'!$N102,"0")</f>
        <v>0</v>
      </c>
      <c r="BO104" s="176" t="str">
        <f>IF(AND('Overflow Report'!$L102="Release [Sewer], Wet Weather",'Overflow Report'!$AA102="June"),'Overflow Report'!$N102,"0")</f>
        <v>0</v>
      </c>
      <c r="BP104" s="176" t="str">
        <f>IF(AND('Overflow Report'!$L102="Release [Sewer], Wet Weather",'Overflow Report'!$AA102="July"),'Overflow Report'!$N102,"0")</f>
        <v>0</v>
      </c>
      <c r="BQ104" s="176" t="str">
        <f>IF(AND('Overflow Report'!$L102="Release [Sewer], Wet Weather",'Overflow Report'!$AA102="August"),'Overflow Report'!$N102,"0")</f>
        <v>0</v>
      </c>
      <c r="BR104" s="176" t="str">
        <f>IF(AND('Overflow Report'!$L102="Release [Sewer], Wet Weather",'Overflow Report'!$AA102="September"),'Overflow Report'!$N102,"0")</f>
        <v>0</v>
      </c>
      <c r="BS104" s="176" t="str">
        <f>IF(AND('Overflow Report'!$L102="Release [Sewer], Wet Weather",'Overflow Report'!$AA102="October"),'Overflow Report'!$N102,"0")</f>
        <v>0</v>
      </c>
      <c r="BT104" s="176" t="str">
        <f>IF(AND('Overflow Report'!$L102="Release [Sewer], Wet Weather",'Overflow Report'!$AA102="November"),'Overflow Report'!$N102,"0")</f>
        <v>0</v>
      </c>
      <c r="BU104" s="176" t="str">
        <f>IF(AND('Overflow Report'!$L102="Release [Sewer], Wet Weather",'Overflow Report'!$AA102="December"),'Overflow Report'!$N102,"0")</f>
        <v>0</v>
      </c>
      <c r="BV104" s="176"/>
      <c r="BW104" s="176"/>
      <c r="BX104" s="176"/>
      <c r="BY104" s="176"/>
      <c r="BZ104" s="176"/>
      <c r="CA104" s="176"/>
      <c r="CB104" s="176"/>
      <c r="CC104" s="176"/>
      <c r="CD104" s="176"/>
      <c r="CE104" s="176"/>
      <c r="CF104" s="176"/>
      <c r="CG104" s="176"/>
      <c r="CH104" s="176"/>
      <c r="CI104" s="176"/>
      <c r="CJ104" s="176"/>
    </row>
    <row r="105" spans="3:88" s="173" customFormat="1" ht="15">
      <c r="C105" s="174"/>
      <c r="D105" s="174"/>
      <c r="E105" s="174"/>
      <c r="R105" s="176"/>
      <c r="S105" s="176"/>
      <c r="T105" s="176"/>
      <c r="U105" s="176"/>
      <c r="V105" s="176"/>
      <c r="W105" s="176" t="str">
        <f>IF(AND('Overflow Report'!$L103="SSO, Dry Weather",'Overflow Report'!$AA103="January"),'Overflow Report'!$N103,"0")</f>
        <v>0</v>
      </c>
      <c r="X105" s="176" t="str">
        <f>IF(AND('Overflow Report'!$L103="SSO, Dry Weather",'Overflow Report'!$AA103="February"),'Overflow Report'!$N103,"0")</f>
        <v>0</v>
      </c>
      <c r="Y105" s="176" t="str">
        <f>IF(AND('Overflow Report'!$L103="SSO, Dry Weather",'Overflow Report'!$AA103="March"),'Overflow Report'!$N103,"0")</f>
        <v>0</v>
      </c>
      <c r="Z105" s="176" t="str">
        <f>IF(AND('Overflow Report'!$L103="SSO, Dry Weather",'Overflow Report'!$AA103="April"),'Overflow Report'!$N103,"0")</f>
        <v>0</v>
      </c>
      <c r="AA105" s="176" t="str">
        <f>IF(AND('Overflow Report'!$L103="SSO, Dry Weather",'Overflow Report'!$AA103="May"),'Overflow Report'!$N103,"0")</f>
        <v>0</v>
      </c>
      <c r="AB105" s="176" t="str">
        <f>IF(AND('Overflow Report'!$L103="SSO, Dry Weather",'Overflow Report'!$AA103="June"),'Overflow Report'!$N103,"0")</f>
        <v>0</v>
      </c>
      <c r="AC105" s="176" t="str">
        <f>IF(AND('Overflow Report'!$L103="SSO, Dry Weather",'Overflow Report'!$AA103="July"),'Overflow Report'!$N103,"0")</f>
        <v>0</v>
      </c>
      <c r="AD105" s="176" t="str">
        <f>IF(AND('Overflow Report'!$L103="SSO, Dry Weather",'Overflow Report'!$AA103="August"),'Overflow Report'!$N103,"0")</f>
        <v>0</v>
      </c>
      <c r="AE105" s="176" t="str">
        <f>IF(AND('Overflow Report'!$L103="SSO, Dry Weather",'Overflow Report'!$AA103="September"),'Overflow Report'!$N103,"0")</f>
        <v>0</v>
      </c>
      <c r="AF105" s="176" t="str">
        <f>IF(AND('Overflow Report'!$L103="SSO, Dry Weather",'Overflow Report'!$AA103="October"),'Overflow Report'!$N103,"0")</f>
        <v>0</v>
      </c>
      <c r="AG105" s="176" t="str">
        <f>IF(AND('Overflow Report'!$L103="SSO, Dry Weather",'Overflow Report'!$AA103="November"),'Overflow Report'!$N103,"0")</f>
        <v>0</v>
      </c>
      <c r="AH105" s="176" t="str">
        <f>IF(AND('Overflow Report'!$L103="SSO, Dry Weather",'Overflow Report'!$AA103="December"),'Overflow Report'!$N103,"0")</f>
        <v>0</v>
      </c>
      <c r="AI105" s="176"/>
      <c r="AJ105" s="176" t="str">
        <f>IF(AND('Overflow Report'!$L103="SSO, Wet Weather",'Overflow Report'!$AA103="January"),'Overflow Report'!$N103,"0")</f>
        <v>0</v>
      </c>
      <c r="AK105" s="176" t="str">
        <f>IF(AND('Overflow Report'!$L103="SSO, Wet Weather",'Overflow Report'!$AA103="February"),'Overflow Report'!$N103,"0")</f>
        <v>0</v>
      </c>
      <c r="AL105" s="176" t="str">
        <f>IF(AND('Overflow Report'!$L103="SSO, Wet Weather",'Overflow Report'!$AA103="March"),'Overflow Report'!$N103,"0")</f>
        <v>0</v>
      </c>
      <c r="AM105" s="176" t="str">
        <f>IF(AND('Overflow Report'!$L103="SSO, Wet Weather",'Overflow Report'!$AA103="April"),'Overflow Report'!$N103,"0")</f>
        <v>0</v>
      </c>
      <c r="AN105" s="176" t="str">
        <f>IF(AND('Overflow Report'!$L103="SSO, Wet Weather",'Overflow Report'!$AA103="May"),'Overflow Report'!$N103,"0")</f>
        <v>0</v>
      </c>
      <c r="AO105" s="176" t="str">
        <f>IF(AND('Overflow Report'!$L103="SSO, Wet Weather",'Overflow Report'!$AA103="June"),'Overflow Report'!$N103,"0")</f>
        <v>0</v>
      </c>
      <c r="AP105" s="176" t="str">
        <f>IF(AND('Overflow Report'!$L103="SSO, Wet Weather",'Overflow Report'!$AA103="July"),'Overflow Report'!$N103,"0")</f>
        <v>0</v>
      </c>
      <c r="AQ105" s="176" t="str">
        <f>IF(AND('Overflow Report'!$L103="SSO, Wet Weather",'Overflow Report'!$AA103="August"),'Overflow Report'!$N103,"0")</f>
        <v>0</v>
      </c>
      <c r="AR105" s="176" t="str">
        <f>IF(AND('Overflow Report'!$L103="SSO, Wet Weather",'Overflow Report'!$AA103="September"),'Overflow Report'!$N103,"0")</f>
        <v>0</v>
      </c>
      <c r="AS105" s="176" t="str">
        <f>IF(AND('Overflow Report'!$L103="SSO, Wet Weather",'Overflow Report'!$AA103="October"),'Overflow Report'!$N103,"0")</f>
        <v>0</v>
      </c>
      <c r="AT105" s="176" t="str">
        <f>IF(AND('Overflow Report'!$L103="SSO, Wet Weather",'Overflow Report'!$AA103="November"),'Overflow Report'!$N103,"0")</f>
        <v>0</v>
      </c>
      <c r="AU105" s="176" t="str">
        <f>IF(AND('Overflow Report'!$L103="SSO, Wet Weather",'Overflow Report'!$AA103="December"),'Overflow Report'!$N103,"0")</f>
        <v>0</v>
      </c>
      <c r="AV105" s="176"/>
      <c r="AW105" s="176" t="str">
        <f>IF(AND('Overflow Report'!$L103="Release [Sewer], Dry Weather",'Overflow Report'!$AA103="January"),'Overflow Report'!$N103,"0")</f>
        <v>0</v>
      </c>
      <c r="AX105" s="176" t="str">
        <f>IF(AND('Overflow Report'!$L103="Release [Sewer], Dry Weather",'Overflow Report'!$AA103="February"),'Overflow Report'!$N103,"0")</f>
        <v>0</v>
      </c>
      <c r="AY105" s="176" t="str">
        <f>IF(AND('Overflow Report'!$L103="Release [Sewer], Dry Weather",'Overflow Report'!$AA103="March"),'Overflow Report'!$N103,"0")</f>
        <v>0</v>
      </c>
      <c r="AZ105" s="176" t="str">
        <f>IF(AND('Overflow Report'!$L103="Release [Sewer], Dry Weather",'Overflow Report'!$AA103="April"),'Overflow Report'!$N103,"0")</f>
        <v>0</v>
      </c>
      <c r="BA105" s="176" t="str">
        <f>IF(AND('Overflow Report'!$L103="Release [Sewer], Dry Weather",'Overflow Report'!$AA103="May"),'Overflow Report'!$N103,"0")</f>
        <v>0</v>
      </c>
      <c r="BB105" s="176" t="str">
        <f>IF(AND('Overflow Report'!$L103="Release [Sewer], Dry Weather",'Overflow Report'!$AA103="June"),'Overflow Report'!$N103,"0")</f>
        <v>0</v>
      </c>
      <c r="BC105" s="176" t="str">
        <f>IF(AND('Overflow Report'!$L103="Release [Sewer], Dry Weather",'Overflow Report'!$AA103="July"),'Overflow Report'!$N103,"0")</f>
        <v>0</v>
      </c>
      <c r="BD105" s="176" t="str">
        <f>IF(AND('Overflow Report'!$L103="Release [Sewer], Dry Weather",'Overflow Report'!$AA103="August"),'Overflow Report'!$N103,"0")</f>
        <v>0</v>
      </c>
      <c r="BE105" s="176" t="str">
        <f>IF(AND('Overflow Report'!$L103="Release [Sewer], Dry Weather",'Overflow Report'!$AA103="September"),'Overflow Report'!$N103,"0")</f>
        <v>0</v>
      </c>
      <c r="BF105" s="176" t="str">
        <f>IF(AND('Overflow Report'!$L103="Release [Sewer], Dry Weather",'Overflow Report'!$AA103="October"),'Overflow Report'!$N103,"0")</f>
        <v>0</v>
      </c>
      <c r="BG105" s="176" t="str">
        <f>IF(AND('Overflow Report'!$L103="Release [Sewer], Dry Weather",'Overflow Report'!$AA103="November"),'Overflow Report'!$N103,"0")</f>
        <v>0</v>
      </c>
      <c r="BH105" s="176" t="str">
        <f>IF(AND('Overflow Report'!$L103="Release [Sewer], Dry Weather",'Overflow Report'!$AA103="December"),'Overflow Report'!$N103,"0")</f>
        <v>0</v>
      </c>
      <c r="BI105" s="176"/>
      <c r="BJ105" s="176" t="str">
        <f>IF(AND('Overflow Report'!$L103="Release [Sewer], Wet Weather",'Overflow Report'!$AA103="January"),'Overflow Report'!$N103,"0")</f>
        <v>0</v>
      </c>
      <c r="BK105" s="176" t="str">
        <f>IF(AND('Overflow Report'!$L103="Release [Sewer], Wet Weather",'Overflow Report'!$AA103="February"),'Overflow Report'!$N103,"0")</f>
        <v>0</v>
      </c>
      <c r="BL105" s="176" t="str">
        <f>IF(AND('Overflow Report'!$L103="Release [Sewer], Wet Weather",'Overflow Report'!$AA103="March"),'Overflow Report'!$N103,"0")</f>
        <v>0</v>
      </c>
      <c r="BM105" s="176" t="str">
        <f>IF(AND('Overflow Report'!$L103="Release [Sewer], Wet Weather",'Overflow Report'!$AA103="April"),'Overflow Report'!$N103,"0")</f>
        <v>0</v>
      </c>
      <c r="BN105" s="176" t="str">
        <f>IF(AND('Overflow Report'!$L103="Release [Sewer], Wet Weather",'Overflow Report'!$AA103="May"),'Overflow Report'!$N103,"0")</f>
        <v>0</v>
      </c>
      <c r="BO105" s="176" t="str">
        <f>IF(AND('Overflow Report'!$L103="Release [Sewer], Wet Weather",'Overflow Report'!$AA103="June"),'Overflow Report'!$N103,"0")</f>
        <v>0</v>
      </c>
      <c r="BP105" s="176" t="str">
        <f>IF(AND('Overflow Report'!$L103="Release [Sewer], Wet Weather",'Overflow Report'!$AA103="July"),'Overflow Report'!$N103,"0")</f>
        <v>0</v>
      </c>
      <c r="BQ105" s="176" t="str">
        <f>IF(AND('Overflow Report'!$L103="Release [Sewer], Wet Weather",'Overflow Report'!$AA103="August"),'Overflow Report'!$N103,"0")</f>
        <v>0</v>
      </c>
      <c r="BR105" s="176" t="str">
        <f>IF(AND('Overflow Report'!$L103="Release [Sewer], Wet Weather",'Overflow Report'!$AA103="September"),'Overflow Report'!$N103,"0")</f>
        <v>0</v>
      </c>
      <c r="BS105" s="176" t="str">
        <f>IF(AND('Overflow Report'!$L103="Release [Sewer], Wet Weather",'Overflow Report'!$AA103="October"),'Overflow Report'!$N103,"0")</f>
        <v>0</v>
      </c>
      <c r="BT105" s="176" t="str">
        <f>IF(AND('Overflow Report'!$L103="Release [Sewer], Wet Weather",'Overflow Report'!$AA103="November"),'Overflow Report'!$N103,"0")</f>
        <v>0</v>
      </c>
      <c r="BU105" s="176" t="str">
        <f>IF(AND('Overflow Report'!$L103="Release [Sewer], Wet Weather",'Overflow Report'!$AA103="December"),'Overflow Report'!$N103,"0")</f>
        <v>0</v>
      </c>
      <c r="BV105" s="176"/>
      <c r="BW105" s="176"/>
      <c r="BX105" s="176"/>
      <c r="BY105" s="176"/>
      <c r="BZ105" s="176"/>
      <c r="CA105" s="176"/>
      <c r="CB105" s="176"/>
      <c r="CC105" s="176"/>
      <c r="CD105" s="176"/>
      <c r="CE105" s="176"/>
      <c r="CF105" s="176"/>
      <c r="CG105" s="176"/>
      <c r="CH105" s="176"/>
      <c r="CI105" s="176"/>
      <c r="CJ105" s="176"/>
    </row>
    <row r="106" spans="3:88" s="173" customFormat="1" ht="15">
      <c r="C106" s="174"/>
      <c r="D106" s="174"/>
      <c r="E106" s="174"/>
      <c r="R106" s="176"/>
      <c r="S106" s="176"/>
      <c r="T106" s="176"/>
      <c r="U106" s="176"/>
      <c r="V106" s="176"/>
      <c r="W106" s="176" t="str">
        <f>IF(AND('Overflow Report'!$L104="SSO, Dry Weather",'Overflow Report'!$AA104="January"),'Overflow Report'!$N104,"0")</f>
        <v>0</v>
      </c>
      <c r="X106" s="176" t="str">
        <f>IF(AND('Overflow Report'!$L104="SSO, Dry Weather",'Overflow Report'!$AA104="February"),'Overflow Report'!$N104,"0")</f>
        <v>0</v>
      </c>
      <c r="Y106" s="176" t="str">
        <f>IF(AND('Overflow Report'!$L104="SSO, Dry Weather",'Overflow Report'!$AA104="March"),'Overflow Report'!$N104,"0")</f>
        <v>0</v>
      </c>
      <c r="Z106" s="176" t="str">
        <f>IF(AND('Overflow Report'!$L104="SSO, Dry Weather",'Overflow Report'!$AA104="April"),'Overflow Report'!$N104,"0")</f>
        <v>0</v>
      </c>
      <c r="AA106" s="176" t="str">
        <f>IF(AND('Overflow Report'!$L104="SSO, Dry Weather",'Overflow Report'!$AA104="May"),'Overflow Report'!$N104,"0")</f>
        <v>0</v>
      </c>
      <c r="AB106" s="176" t="str">
        <f>IF(AND('Overflow Report'!$L104="SSO, Dry Weather",'Overflow Report'!$AA104="June"),'Overflow Report'!$N104,"0")</f>
        <v>0</v>
      </c>
      <c r="AC106" s="176" t="str">
        <f>IF(AND('Overflow Report'!$L104="SSO, Dry Weather",'Overflow Report'!$AA104="July"),'Overflow Report'!$N104,"0")</f>
        <v>0</v>
      </c>
      <c r="AD106" s="176" t="str">
        <f>IF(AND('Overflow Report'!$L104="SSO, Dry Weather",'Overflow Report'!$AA104="August"),'Overflow Report'!$N104,"0")</f>
        <v>0</v>
      </c>
      <c r="AE106" s="176" t="str">
        <f>IF(AND('Overflow Report'!$L104="SSO, Dry Weather",'Overflow Report'!$AA104="September"),'Overflow Report'!$N104,"0")</f>
        <v>0</v>
      </c>
      <c r="AF106" s="176" t="str">
        <f>IF(AND('Overflow Report'!$L104="SSO, Dry Weather",'Overflow Report'!$AA104="October"),'Overflow Report'!$N104,"0")</f>
        <v>0</v>
      </c>
      <c r="AG106" s="176" t="str">
        <f>IF(AND('Overflow Report'!$L104="SSO, Dry Weather",'Overflow Report'!$AA104="November"),'Overflow Report'!$N104,"0")</f>
        <v>0</v>
      </c>
      <c r="AH106" s="176" t="str">
        <f>IF(AND('Overflow Report'!$L104="SSO, Dry Weather",'Overflow Report'!$AA104="December"),'Overflow Report'!$N104,"0")</f>
        <v>0</v>
      </c>
      <c r="AI106" s="176"/>
      <c r="AJ106" s="176" t="str">
        <f>IF(AND('Overflow Report'!$L104="SSO, Wet Weather",'Overflow Report'!$AA104="January"),'Overflow Report'!$N104,"0")</f>
        <v>0</v>
      </c>
      <c r="AK106" s="176" t="str">
        <f>IF(AND('Overflow Report'!$L104="SSO, Wet Weather",'Overflow Report'!$AA104="February"),'Overflow Report'!$N104,"0")</f>
        <v>0</v>
      </c>
      <c r="AL106" s="176" t="str">
        <f>IF(AND('Overflow Report'!$L104="SSO, Wet Weather",'Overflow Report'!$AA104="March"),'Overflow Report'!$N104,"0")</f>
        <v>0</v>
      </c>
      <c r="AM106" s="176" t="str">
        <f>IF(AND('Overflow Report'!$L104="SSO, Wet Weather",'Overflow Report'!$AA104="April"),'Overflow Report'!$N104,"0")</f>
        <v>0</v>
      </c>
      <c r="AN106" s="176" t="str">
        <f>IF(AND('Overflow Report'!$L104="SSO, Wet Weather",'Overflow Report'!$AA104="May"),'Overflow Report'!$N104,"0")</f>
        <v>0</v>
      </c>
      <c r="AO106" s="176" t="str">
        <f>IF(AND('Overflow Report'!$L104="SSO, Wet Weather",'Overflow Report'!$AA104="June"),'Overflow Report'!$N104,"0")</f>
        <v>0</v>
      </c>
      <c r="AP106" s="176" t="str">
        <f>IF(AND('Overflow Report'!$L104="SSO, Wet Weather",'Overflow Report'!$AA104="July"),'Overflow Report'!$N104,"0")</f>
        <v>0</v>
      </c>
      <c r="AQ106" s="176" t="str">
        <f>IF(AND('Overflow Report'!$L104="SSO, Wet Weather",'Overflow Report'!$AA104="August"),'Overflow Report'!$N104,"0")</f>
        <v>0</v>
      </c>
      <c r="AR106" s="176" t="str">
        <f>IF(AND('Overflow Report'!$L104="SSO, Wet Weather",'Overflow Report'!$AA104="September"),'Overflow Report'!$N104,"0")</f>
        <v>0</v>
      </c>
      <c r="AS106" s="176" t="str">
        <f>IF(AND('Overflow Report'!$L104="SSO, Wet Weather",'Overflow Report'!$AA104="October"),'Overflow Report'!$N104,"0")</f>
        <v>0</v>
      </c>
      <c r="AT106" s="176" t="str">
        <f>IF(AND('Overflow Report'!$L104="SSO, Wet Weather",'Overflow Report'!$AA104="November"),'Overflow Report'!$N104,"0")</f>
        <v>0</v>
      </c>
      <c r="AU106" s="176" t="str">
        <f>IF(AND('Overflow Report'!$L104="SSO, Wet Weather",'Overflow Report'!$AA104="December"),'Overflow Report'!$N104,"0")</f>
        <v>0</v>
      </c>
      <c r="AV106" s="176"/>
      <c r="AW106" s="176" t="str">
        <f>IF(AND('Overflow Report'!$L104="Release [Sewer], Dry Weather",'Overflow Report'!$AA104="January"),'Overflow Report'!$N104,"0")</f>
        <v>0</v>
      </c>
      <c r="AX106" s="176" t="str">
        <f>IF(AND('Overflow Report'!$L104="Release [Sewer], Dry Weather",'Overflow Report'!$AA104="February"),'Overflow Report'!$N104,"0")</f>
        <v>0</v>
      </c>
      <c r="AY106" s="176" t="str">
        <f>IF(AND('Overflow Report'!$L104="Release [Sewer], Dry Weather",'Overflow Report'!$AA104="March"),'Overflow Report'!$N104,"0")</f>
        <v>0</v>
      </c>
      <c r="AZ106" s="176" t="str">
        <f>IF(AND('Overflow Report'!$L104="Release [Sewer], Dry Weather",'Overflow Report'!$AA104="April"),'Overflow Report'!$N104,"0")</f>
        <v>0</v>
      </c>
      <c r="BA106" s="176" t="str">
        <f>IF(AND('Overflow Report'!$L104="Release [Sewer], Dry Weather",'Overflow Report'!$AA104="May"),'Overflow Report'!$N104,"0")</f>
        <v>0</v>
      </c>
      <c r="BB106" s="176" t="str">
        <f>IF(AND('Overflow Report'!$L104="Release [Sewer], Dry Weather",'Overflow Report'!$AA104="June"),'Overflow Report'!$N104,"0")</f>
        <v>0</v>
      </c>
      <c r="BC106" s="176" t="str">
        <f>IF(AND('Overflow Report'!$L104="Release [Sewer], Dry Weather",'Overflow Report'!$AA104="July"),'Overflow Report'!$N104,"0")</f>
        <v>0</v>
      </c>
      <c r="BD106" s="176" t="str">
        <f>IF(AND('Overflow Report'!$L104="Release [Sewer], Dry Weather",'Overflow Report'!$AA104="August"),'Overflow Report'!$N104,"0")</f>
        <v>0</v>
      </c>
      <c r="BE106" s="176" t="str">
        <f>IF(AND('Overflow Report'!$L104="Release [Sewer], Dry Weather",'Overflow Report'!$AA104="September"),'Overflow Report'!$N104,"0")</f>
        <v>0</v>
      </c>
      <c r="BF106" s="176" t="str">
        <f>IF(AND('Overflow Report'!$L104="Release [Sewer], Dry Weather",'Overflow Report'!$AA104="October"),'Overflow Report'!$N104,"0")</f>
        <v>0</v>
      </c>
      <c r="BG106" s="176" t="str">
        <f>IF(AND('Overflow Report'!$L104="Release [Sewer], Dry Weather",'Overflow Report'!$AA104="November"),'Overflow Report'!$N104,"0")</f>
        <v>0</v>
      </c>
      <c r="BH106" s="176" t="str">
        <f>IF(AND('Overflow Report'!$L104="Release [Sewer], Dry Weather",'Overflow Report'!$AA104="December"),'Overflow Report'!$N104,"0")</f>
        <v>0</v>
      </c>
      <c r="BI106" s="176"/>
      <c r="BJ106" s="176" t="str">
        <f>IF(AND('Overflow Report'!$L104="Release [Sewer], Wet Weather",'Overflow Report'!$AA104="January"),'Overflow Report'!$N104,"0")</f>
        <v>0</v>
      </c>
      <c r="BK106" s="176" t="str">
        <f>IF(AND('Overflow Report'!$L104="Release [Sewer], Wet Weather",'Overflow Report'!$AA104="February"),'Overflow Report'!$N104,"0")</f>
        <v>0</v>
      </c>
      <c r="BL106" s="176" t="str">
        <f>IF(AND('Overflow Report'!$L104="Release [Sewer], Wet Weather",'Overflow Report'!$AA104="March"),'Overflow Report'!$N104,"0")</f>
        <v>0</v>
      </c>
      <c r="BM106" s="176" t="str">
        <f>IF(AND('Overflow Report'!$L104="Release [Sewer], Wet Weather",'Overflow Report'!$AA104="April"),'Overflow Report'!$N104,"0")</f>
        <v>0</v>
      </c>
      <c r="BN106" s="176" t="str">
        <f>IF(AND('Overflow Report'!$L104="Release [Sewer], Wet Weather",'Overflow Report'!$AA104="May"),'Overflow Report'!$N104,"0")</f>
        <v>0</v>
      </c>
      <c r="BO106" s="176" t="str">
        <f>IF(AND('Overflow Report'!$L104="Release [Sewer], Wet Weather",'Overflow Report'!$AA104="June"),'Overflow Report'!$N104,"0")</f>
        <v>0</v>
      </c>
      <c r="BP106" s="176" t="str">
        <f>IF(AND('Overflow Report'!$L104="Release [Sewer], Wet Weather",'Overflow Report'!$AA104="July"),'Overflow Report'!$N104,"0")</f>
        <v>0</v>
      </c>
      <c r="BQ106" s="176" t="str">
        <f>IF(AND('Overflow Report'!$L104="Release [Sewer], Wet Weather",'Overflow Report'!$AA104="August"),'Overflow Report'!$N104,"0")</f>
        <v>0</v>
      </c>
      <c r="BR106" s="176" t="str">
        <f>IF(AND('Overflow Report'!$L104="Release [Sewer], Wet Weather",'Overflow Report'!$AA104="September"),'Overflow Report'!$N104,"0")</f>
        <v>0</v>
      </c>
      <c r="BS106" s="176" t="str">
        <f>IF(AND('Overflow Report'!$L104="Release [Sewer], Wet Weather",'Overflow Report'!$AA104="October"),'Overflow Report'!$N104,"0")</f>
        <v>0</v>
      </c>
      <c r="BT106" s="176" t="str">
        <f>IF(AND('Overflow Report'!$L104="Release [Sewer], Wet Weather",'Overflow Report'!$AA104="November"),'Overflow Report'!$N104,"0")</f>
        <v>0</v>
      </c>
      <c r="BU106" s="176" t="str">
        <f>IF(AND('Overflow Report'!$L104="Release [Sewer], Wet Weather",'Overflow Report'!$AA104="December"),'Overflow Report'!$N104,"0")</f>
        <v>0</v>
      </c>
      <c r="BV106" s="176"/>
      <c r="BW106" s="176"/>
      <c r="BX106" s="176"/>
      <c r="BY106" s="176"/>
      <c r="BZ106" s="176"/>
      <c r="CA106" s="176"/>
      <c r="CB106" s="176"/>
      <c r="CC106" s="176"/>
      <c r="CD106" s="176"/>
      <c r="CE106" s="176"/>
      <c r="CF106" s="176"/>
      <c r="CG106" s="176"/>
      <c r="CH106" s="176"/>
      <c r="CI106" s="176"/>
      <c r="CJ106" s="176"/>
    </row>
    <row r="107" spans="3:88" s="173" customFormat="1" ht="15">
      <c r="C107" s="174"/>
      <c r="D107" s="174"/>
      <c r="E107" s="174"/>
      <c r="R107" s="176"/>
      <c r="S107" s="176"/>
      <c r="T107" s="176"/>
      <c r="U107" s="176"/>
      <c r="V107" s="176"/>
      <c r="W107" s="176" t="str">
        <f>IF(AND('Overflow Report'!$L105="SSO, Dry Weather",'Overflow Report'!$AA105="January"),'Overflow Report'!$N105,"0")</f>
        <v>0</v>
      </c>
      <c r="X107" s="176" t="str">
        <f>IF(AND('Overflow Report'!$L105="SSO, Dry Weather",'Overflow Report'!$AA105="February"),'Overflow Report'!$N105,"0")</f>
        <v>0</v>
      </c>
      <c r="Y107" s="176" t="str">
        <f>IF(AND('Overflow Report'!$L105="SSO, Dry Weather",'Overflow Report'!$AA105="March"),'Overflow Report'!$N105,"0")</f>
        <v>0</v>
      </c>
      <c r="Z107" s="176" t="str">
        <f>IF(AND('Overflow Report'!$L105="SSO, Dry Weather",'Overflow Report'!$AA105="April"),'Overflow Report'!$N105,"0")</f>
        <v>0</v>
      </c>
      <c r="AA107" s="176" t="str">
        <f>IF(AND('Overflow Report'!$L105="SSO, Dry Weather",'Overflow Report'!$AA105="May"),'Overflow Report'!$N105,"0")</f>
        <v>0</v>
      </c>
      <c r="AB107" s="176" t="str">
        <f>IF(AND('Overflow Report'!$L105="SSO, Dry Weather",'Overflow Report'!$AA105="June"),'Overflow Report'!$N105,"0")</f>
        <v>0</v>
      </c>
      <c r="AC107" s="176" t="str">
        <f>IF(AND('Overflow Report'!$L105="SSO, Dry Weather",'Overflow Report'!$AA105="July"),'Overflow Report'!$N105,"0")</f>
        <v>0</v>
      </c>
      <c r="AD107" s="176" t="str">
        <f>IF(AND('Overflow Report'!$L105="SSO, Dry Weather",'Overflow Report'!$AA105="August"),'Overflow Report'!$N105,"0")</f>
        <v>0</v>
      </c>
      <c r="AE107" s="176" t="str">
        <f>IF(AND('Overflow Report'!$L105="SSO, Dry Weather",'Overflow Report'!$AA105="September"),'Overflow Report'!$N105,"0")</f>
        <v>0</v>
      </c>
      <c r="AF107" s="176" t="str">
        <f>IF(AND('Overflow Report'!$L105="SSO, Dry Weather",'Overflow Report'!$AA105="October"),'Overflow Report'!$N105,"0")</f>
        <v>0</v>
      </c>
      <c r="AG107" s="176" t="str">
        <f>IF(AND('Overflow Report'!$L105="SSO, Dry Weather",'Overflow Report'!$AA105="November"),'Overflow Report'!$N105,"0")</f>
        <v>0</v>
      </c>
      <c r="AH107" s="176" t="str">
        <f>IF(AND('Overflow Report'!$L105="SSO, Dry Weather",'Overflow Report'!$AA105="December"),'Overflow Report'!$N105,"0")</f>
        <v>0</v>
      </c>
      <c r="AI107" s="176"/>
      <c r="AJ107" s="176" t="str">
        <f>IF(AND('Overflow Report'!$L105="SSO, Wet Weather",'Overflow Report'!$AA105="January"),'Overflow Report'!$N105,"0")</f>
        <v>0</v>
      </c>
      <c r="AK107" s="176" t="str">
        <f>IF(AND('Overflow Report'!$L105="SSO, Wet Weather",'Overflow Report'!$AA105="February"),'Overflow Report'!$N105,"0")</f>
        <v>0</v>
      </c>
      <c r="AL107" s="176" t="str">
        <f>IF(AND('Overflow Report'!$L105="SSO, Wet Weather",'Overflow Report'!$AA105="March"),'Overflow Report'!$N105,"0")</f>
        <v>0</v>
      </c>
      <c r="AM107" s="176" t="str">
        <f>IF(AND('Overflow Report'!$L105="SSO, Wet Weather",'Overflow Report'!$AA105="April"),'Overflow Report'!$N105,"0")</f>
        <v>0</v>
      </c>
      <c r="AN107" s="176" t="str">
        <f>IF(AND('Overflow Report'!$L105="SSO, Wet Weather",'Overflow Report'!$AA105="May"),'Overflow Report'!$N105,"0")</f>
        <v>0</v>
      </c>
      <c r="AO107" s="176" t="str">
        <f>IF(AND('Overflow Report'!$L105="SSO, Wet Weather",'Overflow Report'!$AA105="June"),'Overflow Report'!$N105,"0")</f>
        <v>0</v>
      </c>
      <c r="AP107" s="176" t="str">
        <f>IF(AND('Overflow Report'!$L105="SSO, Wet Weather",'Overflow Report'!$AA105="July"),'Overflow Report'!$N105,"0")</f>
        <v>0</v>
      </c>
      <c r="AQ107" s="176" t="str">
        <f>IF(AND('Overflow Report'!$L105="SSO, Wet Weather",'Overflow Report'!$AA105="August"),'Overflow Report'!$N105,"0")</f>
        <v>0</v>
      </c>
      <c r="AR107" s="176" t="str">
        <f>IF(AND('Overflow Report'!$L105="SSO, Wet Weather",'Overflow Report'!$AA105="September"),'Overflow Report'!$N105,"0")</f>
        <v>0</v>
      </c>
      <c r="AS107" s="176" t="str">
        <f>IF(AND('Overflow Report'!$L105="SSO, Wet Weather",'Overflow Report'!$AA105="October"),'Overflow Report'!$N105,"0")</f>
        <v>0</v>
      </c>
      <c r="AT107" s="176" t="str">
        <f>IF(AND('Overflow Report'!$L105="SSO, Wet Weather",'Overflow Report'!$AA105="November"),'Overflow Report'!$N105,"0")</f>
        <v>0</v>
      </c>
      <c r="AU107" s="176" t="str">
        <f>IF(AND('Overflow Report'!$L105="SSO, Wet Weather",'Overflow Report'!$AA105="December"),'Overflow Report'!$N105,"0")</f>
        <v>0</v>
      </c>
      <c r="AV107" s="176"/>
      <c r="AW107" s="176" t="str">
        <f>IF(AND('Overflow Report'!$L105="Release [Sewer], Dry Weather",'Overflow Report'!$AA105="January"),'Overflow Report'!$N105,"0")</f>
        <v>0</v>
      </c>
      <c r="AX107" s="176" t="str">
        <f>IF(AND('Overflow Report'!$L105="Release [Sewer], Dry Weather",'Overflow Report'!$AA105="February"),'Overflow Report'!$N105,"0")</f>
        <v>0</v>
      </c>
      <c r="AY107" s="176" t="str">
        <f>IF(AND('Overflow Report'!$L105="Release [Sewer], Dry Weather",'Overflow Report'!$AA105="March"),'Overflow Report'!$N105,"0")</f>
        <v>0</v>
      </c>
      <c r="AZ107" s="176" t="str">
        <f>IF(AND('Overflow Report'!$L105="Release [Sewer], Dry Weather",'Overflow Report'!$AA105="April"),'Overflow Report'!$N105,"0")</f>
        <v>0</v>
      </c>
      <c r="BA107" s="176" t="str">
        <f>IF(AND('Overflow Report'!$L105="Release [Sewer], Dry Weather",'Overflow Report'!$AA105="May"),'Overflow Report'!$N105,"0")</f>
        <v>0</v>
      </c>
      <c r="BB107" s="176" t="str">
        <f>IF(AND('Overflow Report'!$L105="Release [Sewer], Dry Weather",'Overflow Report'!$AA105="June"),'Overflow Report'!$N105,"0")</f>
        <v>0</v>
      </c>
      <c r="BC107" s="176" t="str">
        <f>IF(AND('Overflow Report'!$L105="Release [Sewer], Dry Weather",'Overflow Report'!$AA105="July"),'Overflow Report'!$N105,"0")</f>
        <v>0</v>
      </c>
      <c r="BD107" s="176" t="str">
        <f>IF(AND('Overflow Report'!$L105="Release [Sewer], Dry Weather",'Overflow Report'!$AA105="August"),'Overflow Report'!$N105,"0")</f>
        <v>0</v>
      </c>
      <c r="BE107" s="176" t="str">
        <f>IF(AND('Overflow Report'!$L105="Release [Sewer], Dry Weather",'Overflow Report'!$AA105="September"),'Overflow Report'!$N105,"0")</f>
        <v>0</v>
      </c>
      <c r="BF107" s="176" t="str">
        <f>IF(AND('Overflow Report'!$L105="Release [Sewer], Dry Weather",'Overflow Report'!$AA105="October"),'Overflow Report'!$N105,"0")</f>
        <v>0</v>
      </c>
      <c r="BG107" s="176" t="str">
        <f>IF(AND('Overflow Report'!$L105="Release [Sewer], Dry Weather",'Overflow Report'!$AA105="November"),'Overflow Report'!$N105,"0")</f>
        <v>0</v>
      </c>
      <c r="BH107" s="176" t="str">
        <f>IF(AND('Overflow Report'!$L105="Release [Sewer], Dry Weather",'Overflow Report'!$AA105="December"),'Overflow Report'!$N105,"0")</f>
        <v>0</v>
      </c>
      <c r="BI107" s="176"/>
      <c r="BJ107" s="176" t="str">
        <f>IF(AND('Overflow Report'!$L105="Release [Sewer], Wet Weather",'Overflow Report'!$AA105="January"),'Overflow Report'!$N105,"0")</f>
        <v>0</v>
      </c>
      <c r="BK107" s="176" t="str">
        <f>IF(AND('Overflow Report'!$L105="Release [Sewer], Wet Weather",'Overflow Report'!$AA105="February"),'Overflow Report'!$N105,"0")</f>
        <v>0</v>
      </c>
      <c r="BL107" s="176" t="str">
        <f>IF(AND('Overflow Report'!$L105="Release [Sewer], Wet Weather",'Overflow Report'!$AA105="March"),'Overflow Report'!$N105,"0")</f>
        <v>0</v>
      </c>
      <c r="BM107" s="176" t="str">
        <f>IF(AND('Overflow Report'!$L105="Release [Sewer], Wet Weather",'Overflow Report'!$AA105="April"),'Overflow Report'!$N105,"0")</f>
        <v>0</v>
      </c>
      <c r="BN107" s="176" t="str">
        <f>IF(AND('Overflow Report'!$L105="Release [Sewer], Wet Weather",'Overflow Report'!$AA105="May"),'Overflow Report'!$N105,"0")</f>
        <v>0</v>
      </c>
      <c r="BO107" s="176" t="str">
        <f>IF(AND('Overflow Report'!$L105="Release [Sewer], Wet Weather",'Overflow Report'!$AA105="June"),'Overflow Report'!$N105,"0")</f>
        <v>0</v>
      </c>
      <c r="BP107" s="176" t="str">
        <f>IF(AND('Overflow Report'!$L105="Release [Sewer], Wet Weather",'Overflow Report'!$AA105="July"),'Overflow Report'!$N105,"0")</f>
        <v>0</v>
      </c>
      <c r="BQ107" s="176" t="str">
        <f>IF(AND('Overflow Report'!$L105="Release [Sewer], Wet Weather",'Overflow Report'!$AA105="August"),'Overflow Report'!$N105,"0")</f>
        <v>0</v>
      </c>
      <c r="BR107" s="176" t="str">
        <f>IF(AND('Overflow Report'!$L105="Release [Sewer], Wet Weather",'Overflow Report'!$AA105="September"),'Overflow Report'!$N105,"0")</f>
        <v>0</v>
      </c>
      <c r="BS107" s="176" t="str">
        <f>IF(AND('Overflow Report'!$L105="Release [Sewer], Wet Weather",'Overflow Report'!$AA105="October"),'Overflow Report'!$N105,"0")</f>
        <v>0</v>
      </c>
      <c r="BT107" s="176" t="str">
        <f>IF(AND('Overflow Report'!$L105="Release [Sewer], Wet Weather",'Overflow Report'!$AA105="November"),'Overflow Report'!$N105,"0")</f>
        <v>0</v>
      </c>
      <c r="BU107" s="176" t="str">
        <f>IF(AND('Overflow Report'!$L105="Release [Sewer], Wet Weather",'Overflow Report'!$AA105="December"),'Overflow Report'!$N105,"0")</f>
        <v>0</v>
      </c>
      <c r="BV107" s="176"/>
      <c r="BW107" s="176"/>
      <c r="BX107" s="176"/>
      <c r="BY107" s="176"/>
      <c r="BZ107" s="176"/>
      <c r="CA107" s="176"/>
      <c r="CB107" s="176"/>
      <c r="CC107" s="176"/>
      <c r="CD107" s="176"/>
      <c r="CE107" s="176"/>
      <c r="CF107" s="176"/>
      <c r="CG107" s="176"/>
      <c r="CH107" s="176"/>
      <c r="CI107" s="176"/>
      <c r="CJ107" s="176"/>
    </row>
    <row r="108" spans="3:88" s="173" customFormat="1" ht="15">
      <c r="C108" s="174"/>
      <c r="D108" s="174"/>
      <c r="E108" s="174"/>
      <c r="R108" s="176"/>
      <c r="S108" s="176"/>
      <c r="T108" s="176"/>
      <c r="U108" s="176"/>
      <c r="V108" s="176"/>
      <c r="W108" s="176" t="str">
        <f>IF(AND('Overflow Report'!$L106="SSO, Dry Weather",'Overflow Report'!$AA106="January"),'Overflow Report'!$N106,"0")</f>
        <v>0</v>
      </c>
      <c r="X108" s="176" t="str">
        <f>IF(AND('Overflow Report'!$L106="SSO, Dry Weather",'Overflow Report'!$AA106="February"),'Overflow Report'!$N106,"0")</f>
        <v>0</v>
      </c>
      <c r="Y108" s="176" t="str">
        <f>IF(AND('Overflow Report'!$L106="SSO, Dry Weather",'Overflow Report'!$AA106="March"),'Overflow Report'!$N106,"0")</f>
        <v>0</v>
      </c>
      <c r="Z108" s="176" t="str">
        <f>IF(AND('Overflow Report'!$L106="SSO, Dry Weather",'Overflow Report'!$AA106="April"),'Overflow Report'!$N106,"0")</f>
        <v>0</v>
      </c>
      <c r="AA108" s="176" t="str">
        <f>IF(AND('Overflow Report'!$L106="SSO, Dry Weather",'Overflow Report'!$AA106="May"),'Overflow Report'!$N106,"0")</f>
        <v>0</v>
      </c>
      <c r="AB108" s="176" t="str">
        <f>IF(AND('Overflow Report'!$L106="SSO, Dry Weather",'Overflow Report'!$AA106="June"),'Overflow Report'!$N106,"0")</f>
        <v>0</v>
      </c>
      <c r="AC108" s="176" t="str">
        <f>IF(AND('Overflow Report'!$L106="SSO, Dry Weather",'Overflow Report'!$AA106="July"),'Overflow Report'!$N106,"0")</f>
        <v>0</v>
      </c>
      <c r="AD108" s="176" t="str">
        <f>IF(AND('Overflow Report'!$L106="SSO, Dry Weather",'Overflow Report'!$AA106="August"),'Overflow Report'!$N106,"0")</f>
        <v>0</v>
      </c>
      <c r="AE108" s="176" t="str">
        <f>IF(AND('Overflow Report'!$L106="SSO, Dry Weather",'Overflow Report'!$AA106="September"),'Overflow Report'!$N106,"0")</f>
        <v>0</v>
      </c>
      <c r="AF108" s="176" t="str">
        <f>IF(AND('Overflow Report'!$L106="SSO, Dry Weather",'Overflow Report'!$AA106="October"),'Overflow Report'!$N106,"0")</f>
        <v>0</v>
      </c>
      <c r="AG108" s="176" t="str">
        <f>IF(AND('Overflow Report'!$L106="SSO, Dry Weather",'Overflow Report'!$AA106="November"),'Overflow Report'!$N106,"0")</f>
        <v>0</v>
      </c>
      <c r="AH108" s="176" t="str">
        <f>IF(AND('Overflow Report'!$L106="SSO, Dry Weather",'Overflow Report'!$AA106="December"),'Overflow Report'!$N106,"0")</f>
        <v>0</v>
      </c>
      <c r="AI108" s="176"/>
      <c r="AJ108" s="176" t="str">
        <f>IF(AND('Overflow Report'!$L106="SSO, Wet Weather",'Overflow Report'!$AA106="January"),'Overflow Report'!$N106,"0")</f>
        <v>0</v>
      </c>
      <c r="AK108" s="176" t="str">
        <f>IF(AND('Overflow Report'!$L106="SSO, Wet Weather",'Overflow Report'!$AA106="February"),'Overflow Report'!$N106,"0")</f>
        <v>0</v>
      </c>
      <c r="AL108" s="176" t="str">
        <f>IF(AND('Overflow Report'!$L106="SSO, Wet Weather",'Overflow Report'!$AA106="March"),'Overflow Report'!$N106,"0")</f>
        <v>0</v>
      </c>
      <c r="AM108" s="176" t="str">
        <f>IF(AND('Overflow Report'!$L106="SSO, Wet Weather",'Overflow Report'!$AA106="April"),'Overflow Report'!$N106,"0")</f>
        <v>0</v>
      </c>
      <c r="AN108" s="176" t="str">
        <f>IF(AND('Overflow Report'!$L106="SSO, Wet Weather",'Overflow Report'!$AA106="May"),'Overflow Report'!$N106,"0")</f>
        <v>0</v>
      </c>
      <c r="AO108" s="176" t="str">
        <f>IF(AND('Overflow Report'!$L106="SSO, Wet Weather",'Overflow Report'!$AA106="June"),'Overflow Report'!$N106,"0")</f>
        <v>0</v>
      </c>
      <c r="AP108" s="176" t="str">
        <f>IF(AND('Overflow Report'!$L106="SSO, Wet Weather",'Overflow Report'!$AA106="July"),'Overflow Report'!$N106,"0")</f>
        <v>0</v>
      </c>
      <c r="AQ108" s="176" t="str">
        <f>IF(AND('Overflow Report'!$L106="SSO, Wet Weather",'Overflow Report'!$AA106="August"),'Overflow Report'!$N106,"0")</f>
        <v>0</v>
      </c>
      <c r="AR108" s="176" t="str">
        <f>IF(AND('Overflow Report'!$L106="SSO, Wet Weather",'Overflow Report'!$AA106="September"),'Overflow Report'!$N106,"0")</f>
        <v>0</v>
      </c>
      <c r="AS108" s="176" t="str">
        <f>IF(AND('Overflow Report'!$L106="SSO, Wet Weather",'Overflow Report'!$AA106="October"),'Overflow Report'!$N106,"0")</f>
        <v>0</v>
      </c>
      <c r="AT108" s="176" t="str">
        <f>IF(AND('Overflow Report'!$L106="SSO, Wet Weather",'Overflow Report'!$AA106="November"),'Overflow Report'!$N106,"0")</f>
        <v>0</v>
      </c>
      <c r="AU108" s="176" t="str">
        <f>IF(AND('Overflow Report'!$L106="SSO, Wet Weather",'Overflow Report'!$AA106="December"),'Overflow Report'!$N106,"0")</f>
        <v>0</v>
      </c>
      <c r="AV108" s="176"/>
      <c r="AW108" s="176" t="str">
        <f>IF(AND('Overflow Report'!$L106="Release [Sewer], Dry Weather",'Overflow Report'!$AA106="January"),'Overflow Report'!$N106,"0")</f>
        <v>0</v>
      </c>
      <c r="AX108" s="176" t="str">
        <f>IF(AND('Overflow Report'!$L106="Release [Sewer], Dry Weather",'Overflow Report'!$AA106="February"),'Overflow Report'!$N106,"0")</f>
        <v>0</v>
      </c>
      <c r="AY108" s="176" t="str">
        <f>IF(AND('Overflow Report'!$L106="Release [Sewer], Dry Weather",'Overflow Report'!$AA106="March"),'Overflow Report'!$N106,"0")</f>
        <v>0</v>
      </c>
      <c r="AZ108" s="176" t="str">
        <f>IF(AND('Overflow Report'!$L106="Release [Sewer], Dry Weather",'Overflow Report'!$AA106="April"),'Overflow Report'!$N106,"0")</f>
        <v>0</v>
      </c>
      <c r="BA108" s="176" t="str">
        <f>IF(AND('Overflow Report'!$L106="Release [Sewer], Dry Weather",'Overflow Report'!$AA106="May"),'Overflow Report'!$N106,"0")</f>
        <v>0</v>
      </c>
      <c r="BB108" s="176" t="str">
        <f>IF(AND('Overflow Report'!$L106="Release [Sewer], Dry Weather",'Overflow Report'!$AA106="June"),'Overflow Report'!$N106,"0")</f>
        <v>0</v>
      </c>
      <c r="BC108" s="176" t="str">
        <f>IF(AND('Overflow Report'!$L106="Release [Sewer], Dry Weather",'Overflow Report'!$AA106="July"),'Overflow Report'!$N106,"0")</f>
        <v>0</v>
      </c>
      <c r="BD108" s="176" t="str">
        <f>IF(AND('Overflow Report'!$L106="Release [Sewer], Dry Weather",'Overflow Report'!$AA106="August"),'Overflow Report'!$N106,"0")</f>
        <v>0</v>
      </c>
      <c r="BE108" s="176" t="str">
        <f>IF(AND('Overflow Report'!$L106="Release [Sewer], Dry Weather",'Overflow Report'!$AA106="September"),'Overflow Report'!$N106,"0")</f>
        <v>0</v>
      </c>
      <c r="BF108" s="176" t="str">
        <f>IF(AND('Overflow Report'!$L106="Release [Sewer], Dry Weather",'Overflow Report'!$AA106="October"),'Overflow Report'!$N106,"0")</f>
        <v>0</v>
      </c>
      <c r="BG108" s="176" t="str">
        <f>IF(AND('Overflow Report'!$L106="Release [Sewer], Dry Weather",'Overflow Report'!$AA106="November"),'Overflow Report'!$N106,"0")</f>
        <v>0</v>
      </c>
      <c r="BH108" s="176" t="str">
        <f>IF(AND('Overflow Report'!$L106="Release [Sewer], Dry Weather",'Overflow Report'!$AA106="December"),'Overflow Report'!$N106,"0")</f>
        <v>0</v>
      </c>
      <c r="BI108" s="176"/>
      <c r="BJ108" s="176" t="str">
        <f>IF(AND('Overflow Report'!$L106="Release [Sewer], Wet Weather",'Overflow Report'!$AA106="January"),'Overflow Report'!$N106,"0")</f>
        <v>0</v>
      </c>
      <c r="BK108" s="176" t="str">
        <f>IF(AND('Overflow Report'!$L106="Release [Sewer], Wet Weather",'Overflow Report'!$AA106="February"),'Overflow Report'!$N106,"0")</f>
        <v>0</v>
      </c>
      <c r="BL108" s="176" t="str">
        <f>IF(AND('Overflow Report'!$L106="Release [Sewer], Wet Weather",'Overflow Report'!$AA106="March"),'Overflow Report'!$N106,"0")</f>
        <v>0</v>
      </c>
      <c r="BM108" s="176" t="str">
        <f>IF(AND('Overflow Report'!$L106="Release [Sewer], Wet Weather",'Overflow Report'!$AA106="April"),'Overflow Report'!$N106,"0")</f>
        <v>0</v>
      </c>
      <c r="BN108" s="176" t="str">
        <f>IF(AND('Overflow Report'!$L106="Release [Sewer], Wet Weather",'Overflow Report'!$AA106="May"),'Overflow Report'!$N106,"0")</f>
        <v>0</v>
      </c>
      <c r="BO108" s="176" t="str">
        <f>IF(AND('Overflow Report'!$L106="Release [Sewer], Wet Weather",'Overflow Report'!$AA106="June"),'Overflow Report'!$N106,"0")</f>
        <v>0</v>
      </c>
      <c r="BP108" s="176" t="str">
        <f>IF(AND('Overflow Report'!$L106="Release [Sewer], Wet Weather",'Overflow Report'!$AA106="July"),'Overflow Report'!$N106,"0")</f>
        <v>0</v>
      </c>
      <c r="BQ108" s="176" t="str">
        <f>IF(AND('Overflow Report'!$L106="Release [Sewer], Wet Weather",'Overflow Report'!$AA106="August"),'Overflow Report'!$N106,"0")</f>
        <v>0</v>
      </c>
      <c r="BR108" s="176" t="str">
        <f>IF(AND('Overflow Report'!$L106="Release [Sewer], Wet Weather",'Overflow Report'!$AA106="September"),'Overflow Report'!$N106,"0")</f>
        <v>0</v>
      </c>
      <c r="BS108" s="176" t="str">
        <f>IF(AND('Overflow Report'!$L106="Release [Sewer], Wet Weather",'Overflow Report'!$AA106="October"),'Overflow Report'!$N106,"0")</f>
        <v>0</v>
      </c>
      <c r="BT108" s="176" t="str">
        <f>IF(AND('Overflow Report'!$L106="Release [Sewer], Wet Weather",'Overflow Report'!$AA106="November"),'Overflow Report'!$N106,"0")</f>
        <v>0</v>
      </c>
      <c r="BU108" s="176" t="str">
        <f>IF(AND('Overflow Report'!$L106="Release [Sewer], Wet Weather",'Overflow Report'!$AA106="December"),'Overflow Report'!$N106,"0")</f>
        <v>0</v>
      </c>
      <c r="BV108" s="176"/>
      <c r="BW108" s="176"/>
      <c r="BX108" s="176"/>
      <c r="BY108" s="176"/>
      <c r="BZ108" s="176"/>
      <c r="CA108" s="176"/>
      <c r="CB108" s="176"/>
      <c r="CC108" s="176"/>
      <c r="CD108" s="176"/>
      <c r="CE108" s="176"/>
      <c r="CF108" s="176"/>
      <c r="CG108" s="176"/>
      <c r="CH108" s="176"/>
      <c r="CI108" s="176"/>
      <c r="CJ108" s="176"/>
    </row>
    <row r="109" spans="3:88" s="173" customFormat="1" ht="15">
      <c r="C109" s="174"/>
      <c r="D109" s="174"/>
      <c r="E109" s="174"/>
      <c r="R109" s="176"/>
      <c r="S109" s="176"/>
      <c r="T109" s="176"/>
      <c r="U109" s="176"/>
      <c r="V109" s="176"/>
      <c r="W109" s="176" t="str">
        <f>IF(AND('Overflow Report'!$L107="SSO, Dry Weather",'Overflow Report'!$AA107="January"),'Overflow Report'!$N107,"0")</f>
        <v>0</v>
      </c>
      <c r="X109" s="176" t="str">
        <f>IF(AND('Overflow Report'!$L107="SSO, Dry Weather",'Overflow Report'!$AA107="February"),'Overflow Report'!$N107,"0")</f>
        <v>0</v>
      </c>
      <c r="Y109" s="176" t="str">
        <f>IF(AND('Overflow Report'!$L107="SSO, Dry Weather",'Overflow Report'!$AA107="March"),'Overflow Report'!$N107,"0")</f>
        <v>0</v>
      </c>
      <c r="Z109" s="176" t="str">
        <f>IF(AND('Overflow Report'!$L107="SSO, Dry Weather",'Overflow Report'!$AA107="April"),'Overflow Report'!$N107,"0")</f>
        <v>0</v>
      </c>
      <c r="AA109" s="176" t="str">
        <f>IF(AND('Overflow Report'!$L107="SSO, Dry Weather",'Overflow Report'!$AA107="May"),'Overflow Report'!$N107,"0")</f>
        <v>0</v>
      </c>
      <c r="AB109" s="176" t="str">
        <f>IF(AND('Overflow Report'!$L107="SSO, Dry Weather",'Overflow Report'!$AA107="June"),'Overflow Report'!$N107,"0")</f>
        <v>0</v>
      </c>
      <c r="AC109" s="176" t="str">
        <f>IF(AND('Overflow Report'!$L107="SSO, Dry Weather",'Overflow Report'!$AA107="July"),'Overflow Report'!$N107,"0")</f>
        <v>0</v>
      </c>
      <c r="AD109" s="176" t="str">
        <f>IF(AND('Overflow Report'!$L107="SSO, Dry Weather",'Overflow Report'!$AA107="August"),'Overflow Report'!$N107,"0")</f>
        <v>0</v>
      </c>
      <c r="AE109" s="176" t="str">
        <f>IF(AND('Overflow Report'!$L107="SSO, Dry Weather",'Overflow Report'!$AA107="September"),'Overflow Report'!$N107,"0")</f>
        <v>0</v>
      </c>
      <c r="AF109" s="176" t="str">
        <f>IF(AND('Overflow Report'!$L107="SSO, Dry Weather",'Overflow Report'!$AA107="October"),'Overflow Report'!$N107,"0")</f>
        <v>0</v>
      </c>
      <c r="AG109" s="176" t="str">
        <f>IF(AND('Overflow Report'!$L107="SSO, Dry Weather",'Overflow Report'!$AA107="November"),'Overflow Report'!$N107,"0")</f>
        <v>0</v>
      </c>
      <c r="AH109" s="176" t="str">
        <f>IF(AND('Overflow Report'!$L107="SSO, Dry Weather",'Overflow Report'!$AA107="December"),'Overflow Report'!$N107,"0")</f>
        <v>0</v>
      </c>
      <c r="AI109" s="176"/>
      <c r="AJ109" s="176" t="str">
        <f>IF(AND('Overflow Report'!$L107="SSO, Wet Weather",'Overflow Report'!$AA107="January"),'Overflow Report'!$N107,"0")</f>
        <v>0</v>
      </c>
      <c r="AK109" s="176" t="str">
        <f>IF(AND('Overflow Report'!$L107="SSO, Wet Weather",'Overflow Report'!$AA107="February"),'Overflow Report'!$N107,"0")</f>
        <v>0</v>
      </c>
      <c r="AL109" s="176" t="str">
        <f>IF(AND('Overflow Report'!$L107="SSO, Wet Weather",'Overflow Report'!$AA107="March"),'Overflow Report'!$N107,"0")</f>
        <v>0</v>
      </c>
      <c r="AM109" s="176" t="str">
        <f>IF(AND('Overflow Report'!$L107="SSO, Wet Weather",'Overflow Report'!$AA107="April"),'Overflow Report'!$N107,"0")</f>
        <v>0</v>
      </c>
      <c r="AN109" s="176" t="str">
        <f>IF(AND('Overflow Report'!$L107="SSO, Wet Weather",'Overflow Report'!$AA107="May"),'Overflow Report'!$N107,"0")</f>
        <v>0</v>
      </c>
      <c r="AO109" s="176" t="str">
        <f>IF(AND('Overflow Report'!$L107="SSO, Wet Weather",'Overflow Report'!$AA107="June"),'Overflow Report'!$N107,"0")</f>
        <v>0</v>
      </c>
      <c r="AP109" s="176" t="str">
        <f>IF(AND('Overflow Report'!$L107="SSO, Wet Weather",'Overflow Report'!$AA107="July"),'Overflow Report'!$N107,"0")</f>
        <v>0</v>
      </c>
      <c r="AQ109" s="176" t="str">
        <f>IF(AND('Overflow Report'!$L107="SSO, Wet Weather",'Overflow Report'!$AA107="August"),'Overflow Report'!$N107,"0")</f>
        <v>0</v>
      </c>
      <c r="AR109" s="176" t="str">
        <f>IF(AND('Overflow Report'!$L107="SSO, Wet Weather",'Overflow Report'!$AA107="September"),'Overflow Report'!$N107,"0")</f>
        <v>0</v>
      </c>
      <c r="AS109" s="176" t="str">
        <f>IF(AND('Overflow Report'!$L107="SSO, Wet Weather",'Overflow Report'!$AA107="October"),'Overflow Report'!$N107,"0")</f>
        <v>0</v>
      </c>
      <c r="AT109" s="176" t="str">
        <f>IF(AND('Overflow Report'!$L107="SSO, Wet Weather",'Overflow Report'!$AA107="November"),'Overflow Report'!$N107,"0")</f>
        <v>0</v>
      </c>
      <c r="AU109" s="176" t="str">
        <f>IF(AND('Overflow Report'!$L107="SSO, Wet Weather",'Overflow Report'!$AA107="December"),'Overflow Report'!$N107,"0")</f>
        <v>0</v>
      </c>
      <c r="AV109" s="176"/>
      <c r="AW109" s="176" t="str">
        <f>IF(AND('Overflow Report'!$L107="Release [Sewer], Dry Weather",'Overflow Report'!$AA107="January"),'Overflow Report'!$N107,"0")</f>
        <v>0</v>
      </c>
      <c r="AX109" s="176" t="str">
        <f>IF(AND('Overflow Report'!$L107="Release [Sewer], Dry Weather",'Overflow Report'!$AA107="February"),'Overflow Report'!$N107,"0")</f>
        <v>0</v>
      </c>
      <c r="AY109" s="176" t="str">
        <f>IF(AND('Overflow Report'!$L107="Release [Sewer], Dry Weather",'Overflow Report'!$AA107="March"),'Overflow Report'!$N107,"0")</f>
        <v>0</v>
      </c>
      <c r="AZ109" s="176" t="str">
        <f>IF(AND('Overflow Report'!$L107="Release [Sewer], Dry Weather",'Overflow Report'!$AA107="April"),'Overflow Report'!$N107,"0")</f>
        <v>0</v>
      </c>
      <c r="BA109" s="176" t="str">
        <f>IF(AND('Overflow Report'!$L107="Release [Sewer], Dry Weather",'Overflow Report'!$AA107="May"),'Overflow Report'!$N107,"0")</f>
        <v>0</v>
      </c>
      <c r="BB109" s="176" t="str">
        <f>IF(AND('Overflow Report'!$L107="Release [Sewer], Dry Weather",'Overflow Report'!$AA107="June"),'Overflow Report'!$N107,"0")</f>
        <v>0</v>
      </c>
      <c r="BC109" s="176" t="str">
        <f>IF(AND('Overflow Report'!$L107="Release [Sewer], Dry Weather",'Overflow Report'!$AA107="July"),'Overflow Report'!$N107,"0")</f>
        <v>0</v>
      </c>
      <c r="BD109" s="176" t="str">
        <f>IF(AND('Overflow Report'!$L107="Release [Sewer], Dry Weather",'Overflow Report'!$AA107="August"),'Overflow Report'!$N107,"0")</f>
        <v>0</v>
      </c>
      <c r="BE109" s="176" t="str">
        <f>IF(AND('Overflow Report'!$L107="Release [Sewer], Dry Weather",'Overflow Report'!$AA107="September"),'Overflow Report'!$N107,"0")</f>
        <v>0</v>
      </c>
      <c r="BF109" s="176" t="str">
        <f>IF(AND('Overflow Report'!$L107="Release [Sewer], Dry Weather",'Overflow Report'!$AA107="October"),'Overflow Report'!$N107,"0")</f>
        <v>0</v>
      </c>
      <c r="BG109" s="176" t="str">
        <f>IF(AND('Overflow Report'!$L107="Release [Sewer], Dry Weather",'Overflow Report'!$AA107="November"),'Overflow Report'!$N107,"0")</f>
        <v>0</v>
      </c>
      <c r="BH109" s="176" t="str">
        <f>IF(AND('Overflow Report'!$L107="Release [Sewer], Dry Weather",'Overflow Report'!$AA107="December"),'Overflow Report'!$N107,"0")</f>
        <v>0</v>
      </c>
      <c r="BI109" s="176"/>
      <c r="BJ109" s="176" t="str">
        <f>IF(AND('Overflow Report'!$L107="Release [Sewer], Wet Weather",'Overflow Report'!$AA107="January"),'Overflow Report'!$N107,"0")</f>
        <v>0</v>
      </c>
      <c r="BK109" s="176" t="str">
        <f>IF(AND('Overflow Report'!$L107="Release [Sewer], Wet Weather",'Overflow Report'!$AA107="February"),'Overflow Report'!$N107,"0")</f>
        <v>0</v>
      </c>
      <c r="BL109" s="176" t="str">
        <f>IF(AND('Overflow Report'!$L107="Release [Sewer], Wet Weather",'Overflow Report'!$AA107="March"),'Overflow Report'!$N107,"0")</f>
        <v>0</v>
      </c>
      <c r="BM109" s="176" t="str">
        <f>IF(AND('Overflow Report'!$L107="Release [Sewer], Wet Weather",'Overflow Report'!$AA107="April"),'Overflow Report'!$N107,"0")</f>
        <v>0</v>
      </c>
      <c r="BN109" s="176" t="str">
        <f>IF(AND('Overflow Report'!$L107="Release [Sewer], Wet Weather",'Overflow Report'!$AA107="May"),'Overflow Report'!$N107,"0")</f>
        <v>0</v>
      </c>
      <c r="BO109" s="176" t="str">
        <f>IF(AND('Overflow Report'!$L107="Release [Sewer], Wet Weather",'Overflow Report'!$AA107="June"),'Overflow Report'!$N107,"0")</f>
        <v>0</v>
      </c>
      <c r="BP109" s="176" t="str">
        <f>IF(AND('Overflow Report'!$L107="Release [Sewer], Wet Weather",'Overflow Report'!$AA107="July"),'Overflow Report'!$N107,"0")</f>
        <v>0</v>
      </c>
      <c r="BQ109" s="176" t="str">
        <f>IF(AND('Overflow Report'!$L107="Release [Sewer], Wet Weather",'Overflow Report'!$AA107="August"),'Overflow Report'!$N107,"0")</f>
        <v>0</v>
      </c>
      <c r="BR109" s="176" t="str">
        <f>IF(AND('Overflow Report'!$L107="Release [Sewer], Wet Weather",'Overflow Report'!$AA107="September"),'Overflow Report'!$N107,"0")</f>
        <v>0</v>
      </c>
      <c r="BS109" s="176" t="str">
        <f>IF(AND('Overflow Report'!$L107="Release [Sewer], Wet Weather",'Overflow Report'!$AA107="October"),'Overflow Report'!$N107,"0")</f>
        <v>0</v>
      </c>
      <c r="BT109" s="176" t="str">
        <f>IF(AND('Overflow Report'!$L107="Release [Sewer], Wet Weather",'Overflow Report'!$AA107="November"),'Overflow Report'!$N107,"0")</f>
        <v>0</v>
      </c>
      <c r="BU109" s="176" t="str">
        <f>IF(AND('Overflow Report'!$L107="Release [Sewer], Wet Weather",'Overflow Report'!$AA107="December"),'Overflow Report'!$N107,"0")</f>
        <v>0</v>
      </c>
      <c r="BV109" s="176"/>
      <c r="BW109" s="176"/>
      <c r="BX109" s="176"/>
      <c r="BY109" s="176"/>
      <c r="BZ109" s="176"/>
      <c r="CA109" s="176"/>
      <c r="CB109" s="176"/>
      <c r="CC109" s="176"/>
      <c r="CD109" s="176"/>
      <c r="CE109" s="176"/>
      <c r="CF109" s="176"/>
      <c r="CG109" s="176"/>
      <c r="CH109" s="176"/>
      <c r="CI109" s="176"/>
      <c r="CJ109" s="176"/>
    </row>
    <row r="110" spans="3:88" s="173" customFormat="1" ht="15">
      <c r="C110" s="174"/>
      <c r="D110" s="174"/>
      <c r="E110" s="174"/>
      <c r="R110" s="176"/>
      <c r="S110" s="176"/>
      <c r="T110" s="176"/>
      <c r="U110" s="176"/>
      <c r="V110" s="176"/>
      <c r="W110" s="176" t="str">
        <f>IF(AND('Overflow Report'!$L108="SSO, Dry Weather",'Overflow Report'!$AA108="January"),'Overflow Report'!$N108,"0")</f>
        <v>0</v>
      </c>
      <c r="X110" s="176" t="str">
        <f>IF(AND('Overflow Report'!$L108="SSO, Dry Weather",'Overflow Report'!$AA108="February"),'Overflow Report'!$N108,"0")</f>
        <v>0</v>
      </c>
      <c r="Y110" s="176" t="str">
        <f>IF(AND('Overflow Report'!$L108="SSO, Dry Weather",'Overflow Report'!$AA108="March"),'Overflow Report'!$N108,"0")</f>
        <v>0</v>
      </c>
      <c r="Z110" s="176" t="str">
        <f>IF(AND('Overflow Report'!$L108="SSO, Dry Weather",'Overflow Report'!$AA108="April"),'Overflow Report'!$N108,"0")</f>
        <v>0</v>
      </c>
      <c r="AA110" s="176" t="str">
        <f>IF(AND('Overflow Report'!$L108="SSO, Dry Weather",'Overflow Report'!$AA108="May"),'Overflow Report'!$N108,"0")</f>
        <v>0</v>
      </c>
      <c r="AB110" s="176" t="str">
        <f>IF(AND('Overflow Report'!$L108="SSO, Dry Weather",'Overflow Report'!$AA108="June"),'Overflow Report'!$N108,"0")</f>
        <v>0</v>
      </c>
      <c r="AC110" s="176" t="str">
        <f>IF(AND('Overflow Report'!$L108="SSO, Dry Weather",'Overflow Report'!$AA108="July"),'Overflow Report'!$N108,"0")</f>
        <v>0</v>
      </c>
      <c r="AD110" s="176" t="str">
        <f>IF(AND('Overflow Report'!$L108="SSO, Dry Weather",'Overflow Report'!$AA108="August"),'Overflow Report'!$N108,"0")</f>
        <v>0</v>
      </c>
      <c r="AE110" s="176" t="str">
        <f>IF(AND('Overflow Report'!$L108="SSO, Dry Weather",'Overflow Report'!$AA108="September"),'Overflow Report'!$N108,"0")</f>
        <v>0</v>
      </c>
      <c r="AF110" s="176" t="str">
        <f>IF(AND('Overflow Report'!$L108="SSO, Dry Weather",'Overflow Report'!$AA108="October"),'Overflow Report'!$N108,"0")</f>
        <v>0</v>
      </c>
      <c r="AG110" s="176" t="str">
        <f>IF(AND('Overflow Report'!$L108="SSO, Dry Weather",'Overflow Report'!$AA108="November"),'Overflow Report'!$N108,"0")</f>
        <v>0</v>
      </c>
      <c r="AH110" s="176" t="str">
        <f>IF(AND('Overflow Report'!$L108="SSO, Dry Weather",'Overflow Report'!$AA108="December"),'Overflow Report'!$N108,"0")</f>
        <v>0</v>
      </c>
      <c r="AI110" s="176"/>
      <c r="AJ110" s="176" t="str">
        <f>IF(AND('Overflow Report'!$L108="SSO, Wet Weather",'Overflow Report'!$AA108="January"),'Overflow Report'!$N108,"0")</f>
        <v>0</v>
      </c>
      <c r="AK110" s="176" t="str">
        <f>IF(AND('Overflow Report'!$L108="SSO, Wet Weather",'Overflow Report'!$AA108="February"),'Overflow Report'!$N108,"0")</f>
        <v>0</v>
      </c>
      <c r="AL110" s="176" t="str">
        <f>IF(AND('Overflow Report'!$L108="SSO, Wet Weather",'Overflow Report'!$AA108="March"),'Overflow Report'!$N108,"0")</f>
        <v>0</v>
      </c>
      <c r="AM110" s="176" t="str">
        <f>IF(AND('Overflow Report'!$L108="SSO, Wet Weather",'Overflow Report'!$AA108="April"),'Overflow Report'!$N108,"0")</f>
        <v>0</v>
      </c>
      <c r="AN110" s="176" t="str">
        <f>IF(AND('Overflow Report'!$L108="SSO, Wet Weather",'Overflow Report'!$AA108="May"),'Overflow Report'!$N108,"0")</f>
        <v>0</v>
      </c>
      <c r="AO110" s="176" t="str">
        <f>IF(AND('Overflow Report'!$L108="SSO, Wet Weather",'Overflow Report'!$AA108="June"),'Overflow Report'!$N108,"0")</f>
        <v>0</v>
      </c>
      <c r="AP110" s="176" t="str">
        <f>IF(AND('Overflow Report'!$L108="SSO, Wet Weather",'Overflow Report'!$AA108="July"),'Overflow Report'!$N108,"0")</f>
        <v>0</v>
      </c>
      <c r="AQ110" s="176" t="str">
        <f>IF(AND('Overflow Report'!$L108="SSO, Wet Weather",'Overflow Report'!$AA108="August"),'Overflow Report'!$N108,"0")</f>
        <v>0</v>
      </c>
      <c r="AR110" s="176" t="str">
        <f>IF(AND('Overflow Report'!$L108="SSO, Wet Weather",'Overflow Report'!$AA108="September"),'Overflow Report'!$N108,"0")</f>
        <v>0</v>
      </c>
      <c r="AS110" s="176" t="str">
        <f>IF(AND('Overflow Report'!$L108="SSO, Wet Weather",'Overflow Report'!$AA108="October"),'Overflow Report'!$N108,"0")</f>
        <v>0</v>
      </c>
      <c r="AT110" s="176" t="str">
        <f>IF(AND('Overflow Report'!$L108="SSO, Wet Weather",'Overflow Report'!$AA108="November"),'Overflow Report'!$N108,"0")</f>
        <v>0</v>
      </c>
      <c r="AU110" s="176" t="str">
        <f>IF(AND('Overflow Report'!$L108="SSO, Wet Weather",'Overflow Report'!$AA108="December"),'Overflow Report'!$N108,"0")</f>
        <v>0</v>
      </c>
      <c r="AV110" s="176"/>
      <c r="AW110" s="176" t="str">
        <f>IF(AND('Overflow Report'!$L108="Release [Sewer], Dry Weather",'Overflow Report'!$AA108="January"),'Overflow Report'!$N108,"0")</f>
        <v>0</v>
      </c>
      <c r="AX110" s="176" t="str">
        <f>IF(AND('Overflow Report'!$L108="Release [Sewer], Dry Weather",'Overflow Report'!$AA108="February"),'Overflow Report'!$N108,"0")</f>
        <v>0</v>
      </c>
      <c r="AY110" s="176" t="str">
        <f>IF(AND('Overflow Report'!$L108="Release [Sewer], Dry Weather",'Overflow Report'!$AA108="March"),'Overflow Report'!$N108,"0")</f>
        <v>0</v>
      </c>
      <c r="AZ110" s="176" t="str">
        <f>IF(AND('Overflow Report'!$L108="Release [Sewer], Dry Weather",'Overflow Report'!$AA108="April"),'Overflow Report'!$N108,"0")</f>
        <v>0</v>
      </c>
      <c r="BA110" s="176" t="str">
        <f>IF(AND('Overflow Report'!$L108="Release [Sewer], Dry Weather",'Overflow Report'!$AA108="May"),'Overflow Report'!$N108,"0")</f>
        <v>0</v>
      </c>
      <c r="BB110" s="176" t="str">
        <f>IF(AND('Overflow Report'!$L108="Release [Sewer], Dry Weather",'Overflow Report'!$AA108="June"),'Overflow Report'!$N108,"0")</f>
        <v>0</v>
      </c>
      <c r="BC110" s="176" t="str">
        <f>IF(AND('Overflow Report'!$L108="Release [Sewer], Dry Weather",'Overflow Report'!$AA108="July"),'Overflow Report'!$N108,"0")</f>
        <v>0</v>
      </c>
      <c r="BD110" s="176" t="str">
        <f>IF(AND('Overflow Report'!$L108="Release [Sewer], Dry Weather",'Overflow Report'!$AA108="August"),'Overflow Report'!$N108,"0")</f>
        <v>0</v>
      </c>
      <c r="BE110" s="176" t="str">
        <f>IF(AND('Overflow Report'!$L108="Release [Sewer], Dry Weather",'Overflow Report'!$AA108="September"),'Overflow Report'!$N108,"0")</f>
        <v>0</v>
      </c>
      <c r="BF110" s="176" t="str">
        <f>IF(AND('Overflow Report'!$L108="Release [Sewer], Dry Weather",'Overflow Report'!$AA108="October"),'Overflow Report'!$N108,"0")</f>
        <v>0</v>
      </c>
      <c r="BG110" s="176" t="str">
        <f>IF(AND('Overflow Report'!$L108="Release [Sewer], Dry Weather",'Overflow Report'!$AA108="November"),'Overflow Report'!$N108,"0")</f>
        <v>0</v>
      </c>
      <c r="BH110" s="176" t="str">
        <f>IF(AND('Overflow Report'!$L108="Release [Sewer], Dry Weather",'Overflow Report'!$AA108="December"),'Overflow Report'!$N108,"0")</f>
        <v>0</v>
      </c>
      <c r="BI110" s="176"/>
      <c r="BJ110" s="176" t="str">
        <f>IF(AND('Overflow Report'!$L108="Release [Sewer], Wet Weather",'Overflow Report'!$AA108="January"),'Overflow Report'!$N108,"0")</f>
        <v>0</v>
      </c>
      <c r="BK110" s="176" t="str">
        <f>IF(AND('Overflow Report'!$L108="Release [Sewer], Wet Weather",'Overflow Report'!$AA108="February"),'Overflow Report'!$N108,"0")</f>
        <v>0</v>
      </c>
      <c r="BL110" s="176" t="str">
        <f>IF(AND('Overflow Report'!$L108="Release [Sewer], Wet Weather",'Overflow Report'!$AA108="March"),'Overflow Report'!$N108,"0")</f>
        <v>0</v>
      </c>
      <c r="BM110" s="176" t="str">
        <f>IF(AND('Overflow Report'!$L108="Release [Sewer], Wet Weather",'Overflow Report'!$AA108="April"),'Overflow Report'!$N108,"0")</f>
        <v>0</v>
      </c>
      <c r="BN110" s="176" t="str">
        <f>IF(AND('Overflow Report'!$L108="Release [Sewer], Wet Weather",'Overflow Report'!$AA108="May"),'Overflow Report'!$N108,"0")</f>
        <v>0</v>
      </c>
      <c r="BO110" s="176" t="str">
        <f>IF(AND('Overflow Report'!$L108="Release [Sewer], Wet Weather",'Overflow Report'!$AA108="June"),'Overflow Report'!$N108,"0")</f>
        <v>0</v>
      </c>
      <c r="BP110" s="176" t="str">
        <f>IF(AND('Overflow Report'!$L108="Release [Sewer], Wet Weather",'Overflow Report'!$AA108="July"),'Overflow Report'!$N108,"0")</f>
        <v>0</v>
      </c>
      <c r="BQ110" s="176" t="str">
        <f>IF(AND('Overflow Report'!$L108="Release [Sewer], Wet Weather",'Overflow Report'!$AA108="August"),'Overflow Report'!$N108,"0")</f>
        <v>0</v>
      </c>
      <c r="BR110" s="176" t="str">
        <f>IF(AND('Overflow Report'!$L108="Release [Sewer], Wet Weather",'Overflow Report'!$AA108="September"),'Overflow Report'!$N108,"0")</f>
        <v>0</v>
      </c>
      <c r="BS110" s="176" t="str">
        <f>IF(AND('Overflow Report'!$L108="Release [Sewer], Wet Weather",'Overflow Report'!$AA108="October"),'Overflow Report'!$N108,"0")</f>
        <v>0</v>
      </c>
      <c r="BT110" s="176" t="str">
        <f>IF(AND('Overflow Report'!$L108="Release [Sewer], Wet Weather",'Overflow Report'!$AA108="November"),'Overflow Report'!$N108,"0")</f>
        <v>0</v>
      </c>
      <c r="BU110" s="176" t="str">
        <f>IF(AND('Overflow Report'!$L108="Release [Sewer], Wet Weather",'Overflow Report'!$AA108="December"),'Overflow Report'!$N108,"0")</f>
        <v>0</v>
      </c>
      <c r="BV110" s="176"/>
      <c r="BW110" s="176"/>
      <c r="BX110" s="176"/>
      <c r="BY110" s="176"/>
      <c r="BZ110" s="176"/>
      <c r="CA110" s="176"/>
      <c r="CB110" s="176"/>
      <c r="CC110" s="176"/>
      <c r="CD110" s="176"/>
      <c r="CE110" s="176"/>
      <c r="CF110" s="176"/>
      <c r="CG110" s="176"/>
      <c r="CH110" s="176"/>
      <c r="CI110" s="176"/>
      <c r="CJ110" s="176"/>
    </row>
    <row r="111" spans="3:88" s="173" customFormat="1" ht="15">
      <c r="C111" s="174"/>
      <c r="D111" s="174"/>
      <c r="E111" s="174"/>
      <c r="R111" s="176"/>
      <c r="S111" s="176"/>
      <c r="T111" s="176"/>
      <c r="U111" s="176"/>
      <c r="V111" s="176"/>
      <c r="W111" s="176" t="str">
        <f>IF(AND('Overflow Report'!$L109="SSO, Dry Weather",'Overflow Report'!$AA109="January"),'Overflow Report'!$N109,"0")</f>
        <v>0</v>
      </c>
      <c r="X111" s="176" t="str">
        <f>IF(AND('Overflow Report'!$L109="SSO, Dry Weather",'Overflow Report'!$AA109="February"),'Overflow Report'!$N109,"0")</f>
        <v>0</v>
      </c>
      <c r="Y111" s="176" t="str">
        <f>IF(AND('Overflow Report'!$L109="SSO, Dry Weather",'Overflow Report'!$AA109="March"),'Overflow Report'!$N109,"0")</f>
        <v>0</v>
      </c>
      <c r="Z111" s="176" t="str">
        <f>IF(AND('Overflow Report'!$L109="SSO, Dry Weather",'Overflow Report'!$AA109="April"),'Overflow Report'!$N109,"0")</f>
        <v>0</v>
      </c>
      <c r="AA111" s="176" t="str">
        <f>IF(AND('Overflow Report'!$L109="SSO, Dry Weather",'Overflow Report'!$AA109="May"),'Overflow Report'!$N109,"0")</f>
        <v>0</v>
      </c>
      <c r="AB111" s="176" t="str">
        <f>IF(AND('Overflow Report'!$L109="SSO, Dry Weather",'Overflow Report'!$AA109="June"),'Overflow Report'!$N109,"0")</f>
        <v>0</v>
      </c>
      <c r="AC111" s="176" t="str">
        <f>IF(AND('Overflow Report'!$L109="SSO, Dry Weather",'Overflow Report'!$AA109="July"),'Overflow Report'!$N109,"0")</f>
        <v>0</v>
      </c>
      <c r="AD111" s="176" t="str">
        <f>IF(AND('Overflow Report'!$L109="SSO, Dry Weather",'Overflow Report'!$AA109="August"),'Overflow Report'!$N109,"0")</f>
        <v>0</v>
      </c>
      <c r="AE111" s="176" t="str">
        <f>IF(AND('Overflow Report'!$L109="SSO, Dry Weather",'Overflow Report'!$AA109="September"),'Overflow Report'!$N109,"0")</f>
        <v>0</v>
      </c>
      <c r="AF111" s="176" t="str">
        <f>IF(AND('Overflow Report'!$L109="SSO, Dry Weather",'Overflow Report'!$AA109="October"),'Overflow Report'!$N109,"0")</f>
        <v>0</v>
      </c>
      <c r="AG111" s="176" t="str">
        <f>IF(AND('Overflow Report'!$L109="SSO, Dry Weather",'Overflow Report'!$AA109="November"),'Overflow Report'!$N109,"0")</f>
        <v>0</v>
      </c>
      <c r="AH111" s="176" t="str">
        <f>IF(AND('Overflow Report'!$L109="SSO, Dry Weather",'Overflow Report'!$AA109="December"),'Overflow Report'!$N109,"0")</f>
        <v>0</v>
      </c>
      <c r="AI111" s="176"/>
      <c r="AJ111" s="176" t="str">
        <f>IF(AND('Overflow Report'!$L109="SSO, Wet Weather",'Overflow Report'!$AA109="January"),'Overflow Report'!$N109,"0")</f>
        <v>0</v>
      </c>
      <c r="AK111" s="176" t="str">
        <f>IF(AND('Overflow Report'!$L109="SSO, Wet Weather",'Overflow Report'!$AA109="February"),'Overflow Report'!$N109,"0")</f>
        <v>0</v>
      </c>
      <c r="AL111" s="176" t="str">
        <f>IF(AND('Overflow Report'!$L109="SSO, Wet Weather",'Overflow Report'!$AA109="March"),'Overflow Report'!$N109,"0")</f>
        <v>0</v>
      </c>
      <c r="AM111" s="176" t="str">
        <f>IF(AND('Overflow Report'!$L109="SSO, Wet Weather",'Overflow Report'!$AA109="April"),'Overflow Report'!$N109,"0")</f>
        <v>0</v>
      </c>
      <c r="AN111" s="176" t="str">
        <f>IF(AND('Overflow Report'!$L109="SSO, Wet Weather",'Overflow Report'!$AA109="May"),'Overflow Report'!$N109,"0")</f>
        <v>0</v>
      </c>
      <c r="AO111" s="176" t="str">
        <f>IF(AND('Overflow Report'!$L109="SSO, Wet Weather",'Overflow Report'!$AA109="June"),'Overflow Report'!$N109,"0")</f>
        <v>0</v>
      </c>
      <c r="AP111" s="176" t="str">
        <f>IF(AND('Overflow Report'!$L109="SSO, Wet Weather",'Overflow Report'!$AA109="July"),'Overflow Report'!$N109,"0")</f>
        <v>0</v>
      </c>
      <c r="AQ111" s="176" t="str">
        <f>IF(AND('Overflow Report'!$L109="SSO, Wet Weather",'Overflow Report'!$AA109="August"),'Overflow Report'!$N109,"0")</f>
        <v>0</v>
      </c>
      <c r="AR111" s="176" t="str">
        <f>IF(AND('Overflow Report'!$L109="SSO, Wet Weather",'Overflow Report'!$AA109="September"),'Overflow Report'!$N109,"0")</f>
        <v>0</v>
      </c>
      <c r="AS111" s="176" t="str">
        <f>IF(AND('Overflow Report'!$L109="SSO, Wet Weather",'Overflow Report'!$AA109="October"),'Overflow Report'!$N109,"0")</f>
        <v>0</v>
      </c>
      <c r="AT111" s="176" t="str">
        <f>IF(AND('Overflow Report'!$L109="SSO, Wet Weather",'Overflow Report'!$AA109="November"),'Overflow Report'!$N109,"0")</f>
        <v>0</v>
      </c>
      <c r="AU111" s="176" t="str">
        <f>IF(AND('Overflow Report'!$L109="SSO, Wet Weather",'Overflow Report'!$AA109="December"),'Overflow Report'!$N109,"0")</f>
        <v>0</v>
      </c>
      <c r="AV111" s="176"/>
      <c r="AW111" s="176" t="str">
        <f>IF(AND('Overflow Report'!$L109="Release [Sewer], Dry Weather",'Overflow Report'!$AA109="January"),'Overflow Report'!$N109,"0")</f>
        <v>0</v>
      </c>
      <c r="AX111" s="176" t="str">
        <f>IF(AND('Overflow Report'!$L109="Release [Sewer], Dry Weather",'Overflow Report'!$AA109="February"),'Overflow Report'!$N109,"0")</f>
        <v>0</v>
      </c>
      <c r="AY111" s="176" t="str">
        <f>IF(AND('Overflow Report'!$L109="Release [Sewer], Dry Weather",'Overflow Report'!$AA109="March"),'Overflow Report'!$N109,"0")</f>
        <v>0</v>
      </c>
      <c r="AZ111" s="176" t="str">
        <f>IF(AND('Overflow Report'!$L109="Release [Sewer], Dry Weather",'Overflow Report'!$AA109="April"),'Overflow Report'!$N109,"0")</f>
        <v>0</v>
      </c>
      <c r="BA111" s="176" t="str">
        <f>IF(AND('Overflow Report'!$L109="Release [Sewer], Dry Weather",'Overflow Report'!$AA109="May"),'Overflow Report'!$N109,"0")</f>
        <v>0</v>
      </c>
      <c r="BB111" s="176" t="str">
        <f>IF(AND('Overflow Report'!$L109="Release [Sewer], Dry Weather",'Overflow Report'!$AA109="June"),'Overflow Report'!$N109,"0")</f>
        <v>0</v>
      </c>
      <c r="BC111" s="176" t="str">
        <f>IF(AND('Overflow Report'!$L109="Release [Sewer], Dry Weather",'Overflow Report'!$AA109="July"),'Overflow Report'!$N109,"0")</f>
        <v>0</v>
      </c>
      <c r="BD111" s="176" t="str">
        <f>IF(AND('Overflow Report'!$L109="Release [Sewer], Dry Weather",'Overflow Report'!$AA109="August"),'Overflow Report'!$N109,"0")</f>
        <v>0</v>
      </c>
      <c r="BE111" s="176" t="str">
        <f>IF(AND('Overflow Report'!$L109="Release [Sewer], Dry Weather",'Overflow Report'!$AA109="September"),'Overflow Report'!$N109,"0")</f>
        <v>0</v>
      </c>
      <c r="BF111" s="176" t="str">
        <f>IF(AND('Overflow Report'!$L109="Release [Sewer], Dry Weather",'Overflow Report'!$AA109="October"),'Overflow Report'!$N109,"0")</f>
        <v>0</v>
      </c>
      <c r="BG111" s="176" t="str">
        <f>IF(AND('Overflow Report'!$L109="Release [Sewer], Dry Weather",'Overflow Report'!$AA109="November"),'Overflow Report'!$N109,"0")</f>
        <v>0</v>
      </c>
      <c r="BH111" s="176" t="str">
        <f>IF(AND('Overflow Report'!$L109="Release [Sewer], Dry Weather",'Overflow Report'!$AA109="December"),'Overflow Report'!$N109,"0")</f>
        <v>0</v>
      </c>
      <c r="BI111" s="176"/>
      <c r="BJ111" s="176" t="str">
        <f>IF(AND('Overflow Report'!$L109="Release [Sewer], Wet Weather",'Overflow Report'!$AA109="January"),'Overflow Report'!$N109,"0")</f>
        <v>0</v>
      </c>
      <c r="BK111" s="176" t="str">
        <f>IF(AND('Overflow Report'!$L109="Release [Sewer], Wet Weather",'Overflow Report'!$AA109="February"),'Overflow Report'!$N109,"0")</f>
        <v>0</v>
      </c>
      <c r="BL111" s="176" t="str">
        <f>IF(AND('Overflow Report'!$L109="Release [Sewer], Wet Weather",'Overflow Report'!$AA109="March"),'Overflow Report'!$N109,"0")</f>
        <v>0</v>
      </c>
      <c r="BM111" s="176" t="str">
        <f>IF(AND('Overflow Report'!$L109="Release [Sewer], Wet Weather",'Overflow Report'!$AA109="April"),'Overflow Report'!$N109,"0")</f>
        <v>0</v>
      </c>
      <c r="BN111" s="176" t="str">
        <f>IF(AND('Overflow Report'!$L109="Release [Sewer], Wet Weather",'Overflow Report'!$AA109="May"),'Overflow Report'!$N109,"0")</f>
        <v>0</v>
      </c>
      <c r="BO111" s="176" t="str">
        <f>IF(AND('Overflow Report'!$L109="Release [Sewer], Wet Weather",'Overflow Report'!$AA109="June"),'Overflow Report'!$N109,"0")</f>
        <v>0</v>
      </c>
      <c r="BP111" s="176" t="str">
        <f>IF(AND('Overflow Report'!$L109="Release [Sewer], Wet Weather",'Overflow Report'!$AA109="July"),'Overflow Report'!$N109,"0")</f>
        <v>0</v>
      </c>
      <c r="BQ111" s="176" t="str">
        <f>IF(AND('Overflow Report'!$L109="Release [Sewer], Wet Weather",'Overflow Report'!$AA109="August"),'Overflow Report'!$N109,"0")</f>
        <v>0</v>
      </c>
      <c r="BR111" s="176" t="str">
        <f>IF(AND('Overflow Report'!$L109="Release [Sewer], Wet Weather",'Overflow Report'!$AA109="September"),'Overflow Report'!$N109,"0")</f>
        <v>0</v>
      </c>
      <c r="BS111" s="176" t="str">
        <f>IF(AND('Overflow Report'!$L109="Release [Sewer], Wet Weather",'Overflow Report'!$AA109="October"),'Overflow Report'!$N109,"0")</f>
        <v>0</v>
      </c>
      <c r="BT111" s="176" t="str">
        <f>IF(AND('Overflow Report'!$L109="Release [Sewer], Wet Weather",'Overflow Report'!$AA109="November"),'Overflow Report'!$N109,"0")</f>
        <v>0</v>
      </c>
      <c r="BU111" s="176" t="str">
        <f>IF(AND('Overflow Report'!$L109="Release [Sewer], Wet Weather",'Overflow Report'!$AA109="December"),'Overflow Report'!$N109,"0")</f>
        <v>0</v>
      </c>
      <c r="BV111" s="176"/>
      <c r="BW111" s="176"/>
      <c r="BX111" s="176"/>
      <c r="BY111" s="176"/>
      <c r="BZ111" s="176"/>
      <c r="CA111" s="176"/>
      <c r="CB111" s="176"/>
      <c r="CC111" s="176"/>
      <c r="CD111" s="176"/>
      <c r="CE111" s="176"/>
      <c r="CF111" s="176"/>
      <c r="CG111" s="176"/>
      <c r="CH111" s="176"/>
      <c r="CI111" s="176"/>
      <c r="CJ111" s="176"/>
    </row>
    <row r="112" spans="3:88" s="173" customFormat="1" ht="15">
      <c r="C112" s="174"/>
      <c r="D112" s="174"/>
      <c r="E112" s="174"/>
      <c r="R112" s="176"/>
      <c r="S112" s="176"/>
      <c r="T112" s="176"/>
      <c r="U112" s="176"/>
      <c r="V112" s="176"/>
      <c r="W112" s="176" t="str">
        <f>IF(AND('Overflow Report'!$L110="SSO, Dry Weather",'Overflow Report'!$AA110="January"),'Overflow Report'!$N110,"0")</f>
        <v>0</v>
      </c>
      <c r="X112" s="176" t="str">
        <f>IF(AND('Overflow Report'!$L110="SSO, Dry Weather",'Overflow Report'!$AA110="February"),'Overflow Report'!$N110,"0")</f>
        <v>0</v>
      </c>
      <c r="Y112" s="176" t="str">
        <f>IF(AND('Overflow Report'!$L110="SSO, Dry Weather",'Overflow Report'!$AA110="March"),'Overflow Report'!$N110,"0")</f>
        <v>0</v>
      </c>
      <c r="Z112" s="176" t="str">
        <f>IF(AND('Overflow Report'!$L110="SSO, Dry Weather",'Overflow Report'!$AA110="April"),'Overflow Report'!$N110,"0")</f>
        <v>0</v>
      </c>
      <c r="AA112" s="176" t="str">
        <f>IF(AND('Overflow Report'!$L110="SSO, Dry Weather",'Overflow Report'!$AA110="May"),'Overflow Report'!$N110,"0")</f>
        <v>0</v>
      </c>
      <c r="AB112" s="176" t="str">
        <f>IF(AND('Overflow Report'!$L110="SSO, Dry Weather",'Overflow Report'!$AA110="June"),'Overflow Report'!$N110,"0")</f>
        <v>0</v>
      </c>
      <c r="AC112" s="176" t="str">
        <f>IF(AND('Overflow Report'!$L110="SSO, Dry Weather",'Overflow Report'!$AA110="July"),'Overflow Report'!$N110,"0")</f>
        <v>0</v>
      </c>
      <c r="AD112" s="176" t="str">
        <f>IF(AND('Overflow Report'!$L110="SSO, Dry Weather",'Overflow Report'!$AA110="August"),'Overflow Report'!$N110,"0")</f>
        <v>0</v>
      </c>
      <c r="AE112" s="176" t="str">
        <f>IF(AND('Overflow Report'!$L110="SSO, Dry Weather",'Overflow Report'!$AA110="September"),'Overflow Report'!$N110,"0")</f>
        <v>0</v>
      </c>
      <c r="AF112" s="176" t="str">
        <f>IF(AND('Overflow Report'!$L110="SSO, Dry Weather",'Overflow Report'!$AA110="October"),'Overflow Report'!$N110,"0")</f>
        <v>0</v>
      </c>
      <c r="AG112" s="176" t="str">
        <f>IF(AND('Overflow Report'!$L110="SSO, Dry Weather",'Overflow Report'!$AA110="November"),'Overflow Report'!$N110,"0")</f>
        <v>0</v>
      </c>
      <c r="AH112" s="176" t="str">
        <f>IF(AND('Overflow Report'!$L110="SSO, Dry Weather",'Overflow Report'!$AA110="December"),'Overflow Report'!$N110,"0")</f>
        <v>0</v>
      </c>
      <c r="AI112" s="176"/>
      <c r="AJ112" s="176" t="str">
        <f>IF(AND('Overflow Report'!$L110="SSO, Wet Weather",'Overflow Report'!$AA110="January"),'Overflow Report'!$N110,"0")</f>
        <v>0</v>
      </c>
      <c r="AK112" s="176" t="str">
        <f>IF(AND('Overflow Report'!$L110="SSO, Wet Weather",'Overflow Report'!$AA110="February"),'Overflow Report'!$N110,"0")</f>
        <v>0</v>
      </c>
      <c r="AL112" s="176" t="str">
        <f>IF(AND('Overflow Report'!$L110="SSO, Wet Weather",'Overflow Report'!$AA110="March"),'Overflow Report'!$N110,"0")</f>
        <v>0</v>
      </c>
      <c r="AM112" s="176" t="str">
        <f>IF(AND('Overflow Report'!$L110="SSO, Wet Weather",'Overflow Report'!$AA110="April"),'Overflow Report'!$N110,"0")</f>
        <v>0</v>
      </c>
      <c r="AN112" s="176" t="str">
        <f>IF(AND('Overflow Report'!$L110="SSO, Wet Weather",'Overflow Report'!$AA110="May"),'Overflow Report'!$N110,"0")</f>
        <v>0</v>
      </c>
      <c r="AO112" s="176" t="str">
        <f>IF(AND('Overflow Report'!$L110="SSO, Wet Weather",'Overflow Report'!$AA110="June"),'Overflow Report'!$N110,"0")</f>
        <v>0</v>
      </c>
      <c r="AP112" s="176" t="str">
        <f>IF(AND('Overflow Report'!$L110="SSO, Wet Weather",'Overflow Report'!$AA110="July"),'Overflow Report'!$N110,"0")</f>
        <v>0</v>
      </c>
      <c r="AQ112" s="176" t="str">
        <f>IF(AND('Overflow Report'!$L110="SSO, Wet Weather",'Overflow Report'!$AA110="August"),'Overflow Report'!$N110,"0")</f>
        <v>0</v>
      </c>
      <c r="AR112" s="176" t="str">
        <f>IF(AND('Overflow Report'!$L110="SSO, Wet Weather",'Overflow Report'!$AA110="September"),'Overflow Report'!$N110,"0")</f>
        <v>0</v>
      </c>
      <c r="AS112" s="176" t="str">
        <f>IF(AND('Overflow Report'!$L110="SSO, Wet Weather",'Overflow Report'!$AA110="October"),'Overflow Report'!$N110,"0")</f>
        <v>0</v>
      </c>
      <c r="AT112" s="176" t="str">
        <f>IF(AND('Overflow Report'!$L110="SSO, Wet Weather",'Overflow Report'!$AA110="November"),'Overflow Report'!$N110,"0")</f>
        <v>0</v>
      </c>
      <c r="AU112" s="176" t="str">
        <f>IF(AND('Overflow Report'!$L110="SSO, Wet Weather",'Overflow Report'!$AA110="December"),'Overflow Report'!$N110,"0")</f>
        <v>0</v>
      </c>
      <c r="AV112" s="176"/>
      <c r="AW112" s="176" t="str">
        <f>IF(AND('Overflow Report'!$L110="Release [Sewer], Dry Weather",'Overflow Report'!$AA110="January"),'Overflow Report'!$N110,"0")</f>
        <v>0</v>
      </c>
      <c r="AX112" s="176" t="str">
        <f>IF(AND('Overflow Report'!$L110="Release [Sewer], Dry Weather",'Overflow Report'!$AA110="February"),'Overflow Report'!$N110,"0")</f>
        <v>0</v>
      </c>
      <c r="AY112" s="176" t="str">
        <f>IF(AND('Overflow Report'!$L110="Release [Sewer], Dry Weather",'Overflow Report'!$AA110="March"),'Overflow Report'!$N110,"0")</f>
        <v>0</v>
      </c>
      <c r="AZ112" s="176" t="str">
        <f>IF(AND('Overflow Report'!$L110="Release [Sewer], Dry Weather",'Overflow Report'!$AA110="April"),'Overflow Report'!$N110,"0")</f>
        <v>0</v>
      </c>
      <c r="BA112" s="176" t="str">
        <f>IF(AND('Overflow Report'!$L110="Release [Sewer], Dry Weather",'Overflow Report'!$AA110="May"),'Overflow Report'!$N110,"0")</f>
        <v>0</v>
      </c>
      <c r="BB112" s="176" t="str">
        <f>IF(AND('Overflow Report'!$L110="Release [Sewer], Dry Weather",'Overflow Report'!$AA110="June"),'Overflow Report'!$N110,"0")</f>
        <v>0</v>
      </c>
      <c r="BC112" s="176" t="str">
        <f>IF(AND('Overflow Report'!$L110="Release [Sewer], Dry Weather",'Overflow Report'!$AA110="July"),'Overflow Report'!$N110,"0")</f>
        <v>0</v>
      </c>
      <c r="BD112" s="176" t="str">
        <f>IF(AND('Overflow Report'!$L110="Release [Sewer], Dry Weather",'Overflow Report'!$AA110="August"),'Overflow Report'!$N110,"0")</f>
        <v>0</v>
      </c>
      <c r="BE112" s="176" t="str">
        <f>IF(AND('Overflow Report'!$L110="Release [Sewer], Dry Weather",'Overflow Report'!$AA110="September"),'Overflow Report'!$N110,"0")</f>
        <v>0</v>
      </c>
      <c r="BF112" s="176" t="str">
        <f>IF(AND('Overflow Report'!$L110="Release [Sewer], Dry Weather",'Overflow Report'!$AA110="October"),'Overflow Report'!$N110,"0")</f>
        <v>0</v>
      </c>
      <c r="BG112" s="176" t="str">
        <f>IF(AND('Overflow Report'!$L110="Release [Sewer], Dry Weather",'Overflow Report'!$AA110="November"),'Overflow Report'!$N110,"0")</f>
        <v>0</v>
      </c>
      <c r="BH112" s="176" t="str">
        <f>IF(AND('Overflow Report'!$L110="Release [Sewer], Dry Weather",'Overflow Report'!$AA110="December"),'Overflow Report'!$N110,"0")</f>
        <v>0</v>
      </c>
      <c r="BI112" s="176"/>
      <c r="BJ112" s="176" t="str">
        <f>IF(AND('Overflow Report'!$L110="Release [Sewer], Wet Weather",'Overflow Report'!$AA110="January"),'Overflow Report'!$N110,"0")</f>
        <v>0</v>
      </c>
      <c r="BK112" s="176" t="str">
        <f>IF(AND('Overflow Report'!$L110="Release [Sewer], Wet Weather",'Overflow Report'!$AA110="February"),'Overflow Report'!$N110,"0")</f>
        <v>0</v>
      </c>
      <c r="BL112" s="176" t="str">
        <f>IF(AND('Overflow Report'!$L110="Release [Sewer], Wet Weather",'Overflow Report'!$AA110="March"),'Overflow Report'!$N110,"0")</f>
        <v>0</v>
      </c>
      <c r="BM112" s="176" t="str">
        <f>IF(AND('Overflow Report'!$L110="Release [Sewer], Wet Weather",'Overflow Report'!$AA110="April"),'Overflow Report'!$N110,"0")</f>
        <v>0</v>
      </c>
      <c r="BN112" s="176" t="str">
        <f>IF(AND('Overflow Report'!$L110="Release [Sewer], Wet Weather",'Overflow Report'!$AA110="May"),'Overflow Report'!$N110,"0")</f>
        <v>0</v>
      </c>
      <c r="BO112" s="176" t="str">
        <f>IF(AND('Overflow Report'!$L110="Release [Sewer], Wet Weather",'Overflow Report'!$AA110="June"),'Overflow Report'!$N110,"0")</f>
        <v>0</v>
      </c>
      <c r="BP112" s="176" t="str">
        <f>IF(AND('Overflow Report'!$L110="Release [Sewer], Wet Weather",'Overflow Report'!$AA110="July"),'Overflow Report'!$N110,"0")</f>
        <v>0</v>
      </c>
      <c r="BQ112" s="176" t="str">
        <f>IF(AND('Overflow Report'!$L110="Release [Sewer], Wet Weather",'Overflow Report'!$AA110="August"),'Overflow Report'!$N110,"0")</f>
        <v>0</v>
      </c>
      <c r="BR112" s="176" t="str">
        <f>IF(AND('Overflow Report'!$L110="Release [Sewer], Wet Weather",'Overflow Report'!$AA110="September"),'Overflow Report'!$N110,"0")</f>
        <v>0</v>
      </c>
      <c r="BS112" s="176" t="str">
        <f>IF(AND('Overflow Report'!$L110="Release [Sewer], Wet Weather",'Overflow Report'!$AA110="October"),'Overflow Report'!$N110,"0")</f>
        <v>0</v>
      </c>
      <c r="BT112" s="176" t="str">
        <f>IF(AND('Overflow Report'!$L110="Release [Sewer], Wet Weather",'Overflow Report'!$AA110="November"),'Overflow Report'!$N110,"0")</f>
        <v>0</v>
      </c>
      <c r="BU112" s="176" t="str">
        <f>IF(AND('Overflow Report'!$L110="Release [Sewer], Wet Weather",'Overflow Report'!$AA110="December"),'Overflow Report'!$N110,"0")</f>
        <v>0</v>
      </c>
      <c r="BV112" s="176"/>
      <c r="BW112" s="176"/>
      <c r="BX112" s="176"/>
      <c r="BY112" s="176"/>
      <c r="BZ112" s="176"/>
      <c r="CA112" s="176"/>
      <c r="CB112" s="176"/>
      <c r="CC112" s="176"/>
      <c r="CD112" s="176"/>
      <c r="CE112" s="176"/>
      <c r="CF112" s="176"/>
      <c r="CG112" s="176"/>
      <c r="CH112" s="176"/>
      <c r="CI112" s="176"/>
      <c r="CJ112" s="176"/>
    </row>
    <row r="113" spans="3:88" s="173" customFormat="1" ht="15">
      <c r="C113" s="174"/>
      <c r="D113" s="174"/>
      <c r="E113" s="174"/>
      <c r="R113" s="176"/>
      <c r="S113" s="176"/>
      <c r="T113" s="176"/>
      <c r="U113" s="176"/>
      <c r="V113" s="176"/>
      <c r="W113" s="176" t="str">
        <f>IF(AND('Overflow Report'!$L111="SSO, Dry Weather",'Overflow Report'!$AA111="January"),'Overflow Report'!$N111,"0")</f>
        <v>0</v>
      </c>
      <c r="X113" s="176" t="str">
        <f>IF(AND('Overflow Report'!$L111="SSO, Dry Weather",'Overflow Report'!$AA111="February"),'Overflow Report'!$N111,"0")</f>
        <v>0</v>
      </c>
      <c r="Y113" s="176" t="str">
        <f>IF(AND('Overflow Report'!$L111="SSO, Dry Weather",'Overflow Report'!$AA111="March"),'Overflow Report'!$N111,"0")</f>
        <v>0</v>
      </c>
      <c r="Z113" s="176" t="str">
        <f>IF(AND('Overflow Report'!$L111="SSO, Dry Weather",'Overflow Report'!$AA111="April"),'Overflow Report'!$N111,"0")</f>
        <v>0</v>
      </c>
      <c r="AA113" s="176" t="str">
        <f>IF(AND('Overflow Report'!$L111="SSO, Dry Weather",'Overflow Report'!$AA111="May"),'Overflow Report'!$N111,"0")</f>
        <v>0</v>
      </c>
      <c r="AB113" s="176" t="str">
        <f>IF(AND('Overflow Report'!$L111="SSO, Dry Weather",'Overflow Report'!$AA111="June"),'Overflow Report'!$N111,"0")</f>
        <v>0</v>
      </c>
      <c r="AC113" s="176" t="str">
        <f>IF(AND('Overflow Report'!$L111="SSO, Dry Weather",'Overflow Report'!$AA111="July"),'Overflow Report'!$N111,"0")</f>
        <v>0</v>
      </c>
      <c r="AD113" s="176" t="str">
        <f>IF(AND('Overflow Report'!$L111="SSO, Dry Weather",'Overflow Report'!$AA111="August"),'Overflow Report'!$N111,"0")</f>
        <v>0</v>
      </c>
      <c r="AE113" s="176" t="str">
        <f>IF(AND('Overflow Report'!$L111="SSO, Dry Weather",'Overflow Report'!$AA111="September"),'Overflow Report'!$N111,"0")</f>
        <v>0</v>
      </c>
      <c r="AF113" s="176" t="str">
        <f>IF(AND('Overflow Report'!$L111="SSO, Dry Weather",'Overflow Report'!$AA111="October"),'Overflow Report'!$N111,"0")</f>
        <v>0</v>
      </c>
      <c r="AG113" s="176" t="str">
        <f>IF(AND('Overflow Report'!$L111="SSO, Dry Weather",'Overflow Report'!$AA111="November"),'Overflow Report'!$N111,"0")</f>
        <v>0</v>
      </c>
      <c r="AH113" s="176" t="str">
        <f>IF(AND('Overflow Report'!$L111="SSO, Dry Weather",'Overflow Report'!$AA111="December"),'Overflow Report'!$N111,"0")</f>
        <v>0</v>
      </c>
      <c r="AI113" s="176"/>
      <c r="AJ113" s="176" t="str">
        <f>IF(AND('Overflow Report'!$L111="SSO, Wet Weather",'Overflow Report'!$AA111="January"),'Overflow Report'!$N111,"0")</f>
        <v>0</v>
      </c>
      <c r="AK113" s="176" t="str">
        <f>IF(AND('Overflow Report'!$L111="SSO, Wet Weather",'Overflow Report'!$AA111="February"),'Overflow Report'!$N111,"0")</f>
        <v>0</v>
      </c>
      <c r="AL113" s="176" t="str">
        <f>IF(AND('Overflow Report'!$L111="SSO, Wet Weather",'Overflow Report'!$AA111="March"),'Overflow Report'!$N111,"0")</f>
        <v>0</v>
      </c>
      <c r="AM113" s="176" t="str">
        <f>IF(AND('Overflow Report'!$L111="SSO, Wet Weather",'Overflow Report'!$AA111="April"),'Overflow Report'!$N111,"0")</f>
        <v>0</v>
      </c>
      <c r="AN113" s="176" t="str">
        <f>IF(AND('Overflow Report'!$L111="SSO, Wet Weather",'Overflow Report'!$AA111="May"),'Overflow Report'!$N111,"0")</f>
        <v>0</v>
      </c>
      <c r="AO113" s="176" t="str">
        <f>IF(AND('Overflow Report'!$L111="SSO, Wet Weather",'Overflow Report'!$AA111="June"),'Overflow Report'!$N111,"0")</f>
        <v>0</v>
      </c>
      <c r="AP113" s="176" t="str">
        <f>IF(AND('Overflow Report'!$L111="SSO, Wet Weather",'Overflow Report'!$AA111="July"),'Overflow Report'!$N111,"0")</f>
        <v>0</v>
      </c>
      <c r="AQ113" s="176" t="str">
        <f>IF(AND('Overflow Report'!$L111="SSO, Wet Weather",'Overflow Report'!$AA111="August"),'Overflow Report'!$N111,"0")</f>
        <v>0</v>
      </c>
      <c r="AR113" s="176" t="str">
        <f>IF(AND('Overflow Report'!$L111="SSO, Wet Weather",'Overflow Report'!$AA111="September"),'Overflow Report'!$N111,"0")</f>
        <v>0</v>
      </c>
      <c r="AS113" s="176" t="str">
        <f>IF(AND('Overflow Report'!$L111="SSO, Wet Weather",'Overflow Report'!$AA111="October"),'Overflow Report'!$N111,"0")</f>
        <v>0</v>
      </c>
      <c r="AT113" s="176" t="str">
        <f>IF(AND('Overflow Report'!$L111="SSO, Wet Weather",'Overflow Report'!$AA111="November"),'Overflow Report'!$N111,"0")</f>
        <v>0</v>
      </c>
      <c r="AU113" s="176" t="str">
        <f>IF(AND('Overflow Report'!$L111="SSO, Wet Weather",'Overflow Report'!$AA111="December"),'Overflow Report'!$N111,"0")</f>
        <v>0</v>
      </c>
      <c r="AV113" s="176"/>
      <c r="AW113" s="176" t="str">
        <f>IF(AND('Overflow Report'!$L111="Release [Sewer], Dry Weather",'Overflow Report'!$AA111="January"),'Overflow Report'!$N111,"0")</f>
        <v>0</v>
      </c>
      <c r="AX113" s="176" t="str">
        <f>IF(AND('Overflow Report'!$L111="Release [Sewer], Dry Weather",'Overflow Report'!$AA111="February"),'Overflow Report'!$N111,"0")</f>
        <v>0</v>
      </c>
      <c r="AY113" s="176" t="str">
        <f>IF(AND('Overflow Report'!$L111="Release [Sewer], Dry Weather",'Overflow Report'!$AA111="March"),'Overflow Report'!$N111,"0")</f>
        <v>0</v>
      </c>
      <c r="AZ113" s="176" t="str">
        <f>IF(AND('Overflow Report'!$L111="Release [Sewer], Dry Weather",'Overflow Report'!$AA111="April"),'Overflow Report'!$N111,"0")</f>
        <v>0</v>
      </c>
      <c r="BA113" s="176" t="str">
        <f>IF(AND('Overflow Report'!$L111="Release [Sewer], Dry Weather",'Overflow Report'!$AA111="May"),'Overflow Report'!$N111,"0")</f>
        <v>0</v>
      </c>
      <c r="BB113" s="176" t="str">
        <f>IF(AND('Overflow Report'!$L111="Release [Sewer], Dry Weather",'Overflow Report'!$AA111="June"),'Overflow Report'!$N111,"0")</f>
        <v>0</v>
      </c>
      <c r="BC113" s="176" t="str">
        <f>IF(AND('Overflow Report'!$L111="Release [Sewer], Dry Weather",'Overflow Report'!$AA111="July"),'Overflow Report'!$N111,"0")</f>
        <v>0</v>
      </c>
      <c r="BD113" s="176" t="str">
        <f>IF(AND('Overflow Report'!$L111="Release [Sewer], Dry Weather",'Overflow Report'!$AA111="August"),'Overflow Report'!$N111,"0")</f>
        <v>0</v>
      </c>
      <c r="BE113" s="176" t="str">
        <f>IF(AND('Overflow Report'!$L111="Release [Sewer], Dry Weather",'Overflow Report'!$AA111="September"),'Overflow Report'!$N111,"0")</f>
        <v>0</v>
      </c>
      <c r="BF113" s="176" t="str">
        <f>IF(AND('Overflow Report'!$L111="Release [Sewer], Dry Weather",'Overflow Report'!$AA111="October"),'Overflow Report'!$N111,"0")</f>
        <v>0</v>
      </c>
      <c r="BG113" s="176" t="str">
        <f>IF(AND('Overflow Report'!$L111="Release [Sewer], Dry Weather",'Overflow Report'!$AA111="November"),'Overflow Report'!$N111,"0")</f>
        <v>0</v>
      </c>
      <c r="BH113" s="176" t="str">
        <f>IF(AND('Overflow Report'!$L111="Release [Sewer], Dry Weather",'Overflow Report'!$AA111="December"),'Overflow Report'!$N111,"0")</f>
        <v>0</v>
      </c>
      <c r="BI113" s="176"/>
      <c r="BJ113" s="176" t="str">
        <f>IF(AND('Overflow Report'!$L111="Release [Sewer], Wet Weather",'Overflow Report'!$AA111="January"),'Overflow Report'!$N111,"0")</f>
        <v>0</v>
      </c>
      <c r="BK113" s="176" t="str">
        <f>IF(AND('Overflow Report'!$L111="Release [Sewer], Wet Weather",'Overflow Report'!$AA111="February"),'Overflow Report'!$N111,"0")</f>
        <v>0</v>
      </c>
      <c r="BL113" s="176" t="str">
        <f>IF(AND('Overflow Report'!$L111="Release [Sewer], Wet Weather",'Overflow Report'!$AA111="March"),'Overflow Report'!$N111,"0")</f>
        <v>0</v>
      </c>
      <c r="BM113" s="176" t="str">
        <f>IF(AND('Overflow Report'!$L111="Release [Sewer], Wet Weather",'Overflow Report'!$AA111="April"),'Overflow Report'!$N111,"0")</f>
        <v>0</v>
      </c>
      <c r="BN113" s="176" t="str">
        <f>IF(AND('Overflow Report'!$L111="Release [Sewer], Wet Weather",'Overflow Report'!$AA111="May"),'Overflow Report'!$N111,"0")</f>
        <v>0</v>
      </c>
      <c r="BO113" s="176" t="str">
        <f>IF(AND('Overflow Report'!$L111="Release [Sewer], Wet Weather",'Overflow Report'!$AA111="June"),'Overflow Report'!$N111,"0")</f>
        <v>0</v>
      </c>
      <c r="BP113" s="176" t="str">
        <f>IF(AND('Overflow Report'!$L111="Release [Sewer], Wet Weather",'Overflow Report'!$AA111="July"),'Overflow Report'!$N111,"0")</f>
        <v>0</v>
      </c>
      <c r="BQ113" s="176" t="str">
        <f>IF(AND('Overflow Report'!$L111="Release [Sewer], Wet Weather",'Overflow Report'!$AA111="August"),'Overflow Report'!$N111,"0")</f>
        <v>0</v>
      </c>
      <c r="BR113" s="176" t="str">
        <f>IF(AND('Overflow Report'!$L111="Release [Sewer], Wet Weather",'Overflow Report'!$AA111="September"),'Overflow Report'!$N111,"0")</f>
        <v>0</v>
      </c>
      <c r="BS113" s="176" t="str">
        <f>IF(AND('Overflow Report'!$L111="Release [Sewer], Wet Weather",'Overflow Report'!$AA111="October"),'Overflow Report'!$N111,"0")</f>
        <v>0</v>
      </c>
      <c r="BT113" s="176" t="str">
        <f>IF(AND('Overflow Report'!$L111="Release [Sewer], Wet Weather",'Overflow Report'!$AA111="November"),'Overflow Report'!$N111,"0")</f>
        <v>0</v>
      </c>
      <c r="BU113" s="176" t="str">
        <f>IF(AND('Overflow Report'!$L111="Release [Sewer], Wet Weather",'Overflow Report'!$AA111="December"),'Overflow Report'!$N111,"0")</f>
        <v>0</v>
      </c>
      <c r="BV113" s="176"/>
      <c r="BW113" s="176"/>
      <c r="BX113" s="176"/>
      <c r="BY113" s="176"/>
      <c r="BZ113" s="176"/>
      <c r="CA113" s="176"/>
      <c r="CB113" s="176"/>
      <c r="CC113" s="176"/>
      <c r="CD113" s="176"/>
      <c r="CE113" s="176"/>
      <c r="CF113" s="176"/>
      <c r="CG113" s="176"/>
      <c r="CH113" s="176"/>
      <c r="CI113" s="176"/>
      <c r="CJ113" s="176"/>
    </row>
    <row r="114" spans="3:88" s="173" customFormat="1" ht="15">
      <c r="C114" s="174"/>
      <c r="D114" s="174"/>
      <c r="E114" s="174"/>
      <c r="R114" s="176"/>
      <c r="S114" s="176"/>
      <c r="T114" s="176"/>
      <c r="U114" s="176"/>
      <c r="V114" s="176"/>
      <c r="W114" s="176" t="str">
        <f>IF(AND('Overflow Report'!$L112="SSO, Dry Weather",'Overflow Report'!$AA112="January"),'Overflow Report'!$N112,"0")</f>
        <v>0</v>
      </c>
      <c r="X114" s="176" t="str">
        <f>IF(AND('Overflow Report'!$L112="SSO, Dry Weather",'Overflow Report'!$AA112="February"),'Overflow Report'!$N112,"0")</f>
        <v>0</v>
      </c>
      <c r="Y114" s="176" t="str">
        <f>IF(AND('Overflow Report'!$L112="SSO, Dry Weather",'Overflow Report'!$AA112="March"),'Overflow Report'!$N112,"0")</f>
        <v>0</v>
      </c>
      <c r="Z114" s="176" t="str">
        <f>IF(AND('Overflow Report'!$L112="SSO, Dry Weather",'Overflow Report'!$AA112="April"),'Overflow Report'!$N112,"0")</f>
        <v>0</v>
      </c>
      <c r="AA114" s="176" t="str">
        <f>IF(AND('Overflow Report'!$L112="SSO, Dry Weather",'Overflow Report'!$AA112="May"),'Overflow Report'!$N112,"0")</f>
        <v>0</v>
      </c>
      <c r="AB114" s="176" t="str">
        <f>IF(AND('Overflow Report'!$L112="SSO, Dry Weather",'Overflow Report'!$AA112="June"),'Overflow Report'!$N112,"0")</f>
        <v>0</v>
      </c>
      <c r="AC114" s="176" t="str">
        <f>IF(AND('Overflow Report'!$L112="SSO, Dry Weather",'Overflow Report'!$AA112="July"),'Overflow Report'!$N112,"0")</f>
        <v>0</v>
      </c>
      <c r="AD114" s="176" t="str">
        <f>IF(AND('Overflow Report'!$L112="SSO, Dry Weather",'Overflow Report'!$AA112="August"),'Overflow Report'!$N112,"0")</f>
        <v>0</v>
      </c>
      <c r="AE114" s="176" t="str">
        <f>IF(AND('Overflow Report'!$L112="SSO, Dry Weather",'Overflow Report'!$AA112="September"),'Overflow Report'!$N112,"0")</f>
        <v>0</v>
      </c>
      <c r="AF114" s="176" t="str">
        <f>IF(AND('Overflow Report'!$L112="SSO, Dry Weather",'Overflow Report'!$AA112="October"),'Overflow Report'!$N112,"0")</f>
        <v>0</v>
      </c>
      <c r="AG114" s="176" t="str">
        <f>IF(AND('Overflow Report'!$L112="SSO, Dry Weather",'Overflow Report'!$AA112="November"),'Overflow Report'!$N112,"0")</f>
        <v>0</v>
      </c>
      <c r="AH114" s="176" t="str">
        <f>IF(AND('Overflow Report'!$L112="SSO, Dry Weather",'Overflow Report'!$AA112="December"),'Overflow Report'!$N112,"0")</f>
        <v>0</v>
      </c>
      <c r="AI114" s="176"/>
      <c r="AJ114" s="176" t="str">
        <f>IF(AND('Overflow Report'!$L112="SSO, Wet Weather",'Overflow Report'!$AA112="January"),'Overflow Report'!$N112,"0")</f>
        <v>0</v>
      </c>
      <c r="AK114" s="176" t="str">
        <f>IF(AND('Overflow Report'!$L112="SSO, Wet Weather",'Overflow Report'!$AA112="February"),'Overflow Report'!$N112,"0")</f>
        <v>0</v>
      </c>
      <c r="AL114" s="176" t="str">
        <f>IF(AND('Overflow Report'!$L112="SSO, Wet Weather",'Overflow Report'!$AA112="March"),'Overflow Report'!$N112,"0")</f>
        <v>0</v>
      </c>
      <c r="AM114" s="176" t="str">
        <f>IF(AND('Overflow Report'!$L112="SSO, Wet Weather",'Overflow Report'!$AA112="April"),'Overflow Report'!$N112,"0")</f>
        <v>0</v>
      </c>
      <c r="AN114" s="176" t="str">
        <f>IF(AND('Overflow Report'!$L112="SSO, Wet Weather",'Overflow Report'!$AA112="May"),'Overflow Report'!$N112,"0")</f>
        <v>0</v>
      </c>
      <c r="AO114" s="176" t="str">
        <f>IF(AND('Overflow Report'!$L112="SSO, Wet Weather",'Overflow Report'!$AA112="June"),'Overflow Report'!$N112,"0")</f>
        <v>0</v>
      </c>
      <c r="AP114" s="176" t="str">
        <f>IF(AND('Overflow Report'!$L112="SSO, Wet Weather",'Overflow Report'!$AA112="July"),'Overflow Report'!$N112,"0")</f>
        <v>0</v>
      </c>
      <c r="AQ114" s="176" t="str">
        <f>IF(AND('Overflow Report'!$L112="SSO, Wet Weather",'Overflow Report'!$AA112="August"),'Overflow Report'!$N112,"0")</f>
        <v>0</v>
      </c>
      <c r="AR114" s="176" t="str">
        <f>IF(AND('Overflow Report'!$L112="SSO, Wet Weather",'Overflow Report'!$AA112="September"),'Overflow Report'!$N112,"0")</f>
        <v>0</v>
      </c>
      <c r="AS114" s="176" t="str">
        <f>IF(AND('Overflow Report'!$L112="SSO, Wet Weather",'Overflow Report'!$AA112="October"),'Overflow Report'!$N112,"0")</f>
        <v>0</v>
      </c>
      <c r="AT114" s="176" t="str">
        <f>IF(AND('Overflow Report'!$L112="SSO, Wet Weather",'Overflow Report'!$AA112="November"),'Overflow Report'!$N112,"0")</f>
        <v>0</v>
      </c>
      <c r="AU114" s="176" t="str">
        <f>IF(AND('Overflow Report'!$L112="SSO, Wet Weather",'Overflow Report'!$AA112="December"),'Overflow Report'!$N112,"0")</f>
        <v>0</v>
      </c>
      <c r="AV114" s="176"/>
      <c r="AW114" s="176" t="str">
        <f>IF(AND('Overflow Report'!$L112="Release [Sewer], Dry Weather",'Overflow Report'!$AA112="January"),'Overflow Report'!$N112,"0")</f>
        <v>0</v>
      </c>
      <c r="AX114" s="176" t="str">
        <f>IF(AND('Overflow Report'!$L112="Release [Sewer], Dry Weather",'Overflow Report'!$AA112="February"),'Overflow Report'!$N112,"0")</f>
        <v>0</v>
      </c>
      <c r="AY114" s="176" t="str">
        <f>IF(AND('Overflow Report'!$L112="Release [Sewer], Dry Weather",'Overflow Report'!$AA112="March"),'Overflow Report'!$N112,"0")</f>
        <v>0</v>
      </c>
      <c r="AZ114" s="176" t="str">
        <f>IF(AND('Overflow Report'!$L112="Release [Sewer], Dry Weather",'Overflow Report'!$AA112="April"),'Overflow Report'!$N112,"0")</f>
        <v>0</v>
      </c>
      <c r="BA114" s="176" t="str">
        <f>IF(AND('Overflow Report'!$L112="Release [Sewer], Dry Weather",'Overflow Report'!$AA112="May"),'Overflow Report'!$N112,"0")</f>
        <v>0</v>
      </c>
      <c r="BB114" s="176" t="str">
        <f>IF(AND('Overflow Report'!$L112="Release [Sewer], Dry Weather",'Overflow Report'!$AA112="June"),'Overflow Report'!$N112,"0")</f>
        <v>0</v>
      </c>
      <c r="BC114" s="176" t="str">
        <f>IF(AND('Overflow Report'!$L112="Release [Sewer], Dry Weather",'Overflow Report'!$AA112="July"),'Overflow Report'!$N112,"0")</f>
        <v>0</v>
      </c>
      <c r="BD114" s="176" t="str">
        <f>IF(AND('Overflow Report'!$L112="Release [Sewer], Dry Weather",'Overflow Report'!$AA112="August"),'Overflow Report'!$N112,"0")</f>
        <v>0</v>
      </c>
      <c r="BE114" s="176" t="str">
        <f>IF(AND('Overflow Report'!$L112="Release [Sewer], Dry Weather",'Overflow Report'!$AA112="September"),'Overflow Report'!$N112,"0")</f>
        <v>0</v>
      </c>
      <c r="BF114" s="176" t="str">
        <f>IF(AND('Overflow Report'!$L112="Release [Sewer], Dry Weather",'Overflow Report'!$AA112="October"),'Overflow Report'!$N112,"0")</f>
        <v>0</v>
      </c>
      <c r="BG114" s="176" t="str">
        <f>IF(AND('Overflow Report'!$L112="Release [Sewer], Dry Weather",'Overflow Report'!$AA112="November"),'Overflow Report'!$N112,"0")</f>
        <v>0</v>
      </c>
      <c r="BH114" s="176" t="str">
        <f>IF(AND('Overflow Report'!$L112="Release [Sewer], Dry Weather",'Overflow Report'!$AA112="December"),'Overflow Report'!$N112,"0")</f>
        <v>0</v>
      </c>
      <c r="BI114" s="176"/>
      <c r="BJ114" s="176" t="str">
        <f>IF(AND('Overflow Report'!$L112="Release [Sewer], Wet Weather",'Overflow Report'!$AA112="January"),'Overflow Report'!$N112,"0")</f>
        <v>0</v>
      </c>
      <c r="BK114" s="176" t="str">
        <f>IF(AND('Overflow Report'!$L112="Release [Sewer], Wet Weather",'Overflow Report'!$AA112="February"),'Overflow Report'!$N112,"0")</f>
        <v>0</v>
      </c>
      <c r="BL114" s="176" t="str">
        <f>IF(AND('Overflow Report'!$L112="Release [Sewer], Wet Weather",'Overflow Report'!$AA112="March"),'Overflow Report'!$N112,"0")</f>
        <v>0</v>
      </c>
      <c r="BM114" s="176" t="str">
        <f>IF(AND('Overflow Report'!$L112="Release [Sewer], Wet Weather",'Overflow Report'!$AA112="April"),'Overflow Report'!$N112,"0")</f>
        <v>0</v>
      </c>
      <c r="BN114" s="176" t="str">
        <f>IF(AND('Overflow Report'!$L112="Release [Sewer], Wet Weather",'Overflow Report'!$AA112="May"),'Overflow Report'!$N112,"0")</f>
        <v>0</v>
      </c>
      <c r="BO114" s="176" t="str">
        <f>IF(AND('Overflow Report'!$L112="Release [Sewer], Wet Weather",'Overflow Report'!$AA112="June"),'Overflow Report'!$N112,"0")</f>
        <v>0</v>
      </c>
      <c r="BP114" s="176" t="str">
        <f>IF(AND('Overflow Report'!$L112="Release [Sewer], Wet Weather",'Overflow Report'!$AA112="July"),'Overflow Report'!$N112,"0")</f>
        <v>0</v>
      </c>
      <c r="BQ114" s="176" t="str">
        <f>IF(AND('Overflow Report'!$L112="Release [Sewer], Wet Weather",'Overflow Report'!$AA112="August"),'Overflow Report'!$N112,"0")</f>
        <v>0</v>
      </c>
      <c r="BR114" s="176" t="str">
        <f>IF(AND('Overflow Report'!$L112="Release [Sewer], Wet Weather",'Overflow Report'!$AA112="September"),'Overflow Report'!$N112,"0")</f>
        <v>0</v>
      </c>
      <c r="BS114" s="176" t="str">
        <f>IF(AND('Overflow Report'!$L112="Release [Sewer], Wet Weather",'Overflow Report'!$AA112="October"),'Overflow Report'!$N112,"0")</f>
        <v>0</v>
      </c>
      <c r="BT114" s="176" t="str">
        <f>IF(AND('Overflow Report'!$L112="Release [Sewer], Wet Weather",'Overflow Report'!$AA112="November"),'Overflow Report'!$N112,"0")</f>
        <v>0</v>
      </c>
      <c r="BU114" s="176" t="str">
        <f>IF(AND('Overflow Report'!$L112="Release [Sewer], Wet Weather",'Overflow Report'!$AA112="December"),'Overflow Report'!$N112,"0")</f>
        <v>0</v>
      </c>
      <c r="BV114" s="176"/>
      <c r="BW114" s="176"/>
      <c r="BX114" s="176"/>
      <c r="BY114" s="176"/>
      <c r="BZ114" s="176"/>
      <c r="CA114" s="176"/>
      <c r="CB114" s="176"/>
      <c r="CC114" s="176"/>
      <c r="CD114" s="176"/>
      <c r="CE114" s="176"/>
      <c r="CF114" s="176"/>
      <c r="CG114" s="176"/>
      <c r="CH114" s="176"/>
      <c r="CI114" s="176"/>
      <c r="CJ114" s="176"/>
    </row>
    <row r="115" spans="3:88" s="173" customFormat="1" ht="15">
      <c r="C115" s="174"/>
      <c r="D115" s="174"/>
      <c r="E115" s="174"/>
      <c r="R115" s="176"/>
      <c r="S115" s="176"/>
      <c r="T115" s="176"/>
      <c r="U115" s="176"/>
      <c r="V115" s="176"/>
      <c r="W115" s="176" t="str">
        <f>IF(AND('Overflow Report'!$L113="SSO, Dry Weather",'Overflow Report'!$AA113="January"),'Overflow Report'!$N113,"0")</f>
        <v>0</v>
      </c>
      <c r="X115" s="176" t="str">
        <f>IF(AND('Overflow Report'!$L113="SSO, Dry Weather",'Overflow Report'!$AA113="February"),'Overflow Report'!$N113,"0")</f>
        <v>0</v>
      </c>
      <c r="Y115" s="176" t="str">
        <f>IF(AND('Overflow Report'!$L113="SSO, Dry Weather",'Overflow Report'!$AA113="March"),'Overflow Report'!$N113,"0")</f>
        <v>0</v>
      </c>
      <c r="Z115" s="176" t="str">
        <f>IF(AND('Overflow Report'!$L113="SSO, Dry Weather",'Overflow Report'!$AA113="April"),'Overflow Report'!$N113,"0")</f>
        <v>0</v>
      </c>
      <c r="AA115" s="176" t="str">
        <f>IF(AND('Overflow Report'!$L113="SSO, Dry Weather",'Overflow Report'!$AA113="May"),'Overflow Report'!$N113,"0")</f>
        <v>0</v>
      </c>
      <c r="AB115" s="176" t="str">
        <f>IF(AND('Overflow Report'!$L113="SSO, Dry Weather",'Overflow Report'!$AA113="June"),'Overflow Report'!$N113,"0")</f>
        <v>0</v>
      </c>
      <c r="AC115" s="176" t="str">
        <f>IF(AND('Overflow Report'!$L113="SSO, Dry Weather",'Overflow Report'!$AA113="July"),'Overflow Report'!$N113,"0")</f>
        <v>0</v>
      </c>
      <c r="AD115" s="176" t="str">
        <f>IF(AND('Overflow Report'!$L113="SSO, Dry Weather",'Overflow Report'!$AA113="August"),'Overflow Report'!$N113,"0")</f>
        <v>0</v>
      </c>
      <c r="AE115" s="176" t="str">
        <f>IF(AND('Overflow Report'!$L113="SSO, Dry Weather",'Overflow Report'!$AA113="September"),'Overflow Report'!$N113,"0")</f>
        <v>0</v>
      </c>
      <c r="AF115" s="176" t="str">
        <f>IF(AND('Overflow Report'!$L113="SSO, Dry Weather",'Overflow Report'!$AA113="October"),'Overflow Report'!$N113,"0")</f>
        <v>0</v>
      </c>
      <c r="AG115" s="176" t="str">
        <f>IF(AND('Overflow Report'!$L113="SSO, Dry Weather",'Overflow Report'!$AA113="November"),'Overflow Report'!$N113,"0")</f>
        <v>0</v>
      </c>
      <c r="AH115" s="176" t="str">
        <f>IF(AND('Overflow Report'!$L113="SSO, Dry Weather",'Overflow Report'!$AA113="December"),'Overflow Report'!$N113,"0")</f>
        <v>0</v>
      </c>
      <c r="AI115" s="176"/>
      <c r="AJ115" s="176" t="str">
        <f>IF(AND('Overflow Report'!$L113="SSO, Wet Weather",'Overflow Report'!$AA113="January"),'Overflow Report'!$N113,"0")</f>
        <v>0</v>
      </c>
      <c r="AK115" s="176" t="str">
        <f>IF(AND('Overflow Report'!$L113="SSO, Wet Weather",'Overflow Report'!$AA113="February"),'Overflow Report'!$N113,"0")</f>
        <v>0</v>
      </c>
      <c r="AL115" s="176" t="str">
        <f>IF(AND('Overflow Report'!$L113="SSO, Wet Weather",'Overflow Report'!$AA113="March"),'Overflow Report'!$N113,"0")</f>
        <v>0</v>
      </c>
      <c r="AM115" s="176" t="str">
        <f>IF(AND('Overflow Report'!$L113="SSO, Wet Weather",'Overflow Report'!$AA113="April"),'Overflow Report'!$N113,"0")</f>
        <v>0</v>
      </c>
      <c r="AN115" s="176" t="str">
        <f>IF(AND('Overflow Report'!$L113="SSO, Wet Weather",'Overflow Report'!$AA113="May"),'Overflow Report'!$N113,"0")</f>
        <v>0</v>
      </c>
      <c r="AO115" s="176" t="str">
        <f>IF(AND('Overflow Report'!$L113="SSO, Wet Weather",'Overflow Report'!$AA113="June"),'Overflow Report'!$N113,"0")</f>
        <v>0</v>
      </c>
      <c r="AP115" s="176" t="str">
        <f>IF(AND('Overflow Report'!$L113="SSO, Wet Weather",'Overflow Report'!$AA113="July"),'Overflow Report'!$N113,"0")</f>
        <v>0</v>
      </c>
      <c r="AQ115" s="176" t="str">
        <f>IF(AND('Overflow Report'!$L113="SSO, Wet Weather",'Overflow Report'!$AA113="August"),'Overflow Report'!$N113,"0")</f>
        <v>0</v>
      </c>
      <c r="AR115" s="176" t="str">
        <f>IF(AND('Overflow Report'!$L113="SSO, Wet Weather",'Overflow Report'!$AA113="September"),'Overflow Report'!$N113,"0")</f>
        <v>0</v>
      </c>
      <c r="AS115" s="176" t="str">
        <f>IF(AND('Overflow Report'!$L113="SSO, Wet Weather",'Overflow Report'!$AA113="October"),'Overflow Report'!$N113,"0")</f>
        <v>0</v>
      </c>
      <c r="AT115" s="176" t="str">
        <f>IF(AND('Overflow Report'!$L113="SSO, Wet Weather",'Overflow Report'!$AA113="November"),'Overflow Report'!$N113,"0")</f>
        <v>0</v>
      </c>
      <c r="AU115" s="176" t="str">
        <f>IF(AND('Overflow Report'!$L113="SSO, Wet Weather",'Overflow Report'!$AA113="December"),'Overflow Report'!$N113,"0")</f>
        <v>0</v>
      </c>
      <c r="AV115" s="176"/>
      <c r="AW115" s="176" t="str">
        <f>IF(AND('Overflow Report'!$L113="Release [Sewer], Dry Weather",'Overflow Report'!$AA113="January"),'Overflow Report'!$N113,"0")</f>
        <v>0</v>
      </c>
      <c r="AX115" s="176" t="str">
        <f>IF(AND('Overflow Report'!$L113="Release [Sewer], Dry Weather",'Overflow Report'!$AA113="February"),'Overflow Report'!$N113,"0")</f>
        <v>0</v>
      </c>
      <c r="AY115" s="176" t="str">
        <f>IF(AND('Overflow Report'!$L113="Release [Sewer], Dry Weather",'Overflow Report'!$AA113="March"),'Overflow Report'!$N113,"0")</f>
        <v>0</v>
      </c>
      <c r="AZ115" s="176" t="str">
        <f>IF(AND('Overflow Report'!$L113="Release [Sewer], Dry Weather",'Overflow Report'!$AA113="April"),'Overflow Report'!$N113,"0")</f>
        <v>0</v>
      </c>
      <c r="BA115" s="176" t="str">
        <f>IF(AND('Overflow Report'!$L113="Release [Sewer], Dry Weather",'Overflow Report'!$AA113="May"),'Overflow Report'!$N113,"0")</f>
        <v>0</v>
      </c>
      <c r="BB115" s="176" t="str">
        <f>IF(AND('Overflow Report'!$L113="Release [Sewer], Dry Weather",'Overflow Report'!$AA113="June"),'Overflow Report'!$N113,"0")</f>
        <v>0</v>
      </c>
      <c r="BC115" s="176" t="str">
        <f>IF(AND('Overflow Report'!$L113="Release [Sewer], Dry Weather",'Overflow Report'!$AA113="July"),'Overflow Report'!$N113,"0")</f>
        <v>0</v>
      </c>
      <c r="BD115" s="176" t="str">
        <f>IF(AND('Overflow Report'!$L113="Release [Sewer], Dry Weather",'Overflow Report'!$AA113="August"),'Overflow Report'!$N113,"0")</f>
        <v>0</v>
      </c>
      <c r="BE115" s="176" t="str">
        <f>IF(AND('Overflow Report'!$L113="Release [Sewer], Dry Weather",'Overflow Report'!$AA113="September"),'Overflow Report'!$N113,"0")</f>
        <v>0</v>
      </c>
      <c r="BF115" s="176" t="str">
        <f>IF(AND('Overflow Report'!$L113="Release [Sewer], Dry Weather",'Overflow Report'!$AA113="October"),'Overflow Report'!$N113,"0")</f>
        <v>0</v>
      </c>
      <c r="BG115" s="176" t="str">
        <f>IF(AND('Overflow Report'!$L113="Release [Sewer], Dry Weather",'Overflow Report'!$AA113="November"),'Overflow Report'!$N113,"0")</f>
        <v>0</v>
      </c>
      <c r="BH115" s="176" t="str">
        <f>IF(AND('Overflow Report'!$L113="Release [Sewer], Dry Weather",'Overflow Report'!$AA113="December"),'Overflow Report'!$N113,"0")</f>
        <v>0</v>
      </c>
      <c r="BI115" s="176"/>
      <c r="BJ115" s="176" t="str">
        <f>IF(AND('Overflow Report'!$L113="Release [Sewer], Wet Weather",'Overflow Report'!$AA113="January"),'Overflow Report'!$N113,"0")</f>
        <v>0</v>
      </c>
      <c r="BK115" s="176" t="str">
        <f>IF(AND('Overflow Report'!$L113="Release [Sewer], Wet Weather",'Overflow Report'!$AA113="February"),'Overflow Report'!$N113,"0")</f>
        <v>0</v>
      </c>
      <c r="BL115" s="176" t="str">
        <f>IF(AND('Overflow Report'!$L113="Release [Sewer], Wet Weather",'Overflow Report'!$AA113="March"),'Overflow Report'!$N113,"0")</f>
        <v>0</v>
      </c>
      <c r="BM115" s="176" t="str">
        <f>IF(AND('Overflow Report'!$L113="Release [Sewer], Wet Weather",'Overflow Report'!$AA113="April"),'Overflow Report'!$N113,"0")</f>
        <v>0</v>
      </c>
      <c r="BN115" s="176" t="str">
        <f>IF(AND('Overflow Report'!$L113="Release [Sewer], Wet Weather",'Overflow Report'!$AA113="May"),'Overflow Report'!$N113,"0")</f>
        <v>0</v>
      </c>
      <c r="BO115" s="176" t="str">
        <f>IF(AND('Overflow Report'!$L113="Release [Sewer], Wet Weather",'Overflow Report'!$AA113="June"),'Overflow Report'!$N113,"0")</f>
        <v>0</v>
      </c>
      <c r="BP115" s="176" t="str">
        <f>IF(AND('Overflow Report'!$L113="Release [Sewer], Wet Weather",'Overflow Report'!$AA113="July"),'Overflow Report'!$N113,"0")</f>
        <v>0</v>
      </c>
      <c r="BQ115" s="176" t="str">
        <f>IF(AND('Overflow Report'!$L113="Release [Sewer], Wet Weather",'Overflow Report'!$AA113="August"),'Overflow Report'!$N113,"0")</f>
        <v>0</v>
      </c>
      <c r="BR115" s="176" t="str">
        <f>IF(AND('Overflow Report'!$L113="Release [Sewer], Wet Weather",'Overflow Report'!$AA113="September"),'Overflow Report'!$N113,"0")</f>
        <v>0</v>
      </c>
      <c r="BS115" s="176" t="str">
        <f>IF(AND('Overflow Report'!$L113="Release [Sewer], Wet Weather",'Overflow Report'!$AA113="October"),'Overflow Report'!$N113,"0")</f>
        <v>0</v>
      </c>
      <c r="BT115" s="176" t="str">
        <f>IF(AND('Overflow Report'!$L113="Release [Sewer], Wet Weather",'Overflow Report'!$AA113="November"),'Overflow Report'!$N113,"0")</f>
        <v>0</v>
      </c>
      <c r="BU115" s="176" t="str">
        <f>IF(AND('Overflow Report'!$L113="Release [Sewer], Wet Weather",'Overflow Report'!$AA113="December"),'Overflow Report'!$N113,"0")</f>
        <v>0</v>
      </c>
      <c r="BV115" s="176"/>
      <c r="BW115" s="176"/>
      <c r="BX115" s="176"/>
      <c r="BY115" s="176"/>
      <c r="BZ115" s="176"/>
      <c r="CA115" s="176"/>
      <c r="CB115" s="176"/>
      <c r="CC115" s="176"/>
      <c r="CD115" s="176"/>
      <c r="CE115" s="176"/>
      <c r="CF115" s="176"/>
      <c r="CG115" s="176"/>
      <c r="CH115" s="176"/>
      <c r="CI115" s="176"/>
      <c r="CJ115" s="176"/>
    </row>
    <row r="116" spans="3:88" s="173" customFormat="1" ht="15">
      <c r="C116" s="174"/>
      <c r="D116" s="174"/>
      <c r="E116" s="174"/>
      <c r="R116" s="176"/>
      <c r="S116" s="176"/>
      <c r="T116" s="176"/>
      <c r="U116" s="176"/>
      <c r="V116" s="176"/>
      <c r="W116" s="176" t="str">
        <f>IF(AND('Overflow Report'!$L114="SSO, Dry Weather",'Overflow Report'!$AA114="January"),'Overflow Report'!$N114,"0")</f>
        <v>0</v>
      </c>
      <c r="X116" s="176" t="str">
        <f>IF(AND('Overflow Report'!$L114="SSO, Dry Weather",'Overflow Report'!$AA114="February"),'Overflow Report'!$N114,"0")</f>
        <v>0</v>
      </c>
      <c r="Y116" s="176" t="str">
        <f>IF(AND('Overflow Report'!$L114="SSO, Dry Weather",'Overflow Report'!$AA114="March"),'Overflow Report'!$N114,"0")</f>
        <v>0</v>
      </c>
      <c r="Z116" s="176" t="str">
        <f>IF(AND('Overflow Report'!$L114="SSO, Dry Weather",'Overflow Report'!$AA114="April"),'Overflow Report'!$N114,"0")</f>
        <v>0</v>
      </c>
      <c r="AA116" s="176" t="str">
        <f>IF(AND('Overflow Report'!$L114="SSO, Dry Weather",'Overflow Report'!$AA114="May"),'Overflow Report'!$N114,"0")</f>
        <v>0</v>
      </c>
      <c r="AB116" s="176" t="str">
        <f>IF(AND('Overflow Report'!$L114="SSO, Dry Weather",'Overflow Report'!$AA114="June"),'Overflow Report'!$N114,"0")</f>
        <v>0</v>
      </c>
      <c r="AC116" s="176" t="str">
        <f>IF(AND('Overflow Report'!$L114="SSO, Dry Weather",'Overflow Report'!$AA114="July"),'Overflow Report'!$N114,"0")</f>
        <v>0</v>
      </c>
      <c r="AD116" s="176" t="str">
        <f>IF(AND('Overflow Report'!$L114="SSO, Dry Weather",'Overflow Report'!$AA114="August"),'Overflow Report'!$N114,"0")</f>
        <v>0</v>
      </c>
      <c r="AE116" s="176" t="str">
        <f>IF(AND('Overflow Report'!$L114="SSO, Dry Weather",'Overflow Report'!$AA114="September"),'Overflow Report'!$N114,"0")</f>
        <v>0</v>
      </c>
      <c r="AF116" s="176" t="str">
        <f>IF(AND('Overflow Report'!$L114="SSO, Dry Weather",'Overflow Report'!$AA114="October"),'Overflow Report'!$N114,"0")</f>
        <v>0</v>
      </c>
      <c r="AG116" s="176" t="str">
        <f>IF(AND('Overflow Report'!$L114="SSO, Dry Weather",'Overflow Report'!$AA114="November"),'Overflow Report'!$N114,"0")</f>
        <v>0</v>
      </c>
      <c r="AH116" s="176" t="str">
        <f>IF(AND('Overflow Report'!$L114="SSO, Dry Weather",'Overflow Report'!$AA114="December"),'Overflow Report'!$N114,"0")</f>
        <v>0</v>
      </c>
      <c r="AI116" s="176"/>
      <c r="AJ116" s="176" t="str">
        <f>IF(AND('Overflow Report'!$L114="SSO, Wet Weather",'Overflow Report'!$AA114="January"),'Overflow Report'!$N114,"0")</f>
        <v>0</v>
      </c>
      <c r="AK116" s="176" t="str">
        <f>IF(AND('Overflow Report'!$L114="SSO, Wet Weather",'Overflow Report'!$AA114="February"),'Overflow Report'!$N114,"0")</f>
        <v>0</v>
      </c>
      <c r="AL116" s="176" t="str">
        <f>IF(AND('Overflow Report'!$L114="SSO, Wet Weather",'Overflow Report'!$AA114="March"),'Overflow Report'!$N114,"0")</f>
        <v>0</v>
      </c>
      <c r="AM116" s="176" t="str">
        <f>IF(AND('Overflow Report'!$L114="SSO, Wet Weather",'Overflow Report'!$AA114="April"),'Overflow Report'!$N114,"0")</f>
        <v>0</v>
      </c>
      <c r="AN116" s="176" t="str">
        <f>IF(AND('Overflow Report'!$L114="SSO, Wet Weather",'Overflow Report'!$AA114="May"),'Overflow Report'!$N114,"0")</f>
        <v>0</v>
      </c>
      <c r="AO116" s="176" t="str">
        <f>IF(AND('Overflow Report'!$L114="SSO, Wet Weather",'Overflow Report'!$AA114="June"),'Overflow Report'!$N114,"0")</f>
        <v>0</v>
      </c>
      <c r="AP116" s="176" t="str">
        <f>IF(AND('Overflow Report'!$L114="SSO, Wet Weather",'Overflow Report'!$AA114="July"),'Overflow Report'!$N114,"0")</f>
        <v>0</v>
      </c>
      <c r="AQ116" s="176" t="str">
        <f>IF(AND('Overflow Report'!$L114="SSO, Wet Weather",'Overflow Report'!$AA114="August"),'Overflow Report'!$N114,"0")</f>
        <v>0</v>
      </c>
      <c r="AR116" s="176" t="str">
        <f>IF(AND('Overflow Report'!$L114="SSO, Wet Weather",'Overflow Report'!$AA114="September"),'Overflow Report'!$N114,"0")</f>
        <v>0</v>
      </c>
      <c r="AS116" s="176" t="str">
        <f>IF(AND('Overflow Report'!$L114="SSO, Wet Weather",'Overflow Report'!$AA114="October"),'Overflow Report'!$N114,"0")</f>
        <v>0</v>
      </c>
      <c r="AT116" s="176" t="str">
        <f>IF(AND('Overflow Report'!$L114="SSO, Wet Weather",'Overflow Report'!$AA114="November"),'Overflow Report'!$N114,"0")</f>
        <v>0</v>
      </c>
      <c r="AU116" s="176" t="str">
        <f>IF(AND('Overflow Report'!$L114="SSO, Wet Weather",'Overflow Report'!$AA114="December"),'Overflow Report'!$N114,"0")</f>
        <v>0</v>
      </c>
      <c r="AV116" s="176"/>
      <c r="AW116" s="176" t="str">
        <f>IF(AND('Overflow Report'!$L114="Release [Sewer], Dry Weather",'Overflow Report'!$AA114="January"),'Overflow Report'!$N114,"0")</f>
        <v>0</v>
      </c>
      <c r="AX116" s="176" t="str">
        <f>IF(AND('Overflow Report'!$L114="Release [Sewer], Dry Weather",'Overflow Report'!$AA114="February"),'Overflow Report'!$N114,"0")</f>
        <v>0</v>
      </c>
      <c r="AY116" s="176" t="str">
        <f>IF(AND('Overflow Report'!$L114="Release [Sewer], Dry Weather",'Overflow Report'!$AA114="March"),'Overflow Report'!$N114,"0")</f>
        <v>0</v>
      </c>
      <c r="AZ116" s="176" t="str">
        <f>IF(AND('Overflow Report'!$L114="Release [Sewer], Dry Weather",'Overflow Report'!$AA114="April"),'Overflow Report'!$N114,"0")</f>
        <v>0</v>
      </c>
      <c r="BA116" s="176" t="str">
        <f>IF(AND('Overflow Report'!$L114="Release [Sewer], Dry Weather",'Overflow Report'!$AA114="May"),'Overflow Report'!$N114,"0")</f>
        <v>0</v>
      </c>
      <c r="BB116" s="176" t="str">
        <f>IF(AND('Overflow Report'!$L114="Release [Sewer], Dry Weather",'Overflow Report'!$AA114="June"),'Overflow Report'!$N114,"0")</f>
        <v>0</v>
      </c>
      <c r="BC116" s="176" t="str">
        <f>IF(AND('Overflow Report'!$L114="Release [Sewer], Dry Weather",'Overflow Report'!$AA114="July"),'Overflow Report'!$N114,"0")</f>
        <v>0</v>
      </c>
      <c r="BD116" s="176" t="str">
        <f>IF(AND('Overflow Report'!$L114="Release [Sewer], Dry Weather",'Overflow Report'!$AA114="August"),'Overflow Report'!$N114,"0")</f>
        <v>0</v>
      </c>
      <c r="BE116" s="176" t="str">
        <f>IF(AND('Overflow Report'!$L114="Release [Sewer], Dry Weather",'Overflow Report'!$AA114="September"),'Overflow Report'!$N114,"0")</f>
        <v>0</v>
      </c>
      <c r="BF116" s="176" t="str">
        <f>IF(AND('Overflow Report'!$L114="Release [Sewer], Dry Weather",'Overflow Report'!$AA114="October"),'Overflow Report'!$N114,"0")</f>
        <v>0</v>
      </c>
      <c r="BG116" s="176" t="str">
        <f>IF(AND('Overflow Report'!$L114="Release [Sewer], Dry Weather",'Overflow Report'!$AA114="November"),'Overflow Report'!$N114,"0")</f>
        <v>0</v>
      </c>
      <c r="BH116" s="176" t="str">
        <f>IF(AND('Overflow Report'!$L114="Release [Sewer], Dry Weather",'Overflow Report'!$AA114="December"),'Overflow Report'!$N114,"0")</f>
        <v>0</v>
      </c>
      <c r="BI116" s="176"/>
      <c r="BJ116" s="176" t="str">
        <f>IF(AND('Overflow Report'!$L114="Release [Sewer], Wet Weather",'Overflow Report'!$AA114="January"),'Overflow Report'!$N114,"0")</f>
        <v>0</v>
      </c>
      <c r="BK116" s="176" t="str">
        <f>IF(AND('Overflow Report'!$L114="Release [Sewer], Wet Weather",'Overflow Report'!$AA114="February"),'Overflow Report'!$N114,"0")</f>
        <v>0</v>
      </c>
      <c r="BL116" s="176" t="str">
        <f>IF(AND('Overflow Report'!$L114="Release [Sewer], Wet Weather",'Overflow Report'!$AA114="March"),'Overflow Report'!$N114,"0")</f>
        <v>0</v>
      </c>
      <c r="BM116" s="176" t="str">
        <f>IF(AND('Overflow Report'!$L114="Release [Sewer], Wet Weather",'Overflow Report'!$AA114="April"),'Overflow Report'!$N114,"0")</f>
        <v>0</v>
      </c>
      <c r="BN116" s="176" t="str">
        <f>IF(AND('Overflow Report'!$L114="Release [Sewer], Wet Weather",'Overflow Report'!$AA114="May"),'Overflow Report'!$N114,"0")</f>
        <v>0</v>
      </c>
      <c r="BO116" s="176" t="str">
        <f>IF(AND('Overflow Report'!$L114="Release [Sewer], Wet Weather",'Overflow Report'!$AA114="June"),'Overflow Report'!$N114,"0")</f>
        <v>0</v>
      </c>
      <c r="BP116" s="176" t="str">
        <f>IF(AND('Overflow Report'!$L114="Release [Sewer], Wet Weather",'Overflow Report'!$AA114="July"),'Overflow Report'!$N114,"0")</f>
        <v>0</v>
      </c>
      <c r="BQ116" s="176" t="str">
        <f>IF(AND('Overflow Report'!$L114="Release [Sewer], Wet Weather",'Overflow Report'!$AA114="August"),'Overflow Report'!$N114,"0")</f>
        <v>0</v>
      </c>
      <c r="BR116" s="176" t="str">
        <f>IF(AND('Overflow Report'!$L114="Release [Sewer], Wet Weather",'Overflow Report'!$AA114="September"),'Overflow Report'!$N114,"0")</f>
        <v>0</v>
      </c>
      <c r="BS116" s="176" t="str">
        <f>IF(AND('Overflow Report'!$L114="Release [Sewer], Wet Weather",'Overflow Report'!$AA114="October"),'Overflow Report'!$N114,"0")</f>
        <v>0</v>
      </c>
      <c r="BT116" s="176" t="str">
        <f>IF(AND('Overflow Report'!$L114="Release [Sewer], Wet Weather",'Overflow Report'!$AA114="November"),'Overflow Report'!$N114,"0")</f>
        <v>0</v>
      </c>
      <c r="BU116" s="176" t="str">
        <f>IF(AND('Overflow Report'!$L114="Release [Sewer], Wet Weather",'Overflow Report'!$AA114="December"),'Overflow Report'!$N114,"0")</f>
        <v>0</v>
      </c>
      <c r="BV116" s="176"/>
      <c r="BW116" s="176"/>
      <c r="BX116" s="176"/>
      <c r="BY116" s="176"/>
      <c r="BZ116" s="176"/>
      <c r="CA116" s="176"/>
      <c r="CB116" s="176"/>
      <c r="CC116" s="176"/>
      <c r="CD116" s="176"/>
      <c r="CE116" s="176"/>
      <c r="CF116" s="176"/>
      <c r="CG116" s="176"/>
      <c r="CH116" s="176"/>
      <c r="CI116" s="176"/>
      <c r="CJ116" s="176"/>
    </row>
    <row r="117" spans="3:88" s="173" customFormat="1" ht="15">
      <c r="C117" s="174"/>
      <c r="D117" s="174"/>
      <c r="E117" s="174"/>
      <c r="R117" s="176"/>
      <c r="S117" s="176"/>
      <c r="T117" s="176"/>
      <c r="U117" s="176"/>
      <c r="V117" s="176"/>
      <c r="W117" s="176" t="str">
        <f>IF(AND('Overflow Report'!$L115="SSO, Dry Weather",'Overflow Report'!$AA115="January"),'Overflow Report'!$N115,"0")</f>
        <v>0</v>
      </c>
      <c r="X117" s="176" t="str">
        <f>IF(AND('Overflow Report'!$L115="SSO, Dry Weather",'Overflow Report'!$AA115="February"),'Overflow Report'!$N115,"0")</f>
        <v>0</v>
      </c>
      <c r="Y117" s="176" t="str">
        <f>IF(AND('Overflow Report'!$L115="SSO, Dry Weather",'Overflow Report'!$AA115="March"),'Overflow Report'!$N115,"0")</f>
        <v>0</v>
      </c>
      <c r="Z117" s="176" t="str">
        <f>IF(AND('Overflow Report'!$L115="SSO, Dry Weather",'Overflow Report'!$AA115="April"),'Overflow Report'!$N115,"0")</f>
        <v>0</v>
      </c>
      <c r="AA117" s="176" t="str">
        <f>IF(AND('Overflow Report'!$L115="SSO, Dry Weather",'Overflow Report'!$AA115="May"),'Overflow Report'!$N115,"0")</f>
        <v>0</v>
      </c>
      <c r="AB117" s="176" t="str">
        <f>IF(AND('Overflow Report'!$L115="SSO, Dry Weather",'Overflow Report'!$AA115="June"),'Overflow Report'!$N115,"0")</f>
        <v>0</v>
      </c>
      <c r="AC117" s="176" t="str">
        <f>IF(AND('Overflow Report'!$L115="SSO, Dry Weather",'Overflow Report'!$AA115="July"),'Overflow Report'!$N115,"0")</f>
        <v>0</v>
      </c>
      <c r="AD117" s="176" t="str">
        <f>IF(AND('Overflow Report'!$L115="SSO, Dry Weather",'Overflow Report'!$AA115="August"),'Overflow Report'!$N115,"0")</f>
        <v>0</v>
      </c>
      <c r="AE117" s="176" t="str">
        <f>IF(AND('Overflow Report'!$L115="SSO, Dry Weather",'Overflow Report'!$AA115="September"),'Overflow Report'!$N115,"0")</f>
        <v>0</v>
      </c>
      <c r="AF117" s="176" t="str">
        <f>IF(AND('Overflow Report'!$L115="SSO, Dry Weather",'Overflow Report'!$AA115="October"),'Overflow Report'!$N115,"0")</f>
        <v>0</v>
      </c>
      <c r="AG117" s="176" t="str">
        <f>IF(AND('Overflow Report'!$L115="SSO, Dry Weather",'Overflow Report'!$AA115="November"),'Overflow Report'!$N115,"0")</f>
        <v>0</v>
      </c>
      <c r="AH117" s="176" t="str">
        <f>IF(AND('Overflow Report'!$L115="SSO, Dry Weather",'Overflow Report'!$AA115="December"),'Overflow Report'!$N115,"0")</f>
        <v>0</v>
      </c>
      <c r="AI117" s="176"/>
      <c r="AJ117" s="176" t="str">
        <f>IF(AND('Overflow Report'!$L115="SSO, Wet Weather",'Overflow Report'!$AA115="January"),'Overflow Report'!$N115,"0")</f>
        <v>0</v>
      </c>
      <c r="AK117" s="176" t="str">
        <f>IF(AND('Overflow Report'!$L115="SSO, Wet Weather",'Overflow Report'!$AA115="February"),'Overflow Report'!$N115,"0")</f>
        <v>0</v>
      </c>
      <c r="AL117" s="176" t="str">
        <f>IF(AND('Overflow Report'!$L115="SSO, Wet Weather",'Overflow Report'!$AA115="March"),'Overflow Report'!$N115,"0")</f>
        <v>0</v>
      </c>
      <c r="AM117" s="176" t="str">
        <f>IF(AND('Overflow Report'!$L115="SSO, Wet Weather",'Overflow Report'!$AA115="April"),'Overflow Report'!$N115,"0")</f>
        <v>0</v>
      </c>
      <c r="AN117" s="176" t="str">
        <f>IF(AND('Overflow Report'!$L115="SSO, Wet Weather",'Overflow Report'!$AA115="May"),'Overflow Report'!$N115,"0")</f>
        <v>0</v>
      </c>
      <c r="AO117" s="176" t="str">
        <f>IF(AND('Overflow Report'!$L115="SSO, Wet Weather",'Overflow Report'!$AA115="June"),'Overflow Report'!$N115,"0")</f>
        <v>0</v>
      </c>
      <c r="AP117" s="176" t="str">
        <f>IF(AND('Overflow Report'!$L115="SSO, Wet Weather",'Overflow Report'!$AA115="July"),'Overflow Report'!$N115,"0")</f>
        <v>0</v>
      </c>
      <c r="AQ117" s="176" t="str">
        <f>IF(AND('Overflow Report'!$L115="SSO, Wet Weather",'Overflow Report'!$AA115="August"),'Overflow Report'!$N115,"0")</f>
        <v>0</v>
      </c>
      <c r="AR117" s="176" t="str">
        <f>IF(AND('Overflow Report'!$L115="SSO, Wet Weather",'Overflow Report'!$AA115="September"),'Overflow Report'!$N115,"0")</f>
        <v>0</v>
      </c>
      <c r="AS117" s="176" t="str">
        <f>IF(AND('Overflow Report'!$L115="SSO, Wet Weather",'Overflow Report'!$AA115="October"),'Overflow Report'!$N115,"0")</f>
        <v>0</v>
      </c>
      <c r="AT117" s="176" t="str">
        <f>IF(AND('Overflow Report'!$L115="SSO, Wet Weather",'Overflow Report'!$AA115="November"),'Overflow Report'!$N115,"0")</f>
        <v>0</v>
      </c>
      <c r="AU117" s="176" t="str">
        <f>IF(AND('Overflow Report'!$L115="SSO, Wet Weather",'Overflow Report'!$AA115="December"),'Overflow Report'!$N115,"0")</f>
        <v>0</v>
      </c>
      <c r="AV117" s="176"/>
      <c r="AW117" s="176" t="str">
        <f>IF(AND('Overflow Report'!$L115="Release [Sewer], Dry Weather",'Overflow Report'!$AA115="January"),'Overflow Report'!$N115,"0")</f>
        <v>0</v>
      </c>
      <c r="AX117" s="176" t="str">
        <f>IF(AND('Overflow Report'!$L115="Release [Sewer], Dry Weather",'Overflow Report'!$AA115="February"),'Overflow Report'!$N115,"0")</f>
        <v>0</v>
      </c>
      <c r="AY117" s="176" t="str">
        <f>IF(AND('Overflow Report'!$L115="Release [Sewer], Dry Weather",'Overflow Report'!$AA115="March"),'Overflow Report'!$N115,"0")</f>
        <v>0</v>
      </c>
      <c r="AZ117" s="176" t="str">
        <f>IF(AND('Overflow Report'!$L115="Release [Sewer], Dry Weather",'Overflow Report'!$AA115="April"),'Overflow Report'!$N115,"0")</f>
        <v>0</v>
      </c>
      <c r="BA117" s="176" t="str">
        <f>IF(AND('Overflow Report'!$L115="Release [Sewer], Dry Weather",'Overflow Report'!$AA115="May"),'Overflow Report'!$N115,"0")</f>
        <v>0</v>
      </c>
      <c r="BB117" s="176" t="str">
        <f>IF(AND('Overflow Report'!$L115="Release [Sewer], Dry Weather",'Overflow Report'!$AA115="June"),'Overflow Report'!$N115,"0")</f>
        <v>0</v>
      </c>
      <c r="BC117" s="176" t="str">
        <f>IF(AND('Overflow Report'!$L115="Release [Sewer], Dry Weather",'Overflow Report'!$AA115="July"),'Overflow Report'!$N115,"0")</f>
        <v>0</v>
      </c>
      <c r="BD117" s="176" t="str">
        <f>IF(AND('Overflow Report'!$L115="Release [Sewer], Dry Weather",'Overflow Report'!$AA115="August"),'Overflow Report'!$N115,"0")</f>
        <v>0</v>
      </c>
      <c r="BE117" s="176" t="str">
        <f>IF(AND('Overflow Report'!$L115="Release [Sewer], Dry Weather",'Overflow Report'!$AA115="September"),'Overflow Report'!$N115,"0")</f>
        <v>0</v>
      </c>
      <c r="BF117" s="176" t="str">
        <f>IF(AND('Overflow Report'!$L115="Release [Sewer], Dry Weather",'Overflow Report'!$AA115="October"),'Overflow Report'!$N115,"0")</f>
        <v>0</v>
      </c>
      <c r="BG117" s="176" t="str">
        <f>IF(AND('Overflow Report'!$L115="Release [Sewer], Dry Weather",'Overflow Report'!$AA115="November"),'Overflow Report'!$N115,"0")</f>
        <v>0</v>
      </c>
      <c r="BH117" s="176" t="str">
        <f>IF(AND('Overflow Report'!$L115="Release [Sewer], Dry Weather",'Overflow Report'!$AA115="December"),'Overflow Report'!$N115,"0")</f>
        <v>0</v>
      </c>
      <c r="BI117" s="176"/>
      <c r="BJ117" s="176" t="str">
        <f>IF(AND('Overflow Report'!$L115="Release [Sewer], Wet Weather",'Overflow Report'!$AA115="January"),'Overflow Report'!$N115,"0")</f>
        <v>0</v>
      </c>
      <c r="BK117" s="176" t="str">
        <f>IF(AND('Overflow Report'!$L115="Release [Sewer], Wet Weather",'Overflow Report'!$AA115="February"),'Overflow Report'!$N115,"0")</f>
        <v>0</v>
      </c>
      <c r="BL117" s="176" t="str">
        <f>IF(AND('Overflow Report'!$L115="Release [Sewer], Wet Weather",'Overflow Report'!$AA115="March"),'Overflow Report'!$N115,"0")</f>
        <v>0</v>
      </c>
      <c r="BM117" s="176" t="str">
        <f>IF(AND('Overflow Report'!$L115="Release [Sewer], Wet Weather",'Overflow Report'!$AA115="April"),'Overflow Report'!$N115,"0")</f>
        <v>0</v>
      </c>
      <c r="BN117" s="176" t="str">
        <f>IF(AND('Overflow Report'!$L115="Release [Sewer], Wet Weather",'Overflow Report'!$AA115="May"),'Overflow Report'!$N115,"0")</f>
        <v>0</v>
      </c>
      <c r="BO117" s="176" t="str">
        <f>IF(AND('Overflow Report'!$L115="Release [Sewer], Wet Weather",'Overflow Report'!$AA115="June"),'Overflow Report'!$N115,"0")</f>
        <v>0</v>
      </c>
      <c r="BP117" s="176" t="str">
        <f>IF(AND('Overflow Report'!$L115="Release [Sewer], Wet Weather",'Overflow Report'!$AA115="July"),'Overflow Report'!$N115,"0")</f>
        <v>0</v>
      </c>
      <c r="BQ117" s="176" t="str">
        <f>IF(AND('Overflow Report'!$L115="Release [Sewer], Wet Weather",'Overflow Report'!$AA115="August"),'Overflow Report'!$N115,"0")</f>
        <v>0</v>
      </c>
      <c r="BR117" s="176" t="str">
        <f>IF(AND('Overflow Report'!$L115="Release [Sewer], Wet Weather",'Overflow Report'!$AA115="September"),'Overflow Report'!$N115,"0")</f>
        <v>0</v>
      </c>
      <c r="BS117" s="176" t="str">
        <f>IF(AND('Overflow Report'!$L115="Release [Sewer], Wet Weather",'Overflow Report'!$AA115="October"),'Overflow Report'!$N115,"0")</f>
        <v>0</v>
      </c>
      <c r="BT117" s="176" t="str">
        <f>IF(AND('Overflow Report'!$L115="Release [Sewer], Wet Weather",'Overflow Report'!$AA115="November"),'Overflow Report'!$N115,"0")</f>
        <v>0</v>
      </c>
      <c r="BU117" s="176" t="str">
        <f>IF(AND('Overflow Report'!$L115="Release [Sewer], Wet Weather",'Overflow Report'!$AA115="December"),'Overflow Report'!$N115,"0")</f>
        <v>0</v>
      </c>
      <c r="BV117" s="176"/>
      <c r="BW117" s="176"/>
      <c r="BX117" s="176"/>
      <c r="BY117" s="176"/>
      <c r="BZ117" s="176"/>
      <c r="CA117" s="176"/>
      <c r="CB117" s="176"/>
      <c r="CC117" s="176"/>
      <c r="CD117" s="176"/>
      <c r="CE117" s="176"/>
      <c r="CF117" s="176"/>
      <c r="CG117" s="176"/>
      <c r="CH117" s="176"/>
      <c r="CI117" s="176"/>
      <c r="CJ117" s="176"/>
    </row>
    <row r="118" spans="3:88" s="173" customFormat="1" ht="15">
      <c r="C118" s="174"/>
      <c r="D118" s="174"/>
      <c r="E118" s="174"/>
      <c r="R118" s="176"/>
      <c r="S118" s="176"/>
      <c r="T118" s="176"/>
      <c r="U118" s="176"/>
      <c r="V118" s="176"/>
      <c r="W118" s="176" t="str">
        <f>IF(AND('Overflow Report'!$L116="SSO, Dry Weather",'Overflow Report'!$AA116="January"),'Overflow Report'!$N116,"0")</f>
        <v>0</v>
      </c>
      <c r="X118" s="176" t="str">
        <f>IF(AND('Overflow Report'!$L116="SSO, Dry Weather",'Overflow Report'!$AA116="February"),'Overflow Report'!$N116,"0")</f>
        <v>0</v>
      </c>
      <c r="Y118" s="176" t="str">
        <f>IF(AND('Overflow Report'!$L116="SSO, Dry Weather",'Overflow Report'!$AA116="March"),'Overflow Report'!$N116,"0")</f>
        <v>0</v>
      </c>
      <c r="Z118" s="176" t="str">
        <f>IF(AND('Overflow Report'!$L116="SSO, Dry Weather",'Overflow Report'!$AA116="April"),'Overflow Report'!$N116,"0")</f>
        <v>0</v>
      </c>
      <c r="AA118" s="176" t="str">
        <f>IF(AND('Overflow Report'!$L116="SSO, Dry Weather",'Overflow Report'!$AA116="May"),'Overflow Report'!$N116,"0")</f>
        <v>0</v>
      </c>
      <c r="AB118" s="176" t="str">
        <f>IF(AND('Overflow Report'!$L116="SSO, Dry Weather",'Overflow Report'!$AA116="June"),'Overflow Report'!$N116,"0")</f>
        <v>0</v>
      </c>
      <c r="AC118" s="176" t="str">
        <f>IF(AND('Overflow Report'!$L116="SSO, Dry Weather",'Overflow Report'!$AA116="July"),'Overflow Report'!$N116,"0")</f>
        <v>0</v>
      </c>
      <c r="AD118" s="176" t="str">
        <f>IF(AND('Overflow Report'!$L116="SSO, Dry Weather",'Overflow Report'!$AA116="August"),'Overflow Report'!$N116,"0")</f>
        <v>0</v>
      </c>
      <c r="AE118" s="176" t="str">
        <f>IF(AND('Overflow Report'!$L116="SSO, Dry Weather",'Overflow Report'!$AA116="September"),'Overflow Report'!$N116,"0")</f>
        <v>0</v>
      </c>
      <c r="AF118" s="176" t="str">
        <f>IF(AND('Overflow Report'!$L116="SSO, Dry Weather",'Overflow Report'!$AA116="October"),'Overflow Report'!$N116,"0")</f>
        <v>0</v>
      </c>
      <c r="AG118" s="176" t="str">
        <f>IF(AND('Overflow Report'!$L116="SSO, Dry Weather",'Overflow Report'!$AA116="November"),'Overflow Report'!$N116,"0")</f>
        <v>0</v>
      </c>
      <c r="AH118" s="176" t="str">
        <f>IF(AND('Overflow Report'!$L116="SSO, Dry Weather",'Overflow Report'!$AA116="December"),'Overflow Report'!$N116,"0")</f>
        <v>0</v>
      </c>
      <c r="AI118" s="176"/>
      <c r="AJ118" s="176" t="str">
        <f>IF(AND('Overflow Report'!$L116="SSO, Wet Weather",'Overflow Report'!$AA116="January"),'Overflow Report'!$N116,"0")</f>
        <v>0</v>
      </c>
      <c r="AK118" s="176" t="str">
        <f>IF(AND('Overflow Report'!$L116="SSO, Wet Weather",'Overflow Report'!$AA116="February"),'Overflow Report'!$N116,"0")</f>
        <v>0</v>
      </c>
      <c r="AL118" s="176" t="str">
        <f>IF(AND('Overflow Report'!$L116="SSO, Wet Weather",'Overflow Report'!$AA116="March"),'Overflow Report'!$N116,"0")</f>
        <v>0</v>
      </c>
      <c r="AM118" s="176" t="str">
        <f>IF(AND('Overflow Report'!$L116="SSO, Wet Weather",'Overflow Report'!$AA116="April"),'Overflow Report'!$N116,"0")</f>
        <v>0</v>
      </c>
      <c r="AN118" s="176" t="str">
        <f>IF(AND('Overflow Report'!$L116="SSO, Wet Weather",'Overflow Report'!$AA116="May"),'Overflow Report'!$N116,"0")</f>
        <v>0</v>
      </c>
      <c r="AO118" s="176" t="str">
        <f>IF(AND('Overflow Report'!$L116="SSO, Wet Weather",'Overflow Report'!$AA116="June"),'Overflow Report'!$N116,"0")</f>
        <v>0</v>
      </c>
      <c r="AP118" s="176" t="str">
        <f>IF(AND('Overflow Report'!$L116="SSO, Wet Weather",'Overflow Report'!$AA116="July"),'Overflow Report'!$N116,"0")</f>
        <v>0</v>
      </c>
      <c r="AQ118" s="176" t="str">
        <f>IF(AND('Overflow Report'!$L116="SSO, Wet Weather",'Overflow Report'!$AA116="August"),'Overflow Report'!$N116,"0")</f>
        <v>0</v>
      </c>
      <c r="AR118" s="176" t="str">
        <f>IF(AND('Overflow Report'!$L116="SSO, Wet Weather",'Overflow Report'!$AA116="September"),'Overflow Report'!$N116,"0")</f>
        <v>0</v>
      </c>
      <c r="AS118" s="176" t="str">
        <f>IF(AND('Overflow Report'!$L116="SSO, Wet Weather",'Overflow Report'!$AA116="October"),'Overflow Report'!$N116,"0")</f>
        <v>0</v>
      </c>
      <c r="AT118" s="176" t="str">
        <f>IF(AND('Overflow Report'!$L116="SSO, Wet Weather",'Overflow Report'!$AA116="November"),'Overflow Report'!$N116,"0")</f>
        <v>0</v>
      </c>
      <c r="AU118" s="176" t="str">
        <f>IF(AND('Overflow Report'!$L116="SSO, Wet Weather",'Overflow Report'!$AA116="December"),'Overflow Report'!$N116,"0")</f>
        <v>0</v>
      </c>
      <c r="AV118" s="176"/>
      <c r="AW118" s="176" t="str">
        <f>IF(AND('Overflow Report'!$L116="Release [Sewer], Dry Weather",'Overflow Report'!$AA116="January"),'Overflow Report'!$N116,"0")</f>
        <v>0</v>
      </c>
      <c r="AX118" s="176" t="str">
        <f>IF(AND('Overflow Report'!$L116="Release [Sewer], Dry Weather",'Overflow Report'!$AA116="February"),'Overflow Report'!$N116,"0")</f>
        <v>0</v>
      </c>
      <c r="AY118" s="176" t="str">
        <f>IF(AND('Overflow Report'!$L116="Release [Sewer], Dry Weather",'Overflow Report'!$AA116="March"),'Overflow Report'!$N116,"0")</f>
        <v>0</v>
      </c>
      <c r="AZ118" s="176" t="str">
        <f>IF(AND('Overflow Report'!$L116="Release [Sewer], Dry Weather",'Overflow Report'!$AA116="April"),'Overflow Report'!$N116,"0")</f>
        <v>0</v>
      </c>
      <c r="BA118" s="176" t="str">
        <f>IF(AND('Overflow Report'!$L116="Release [Sewer], Dry Weather",'Overflow Report'!$AA116="May"),'Overflow Report'!$N116,"0")</f>
        <v>0</v>
      </c>
      <c r="BB118" s="176" t="str">
        <f>IF(AND('Overflow Report'!$L116="Release [Sewer], Dry Weather",'Overflow Report'!$AA116="June"),'Overflow Report'!$N116,"0")</f>
        <v>0</v>
      </c>
      <c r="BC118" s="176" t="str">
        <f>IF(AND('Overflow Report'!$L116="Release [Sewer], Dry Weather",'Overflow Report'!$AA116="July"),'Overflow Report'!$N116,"0")</f>
        <v>0</v>
      </c>
      <c r="BD118" s="176" t="str">
        <f>IF(AND('Overflow Report'!$L116="Release [Sewer], Dry Weather",'Overflow Report'!$AA116="August"),'Overflow Report'!$N116,"0")</f>
        <v>0</v>
      </c>
      <c r="BE118" s="176" t="str">
        <f>IF(AND('Overflow Report'!$L116="Release [Sewer], Dry Weather",'Overflow Report'!$AA116="September"),'Overflow Report'!$N116,"0")</f>
        <v>0</v>
      </c>
      <c r="BF118" s="176" t="str">
        <f>IF(AND('Overflow Report'!$L116="Release [Sewer], Dry Weather",'Overflow Report'!$AA116="October"),'Overflow Report'!$N116,"0")</f>
        <v>0</v>
      </c>
      <c r="BG118" s="176" t="str">
        <f>IF(AND('Overflow Report'!$L116="Release [Sewer], Dry Weather",'Overflow Report'!$AA116="November"),'Overflow Report'!$N116,"0")</f>
        <v>0</v>
      </c>
      <c r="BH118" s="176" t="str">
        <f>IF(AND('Overflow Report'!$L116="Release [Sewer], Dry Weather",'Overflow Report'!$AA116="December"),'Overflow Report'!$N116,"0")</f>
        <v>0</v>
      </c>
      <c r="BI118" s="176"/>
      <c r="BJ118" s="176" t="str">
        <f>IF(AND('Overflow Report'!$L116="Release [Sewer], Wet Weather",'Overflow Report'!$AA116="January"),'Overflow Report'!$N116,"0")</f>
        <v>0</v>
      </c>
      <c r="BK118" s="176" t="str">
        <f>IF(AND('Overflow Report'!$L116="Release [Sewer], Wet Weather",'Overflow Report'!$AA116="February"),'Overflow Report'!$N116,"0")</f>
        <v>0</v>
      </c>
      <c r="BL118" s="176" t="str">
        <f>IF(AND('Overflow Report'!$L116="Release [Sewer], Wet Weather",'Overflow Report'!$AA116="March"),'Overflow Report'!$N116,"0")</f>
        <v>0</v>
      </c>
      <c r="BM118" s="176" t="str">
        <f>IF(AND('Overflow Report'!$L116="Release [Sewer], Wet Weather",'Overflow Report'!$AA116="April"),'Overflow Report'!$N116,"0")</f>
        <v>0</v>
      </c>
      <c r="BN118" s="176" t="str">
        <f>IF(AND('Overflow Report'!$L116="Release [Sewer], Wet Weather",'Overflow Report'!$AA116="May"),'Overflow Report'!$N116,"0")</f>
        <v>0</v>
      </c>
      <c r="BO118" s="176" t="str">
        <f>IF(AND('Overflow Report'!$L116="Release [Sewer], Wet Weather",'Overflow Report'!$AA116="June"),'Overflow Report'!$N116,"0")</f>
        <v>0</v>
      </c>
      <c r="BP118" s="176" t="str">
        <f>IF(AND('Overflow Report'!$L116="Release [Sewer], Wet Weather",'Overflow Report'!$AA116="July"),'Overflow Report'!$N116,"0")</f>
        <v>0</v>
      </c>
      <c r="BQ118" s="176" t="str">
        <f>IF(AND('Overflow Report'!$L116="Release [Sewer], Wet Weather",'Overflow Report'!$AA116="August"),'Overflow Report'!$N116,"0")</f>
        <v>0</v>
      </c>
      <c r="BR118" s="176" t="str">
        <f>IF(AND('Overflow Report'!$L116="Release [Sewer], Wet Weather",'Overflow Report'!$AA116="September"),'Overflow Report'!$N116,"0")</f>
        <v>0</v>
      </c>
      <c r="BS118" s="176" t="str">
        <f>IF(AND('Overflow Report'!$L116="Release [Sewer], Wet Weather",'Overflow Report'!$AA116="October"),'Overflow Report'!$N116,"0")</f>
        <v>0</v>
      </c>
      <c r="BT118" s="176" t="str">
        <f>IF(AND('Overflow Report'!$L116="Release [Sewer], Wet Weather",'Overflow Report'!$AA116="November"),'Overflow Report'!$N116,"0")</f>
        <v>0</v>
      </c>
      <c r="BU118" s="176" t="str">
        <f>IF(AND('Overflow Report'!$L116="Release [Sewer], Wet Weather",'Overflow Report'!$AA116="December"),'Overflow Report'!$N116,"0")</f>
        <v>0</v>
      </c>
      <c r="BV118" s="176"/>
      <c r="BW118" s="176"/>
      <c r="BX118" s="176"/>
      <c r="BY118" s="176"/>
      <c r="BZ118" s="176"/>
      <c r="CA118" s="176"/>
      <c r="CB118" s="176"/>
      <c r="CC118" s="176"/>
      <c r="CD118" s="176"/>
      <c r="CE118" s="176"/>
      <c r="CF118" s="176"/>
      <c r="CG118" s="176"/>
      <c r="CH118" s="176"/>
      <c r="CI118" s="176"/>
      <c r="CJ118" s="176"/>
    </row>
    <row r="119" spans="3:88" s="173" customFormat="1" ht="15">
      <c r="C119" s="174"/>
      <c r="D119" s="174"/>
      <c r="E119" s="174"/>
      <c r="R119" s="176"/>
      <c r="S119" s="176"/>
      <c r="T119" s="176"/>
      <c r="U119" s="176"/>
      <c r="V119" s="176"/>
      <c r="W119" s="176" t="str">
        <f>IF(AND('Overflow Report'!$L117="SSO, Dry Weather",'Overflow Report'!$AA117="January"),'Overflow Report'!$N117,"0")</f>
        <v>0</v>
      </c>
      <c r="X119" s="176" t="str">
        <f>IF(AND('Overflow Report'!$L117="SSO, Dry Weather",'Overflow Report'!$AA117="February"),'Overflow Report'!$N117,"0")</f>
        <v>0</v>
      </c>
      <c r="Y119" s="176" t="str">
        <f>IF(AND('Overflow Report'!$L117="SSO, Dry Weather",'Overflow Report'!$AA117="March"),'Overflow Report'!$N117,"0")</f>
        <v>0</v>
      </c>
      <c r="Z119" s="176" t="str">
        <f>IF(AND('Overflow Report'!$L117="SSO, Dry Weather",'Overflow Report'!$AA117="April"),'Overflow Report'!$N117,"0")</f>
        <v>0</v>
      </c>
      <c r="AA119" s="176" t="str">
        <f>IF(AND('Overflow Report'!$L117="SSO, Dry Weather",'Overflow Report'!$AA117="May"),'Overflow Report'!$N117,"0")</f>
        <v>0</v>
      </c>
      <c r="AB119" s="176" t="str">
        <f>IF(AND('Overflow Report'!$L117="SSO, Dry Weather",'Overflow Report'!$AA117="June"),'Overflow Report'!$N117,"0")</f>
        <v>0</v>
      </c>
      <c r="AC119" s="176" t="str">
        <f>IF(AND('Overflow Report'!$L117="SSO, Dry Weather",'Overflow Report'!$AA117="July"),'Overflow Report'!$N117,"0")</f>
        <v>0</v>
      </c>
      <c r="AD119" s="176" t="str">
        <f>IF(AND('Overflow Report'!$L117="SSO, Dry Weather",'Overflow Report'!$AA117="August"),'Overflow Report'!$N117,"0")</f>
        <v>0</v>
      </c>
      <c r="AE119" s="176" t="str">
        <f>IF(AND('Overflow Report'!$L117="SSO, Dry Weather",'Overflow Report'!$AA117="September"),'Overflow Report'!$N117,"0")</f>
        <v>0</v>
      </c>
      <c r="AF119" s="176" t="str">
        <f>IF(AND('Overflow Report'!$L117="SSO, Dry Weather",'Overflow Report'!$AA117="October"),'Overflow Report'!$N117,"0")</f>
        <v>0</v>
      </c>
      <c r="AG119" s="176" t="str">
        <f>IF(AND('Overflow Report'!$L117="SSO, Dry Weather",'Overflow Report'!$AA117="November"),'Overflow Report'!$N117,"0")</f>
        <v>0</v>
      </c>
      <c r="AH119" s="176" t="str">
        <f>IF(AND('Overflow Report'!$L117="SSO, Dry Weather",'Overflow Report'!$AA117="December"),'Overflow Report'!$N117,"0")</f>
        <v>0</v>
      </c>
      <c r="AI119" s="176"/>
      <c r="AJ119" s="176" t="str">
        <f>IF(AND('Overflow Report'!$L117="SSO, Wet Weather",'Overflow Report'!$AA117="January"),'Overflow Report'!$N117,"0")</f>
        <v>0</v>
      </c>
      <c r="AK119" s="176" t="str">
        <f>IF(AND('Overflow Report'!$L117="SSO, Wet Weather",'Overflow Report'!$AA117="February"),'Overflow Report'!$N117,"0")</f>
        <v>0</v>
      </c>
      <c r="AL119" s="176" t="str">
        <f>IF(AND('Overflow Report'!$L117="SSO, Wet Weather",'Overflow Report'!$AA117="March"),'Overflow Report'!$N117,"0")</f>
        <v>0</v>
      </c>
      <c r="AM119" s="176" t="str">
        <f>IF(AND('Overflow Report'!$L117="SSO, Wet Weather",'Overflow Report'!$AA117="April"),'Overflow Report'!$N117,"0")</f>
        <v>0</v>
      </c>
      <c r="AN119" s="176" t="str">
        <f>IF(AND('Overflow Report'!$L117="SSO, Wet Weather",'Overflow Report'!$AA117="May"),'Overflow Report'!$N117,"0")</f>
        <v>0</v>
      </c>
      <c r="AO119" s="176" t="str">
        <f>IF(AND('Overflow Report'!$L117="SSO, Wet Weather",'Overflow Report'!$AA117="June"),'Overflow Report'!$N117,"0")</f>
        <v>0</v>
      </c>
      <c r="AP119" s="176" t="str">
        <f>IF(AND('Overflow Report'!$L117="SSO, Wet Weather",'Overflow Report'!$AA117="July"),'Overflow Report'!$N117,"0")</f>
        <v>0</v>
      </c>
      <c r="AQ119" s="176" t="str">
        <f>IF(AND('Overflow Report'!$L117="SSO, Wet Weather",'Overflow Report'!$AA117="August"),'Overflow Report'!$N117,"0")</f>
        <v>0</v>
      </c>
      <c r="AR119" s="176" t="str">
        <f>IF(AND('Overflow Report'!$L117="SSO, Wet Weather",'Overflow Report'!$AA117="September"),'Overflow Report'!$N117,"0")</f>
        <v>0</v>
      </c>
      <c r="AS119" s="176" t="str">
        <f>IF(AND('Overflow Report'!$L117="SSO, Wet Weather",'Overflow Report'!$AA117="October"),'Overflow Report'!$N117,"0")</f>
        <v>0</v>
      </c>
      <c r="AT119" s="176" t="str">
        <f>IF(AND('Overflow Report'!$L117="SSO, Wet Weather",'Overflow Report'!$AA117="November"),'Overflow Report'!$N117,"0")</f>
        <v>0</v>
      </c>
      <c r="AU119" s="176" t="str">
        <f>IF(AND('Overflow Report'!$L117="SSO, Wet Weather",'Overflow Report'!$AA117="December"),'Overflow Report'!$N117,"0")</f>
        <v>0</v>
      </c>
      <c r="AV119" s="176"/>
      <c r="AW119" s="176" t="str">
        <f>IF(AND('Overflow Report'!$L117="Release [Sewer], Dry Weather",'Overflow Report'!$AA117="January"),'Overflow Report'!$N117,"0")</f>
        <v>0</v>
      </c>
      <c r="AX119" s="176" t="str">
        <f>IF(AND('Overflow Report'!$L117="Release [Sewer], Dry Weather",'Overflow Report'!$AA117="February"),'Overflow Report'!$N117,"0")</f>
        <v>0</v>
      </c>
      <c r="AY119" s="176" t="str">
        <f>IF(AND('Overflow Report'!$L117="Release [Sewer], Dry Weather",'Overflow Report'!$AA117="March"),'Overflow Report'!$N117,"0")</f>
        <v>0</v>
      </c>
      <c r="AZ119" s="176" t="str">
        <f>IF(AND('Overflow Report'!$L117="Release [Sewer], Dry Weather",'Overflow Report'!$AA117="April"),'Overflow Report'!$N117,"0")</f>
        <v>0</v>
      </c>
      <c r="BA119" s="176" t="str">
        <f>IF(AND('Overflow Report'!$L117="Release [Sewer], Dry Weather",'Overflow Report'!$AA117="May"),'Overflow Report'!$N117,"0")</f>
        <v>0</v>
      </c>
      <c r="BB119" s="176" t="str">
        <f>IF(AND('Overflow Report'!$L117="Release [Sewer], Dry Weather",'Overflow Report'!$AA117="June"),'Overflow Report'!$N117,"0")</f>
        <v>0</v>
      </c>
      <c r="BC119" s="176" t="str">
        <f>IF(AND('Overflow Report'!$L117="Release [Sewer], Dry Weather",'Overflow Report'!$AA117="July"),'Overflow Report'!$N117,"0")</f>
        <v>0</v>
      </c>
      <c r="BD119" s="176" t="str">
        <f>IF(AND('Overflow Report'!$L117="Release [Sewer], Dry Weather",'Overflow Report'!$AA117="August"),'Overflow Report'!$N117,"0")</f>
        <v>0</v>
      </c>
      <c r="BE119" s="176" t="str">
        <f>IF(AND('Overflow Report'!$L117="Release [Sewer], Dry Weather",'Overflow Report'!$AA117="September"),'Overflow Report'!$N117,"0")</f>
        <v>0</v>
      </c>
      <c r="BF119" s="176" t="str">
        <f>IF(AND('Overflow Report'!$L117="Release [Sewer], Dry Weather",'Overflow Report'!$AA117="October"),'Overflow Report'!$N117,"0")</f>
        <v>0</v>
      </c>
      <c r="BG119" s="176" t="str">
        <f>IF(AND('Overflow Report'!$L117="Release [Sewer], Dry Weather",'Overflow Report'!$AA117="November"),'Overflow Report'!$N117,"0")</f>
        <v>0</v>
      </c>
      <c r="BH119" s="176" t="str">
        <f>IF(AND('Overflow Report'!$L117="Release [Sewer], Dry Weather",'Overflow Report'!$AA117="December"),'Overflow Report'!$N117,"0")</f>
        <v>0</v>
      </c>
      <c r="BI119" s="176"/>
      <c r="BJ119" s="176" t="str">
        <f>IF(AND('Overflow Report'!$L117="Release [Sewer], Wet Weather",'Overflow Report'!$AA117="January"),'Overflow Report'!$N117,"0")</f>
        <v>0</v>
      </c>
      <c r="BK119" s="176" t="str">
        <f>IF(AND('Overflow Report'!$L117="Release [Sewer], Wet Weather",'Overflow Report'!$AA117="February"),'Overflow Report'!$N117,"0")</f>
        <v>0</v>
      </c>
      <c r="BL119" s="176" t="str">
        <f>IF(AND('Overflow Report'!$L117="Release [Sewer], Wet Weather",'Overflow Report'!$AA117="March"),'Overflow Report'!$N117,"0")</f>
        <v>0</v>
      </c>
      <c r="BM119" s="176" t="str">
        <f>IF(AND('Overflow Report'!$L117="Release [Sewer], Wet Weather",'Overflow Report'!$AA117="April"),'Overflow Report'!$N117,"0")</f>
        <v>0</v>
      </c>
      <c r="BN119" s="176" t="str">
        <f>IF(AND('Overflow Report'!$L117="Release [Sewer], Wet Weather",'Overflow Report'!$AA117="May"),'Overflow Report'!$N117,"0")</f>
        <v>0</v>
      </c>
      <c r="BO119" s="176" t="str">
        <f>IF(AND('Overflow Report'!$L117="Release [Sewer], Wet Weather",'Overflow Report'!$AA117="June"),'Overflow Report'!$N117,"0")</f>
        <v>0</v>
      </c>
      <c r="BP119" s="176" t="str">
        <f>IF(AND('Overflow Report'!$L117="Release [Sewer], Wet Weather",'Overflow Report'!$AA117="July"),'Overflow Report'!$N117,"0")</f>
        <v>0</v>
      </c>
      <c r="BQ119" s="176" t="str">
        <f>IF(AND('Overflow Report'!$L117="Release [Sewer], Wet Weather",'Overflow Report'!$AA117="August"),'Overflow Report'!$N117,"0")</f>
        <v>0</v>
      </c>
      <c r="BR119" s="176" t="str">
        <f>IF(AND('Overflow Report'!$L117="Release [Sewer], Wet Weather",'Overflow Report'!$AA117="September"),'Overflow Report'!$N117,"0")</f>
        <v>0</v>
      </c>
      <c r="BS119" s="176" t="str">
        <f>IF(AND('Overflow Report'!$L117="Release [Sewer], Wet Weather",'Overflow Report'!$AA117="October"),'Overflow Report'!$N117,"0")</f>
        <v>0</v>
      </c>
      <c r="BT119" s="176" t="str">
        <f>IF(AND('Overflow Report'!$L117="Release [Sewer], Wet Weather",'Overflow Report'!$AA117="November"),'Overflow Report'!$N117,"0")</f>
        <v>0</v>
      </c>
      <c r="BU119" s="176" t="str">
        <f>IF(AND('Overflow Report'!$L117="Release [Sewer], Wet Weather",'Overflow Report'!$AA117="December"),'Overflow Report'!$N117,"0")</f>
        <v>0</v>
      </c>
      <c r="BV119" s="176"/>
      <c r="BW119" s="176"/>
      <c r="BX119" s="176"/>
      <c r="BY119" s="176"/>
      <c r="BZ119" s="176"/>
      <c r="CA119" s="176"/>
      <c r="CB119" s="176"/>
      <c r="CC119" s="176"/>
      <c r="CD119" s="176"/>
      <c r="CE119" s="176"/>
      <c r="CF119" s="176"/>
      <c r="CG119" s="176"/>
      <c r="CH119" s="176"/>
      <c r="CI119" s="176"/>
      <c r="CJ119" s="176"/>
    </row>
    <row r="120" spans="3:88" s="173" customFormat="1" ht="15">
      <c r="C120" s="174"/>
      <c r="D120" s="174"/>
      <c r="E120" s="174"/>
      <c r="R120" s="176"/>
      <c r="S120" s="176"/>
      <c r="T120" s="176"/>
      <c r="U120" s="176"/>
      <c r="V120" s="176"/>
      <c r="W120" s="176" t="str">
        <f>IF(AND('Overflow Report'!$L118="SSO, Dry Weather",'Overflow Report'!$AA118="January"),'Overflow Report'!$N118,"0")</f>
        <v>0</v>
      </c>
      <c r="X120" s="176" t="str">
        <f>IF(AND('Overflow Report'!$L118="SSO, Dry Weather",'Overflow Report'!$AA118="February"),'Overflow Report'!$N118,"0")</f>
        <v>0</v>
      </c>
      <c r="Y120" s="176" t="str">
        <f>IF(AND('Overflow Report'!$L118="SSO, Dry Weather",'Overflow Report'!$AA118="March"),'Overflow Report'!$N118,"0")</f>
        <v>0</v>
      </c>
      <c r="Z120" s="176" t="str">
        <f>IF(AND('Overflow Report'!$L118="SSO, Dry Weather",'Overflow Report'!$AA118="April"),'Overflow Report'!$N118,"0")</f>
        <v>0</v>
      </c>
      <c r="AA120" s="176" t="str">
        <f>IF(AND('Overflow Report'!$L118="SSO, Dry Weather",'Overflow Report'!$AA118="May"),'Overflow Report'!$N118,"0")</f>
        <v>0</v>
      </c>
      <c r="AB120" s="176" t="str">
        <f>IF(AND('Overflow Report'!$L118="SSO, Dry Weather",'Overflow Report'!$AA118="June"),'Overflow Report'!$N118,"0")</f>
        <v>0</v>
      </c>
      <c r="AC120" s="176" t="str">
        <f>IF(AND('Overflow Report'!$L118="SSO, Dry Weather",'Overflow Report'!$AA118="July"),'Overflow Report'!$N118,"0")</f>
        <v>0</v>
      </c>
      <c r="AD120" s="176" t="str">
        <f>IF(AND('Overflow Report'!$L118="SSO, Dry Weather",'Overflow Report'!$AA118="August"),'Overflow Report'!$N118,"0")</f>
        <v>0</v>
      </c>
      <c r="AE120" s="176" t="str">
        <f>IF(AND('Overflow Report'!$L118="SSO, Dry Weather",'Overflow Report'!$AA118="September"),'Overflow Report'!$N118,"0")</f>
        <v>0</v>
      </c>
      <c r="AF120" s="176" t="str">
        <f>IF(AND('Overflow Report'!$L118="SSO, Dry Weather",'Overflow Report'!$AA118="October"),'Overflow Report'!$N118,"0")</f>
        <v>0</v>
      </c>
      <c r="AG120" s="176" t="str">
        <f>IF(AND('Overflow Report'!$L118="SSO, Dry Weather",'Overflow Report'!$AA118="November"),'Overflow Report'!$N118,"0")</f>
        <v>0</v>
      </c>
      <c r="AH120" s="176" t="str">
        <f>IF(AND('Overflow Report'!$L118="SSO, Dry Weather",'Overflow Report'!$AA118="December"),'Overflow Report'!$N118,"0")</f>
        <v>0</v>
      </c>
      <c r="AI120" s="176"/>
      <c r="AJ120" s="176" t="str">
        <f>IF(AND('Overflow Report'!$L118="SSO, Wet Weather",'Overflow Report'!$AA118="January"),'Overflow Report'!$N118,"0")</f>
        <v>0</v>
      </c>
      <c r="AK120" s="176" t="str">
        <f>IF(AND('Overflow Report'!$L118="SSO, Wet Weather",'Overflow Report'!$AA118="February"),'Overflow Report'!$N118,"0")</f>
        <v>0</v>
      </c>
      <c r="AL120" s="176" t="str">
        <f>IF(AND('Overflow Report'!$L118="SSO, Wet Weather",'Overflow Report'!$AA118="March"),'Overflow Report'!$N118,"0")</f>
        <v>0</v>
      </c>
      <c r="AM120" s="176" t="str">
        <f>IF(AND('Overflow Report'!$L118="SSO, Wet Weather",'Overflow Report'!$AA118="April"),'Overflow Report'!$N118,"0")</f>
        <v>0</v>
      </c>
      <c r="AN120" s="176" t="str">
        <f>IF(AND('Overflow Report'!$L118="SSO, Wet Weather",'Overflow Report'!$AA118="May"),'Overflow Report'!$N118,"0")</f>
        <v>0</v>
      </c>
      <c r="AO120" s="176" t="str">
        <f>IF(AND('Overflow Report'!$L118="SSO, Wet Weather",'Overflow Report'!$AA118="June"),'Overflow Report'!$N118,"0")</f>
        <v>0</v>
      </c>
      <c r="AP120" s="176" t="str">
        <f>IF(AND('Overflow Report'!$L118="SSO, Wet Weather",'Overflow Report'!$AA118="July"),'Overflow Report'!$N118,"0")</f>
        <v>0</v>
      </c>
      <c r="AQ120" s="176" t="str">
        <f>IF(AND('Overflow Report'!$L118="SSO, Wet Weather",'Overflow Report'!$AA118="August"),'Overflow Report'!$N118,"0")</f>
        <v>0</v>
      </c>
      <c r="AR120" s="176" t="str">
        <f>IF(AND('Overflow Report'!$L118="SSO, Wet Weather",'Overflow Report'!$AA118="September"),'Overflow Report'!$N118,"0")</f>
        <v>0</v>
      </c>
      <c r="AS120" s="176" t="str">
        <f>IF(AND('Overflow Report'!$L118="SSO, Wet Weather",'Overflow Report'!$AA118="October"),'Overflow Report'!$N118,"0")</f>
        <v>0</v>
      </c>
      <c r="AT120" s="176" t="str">
        <f>IF(AND('Overflow Report'!$L118="SSO, Wet Weather",'Overflow Report'!$AA118="November"),'Overflow Report'!$N118,"0")</f>
        <v>0</v>
      </c>
      <c r="AU120" s="176" t="str">
        <f>IF(AND('Overflow Report'!$L118="SSO, Wet Weather",'Overflow Report'!$AA118="December"),'Overflow Report'!$N118,"0")</f>
        <v>0</v>
      </c>
      <c r="AV120" s="176"/>
      <c r="AW120" s="176" t="str">
        <f>IF(AND('Overflow Report'!$L118="Release [Sewer], Dry Weather",'Overflow Report'!$AA118="January"),'Overflow Report'!$N118,"0")</f>
        <v>0</v>
      </c>
      <c r="AX120" s="176" t="str">
        <f>IF(AND('Overflow Report'!$L118="Release [Sewer], Dry Weather",'Overflow Report'!$AA118="February"),'Overflow Report'!$N118,"0")</f>
        <v>0</v>
      </c>
      <c r="AY120" s="176" t="str">
        <f>IF(AND('Overflow Report'!$L118="Release [Sewer], Dry Weather",'Overflow Report'!$AA118="March"),'Overflow Report'!$N118,"0")</f>
        <v>0</v>
      </c>
      <c r="AZ120" s="176" t="str">
        <f>IF(AND('Overflow Report'!$L118="Release [Sewer], Dry Weather",'Overflow Report'!$AA118="April"),'Overflow Report'!$N118,"0")</f>
        <v>0</v>
      </c>
      <c r="BA120" s="176" t="str">
        <f>IF(AND('Overflow Report'!$L118="Release [Sewer], Dry Weather",'Overflow Report'!$AA118="May"),'Overflow Report'!$N118,"0")</f>
        <v>0</v>
      </c>
      <c r="BB120" s="176" t="str">
        <f>IF(AND('Overflow Report'!$L118="Release [Sewer], Dry Weather",'Overflow Report'!$AA118="June"),'Overflow Report'!$N118,"0")</f>
        <v>0</v>
      </c>
      <c r="BC120" s="176" t="str">
        <f>IF(AND('Overflow Report'!$L118="Release [Sewer], Dry Weather",'Overflow Report'!$AA118="July"),'Overflow Report'!$N118,"0")</f>
        <v>0</v>
      </c>
      <c r="BD120" s="176" t="str">
        <f>IF(AND('Overflow Report'!$L118="Release [Sewer], Dry Weather",'Overflow Report'!$AA118="August"),'Overflow Report'!$N118,"0")</f>
        <v>0</v>
      </c>
      <c r="BE120" s="176" t="str">
        <f>IF(AND('Overflow Report'!$L118="Release [Sewer], Dry Weather",'Overflow Report'!$AA118="September"),'Overflow Report'!$N118,"0")</f>
        <v>0</v>
      </c>
      <c r="BF120" s="176" t="str">
        <f>IF(AND('Overflow Report'!$L118="Release [Sewer], Dry Weather",'Overflow Report'!$AA118="October"),'Overflow Report'!$N118,"0")</f>
        <v>0</v>
      </c>
      <c r="BG120" s="176" t="str">
        <f>IF(AND('Overflow Report'!$L118="Release [Sewer], Dry Weather",'Overflow Report'!$AA118="November"),'Overflow Report'!$N118,"0")</f>
        <v>0</v>
      </c>
      <c r="BH120" s="176" t="str">
        <f>IF(AND('Overflow Report'!$L118="Release [Sewer], Dry Weather",'Overflow Report'!$AA118="December"),'Overflow Report'!$N118,"0")</f>
        <v>0</v>
      </c>
      <c r="BI120" s="176"/>
      <c r="BJ120" s="176" t="str">
        <f>IF(AND('Overflow Report'!$L118="Release [Sewer], Wet Weather",'Overflow Report'!$AA118="January"),'Overflow Report'!$N118,"0")</f>
        <v>0</v>
      </c>
      <c r="BK120" s="176" t="str">
        <f>IF(AND('Overflow Report'!$L118="Release [Sewer], Wet Weather",'Overflow Report'!$AA118="February"),'Overflow Report'!$N118,"0")</f>
        <v>0</v>
      </c>
      <c r="BL120" s="176" t="str">
        <f>IF(AND('Overflow Report'!$L118="Release [Sewer], Wet Weather",'Overflow Report'!$AA118="March"),'Overflow Report'!$N118,"0")</f>
        <v>0</v>
      </c>
      <c r="BM120" s="176" t="str">
        <f>IF(AND('Overflow Report'!$L118="Release [Sewer], Wet Weather",'Overflow Report'!$AA118="April"),'Overflow Report'!$N118,"0")</f>
        <v>0</v>
      </c>
      <c r="BN120" s="176" t="str">
        <f>IF(AND('Overflow Report'!$L118="Release [Sewer], Wet Weather",'Overflow Report'!$AA118="May"),'Overflow Report'!$N118,"0")</f>
        <v>0</v>
      </c>
      <c r="BO120" s="176" t="str">
        <f>IF(AND('Overflow Report'!$L118="Release [Sewer], Wet Weather",'Overflow Report'!$AA118="June"),'Overflow Report'!$N118,"0")</f>
        <v>0</v>
      </c>
      <c r="BP120" s="176" t="str">
        <f>IF(AND('Overflow Report'!$L118="Release [Sewer], Wet Weather",'Overflow Report'!$AA118="July"),'Overflow Report'!$N118,"0")</f>
        <v>0</v>
      </c>
      <c r="BQ120" s="176" t="str">
        <f>IF(AND('Overflow Report'!$L118="Release [Sewer], Wet Weather",'Overflow Report'!$AA118="August"),'Overflow Report'!$N118,"0")</f>
        <v>0</v>
      </c>
      <c r="BR120" s="176" t="str">
        <f>IF(AND('Overflow Report'!$L118="Release [Sewer], Wet Weather",'Overflow Report'!$AA118="September"),'Overflow Report'!$N118,"0")</f>
        <v>0</v>
      </c>
      <c r="BS120" s="176" t="str">
        <f>IF(AND('Overflow Report'!$L118="Release [Sewer], Wet Weather",'Overflow Report'!$AA118="October"),'Overflow Report'!$N118,"0")</f>
        <v>0</v>
      </c>
      <c r="BT120" s="176" t="str">
        <f>IF(AND('Overflow Report'!$L118="Release [Sewer], Wet Weather",'Overflow Report'!$AA118="November"),'Overflow Report'!$N118,"0")</f>
        <v>0</v>
      </c>
      <c r="BU120" s="176" t="str">
        <f>IF(AND('Overflow Report'!$L118="Release [Sewer], Wet Weather",'Overflow Report'!$AA118="December"),'Overflow Report'!$N118,"0")</f>
        <v>0</v>
      </c>
      <c r="BV120" s="176"/>
      <c r="BW120" s="176"/>
      <c r="BX120" s="176"/>
      <c r="BY120" s="176"/>
      <c r="BZ120" s="176"/>
      <c r="CA120" s="176"/>
      <c r="CB120" s="176"/>
      <c r="CC120" s="176"/>
      <c r="CD120" s="176"/>
      <c r="CE120" s="176"/>
      <c r="CF120" s="176"/>
      <c r="CG120" s="176"/>
      <c r="CH120" s="176"/>
      <c r="CI120" s="176"/>
      <c r="CJ120" s="176"/>
    </row>
    <row r="121" spans="3:88" s="173" customFormat="1" ht="15">
      <c r="C121" s="174"/>
      <c r="D121" s="174"/>
      <c r="E121" s="174"/>
      <c r="R121" s="176"/>
      <c r="S121" s="176"/>
      <c r="T121" s="176"/>
      <c r="U121" s="176"/>
      <c r="V121" s="176"/>
      <c r="W121" s="176" t="str">
        <f>IF(AND('Overflow Report'!$L119="SSO, Dry Weather",'Overflow Report'!$AA119="January"),'Overflow Report'!$N119,"0")</f>
        <v>0</v>
      </c>
      <c r="X121" s="176" t="str">
        <f>IF(AND('Overflow Report'!$L119="SSO, Dry Weather",'Overflow Report'!$AA119="February"),'Overflow Report'!$N119,"0")</f>
        <v>0</v>
      </c>
      <c r="Y121" s="176" t="str">
        <f>IF(AND('Overflow Report'!$L119="SSO, Dry Weather",'Overflow Report'!$AA119="March"),'Overflow Report'!$N119,"0")</f>
        <v>0</v>
      </c>
      <c r="Z121" s="176" t="str">
        <f>IF(AND('Overflow Report'!$L119="SSO, Dry Weather",'Overflow Report'!$AA119="April"),'Overflow Report'!$N119,"0")</f>
        <v>0</v>
      </c>
      <c r="AA121" s="176" t="str">
        <f>IF(AND('Overflow Report'!$L119="SSO, Dry Weather",'Overflow Report'!$AA119="May"),'Overflow Report'!$N119,"0")</f>
        <v>0</v>
      </c>
      <c r="AB121" s="176" t="str">
        <f>IF(AND('Overflow Report'!$L119="SSO, Dry Weather",'Overflow Report'!$AA119="June"),'Overflow Report'!$N119,"0")</f>
        <v>0</v>
      </c>
      <c r="AC121" s="176" t="str">
        <f>IF(AND('Overflow Report'!$L119="SSO, Dry Weather",'Overflow Report'!$AA119="July"),'Overflow Report'!$N119,"0")</f>
        <v>0</v>
      </c>
      <c r="AD121" s="176" t="str">
        <f>IF(AND('Overflow Report'!$L119="SSO, Dry Weather",'Overflow Report'!$AA119="August"),'Overflow Report'!$N119,"0")</f>
        <v>0</v>
      </c>
      <c r="AE121" s="176" t="str">
        <f>IF(AND('Overflow Report'!$L119="SSO, Dry Weather",'Overflow Report'!$AA119="September"),'Overflow Report'!$N119,"0")</f>
        <v>0</v>
      </c>
      <c r="AF121" s="176" t="str">
        <f>IF(AND('Overflow Report'!$L119="SSO, Dry Weather",'Overflow Report'!$AA119="October"),'Overflow Report'!$N119,"0")</f>
        <v>0</v>
      </c>
      <c r="AG121" s="176" t="str">
        <f>IF(AND('Overflow Report'!$L119="SSO, Dry Weather",'Overflow Report'!$AA119="November"),'Overflow Report'!$N119,"0")</f>
        <v>0</v>
      </c>
      <c r="AH121" s="176" t="str">
        <f>IF(AND('Overflow Report'!$L119="SSO, Dry Weather",'Overflow Report'!$AA119="December"),'Overflow Report'!$N119,"0")</f>
        <v>0</v>
      </c>
      <c r="AI121" s="176"/>
      <c r="AJ121" s="176" t="str">
        <f>IF(AND('Overflow Report'!$L119="SSO, Wet Weather",'Overflow Report'!$AA119="January"),'Overflow Report'!$N119,"0")</f>
        <v>0</v>
      </c>
      <c r="AK121" s="176" t="str">
        <f>IF(AND('Overflow Report'!$L119="SSO, Wet Weather",'Overflow Report'!$AA119="February"),'Overflow Report'!$N119,"0")</f>
        <v>0</v>
      </c>
      <c r="AL121" s="176" t="str">
        <f>IF(AND('Overflow Report'!$L119="SSO, Wet Weather",'Overflow Report'!$AA119="March"),'Overflow Report'!$N119,"0")</f>
        <v>0</v>
      </c>
      <c r="AM121" s="176" t="str">
        <f>IF(AND('Overflow Report'!$L119="SSO, Wet Weather",'Overflow Report'!$AA119="April"),'Overflow Report'!$N119,"0")</f>
        <v>0</v>
      </c>
      <c r="AN121" s="176" t="str">
        <f>IF(AND('Overflow Report'!$L119="SSO, Wet Weather",'Overflow Report'!$AA119="May"),'Overflow Report'!$N119,"0")</f>
        <v>0</v>
      </c>
      <c r="AO121" s="176" t="str">
        <f>IF(AND('Overflow Report'!$L119="SSO, Wet Weather",'Overflow Report'!$AA119="June"),'Overflow Report'!$N119,"0")</f>
        <v>0</v>
      </c>
      <c r="AP121" s="176" t="str">
        <f>IF(AND('Overflow Report'!$L119="SSO, Wet Weather",'Overflow Report'!$AA119="July"),'Overflow Report'!$N119,"0")</f>
        <v>0</v>
      </c>
      <c r="AQ121" s="176" t="str">
        <f>IF(AND('Overflow Report'!$L119="SSO, Wet Weather",'Overflow Report'!$AA119="August"),'Overflow Report'!$N119,"0")</f>
        <v>0</v>
      </c>
      <c r="AR121" s="176" t="str">
        <f>IF(AND('Overflow Report'!$L119="SSO, Wet Weather",'Overflow Report'!$AA119="September"),'Overflow Report'!$N119,"0")</f>
        <v>0</v>
      </c>
      <c r="AS121" s="176" t="str">
        <f>IF(AND('Overflow Report'!$L119="SSO, Wet Weather",'Overflow Report'!$AA119="October"),'Overflow Report'!$N119,"0")</f>
        <v>0</v>
      </c>
      <c r="AT121" s="176" t="str">
        <f>IF(AND('Overflow Report'!$L119="SSO, Wet Weather",'Overflow Report'!$AA119="November"),'Overflow Report'!$N119,"0")</f>
        <v>0</v>
      </c>
      <c r="AU121" s="176" t="str">
        <f>IF(AND('Overflow Report'!$L119="SSO, Wet Weather",'Overflow Report'!$AA119="December"),'Overflow Report'!$N119,"0")</f>
        <v>0</v>
      </c>
      <c r="AV121" s="176"/>
      <c r="AW121" s="176" t="str">
        <f>IF(AND('Overflow Report'!$L119="Release [Sewer], Dry Weather",'Overflow Report'!$AA119="January"),'Overflow Report'!$N119,"0")</f>
        <v>0</v>
      </c>
      <c r="AX121" s="176" t="str">
        <f>IF(AND('Overflow Report'!$L119="Release [Sewer], Dry Weather",'Overflow Report'!$AA119="February"),'Overflow Report'!$N119,"0")</f>
        <v>0</v>
      </c>
      <c r="AY121" s="176" t="str">
        <f>IF(AND('Overflow Report'!$L119="Release [Sewer], Dry Weather",'Overflow Report'!$AA119="March"),'Overflow Report'!$N119,"0")</f>
        <v>0</v>
      </c>
      <c r="AZ121" s="176" t="str">
        <f>IF(AND('Overflow Report'!$L119="Release [Sewer], Dry Weather",'Overflow Report'!$AA119="April"),'Overflow Report'!$N119,"0")</f>
        <v>0</v>
      </c>
      <c r="BA121" s="176" t="str">
        <f>IF(AND('Overflow Report'!$L119="Release [Sewer], Dry Weather",'Overflow Report'!$AA119="May"),'Overflow Report'!$N119,"0")</f>
        <v>0</v>
      </c>
      <c r="BB121" s="176" t="str">
        <f>IF(AND('Overflow Report'!$L119="Release [Sewer], Dry Weather",'Overflow Report'!$AA119="June"),'Overflow Report'!$N119,"0")</f>
        <v>0</v>
      </c>
      <c r="BC121" s="176" t="str">
        <f>IF(AND('Overflow Report'!$L119="Release [Sewer], Dry Weather",'Overflow Report'!$AA119="July"),'Overflow Report'!$N119,"0")</f>
        <v>0</v>
      </c>
      <c r="BD121" s="176" t="str">
        <f>IF(AND('Overflow Report'!$L119="Release [Sewer], Dry Weather",'Overflow Report'!$AA119="August"),'Overflow Report'!$N119,"0")</f>
        <v>0</v>
      </c>
      <c r="BE121" s="176" t="str">
        <f>IF(AND('Overflow Report'!$L119="Release [Sewer], Dry Weather",'Overflow Report'!$AA119="September"),'Overflow Report'!$N119,"0")</f>
        <v>0</v>
      </c>
      <c r="BF121" s="176" t="str">
        <f>IF(AND('Overflow Report'!$L119="Release [Sewer], Dry Weather",'Overflow Report'!$AA119="October"),'Overflow Report'!$N119,"0")</f>
        <v>0</v>
      </c>
      <c r="BG121" s="176" t="str">
        <f>IF(AND('Overflow Report'!$L119="Release [Sewer], Dry Weather",'Overflow Report'!$AA119="November"),'Overflow Report'!$N119,"0")</f>
        <v>0</v>
      </c>
      <c r="BH121" s="176" t="str">
        <f>IF(AND('Overflow Report'!$L119="Release [Sewer], Dry Weather",'Overflow Report'!$AA119="December"),'Overflow Report'!$N119,"0")</f>
        <v>0</v>
      </c>
      <c r="BI121" s="176"/>
      <c r="BJ121" s="176" t="str">
        <f>IF(AND('Overflow Report'!$L119="Release [Sewer], Wet Weather",'Overflow Report'!$AA119="January"),'Overflow Report'!$N119,"0")</f>
        <v>0</v>
      </c>
      <c r="BK121" s="176" t="str">
        <f>IF(AND('Overflow Report'!$L119="Release [Sewer], Wet Weather",'Overflow Report'!$AA119="February"),'Overflow Report'!$N119,"0")</f>
        <v>0</v>
      </c>
      <c r="BL121" s="176" t="str">
        <f>IF(AND('Overflow Report'!$L119="Release [Sewer], Wet Weather",'Overflow Report'!$AA119="March"),'Overflow Report'!$N119,"0")</f>
        <v>0</v>
      </c>
      <c r="BM121" s="176" t="str">
        <f>IF(AND('Overflow Report'!$L119="Release [Sewer], Wet Weather",'Overflow Report'!$AA119="April"),'Overflow Report'!$N119,"0")</f>
        <v>0</v>
      </c>
      <c r="BN121" s="176" t="str">
        <f>IF(AND('Overflow Report'!$L119="Release [Sewer], Wet Weather",'Overflow Report'!$AA119="May"),'Overflow Report'!$N119,"0")</f>
        <v>0</v>
      </c>
      <c r="BO121" s="176" t="str">
        <f>IF(AND('Overflow Report'!$L119="Release [Sewer], Wet Weather",'Overflow Report'!$AA119="June"),'Overflow Report'!$N119,"0")</f>
        <v>0</v>
      </c>
      <c r="BP121" s="176" t="str">
        <f>IF(AND('Overflow Report'!$L119="Release [Sewer], Wet Weather",'Overflow Report'!$AA119="July"),'Overflow Report'!$N119,"0")</f>
        <v>0</v>
      </c>
      <c r="BQ121" s="176" t="str">
        <f>IF(AND('Overflow Report'!$L119="Release [Sewer], Wet Weather",'Overflow Report'!$AA119="August"),'Overflow Report'!$N119,"0")</f>
        <v>0</v>
      </c>
      <c r="BR121" s="176" t="str">
        <f>IF(AND('Overflow Report'!$L119="Release [Sewer], Wet Weather",'Overflow Report'!$AA119="September"),'Overflow Report'!$N119,"0")</f>
        <v>0</v>
      </c>
      <c r="BS121" s="176" t="str">
        <f>IF(AND('Overflow Report'!$L119="Release [Sewer], Wet Weather",'Overflow Report'!$AA119="October"),'Overflow Report'!$N119,"0")</f>
        <v>0</v>
      </c>
      <c r="BT121" s="176" t="str">
        <f>IF(AND('Overflow Report'!$L119="Release [Sewer], Wet Weather",'Overflow Report'!$AA119="November"),'Overflow Report'!$N119,"0")</f>
        <v>0</v>
      </c>
      <c r="BU121" s="176" t="str">
        <f>IF(AND('Overflow Report'!$L119="Release [Sewer], Wet Weather",'Overflow Report'!$AA119="December"),'Overflow Report'!$N119,"0")</f>
        <v>0</v>
      </c>
      <c r="BV121" s="176"/>
      <c r="BW121" s="176"/>
      <c r="BX121" s="176"/>
      <c r="BY121" s="176"/>
      <c r="BZ121" s="176"/>
      <c r="CA121" s="176"/>
      <c r="CB121" s="176"/>
      <c r="CC121" s="176"/>
      <c r="CD121" s="176"/>
      <c r="CE121" s="176"/>
      <c r="CF121" s="176"/>
      <c r="CG121" s="176"/>
      <c r="CH121" s="176"/>
      <c r="CI121" s="176"/>
      <c r="CJ121" s="176"/>
    </row>
    <row r="122" spans="3:88" s="173" customFormat="1" ht="15">
      <c r="C122" s="174"/>
      <c r="D122" s="174"/>
      <c r="E122" s="174"/>
      <c r="R122" s="176"/>
      <c r="S122" s="176"/>
      <c r="T122" s="176"/>
      <c r="U122" s="176"/>
      <c r="V122" s="176"/>
      <c r="W122" s="176" t="str">
        <f>IF(AND('Overflow Report'!$L120="SSO, Dry Weather",'Overflow Report'!$AA120="January"),'Overflow Report'!$N120,"0")</f>
        <v>0</v>
      </c>
      <c r="X122" s="176" t="str">
        <f>IF(AND('Overflow Report'!$L120="SSO, Dry Weather",'Overflow Report'!$AA120="February"),'Overflow Report'!$N120,"0")</f>
        <v>0</v>
      </c>
      <c r="Y122" s="176" t="str">
        <f>IF(AND('Overflow Report'!$L120="SSO, Dry Weather",'Overflow Report'!$AA120="March"),'Overflow Report'!$N120,"0")</f>
        <v>0</v>
      </c>
      <c r="Z122" s="176" t="str">
        <f>IF(AND('Overflow Report'!$L120="SSO, Dry Weather",'Overflow Report'!$AA120="April"),'Overflow Report'!$N120,"0")</f>
        <v>0</v>
      </c>
      <c r="AA122" s="176" t="str">
        <f>IF(AND('Overflow Report'!$L120="SSO, Dry Weather",'Overflow Report'!$AA120="May"),'Overflow Report'!$N120,"0")</f>
        <v>0</v>
      </c>
      <c r="AB122" s="176" t="str">
        <f>IF(AND('Overflow Report'!$L120="SSO, Dry Weather",'Overflow Report'!$AA120="June"),'Overflow Report'!$N120,"0")</f>
        <v>0</v>
      </c>
      <c r="AC122" s="176" t="str">
        <f>IF(AND('Overflow Report'!$L120="SSO, Dry Weather",'Overflow Report'!$AA120="July"),'Overflow Report'!$N120,"0")</f>
        <v>0</v>
      </c>
      <c r="AD122" s="176" t="str">
        <f>IF(AND('Overflow Report'!$L120="SSO, Dry Weather",'Overflow Report'!$AA120="August"),'Overflow Report'!$N120,"0")</f>
        <v>0</v>
      </c>
      <c r="AE122" s="176" t="str">
        <f>IF(AND('Overflow Report'!$L120="SSO, Dry Weather",'Overflow Report'!$AA120="September"),'Overflow Report'!$N120,"0")</f>
        <v>0</v>
      </c>
      <c r="AF122" s="176" t="str">
        <f>IF(AND('Overflow Report'!$L120="SSO, Dry Weather",'Overflow Report'!$AA120="October"),'Overflow Report'!$N120,"0")</f>
        <v>0</v>
      </c>
      <c r="AG122" s="176" t="str">
        <f>IF(AND('Overflow Report'!$L120="SSO, Dry Weather",'Overflow Report'!$AA120="November"),'Overflow Report'!$N120,"0")</f>
        <v>0</v>
      </c>
      <c r="AH122" s="176" t="str">
        <f>IF(AND('Overflow Report'!$L120="SSO, Dry Weather",'Overflow Report'!$AA120="December"),'Overflow Report'!$N120,"0")</f>
        <v>0</v>
      </c>
      <c r="AI122" s="176"/>
      <c r="AJ122" s="176" t="str">
        <f>IF(AND('Overflow Report'!$L120="SSO, Wet Weather",'Overflow Report'!$AA120="January"),'Overflow Report'!$N120,"0")</f>
        <v>0</v>
      </c>
      <c r="AK122" s="176" t="str">
        <f>IF(AND('Overflow Report'!$L120="SSO, Wet Weather",'Overflow Report'!$AA120="February"),'Overflow Report'!$N120,"0")</f>
        <v>0</v>
      </c>
      <c r="AL122" s="176" t="str">
        <f>IF(AND('Overflow Report'!$L120="SSO, Wet Weather",'Overflow Report'!$AA120="March"),'Overflow Report'!$N120,"0")</f>
        <v>0</v>
      </c>
      <c r="AM122" s="176" t="str">
        <f>IF(AND('Overflow Report'!$L120="SSO, Wet Weather",'Overflow Report'!$AA120="April"),'Overflow Report'!$N120,"0")</f>
        <v>0</v>
      </c>
      <c r="AN122" s="176" t="str">
        <f>IF(AND('Overflow Report'!$L120="SSO, Wet Weather",'Overflow Report'!$AA120="May"),'Overflow Report'!$N120,"0")</f>
        <v>0</v>
      </c>
      <c r="AO122" s="176" t="str">
        <f>IF(AND('Overflow Report'!$L120="SSO, Wet Weather",'Overflow Report'!$AA120="June"),'Overflow Report'!$N120,"0")</f>
        <v>0</v>
      </c>
      <c r="AP122" s="176" t="str">
        <f>IF(AND('Overflow Report'!$L120="SSO, Wet Weather",'Overflow Report'!$AA120="July"),'Overflow Report'!$N120,"0")</f>
        <v>0</v>
      </c>
      <c r="AQ122" s="176" t="str">
        <f>IF(AND('Overflow Report'!$L120="SSO, Wet Weather",'Overflow Report'!$AA120="August"),'Overflow Report'!$N120,"0")</f>
        <v>0</v>
      </c>
      <c r="AR122" s="176" t="str">
        <f>IF(AND('Overflow Report'!$L120="SSO, Wet Weather",'Overflow Report'!$AA120="September"),'Overflow Report'!$N120,"0")</f>
        <v>0</v>
      </c>
      <c r="AS122" s="176" t="str">
        <f>IF(AND('Overflow Report'!$L120="SSO, Wet Weather",'Overflow Report'!$AA120="October"),'Overflow Report'!$N120,"0")</f>
        <v>0</v>
      </c>
      <c r="AT122" s="176" t="str">
        <f>IF(AND('Overflow Report'!$L120="SSO, Wet Weather",'Overflow Report'!$AA120="November"),'Overflow Report'!$N120,"0")</f>
        <v>0</v>
      </c>
      <c r="AU122" s="176" t="str">
        <f>IF(AND('Overflow Report'!$L120="SSO, Wet Weather",'Overflow Report'!$AA120="December"),'Overflow Report'!$N120,"0")</f>
        <v>0</v>
      </c>
      <c r="AV122" s="176"/>
      <c r="AW122" s="176" t="str">
        <f>IF(AND('Overflow Report'!$L120="Release [Sewer], Dry Weather",'Overflow Report'!$AA120="January"),'Overflow Report'!$N120,"0")</f>
        <v>0</v>
      </c>
      <c r="AX122" s="176" t="str">
        <f>IF(AND('Overflow Report'!$L120="Release [Sewer], Dry Weather",'Overflow Report'!$AA120="February"),'Overflow Report'!$N120,"0")</f>
        <v>0</v>
      </c>
      <c r="AY122" s="176" t="str">
        <f>IF(AND('Overflow Report'!$L120="Release [Sewer], Dry Weather",'Overflow Report'!$AA120="March"),'Overflow Report'!$N120,"0")</f>
        <v>0</v>
      </c>
      <c r="AZ122" s="176" t="str">
        <f>IF(AND('Overflow Report'!$L120="Release [Sewer], Dry Weather",'Overflow Report'!$AA120="April"),'Overflow Report'!$N120,"0")</f>
        <v>0</v>
      </c>
      <c r="BA122" s="176" t="str">
        <f>IF(AND('Overflow Report'!$L120="Release [Sewer], Dry Weather",'Overflow Report'!$AA120="May"),'Overflow Report'!$N120,"0")</f>
        <v>0</v>
      </c>
      <c r="BB122" s="176" t="str">
        <f>IF(AND('Overflow Report'!$L120="Release [Sewer], Dry Weather",'Overflow Report'!$AA120="June"),'Overflow Report'!$N120,"0")</f>
        <v>0</v>
      </c>
      <c r="BC122" s="176" t="str">
        <f>IF(AND('Overflow Report'!$L120="Release [Sewer], Dry Weather",'Overflow Report'!$AA120="July"),'Overflow Report'!$N120,"0")</f>
        <v>0</v>
      </c>
      <c r="BD122" s="176" t="str">
        <f>IF(AND('Overflow Report'!$L120="Release [Sewer], Dry Weather",'Overflow Report'!$AA120="August"),'Overflow Report'!$N120,"0")</f>
        <v>0</v>
      </c>
      <c r="BE122" s="176" t="str">
        <f>IF(AND('Overflow Report'!$L120="Release [Sewer], Dry Weather",'Overflow Report'!$AA120="September"),'Overflow Report'!$N120,"0")</f>
        <v>0</v>
      </c>
      <c r="BF122" s="176" t="str">
        <f>IF(AND('Overflow Report'!$L120="Release [Sewer], Dry Weather",'Overflow Report'!$AA120="October"),'Overflow Report'!$N120,"0")</f>
        <v>0</v>
      </c>
      <c r="BG122" s="176" t="str">
        <f>IF(AND('Overflow Report'!$L120="Release [Sewer], Dry Weather",'Overflow Report'!$AA120="November"),'Overflow Report'!$N120,"0")</f>
        <v>0</v>
      </c>
      <c r="BH122" s="176" t="str">
        <f>IF(AND('Overflow Report'!$L120="Release [Sewer], Dry Weather",'Overflow Report'!$AA120="December"),'Overflow Report'!$N120,"0")</f>
        <v>0</v>
      </c>
      <c r="BI122" s="176"/>
      <c r="BJ122" s="176" t="str">
        <f>IF(AND('Overflow Report'!$L120="Release [Sewer], Wet Weather",'Overflow Report'!$AA120="January"),'Overflow Report'!$N120,"0")</f>
        <v>0</v>
      </c>
      <c r="BK122" s="176" t="str">
        <f>IF(AND('Overflow Report'!$L120="Release [Sewer], Wet Weather",'Overflow Report'!$AA120="February"),'Overflow Report'!$N120,"0")</f>
        <v>0</v>
      </c>
      <c r="BL122" s="176" t="str">
        <f>IF(AND('Overflow Report'!$L120="Release [Sewer], Wet Weather",'Overflow Report'!$AA120="March"),'Overflow Report'!$N120,"0")</f>
        <v>0</v>
      </c>
      <c r="BM122" s="176" t="str">
        <f>IF(AND('Overflow Report'!$L120="Release [Sewer], Wet Weather",'Overflow Report'!$AA120="April"),'Overflow Report'!$N120,"0")</f>
        <v>0</v>
      </c>
      <c r="BN122" s="176" t="str">
        <f>IF(AND('Overflow Report'!$L120="Release [Sewer], Wet Weather",'Overflow Report'!$AA120="May"),'Overflow Report'!$N120,"0")</f>
        <v>0</v>
      </c>
      <c r="BO122" s="176" t="str">
        <f>IF(AND('Overflow Report'!$L120="Release [Sewer], Wet Weather",'Overflow Report'!$AA120="June"),'Overflow Report'!$N120,"0")</f>
        <v>0</v>
      </c>
      <c r="BP122" s="176" t="str">
        <f>IF(AND('Overflow Report'!$L120="Release [Sewer], Wet Weather",'Overflow Report'!$AA120="July"),'Overflow Report'!$N120,"0")</f>
        <v>0</v>
      </c>
      <c r="BQ122" s="176" t="str">
        <f>IF(AND('Overflow Report'!$L120="Release [Sewer], Wet Weather",'Overflow Report'!$AA120="August"),'Overflow Report'!$N120,"0")</f>
        <v>0</v>
      </c>
      <c r="BR122" s="176" t="str">
        <f>IF(AND('Overflow Report'!$L120="Release [Sewer], Wet Weather",'Overflow Report'!$AA120="September"),'Overflow Report'!$N120,"0")</f>
        <v>0</v>
      </c>
      <c r="BS122" s="176" t="str">
        <f>IF(AND('Overflow Report'!$L120="Release [Sewer], Wet Weather",'Overflow Report'!$AA120="October"),'Overflow Report'!$N120,"0")</f>
        <v>0</v>
      </c>
      <c r="BT122" s="176" t="str">
        <f>IF(AND('Overflow Report'!$L120="Release [Sewer], Wet Weather",'Overflow Report'!$AA120="November"),'Overflow Report'!$N120,"0")</f>
        <v>0</v>
      </c>
      <c r="BU122" s="176" t="str">
        <f>IF(AND('Overflow Report'!$L120="Release [Sewer], Wet Weather",'Overflow Report'!$AA120="December"),'Overflow Report'!$N120,"0")</f>
        <v>0</v>
      </c>
      <c r="BV122" s="176"/>
      <c r="BW122" s="176"/>
      <c r="BX122" s="176"/>
      <c r="BY122" s="176"/>
      <c r="BZ122" s="176"/>
      <c r="CA122" s="176"/>
      <c r="CB122" s="176"/>
      <c r="CC122" s="176"/>
      <c r="CD122" s="176"/>
      <c r="CE122" s="176"/>
      <c r="CF122" s="176"/>
      <c r="CG122" s="176"/>
      <c r="CH122" s="176"/>
      <c r="CI122" s="176"/>
      <c r="CJ122" s="176"/>
    </row>
    <row r="123" spans="3:88" s="173" customFormat="1" ht="15">
      <c r="C123" s="174"/>
      <c r="D123" s="174"/>
      <c r="E123" s="174"/>
      <c r="R123" s="176"/>
      <c r="S123" s="176"/>
      <c r="T123" s="176"/>
      <c r="U123" s="176"/>
      <c r="V123" s="176"/>
      <c r="W123" s="176" t="str">
        <f>IF(AND('Overflow Report'!$L121="SSO, Dry Weather",'Overflow Report'!$AA121="January"),'Overflow Report'!$N121,"0")</f>
        <v>0</v>
      </c>
      <c r="X123" s="176" t="str">
        <f>IF(AND('Overflow Report'!$L121="SSO, Dry Weather",'Overflow Report'!$AA121="February"),'Overflow Report'!$N121,"0")</f>
        <v>0</v>
      </c>
      <c r="Y123" s="176" t="str">
        <f>IF(AND('Overflow Report'!$L121="SSO, Dry Weather",'Overflow Report'!$AA121="March"),'Overflow Report'!$N121,"0")</f>
        <v>0</v>
      </c>
      <c r="Z123" s="176" t="str">
        <f>IF(AND('Overflow Report'!$L121="SSO, Dry Weather",'Overflow Report'!$AA121="April"),'Overflow Report'!$N121,"0")</f>
        <v>0</v>
      </c>
      <c r="AA123" s="176" t="str">
        <f>IF(AND('Overflow Report'!$L121="SSO, Dry Weather",'Overflow Report'!$AA121="May"),'Overflow Report'!$N121,"0")</f>
        <v>0</v>
      </c>
      <c r="AB123" s="176" t="str">
        <f>IF(AND('Overflow Report'!$L121="SSO, Dry Weather",'Overflow Report'!$AA121="June"),'Overflow Report'!$N121,"0")</f>
        <v>0</v>
      </c>
      <c r="AC123" s="176" t="str">
        <f>IF(AND('Overflow Report'!$L121="SSO, Dry Weather",'Overflow Report'!$AA121="July"),'Overflow Report'!$N121,"0")</f>
        <v>0</v>
      </c>
      <c r="AD123" s="176" t="str">
        <f>IF(AND('Overflow Report'!$L121="SSO, Dry Weather",'Overflow Report'!$AA121="August"),'Overflow Report'!$N121,"0")</f>
        <v>0</v>
      </c>
      <c r="AE123" s="176" t="str">
        <f>IF(AND('Overflow Report'!$L121="SSO, Dry Weather",'Overflow Report'!$AA121="September"),'Overflow Report'!$N121,"0")</f>
        <v>0</v>
      </c>
      <c r="AF123" s="176" t="str">
        <f>IF(AND('Overflow Report'!$L121="SSO, Dry Weather",'Overflow Report'!$AA121="October"),'Overflow Report'!$N121,"0")</f>
        <v>0</v>
      </c>
      <c r="AG123" s="176" t="str">
        <f>IF(AND('Overflow Report'!$L121="SSO, Dry Weather",'Overflow Report'!$AA121="November"),'Overflow Report'!$N121,"0")</f>
        <v>0</v>
      </c>
      <c r="AH123" s="176" t="str">
        <f>IF(AND('Overflow Report'!$L121="SSO, Dry Weather",'Overflow Report'!$AA121="December"),'Overflow Report'!$N121,"0")</f>
        <v>0</v>
      </c>
      <c r="AI123" s="176"/>
      <c r="AJ123" s="176" t="str">
        <f>IF(AND('Overflow Report'!$L121="SSO, Wet Weather",'Overflow Report'!$AA121="January"),'Overflow Report'!$N121,"0")</f>
        <v>0</v>
      </c>
      <c r="AK123" s="176" t="str">
        <f>IF(AND('Overflow Report'!$L121="SSO, Wet Weather",'Overflow Report'!$AA121="February"),'Overflow Report'!$N121,"0")</f>
        <v>0</v>
      </c>
      <c r="AL123" s="176" t="str">
        <f>IF(AND('Overflow Report'!$L121="SSO, Wet Weather",'Overflow Report'!$AA121="March"),'Overflow Report'!$N121,"0")</f>
        <v>0</v>
      </c>
      <c r="AM123" s="176" t="str">
        <f>IF(AND('Overflow Report'!$L121="SSO, Wet Weather",'Overflow Report'!$AA121="April"),'Overflow Report'!$N121,"0")</f>
        <v>0</v>
      </c>
      <c r="AN123" s="176" t="str">
        <f>IF(AND('Overflow Report'!$L121="SSO, Wet Weather",'Overflow Report'!$AA121="May"),'Overflow Report'!$N121,"0")</f>
        <v>0</v>
      </c>
      <c r="AO123" s="176" t="str">
        <f>IF(AND('Overflow Report'!$L121="SSO, Wet Weather",'Overflow Report'!$AA121="June"),'Overflow Report'!$N121,"0")</f>
        <v>0</v>
      </c>
      <c r="AP123" s="176" t="str">
        <f>IF(AND('Overflow Report'!$L121="SSO, Wet Weather",'Overflow Report'!$AA121="July"),'Overflow Report'!$N121,"0")</f>
        <v>0</v>
      </c>
      <c r="AQ123" s="176" t="str">
        <f>IF(AND('Overflow Report'!$L121="SSO, Wet Weather",'Overflow Report'!$AA121="August"),'Overflow Report'!$N121,"0")</f>
        <v>0</v>
      </c>
      <c r="AR123" s="176" t="str">
        <f>IF(AND('Overflow Report'!$L121="SSO, Wet Weather",'Overflow Report'!$AA121="September"),'Overflow Report'!$N121,"0")</f>
        <v>0</v>
      </c>
      <c r="AS123" s="176" t="str">
        <f>IF(AND('Overflow Report'!$L121="SSO, Wet Weather",'Overflow Report'!$AA121="October"),'Overflow Report'!$N121,"0")</f>
        <v>0</v>
      </c>
      <c r="AT123" s="176" t="str">
        <f>IF(AND('Overflow Report'!$L121="SSO, Wet Weather",'Overflow Report'!$AA121="November"),'Overflow Report'!$N121,"0")</f>
        <v>0</v>
      </c>
      <c r="AU123" s="176" t="str">
        <f>IF(AND('Overflow Report'!$L121="SSO, Wet Weather",'Overflow Report'!$AA121="December"),'Overflow Report'!$N121,"0")</f>
        <v>0</v>
      </c>
      <c r="AV123" s="176"/>
      <c r="AW123" s="176" t="str">
        <f>IF(AND('Overflow Report'!$L121="Release [Sewer], Dry Weather",'Overflow Report'!$AA121="January"),'Overflow Report'!$N121,"0")</f>
        <v>0</v>
      </c>
      <c r="AX123" s="176" t="str">
        <f>IF(AND('Overflow Report'!$L121="Release [Sewer], Dry Weather",'Overflow Report'!$AA121="February"),'Overflow Report'!$N121,"0")</f>
        <v>0</v>
      </c>
      <c r="AY123" s="176" t="str">
        <f>IF(AND('Overflow Report'!$L121="Release [Sewer], Dry Weather",'Overflow Report'!$AA121="March"),'Overflow Report'!$N121,"0")</f>
        <v>0</v>
      </c>
      <c r="AZ123" s="176" t="str">
        <f>IF(AND('Overflow Report'!$L121="Release [Sewer], Dry Weather",'Overflow Report'!$AA121="April"),'Overflow Report'!$N121,"0")</f>
        <v>0</v>
      </c>
      <c r="BA123" s="176" t="str">
        <f>IF(AND('Overflow Report'!$L121="Release [Sewer], Dry Weather",'Overflow Report'!$AA121="May"),'Overflow Report'!$N121,"0")</f>
        <v>0</v>
      </c>
      <c r="BB123" s="176" t="str">
        <f>IF(AND('Overflow Report'!$L121="Release [Sewer], Dry Weather",'Overflow Report'!$AA121="June"),'Overflow Report'!$N121,"0")</f>
        <v>0</v>
      </c>
      <c r="BC123" s="176" t="str">
        <f>IF(AND('Overflow Report'!$L121="Release [Sewer], Dry Weather",'Overflow Report'!$AA121="July"),'Overflow Report'!$N121,"0")</f>
        <v>0</v>
      </c>
      <c r="BD123" s="176" t="str">
        <f>IF(AND('Overflow Report'!$L121="Release [Sewer], Dry Weather",'Overflow Report'!$AA121="August"),'Overflow Report'!$N121,"0")</f>
        <v>0</v>
      </c>
      <c r="BE123" s="176" t="str">
        <f>IF(AND('Overflow Report'!$L121="Release [Sewer], Dry Weather",'Overflow Report'!$AA121="September"),'Overflow Report'!$N121,"0")</f>
        <v>0</v>
      </c>
      <c r="BF123" s="176" t="str">
        <f>IF(AND('Overflow Report'!$L121="Release [Sewer], Dry Weather",'Overflow Report'!$AA121="October"),'Overflow Report'!$N121,"0")</f>
        <v>0</v>
      </c>
      <c r="BG123" s="176" t="str">
        <f>IF(AND('Overflow Report'!$L121="Release [Sewer], Dry Weather",'Overflow Report'!$AA121="November"),'Overflow Report'!$N121,"0")</f>
        <v>0</v>
      </c>
      <c r="BH123" s="176" t="str">
        <f>IF(AND('Overflow Report'!$L121="Release [Sewer], Dry Weather",'Overflow Report'!$AA121="December"),'Overflow Report'!$N121,"0")</f>
        <v>0</v>
      </c>
      <c r="BI123" s="176"/>
      <c r="BJ123" s="176" t="str">
        <f>IF(AND('Overflow Report'!$L121="Release [Sewer], Wet Weather",'Overflow Report'!$AA121="January"),'Overflow Report'!$N121,"0")</f>
        <v>0</v>
      </c>
      <c r="BK123" s="176" t="str">
        <f>IF(AND('Overflow Report'!$L121="Release [Sewer], Wet Weather",'Overflow Report'!$AA121="February"),'Overflow Report'!$N121,"0")</f>
        <v>0</v>
      </c>
      <c r="BL123" s="176" t="str">
        <f>IF(AND('Overflow Report'!$L121="Release [Sewer], Wet Weather",'Overflow Report'!$AA121="March"),'Overflow Report'!$N121,"0")</f>
        <v>0</v>
      </c>
      <c r="BM123" s="176" t="str">
        <f>IF(AND('Overflow Report'!$L121="Release [Sewer], Wet Weather",'Overflow Report'!$AA121="April"),'Overflow Report'!$N121,"0")</f>
        <v>0</v>
      </c>
      <c r="BN123" s="176" t="str">
        <f>IF(AND('Overflow Report'!$L121="Release [Sewer], Wet Weather",'Overflow Report'!$AA121="May"),'Overflow Report'!$N121,"0")</f>
        <v>0</v>
      </c>
      <c r="BO123" s="176" t="str">
        <f>IF(AND('Overflow Report'!$L121="Release [Sewer], Wet Weather",'Overflow Report'!$AA121="June"),'Overflow Report'!$N121,"0")</f>
        <v>0</v>
      </c>
      <c r="BP123" s="176" t="str">
        <f>IF(AND('Overflow Report'!$L121="Release [Sewer], Wet Weather",'Overflow Report'!$AA121="July"),'Overflow Report'!$N121,"0")</f>
        <v>0</v>
      </c>
      <c r="BQ123" s="176" t="str">
        <f>IF(AND('Overflow Report'!$L121="Release [Sewer], Wet Weather",'Overflow Report'!$AA121="August"),'Overflow Report'!$N121,"0")</f>
        <v>0</v>
      </c>
      <c r="BR123" s="176" t="str">
        <f>IF(AND('Overflow Report'!$L121="Release [Sewer], Wet Weather",'Overflow Report'!$AA121="September"),'Overflow Report'!$N121,"0")</f>
        <v>0</v>
      </c>
      <c r="BS123" s="176" t="str">
        <f>IF(AND('Overflow Report'!$L121="Release [Sewer], Wet Weather",'Overflow Report'!$AA121="October"),'Overflow Report'!$N121,"0")</f>
        <v>0</v>
      </c>
      <c r="BT123" s="176" t="str">
        <f>IF(AND('Overflow Report'!$L121="Release [Sewer], Wet Weather",'Overflow Report'!$AA121="November"),'Overflow Report'!$N121,"0")</f>
        <v>0</v>
      </c>
      <c r="BU123" s="176" t="str">
        <f>IF(AND('Overflow Report'!$L121="Release [Sewer], Wet Weather",'Overflow Report'!$AA121="December"),'Overflow Report'!$N121,"0")</f>
        <v>0</v>
      </c>
      <c r="BV123" s="176"/>
      <c r="BW123" s="176"/>
      <c r="BX123" s="176"/>
      <c r="BY123" s="176"/>
      <c r="BZ123" s="176"/>
      <c r="CA123" s="176"/>
      <c r="CB123" s="176"/>
      <c r="CC123" s="176"/>
      <c r="CD123" s="176"/>
      <c r="CE123" s="176"/>
      <c r="CF123" s="176"/>
      <c r="CG123" s="176"/>
      <c r="CH123" s="176"/>
      <c r="CI123" s="176"/>
      <c r="CJ123" s="176"/>
    </row>
    <row r="124" spans="3:88" s="173" customFormat="1" ht="15">
      <c r="C124" s="174"/>
      <c r="D124" s="174"/>
      <c r="E124" s="174"/>
      <c r="R124" s="176"/>
      <c r="S124" s="176"/>
      <c r="T124" s="176"/>
      <c r="U124" s="176"/>
      <c r="V124" s="176"/>
      <c r="W124" s="176" t="str">
        <f>IF(AND('Overflow Report'!$L122="SSO, Dry Weather",'Overflow Report'!$AA122="January"),'Overflow Report'!$N122,"0")</f>
        <v>0</v>
      </c>
      <c r="X124" s="176" t="str">
        <f>IF(AND('Overflow Report'!$L122="SSO, Dry Weather",'Overflow Report'!$AA122="February"),'Overflow Report'!$N122,"0")</f>
        <v>0</v>
      </c>
      <c r="Y124" s="176" t="str">
        <f>IF(AND('Overflow Report'!$L122="SSO, Dry Weather",'Overflow Report'!$AA122="March"),'Overflow Report'!$N122,"0")</f>
        <v>0</v>
      </c>
      <c r="Z124" s="176" t="str">
        <f>IF(AND('Overflow Report'!$L122="SSO, Dry Weather",'Overflow Report'!$AA122="April"),'Overflow Report'!$N122,"0")</f>
        <v>0</v>
      </c>
      <c r="AA124" s="176" t="str">
        <f>IF(AND('Overflow Report'!$L122="SSO, Dry Weather",'Overflow Report'!$AA122="May"),'Overflow Report'!$N122,"0")</f>
        <v>0</v>
      </c>
      <c r="AB124" s="176" t="str">
        <f>IF(AND('Overflow Report'!$L122="SSO, Dry Weather",'Overflow Report'!$AA122="June"),'Overflow Report'!$N122,"0")</f>
        <v>0</v>
      </c>
      <c r="AC124" s="176" t="str">
        <f>IF(AND('Overflow Report'!$L122="SSO, Dry Weather",'Overflow Report'!$AA122="July"),'Overflow Report'!$N122,"0")</f>
        <v>0</v>
      </c>
      <c r="AD124" s="176" t="str">
        <f>IF(AND('Overflow Report'!$L122="SSO, Dry Weather",'Overflow Report'!$AA122="August"),'Overflow Report'!$N122,"0")</f>
        <v>0</v>
      </c>
      <c r="AE124" s="176" t="str">
        <f>IF(AND('Overflow Report'!$L122="SSO, Dry Weather",'Overflow Report'!$AA122="September"),'Overflow Report'!$N122,"0")</f>
        <v>0</v>
      </c>
      <c r="AF124" s="176" t="str">
        <f>IF(AND('Overflow Report'!$L122="SSO, Dry Weather",'Overflow Report'!$AA122="October"),'Overflow Report'!$N122,"0")</f>
        <v>0</v>
      </c>
      <c r="AG124" s="176" t="str">
        <f>IF(AND('Overflow Report'!$L122="SSO, Dry Weather",'Overflow Report'!$AA122="November"),'Overflow Report'!$N122,"0")</f>
        <v>0</v>
      </c>
      <c r="AH124" s="176" t="str">
        <f>IF(AND('Overflow Report'!$L122="SSO, Dry Weather",'Overflow Report'!$AA122="December"),'Overflow Report'!$N122,"0")</f>
        <v>0</v>
      </c>
      <c r="AI124" s="176"/>
      <c r="AJ124" s="176" t="str">
        <f>IF(AND('Overflow Report'!$L122="SSO, Wet Weather",'Overflow Report'!$AA122="January"),'Overflow Report'!$N122,"0")</f>
        <v>0</v>
      </c>
      <c r="AK124" s="176" t="str">
        <f>IF(AND('Overflow Report'!$L122="SSO, Wet Weather",'Overflow Report'!$AA122="February"),'Overflow Report'!$N122,"0")</f>
        <v>0</v>
      </c>
      <c r="AL124" s="176" t="str">
        <f>IF(AND('Overflow Report'!$L122="SSO, Wet Weather",'Overflow Report'!$AA122="March"),'Overflow Report'!$N122,"0")</f>
        <v>0</v>
      </c>
      <c r="AM124" s="176" t="str">
        <f>IF(AND('Overflow Report'!$L122="SSO, Wet Weather",'Overflow Report'!$AA122="April"),'Overflow Report'!$N122,"0")</f>
        <v>0</v>
      </c>
      <c r="AN124" s="176" t="str">
        <f>IF(AND('Overflow Report'!$L122="SSO, Wet Weather",'Overflow Report'!$AA122="May"),'Overflow Report'!$N122,"0")</f>
        <v>0</v>
      </c>
      <c r="AO124" s="176" t="str">
        <f>IF(AND('Overflow Report'!$L122="SSO, Wet Weather",'Overflow Report'!$AA122="June"),'Overflow Report'!$N122,"0")</f>
        <v>0</v>
      </c>
      <c r="AP124" s="176" t="str">
        <f>IF(AND('Overflow Report'!$L122="SSO, Wet Weather",'Overflow Report'!$AA122="July"),'Overflow Report'!$N122,"0")</f>
        <v>0</v>
      </c>
      <c r="AQ124" s="176" t="str">
        <f>IF(AND('Overflow Report'!$L122="SSO, Wet Weather",'Overflow Report'!$AA122="August"),'Overflow Report'!$N122,"0")</f>
        <v>0</v>
      </c>
      <c r="AR124" s="176" t="str">
        <f>IF(AND('Overflow Report'!$L122="SSO, Wet Weather",'Overflow Report'!$AA122="September"),'Overflow Report'!$N122,"0")</f>
        <v>0</v>
      </c>
      <c r="AS124" s="176" t="str">
        <f>IF(AND('Overflow Report'!$L122="SSO, Wet Weather",'Overflow Report'!$AA122="October"),'Overflow Report'!$N122,"0")</f>
        <v>0</v>
      </c>
      <c r="AT124" s="176" t="str">
        <f>IF(AND('Overflow Report'!$L122="SSO, Wet Weather",'Overflow Report'!$AA122="November"),'Overflow Report'!$N122,"0")</f>
        <v>0</v>
      </c>
      <c r="AU124" s="176" t="str">
        <f>IF(AND('Overflow Report'!$L122="SSO, Wet Weather",'Overflow Report'!$AA122="December"),'Overflow Report'!$N122,"0")</f>
        <v>0</v>
      </c>
      <c r="AV124" s="176"/>
      <c r="AW124" s="176" t="str">
        <f>IF(AND('Overflow Report'!$L122="Release [Sewer], Dry Weather",'Overflow Report'!$AA122="January"),'Overflow Report'!$N122,"0")</f>
        <v>0</v>
      </c>
      <c r="AX124" s="176" t="str">
        <f>IF(AND('Overflow Report'!$L122="Release [Sewer], Dry Weather",'Overflow Report'!$AA122="February"),'Overflow Report'!$N122,"0")</f>
        <v>0</v>
      </c>
      <c r="AY124" s="176" t="str">
        <f>IF(AND('Overflow Report'!$L122="Release [Sewer], Dry Weather",'Overflow Report'!$AA122="March"),'Overflow Report'!$N122,"0")</f>
        <v>0</v>
      </c>
      <c r="AZ124" s="176" t="str">
        <f>IF(AND('Overflow Report'!$L122="Release [Sewer], Dry Weather",'Overflow Report'!$AA122="April"),'Overflow Report'!$N122,"0")</f>
        <v>0</v>
      </c>
      <c r="BA124" s="176" t="str">
        <f>IF(AND('Overflow Report'!$L122="Release [Sewer], Dry Weather",'Overflow Report'!$AA122="May"),'Overflow Report'!$N122,"0")</f>
        <v>0</v>
      </c>
      <c r="BB124" s="176" t="str">
        <f>IF(AND('Overflow Report'!$L122="Release [Sewer], Dry Weather",'Overflow Report'!$AA122="June"),'Overflow Report'!$N122,"0")</f>
        <v>0</v>
      </c>
      <c r="BC124" s="176" t="str">
        <f>IF(AND('Overflow Report'!$L122="Release [Sewer], Dry Weather",'Overflow Report'!$AA122="July"),'Overflow Report'!$N122,"0")</f>
        <v>0</v>
      </c>
      <c r="BD124" s="176" t="str">
        <f>IF(AND('Overflow Report'!$L122="Release [Sewer], Dry Weather",'Overflow Report'!$AA122="August"),'Overflow Report'!$N122,"0")</f>
        <v>0</v>
      </c>
      <c r="BE124" s="176" t="str">
        <f>IF(AND('Overflow Report'!$L122="Release [Sewer], Dry Weather",'Overflow Report'!$AA122="September"),'Overflow Report'!$N122,"0")</f>
        <v>0</v>
      </c>
      <c r="BF124" s="176" t="str">
        <f>IF(AND('Overflow Report'!$L122="Release [Sewer], Dry Weather",'Overflow Report'!$AA122="October"),'Overflow Report'!$N122,"0")</f>
        <v>0</v>
      </c>
      <c r="BG124" s="176" t="str">
        <f>IF(AND('Overflow Report'!$L122="Release [Sewer], Dry Weather",'Overflow Report'!$AA122="November"),'Overflow Report'!$N122,"0")</f>
        <v>0</v>
      </c>
      <c r="BH124" s="176" t="str">
        <f>IF(AND('Overflow Report'!$L122="Release [Sewer], Dry Weather",'Overflow Report'!$AA122="December"),'Overflow Report'!$N122,"0")</f>
        <v>0</v>
      </c>
      <c r="BI124" s="176"/>
      <c r="BJ124" s="176" t="str">
        <f>IF(AND('Overflow Report'!$L122="Release [Sewer], Wet Weather",'Overflow Report'!$AA122="January"),'Overflow Report'!$N122,"0")</f>
        <v>0</v>
      </c>
      <c r="BK124" s="176" t="str">
        <f>IF(AND('Overflow Report'!$L122="Release [Sewer], Wet Weather",'Overflow Report'!$AA122="February"),'Overflow Report'!$N122,"0")</f>
        <v>0</v>
      </c>
      <c r="BL124" s="176" t="str">
        <f>IF(AND('Overflow Report'!$L122="Release [Sewer], Wet Weather",'Overflow Report'!$AA122="March"),'Overflow Report'!$N122,"0")</f>
        <v>0</v>
      </c>
      <c r="BM124" s="176" t="str">
        <f>IF(AND('Overflow Report'!$L122="Release [Sewer], Wet Weather",'Overflow Report'!$AA122="April"),'Overflow Report'!$N122,"0")</f>
        <v>0</v>
      </c>
      <c r="BN124" s="176" t="str">
        <f>IF(AND('Overflow Report'!$L122="Release [Sewer], Wet Weather",'Overflow Report'!$AA122="May"),'Overflow Report'!$N122,"0")</f>
        <v>0</v>
      </c>
      <c r="BO124" s="176" t="str">
        <f>IF(AND('Overflow Report'!$L122="Release [Sewer], Wet Weather",'Overflow Report'!$AA122="June"),'Overflow Report'!$N122,"0")</f>
        <v>0</v>
      </c>
      <c r="BP124" s="176" t="str">
        <f>IF(AND('Overflow Report'!$L122="Release [Sewer], Wet Weather",'Overflow Report'!$AA122="July"),'Overflow Report'!$N122,"0")</f>
        <v>0</v>
      </c>
      <c r="BQ124" s="176" t="str">
        <f>IF(AND('Overflow Report'!$L122="Release [Sewer], Wet Weather",'Overflow Report'!$AA122="August"),'Overflow Report'!$N122,"0")</f>
        <v>0</v>
      </c>
      <c r="BR124" s="176" t="str">
        <f>IF(AND('Overflow Report'!$L122="Release [Sewer], Wet Weather",'Overflow Report'!$AA122="September"),'Overflow Report'!$N122,"0")</f>
        <v>0</v>
      </c>
      <c r="BS124" s="176" t="str">
        <f>IF(AND('Overflow Report'!$L122="Release [Sewer], Wet Weather",'Overflow Report'!$AA122="October"),'Overflow Report'!$N122,"0")</f>
        <v>0</v>
      </c>
      <c r="BT124" s="176" t="str">
        <f>IF(AND('Overflow Report'!$L122="Release [Sewer], Wet Weather",'Overflow Report'!$AA122="November"),'Overflow Report'!$N122,"0")</f>
        <v>0</v>
      </c>
      <c r="BU124" s="176" t="str">
        <f>IF(AND('Overflow Report'!$L122="Release [Sewer], Wet Weather",'Overflow Report'!$AA122="December"),'Overflow Report'!$N122,"0")</f>
        <v>0</v>
      </c>
      <c r="BV124" s="176"/>
      <c r="BW124" s="176"/>
      <c r="BX124" s="176"/>
      <c r="BY124" s="176"/>
      <c r="BZ124" s="176"/>
      <c r="CA124" s="176"/>
      <c r="CB124" s="176"/>
      <c r="CC124" s="176"/>
      <c r="CD124" s="176"/>
      <c r="CE124" s="176"/>
      <c r="CF124" s="176"/>
      <c r="CG124" s="176"/>
      <c r="CH124" s="176"/>
      <c r="CI124" s="176"/>
      <c r="CJ124" s="176"/>
    </row>
    <row r="125" spans="3:88" s="173" customFormat="1" ht="15">
      <c r="C125" s="174"/>
      <c r="D125" s="174"/>
      <c r="E125" s="174"/>
      <c r="R125" s="176"/>
      <c r="S125" s="176"/>
      <c r="T125" s="176"/>
      <c r="U125" s="176"/>
      <c r="V125" s="176"/>
      <c r="W125" s="176" t="str">
        <f>IF(AND('Overflow Report'!$L123="SSO, Dry Weather",'Overflow Report'!$AA123="January"),'Overflow Report'!$N123,"0")</f>
        <v>0</v>
      </c>
      <c r="X125" s="176" t="str">
        <f>IF(AND('Overflow Report'!$L123="SSO, Dry Weather",'Overflow Report'!$AA123="February"),'Overflow Report'!$N123,"0")</f>
        <v>0</v>
      </c>
      <c r="Y125" s="176" t="str">
        <f>IF(AND('Overflow Report'!$L123="SSO, Dry Weather",'Overflow Report'!$AA123="March"),'Overflow Report'!$N123,"0")</f>
        <v>0</v>
      </c>
      <c r="Z125" s="176" t="str">
        <f>IF(AND('Overflow Report'!$L123="SSO, Dry Weather",'Overflow Report'!$AA123="April"),'Overflow Report'!$N123,"0")</f>
        <v>0</v>
      </c>
      <c r="AA125" s="176" t="str">
        <f>IF(AND('Overflow Report'!$L123="SSO, Dry Weather",'Overflow Report'!$AA123="May"),'Overflow Report'!$N123,"0")</f>
        <v>0</v>
      </c>
      <c r="AB125" s="176" t="str">
        <f>IF(AND('Overflow Report'!$L123="SSO, Dry Weather",'Overflow Report'!$AA123="June"),'Overflow Report'!$N123,"0")</f>
        <v>0</v>
      </c>
      <c r="AC125" s="176" t="str">
        <f>IF(AND('Overflow Report'!$L123="SSO, Dry Weather",'Overflow Report'!$AA123="July"),'Overflow Report'!$N123,"0")</f>
        <v>0</v>
      </c>
      <c r="AD125" s="176" t="str">
        <f>IF(AND('Overflow Report'!$L123="SSO, Dry Weather",'Overflow Report'!$AA123="August"),'Overflow Report'!$N123,"0")</f>
        <v>0</v>
      </c>
      <c r="AE125" s="176" t="str">
        <f>IF(AND('Overflow Report'!$L123="SSO, Dry Weather",'Overflow Report'!$AA123="September"),'Overflow Report'!$N123,"0")</f>
        <v>0</v>
      </c>
      <c r="AF125" s="176" t="str">
        <f>IF(AND('Overflow Report'!$L123="SSO, Dry Weather",'Overflow Report'!$AA123="October"),'Overflow Report'!$N123,"0")</f>
        <v>0</v>
      </c>
      <c r="AG125" s="176" t="str">
        <f>IF(AND('Overflow Report'!$L123="SSO, Dry Weather",'Overflow Report'!$AA123="November"),'Overflow Report'!$N123,"0")</f>
        <v>0</v>
      </c>
      <c r="AH125" s="176" t="str">
        <f>IF(AND('Overflow Report'!$L123="SSO, Dry Weather",'Overflow Report'!$AA123="December"),'Overflow Report'!$N123,"0")</f>
        <v>0</v>
      </c>
      <c r="AI125" s="176"/>
      <c r="AJ125" s="176" t="str">
        <f>IF(AND('Overflow Report'!$L123="SSO, Wet Weather",'Overflow Report'!$AA123="January"),'Overflow Report'!$N123,"0")</f>
        <v>0</v>
      </c>
      <c r="AK125" s="176" t="str">
        <f>IF(AND('Overflow Report'!$L123="SSO, Wet Weather",'Overflow Report'!$AA123="February"),'Overflow Report'!$N123,"0")</f>
        <v>0</v>
      </c>
      <c r="AL125" s="176" t="str">
        <f>IF(AND('Overflow Report'!$L123="SSO, Wet Weather",'Overflow Report'!$AA123="March"),'Overflow Report'!$N123,"0")</f>
        <v>0</v>
      </c>
      <c r="AM125" s="176" t="str">
        <f>IF(AND('Overflow Report'!$L123="SSO, Wet Weather",'Overflow Report'!$AA123="April"),'Overflow Report'!$N123,"0")</f>
        <v>0</v>
      </c>
      <c r="AN125" s="176" t="str">
        <f>IF(AND('Overflow Report'!$L123="SSO, Wet Weather",'Overflow Report'!$AA123="May"),'Overflow Report'!$N123,"0")</f>
        <v>0</v>
      </c>
      <c r="AO125" s="176" t="str">
        <f>IF(AND('Overflow Report'!$L123="SSO, Wet Weather",'Overflow Report'!$AA123="June"),'Overflow Report'!$N123,"0")</f>
        <v>0</v>
      </c>
      <c r="AP125" s="176" t="str">
        <f>IF(AND('Overflow Report'!$L123="SSO, Wet Weather",'Overflow Report'!$AA123="July"),'Overflow Report'!$N123,"0")</f>
        <v>0</v>
      </c>
      <c r="AQ125" s="176" t="str">
        <f>IF(AND('Overflow Report'!$L123="SSO, Wet Weather",'Overflow Report'!$AA123="August"),'Overflow Report'!$N123,"0")</f>
        <v>0</v>
      </c>
      <c r="AR125" s="176" t="str">
        <f>IF(AND('Overflow Report'!$L123="SSO, Wet Weather",'Overflow Report'!$AA123="September"),'Overflow Report'!$N123,"0")</f>
        <v>0</v>
      </c>
      <c r="AS125" s="176" t="str">
        <f>IF(AND('Overflow Report'!$L123="SSO, Wet Weather",'Overflow Report'!$AA123="October"),'Overflow Report'!$N123,"0")</f>
        <v>0</v>
      </c>
      <c r="AT125" s="176" t="str">
        <f>IF(AND('Overflow Report'!$L123="SSO, Wet Weather",'Overflow Report'!$AA123="November"),'Overflow Report'!$N123,"0")</f>
        <v>0</v>
      </c>
      <c r="AU125" s="176" t="str">
        <f>IF(AND('Overflow Report'!$L123="SSO, Wet Weather",'Overflow Report'!$AA123="December"),'Overflow Report'!$N123,"0")</f>
        <v>0</v>
      </c>
      <c r="AV125" s="176"/>
      <c r="AW125" s="176" t="str">
        <f>IF(AND('Overflow Report'!$L123="Release [Sewer], Dry Weather",'Overflow Report'!$AA123="January"),'Overflow Report'!$N123,"0")</f>
        <v>0</v>
      </c>
      <c r="AX125" s="176" t="str">
        <f>IF(AND('Overflow Report'!$L123="Release [Sewer], Dry Weather",'Overflow Report'!$AA123="February"),'Overflow Report'!$N123,"0")</f>
        <v>0</v>
      </c>
      <c r="AY125" s="176" t="str">
        <f>IF(AND('Overflow Report'!$L123="Release [Sewer], Dry Weather",'Overflow Report'!$AA123="March"),'Overflow Report'!$N123,"0")</f>
        <v>0</v>
      </c>
      <c r="AZ125" s="176" t="str">
        <f>IF(AND('Overflow Report'!$L123="Release [Sewer], Dry Weather",'Overflow Report'!$AA123="April"),'Overflow Report'!$N123,"0")</f>
        <v>0</v>
      </c>
      <c r="BA125" s="176" t="str">
        <f>IF(AND('Overflow Report'!$L123="Release [Sewer], Dry Weather",'Overflow Report'!$AA123="May"),'Overflow Report'!$N123,"0")</f>
        <v>0</v>
      </c>
      <c r="BB125" s="176" t="str">
        <f>IF(AND('Overflow Report'!$L123="Release [Sewer], Dry Weather",'Overflow Report'!$AA123="June"),'Overflow Report'!$N123,"0")</f>
        <v>0</v>
      </c>
      <c r="BC125" s="176" t="str">
        <f>IF(AND('Overflow Report'!$L123="Release [Sewer], Dry Weather",'Overflow Report'!$AA123="July"),'Overflow Report'!$N123,"0")</f>
        <v>0</v>
      </c>
      <c r="BD125" s="176" t="str">
        <f>IF(AND('Overflow Report'!$L123="Release [Sewer], Dry Weather",'Overflow Report'!$AA123="August"),'Overflow Report'!$N123,"0")</f>
        <v>0</v>
      </c>
      <c r="BE125" s="176" t="str">
        <f>IF(AND('Overflow Report'!$L123="Release [Sewer], Dry Weather",'Overflow Report'!$AA123="September"),'Overflow Report'!$N123,"0")</f>
        <v>0</v>
      </c>
      <c r="BF125" s="176" t="str">
        <f>IF(AND('Overflow Report'!$L123="Release [Sewer], Dry Weather",'Overflow Report'!$AA123="October"),'Overflow Report'!$N123,"0")</f>
        <v>0</v>
      </c>
      <c r="BG125" s="176" t="str">
        <f>IF(AND('Overflow Report'!$L123="Release [Sewer], Dry Weather",'Overflow Report'!$AA123="November"),'Overflow Report'!$N123,"0")</f>
        <v>0</v>
      </c>
      <c r="BH125" s="176" t="str">
        <f>IF(AND('Overflow Report'!$L123="Release [Sewer], Dry Weather",'Overflow Report'!$AA123="December"),'Overflow Report'!$N123,"0")</f>
        <v>0</v>
      </c>
      <c r="BI125" s="176"/>
      <c r="BJ125" s="176" t="str">
        <f>IF(AND('Overflow Report'!$L123="Release [Sewer], Wet Weather",'Overflow Report'!$AA123="January"),'Overflow Report'!$N123,"0")</f>
        <v>0</v>
      </c>
      <c r="BK125" s="176" t="str">
        <f>IF(AND('Overflow Report'!$L123="Release [Sewer], Wet Weather",'Overflow Report'!$AA123="February"),'Overflow Report'!$N123,"0")</f>
        <v>0</v>
      </c>
      <c r="BL125" s="176" t="str">
        <f>IF(AND('Overflow Report'!$L123="Release [Sewer], Wet Weather",'Overflow Report'!$AA123="March"),'Overflow Report'!$N123,"0")</f>
        <v>0</v>
      </c>
      <c r="BM125" s="176" t="str">
        <f>IF(AND('Overflow Report'!$L123="Release [Sewer], Wet Weather",'Overflow Report'!$AA123="April"),'Overflow Report'!$N123,"0")</f>
        <v>0</v>
      </c>
      <c r="BN125" s="176" t="str">
        <f>IF(AND('Overflow Report'!$L123="Release [Sewer], Wet Weather",'Overflow Report'!$AA123="May"),'Overflow Report'!$N123,"0")</f>
        <v>0</v>
      </c>
      <c r="BO125" s="176" t="str">
        <f>IF(AND('Overflow Report'!$L123="Release [Sewer], Wet Weather",'Overflow Report'!$AA123="June"),'Overflow Report'!$N123,"0")</f>
        <v>0</v>
      </c>
      <c r="BP125" s="176" t="str">
        <f>IF(AND('Overflow Report'!$L123="Release [Sewer], Wet Weather",'Overflow Report'!$AA123="July"),'Overflow Report'!$N123,"0")</f>
        <v>0</v>
      </c>
      <c r="BQ125" s="176" t="str">
        <f>IF(AND('Overflow Report'!$L123="Release [Sewer], Wet Weather",'Overflow Report'!$AA123="August"),'Overflow Report'!$N123,"0")</f>
        <v>0</v>
      </c>
      <c r="BR125" s="176" t="str">
        <f>IF(AND('Overflow Report'!$L123="Release [Sewer], Wet Weather",'Overflow Report'!$AA123="September"),'Overflow Report'!$N123,"0")</f>
        <v>0</v>
      </c>
      <c r="BS125" s="176" t="str">
        <f>IF(AND('Overflow Report'!$L123="Release [Sewer], Wet Weather",'Overflow Report'!$AA123="October"),'Overflow Report'!$N123,"0")</f>
        <v>0</v>
      </c>
      <c r="BT125" s="176" t="str">
        <f>IF(AND('Overflow Report'!$L123="Release [Sewer], Wet Weather",'Overflow Report'!$AA123="November"),'Overflow Report'!$N123,"0")</f>
        <v>0</v>
      </c>
      <c r="BU125" s="176" t="str">
        <f>IF(AND('Overflow Report'!$L123="Release [Sewer], Wet Weather",'Overflow Report'!$AA123="December"),'Overflow Report'!$N123,"0")</f>
        <v>0</v>
      </c>
      <c r="BV125" s="176"/>
      <c r="BW125" s="176"/>
      <c r="BX125" s="176"/>
      <c r="BY125" s="176"/>
      <c r="BZ125" s="176"/>
      <c r="CA125" s="176"/>
      <c r="CB125" s="176"/>
      <c r="CC125" s="176"/>
      <c r="CD125" s="176"/>
      <c r="CE125" s="176"/>
      <c r="CF125" s="176"/>
      <c r="CG125" s="176"/>
      <c r="CH125" s="176"/>
      <c r="CI125" s="176"/>
      <c r="CJ125" s="176"/>
    </row>
    <row r="126" spans="3:88" s="173" customFormat="1" ht="15">
      <c r="C126" s="174"/>
      <c r="D126" s="174"/>
      <c r="E126" s="174"/>
      <c r="R126" s="176"/>
      <c r="S126" s="176"/>
      <c r="T126" s="176"/>
      <c r="U126" s="176"/>
      <c r="V126" s="176"/>
      <c r="W126" s="176" t="str">
        <f>IF(AND('Overflow Report'!$L124="SSO, Dry Weather",'Overflow Report'!$AA124="January"),'Overflow Report'!$N124,"0")</f>
        <v>0</v>
      </c>
      <c r="X126" s="176" t="str">
        <f>IF(AND('Overflow Report'!$L124="SSO, Dry Weather",'Overflow Report'!$AA124="February"),'Overflow Report'!$N124,"0")</f>
        <v>0</v>
      </c>
      <c r="Y126" s="176" t="str">
        <f>IF(AND('Overflow Report'!$L124="SSO, Dry Weather",'Overflow Report'!$AA124="March"),'Overflow Report'!$N124,"0")</f>
        <v>0</v>
      </c>
      <c r="Z126" s="176" t="str">
        <f>IF(AND('Overflow Report'!$L124="SSO, Dry Weather",'Overflow Report'!$AA124="April"),'Overflow Report'!$N124,"0")</f>
        <v>0</v>
      </c>
      <c r="AA126" s="176" t="str">
        <f>IF(AND('Overflow Report'!$L124="SSO, Dry Weather",'Overflow Report'!$AA124="May"),'Overflow Report'!$N124,"0")</f>
        <v>0</v>
      </c>
      <c r="AB126" s="176" t="str">
        <f>IF(AND('Overflow Report'!$L124="SSO, Dry Weather",'Overflow Report'!$AA124="June"),'Overflow Report'!$N124,"0")</f>
        <v>0</v>
      </c>
      <c r="AC126" s="176" t="str">
        <f>IF(AND('Overflow Report'!$L124="SSO, Dry Weather",'Overflow Report'!$AA124="July"),'Overflow Report'!$N124,"0")</f>
        <v>0</v>
      </c>
      <c r="AD126" s="176" t="str">
        <f>IF(AND('Overflow Report'!$L124="SSO, Dry Weather",'Overflow Report'!$AA124="August"),'Overflow Report'!$N124,"0")</f>
        <v>0</v>
      </c>
      <c r="AE126" s="176" t="str">
        <f>IF(AND('Overflow Report'!$L124="SSO, Dry Weather",'Overflow Report'!$AA124="September"),'Overflow Report'!$N124,"0")</f>
        <v>0</v>
      </c>
      <c r="AF126" s="176" t="str">
        <f>IF(AND('Overflow Report'!$L124="SSO, Dry Weather",'Overflow Report'!$AA124="October"),'Overflow Report'!$N124,"0")</f>
        <v>0</v>
      </c>
      <c r="AG126" s="176" t="str">
        <f>IF(AND('Overflow Report'!$L124="SSO, Dry Weather",'Overflow Report'!$AA124="November"),'Overflow Report'!$N124,"0")</f>
        <v>0</v>
      </c>
      <c r="AH126" s="176" t="str">
        <f>IF(AND('Overflow Report'!$L124="SSO, Dry Weather",'Overflow Report'!$AA124="December"),'Overflow Report'!$N124,"0")</f>
        <v>0</v>
      </c>
      <c r="AI126" s="176"/>
      <c r="AJ126" s="176" t="str">
        <f>IF(AND('Overflow Report'!$L124="SSO, Wet Weather",'Overflow Report'!$AA124="January"),'Overflow Report'!$N124,"0")</f>
        <v>0</v>
      </c>
      <c r="AK126" s="176" t="str">
        <f>IF(AND('Overflow Report'!$L124="SSO, Wet Weather",'Overflow Report'!$AA124="February"),'Overflow Report'!$N124,"0")</f>
        <v>0</v>
      </c>
      <c r="AL126" s="176" t="str">
        <f>IF(AND('Overflow Report'!$L124="SSO, Wet Weather",'Overflow Report'!$AA124="March"),'Overflow Report'!$N124,"0")</f>
        <v>0</v>
      </c>
      <c r="AM126" s="176" t="str">
        <f>IF(AND('Overflow Report'!$L124="SSO, Wet Weather",'Overflow Report'!$AA124="April"),'Overflow Report'!$N124,"0")</f>
        <v>0</v>
      </c>
      <c r="AN126" s="176" t="str">
        <f>IF(AND('Overflow Report'!$L124="SSO, Wet Weather",'Overflow Report'!$AA124="May"),'Overflow Report'!$N124,"0")</f>
        <v>0</v>
      </c>
      <c r="AO126" s="176" t="str">
        <f>IF(AND('Overflow Report'!$L124="SSO, Wet Weather",'Overflow Report'!$AA124="June"),'Overflow Report'!$N124,"0")</f>
        <v>0</v>
      </c>
      <c r="AP126" s="176" t="str">
        <f>IF(AND('Overflow Report'!$L124="SSO, Wet Weather",'Overflow Report'!$AA124="July"),'Overflow Report'!$N124,"0")</f>
        <v>0</v>
      </c>
      <c r="AQ126" s="176" t="str">
        <f>IF(AND('Overflow Report'!$L124="SSO, Wet Weather",'Overflow Report'!$AA124="August"),'Overflow Report'!$N124,"0")</f>
        <v>0</v>
      </c>
      <c r="AR126" s="176" t="str">
        <f>IF(AND('Overflow Report'!$L124="SSO, Wet Weather",'Overflow Report'!$AA124="September"),'Overflow Report'!$N124,"0")</f>
        <v>0</v>
      </c>
      <c r="AS126" s="176" t="str">
        <f>IF(AND('Overflow Report'!$L124="SSO, Wet Weather",'Overflow Report'!$AA124="October"),'Overflow Report'!$N124,"0")</f>
        <v>0</v>
      </c>
      <c r="AT126" s="176" t="str">
        <f>IF(AND('Overflow Report'!$L124="SSO, Wet Weather",'Overflow Report'!$AA124="November"),'Overflow Report'!$N124,"0")</f>
        <v>0</v>
      </c>
      <c r="AU126" s="176" t="str">
        <f>IF(AND('Overflow Report'!$L124="SSO, Wet Weather",'Overflow Report'!$AA124="December"),'Overflow Report'!$N124,"0")</f>
        <v>0</v>
      </c>
      <c r="AV126" s="176"/>
      <c r="AW126" s="176" t="str">
        <f>IF(AND('Overflow Report'!$L124="Release [Sewer], Dry Weather",'Overflow Report'!$AA124="January"),'Overflow Report'!$N124,"0")</f>
        <v>0</v>
      </c>
      <c r="AX126" s="176" t="str">
        <f>IF(AND('Overflow Report'!$L124="Release [Sewer], Dry Weather",'Overflow Report'!$AA124="February"),'Overflow Report'!$N124,"0")</f>
        <v>0</v>
      </c>
      <c r="AY126" s="176" t="str">
        <f>IF(AND('Overflow Report'!$L124="Release [Sewer], Dry Weather",'Overflow Report'!$AA124="March"),'Overflow Report'!$N124,"0")</f>
        <v>0</v>
      </c>
      <c r="AZ126" s="176" t="str">
        <f>IF(AND('Overflow Report'!$L124="Release [Sewer], Dry Weather",'Overflow Report'!$AA124="April"),'Overflow Report'!$N124,"0")</f>
        <v>0</v>
      </c>
      <c r="BA126" s="176" t="str">
        <f>IF(AND('Overflow Report'!$L124="Release [Sewer], Dry Weather",'Overflow Report'!$AA124="May"),'Overflow Report'!$N124,"0")</f>
        <v>0</v>
      </c>
      <c r="BB126" s="176" t="str">
        <f>IF(AND('Overflow Report'!$L124="Release [Sewer], Dry Weather",'Overflow Report'!$AA124="June"),'Overflow Report'!$N124,"0")</f>
        <v>0</v>
      </c>
      <c r="BC126" s="176" t="str">
        <f>IF(AND('Overflow Report'!$L124="Release [Sewer], Dry Weather",'Overflow Report'!$AA124="July"),'Overflow Report'!$N124,"0")</f>
        <v>0</v>
      </c>
      <c r="BD126" s="176" t="str">
        <f>IF(AND('Overflow Report'!$L124="Release [Sewer], Dry Weather",'Overflow Report'!$AA124="August"),'Overflow Report'!$N124,"0")</f>
        <v>0</v>
      </c>
      <c r="BE126" s="176" t="str">
        <f>IF(AND('Overflow Report'!$L124="Release [Sewer], Dry Weather",'Overflow Report'!$AA124="September"),'Overflow Report'!$N124,"0")</f>
        <v>0</v>
      </c>
      <c r="BF126" s="176" t="str">
        <f>IF(AND('Overflow Report'!$L124="Release [Sewer], Dry Weather",'Overflow Report'!$AA124="October"),'Overflow Report'!$N124,"0")</f>
        <v>0</v>
      </c>
      <c r="BG126" s="176" t="str">
        <f>IF(AND('Overflow Report'!$L124="Release [Sewer], Dry Weather",'Overflow Report'!$AA124="November"),'Overflow Report'!$N124,"0")</f>
        <v>0</v>
      </c>
      <c r="BH126" s="176" t="str">
        <f>IF(AND('Overflow Report'!$L124="Release [Sewer], Dry Weather",'Overflow Report'!$AA124="December"),'Overflow Report'!$N124,"0")</f>
        <v>0</v>
      </c>
      <c r="BI126" s="176"/>
      <c r="BJ126" s="176" t="str">
        <f>IF(AND('Overflow Report'!$L124="Release [Sewer], Wet Weather",'Overflow Report'!$AA124="January"),'Overflow Report'!$N124,"0")</f>
        <v>0</v>
      </c>
      <c r="BK126" s="176" t="str">
        <f>IF(AND('Overflow Report'!$L124="Release [Sewer], Wet Weather",'Overflow Report'!$AA124="February"),'Overflow Report'!$N124,"0")</f>
        <v>0</v>
      </c>
      <c r="BL126" s="176" t="str">
        <f>IF(AND('Overflow Report'!$L124="Release [Sewer], Wet Weather",'Overflow Report'!$AA124="March"),'Overflow Report'!$N124,"0")</f>
        <v>0</v>
      </c>
      <c r="BM126" s="176" t="str">
        <f>IF(AND('Overflow Report'!$L124="Release [Sewer], Wet Weather",'Overflow Report'!$AA124="April"),'Overflow Report'!$N124,"0")</f>
        <v>0</v>
      </c>
      <c r="BN126" s="176" t="str">
        <f>IF(AND('Overflow Report'!$L124="Release [Sewer], Wet Weather",'Overflow Report'!$AA124="May"),'Overflow Report'!$N124,"0")</f>
        <v>0</v>
      </c>
      <c r="BO126" s="176" t="str">
        <f>IF(AND('Overflow Report'!$L124="Release [Sewer], Wet Weather",'Overflow Report'!$AA124="June"),'Overflow Report'!$N124,"0")</f>
        <v>0</v>
      </c>
      <c r="BP126" s="176" t="str">
        <f>IF(AND('Overflow Report'!$L124="Release [Sewer], Wet Weather",'Overflow Report'!$AA124="July"),'Overflow Report'!$N124,"0")</f>
        <v>0</v>
      </c>
      <c r="BQ126" s="176" t="str">
        <f>IF(AND('Overflow Report'!$L124="Release [Sewer], Wet Weather",'Overflow Report'!$AA124="August"),'Overflow Report'!$N124,"0")</f>
        <v>0</v>
      </c>
      <c r="BR126" s="176" t="str">
        <f>IF(AND('Overflow Report'!$L124="Release [Sewer], Wet Weather",'Overflow Report'!$AA124="September"),'Overflow Report'!$N124,"0")</f>
        <v>0</v>
      </c>
      <c r="BS126" s="176" t="str">
        <f>IF(AND('Overflow Report'!$L124="Release [Sewer], Wet Weather",'Overflow Report'!$AA124="October"),'Overflow Report'!$N124,"0")</f>
        <v>0</v>
      </c>
      <c r="BT126" s="176" t="str">
        <f>IF(AND('Overflow Report'!$L124="Release [Sewer], Wet Weather",'Overflow Report'!$AA124="November"),'Overflow Report'!$N124,"0")</f>
        <v>0</v>
      </c>
      <c r="BU126" s="176" t="str">
        <f>IF(AND('Overflow Report'!$L124="Release [Sewer], Wet Weather",'Overflow Report'!$AA124="December"),'Overflow Report'!$N124,"0")</f>
        <v>0</v>
      </c>
      <c r="BV126" s="176"/>
      <c r="BW126" s="176"/>
      <c r="BX126" s="176"/>
      <c r="BY126" s="176"/>
      <c r="BZ126" s="176"/>
      <c r="CA126" s="176"/>
      <c r="CB126" s="176"/>
      <c r="CC126" s="176"/>
      <c r="CD126" s="176"/>
      <c r="CE126" s="176"/>
      <c r="CF126" s="176"/>
      <c r="CG126" s="176"/>
      <c r="CH126" s="176"/>
      <c r="CI126" s="176"/>
      <c r="CJ126" s="176"/>
    </row>
    <row r="127" spans="3:88" s="173" customFormat="1" ht="15">
      <c r="C127" s="174"/>
      <c r="D127" s="174"/>
      <c r="E127" s="174"/>
      <c r="R127" s="176"/>
      <c r="S127" s="176"/>
      <c r="T127" s="176"/>
      <c r="U127" s="176"/>
      <c r="V127" s="176"/>
      <c r="W127" s="176" t="str">
        <f>IF(AND('Overflow Report'!$L125="SSO, Dry Weather",'Overflow Report'!$AA125="January"),'Overflow Report'!$N125,"0")</f>
        <v>0</v>
      </c>
      <c r="X127" s="176" t="str">
        <f>IF(AND('Overflow Report'!$L125="SSO, Dry Weather",'Overflow Report'!$AA125="February"),'Overflow Report'!$N125,"0")</f>
        <v>0</v>
      </c>
      <c r="Y127" s="176" t="str">
        <f>IF(AND('Overflow Report'!$L125="SSO, Dry Weather",'Overflow Report'!$AA125="March"),'Overflow Report'!$N125,"0")</f>
        <v>0</v>
      </c>
      <c r="Z127" s="176" t="str">
        <f>IF(AND('Overflow Report'!$L125="SSO, Dry Weather",'Overflow Report'!$AA125="April"),'Overflow Report'!$N125,"0")</f>
        <v>0</v>
      </c>
      <c r="AA127" s="176" t="str">
        <f>IF(AND('Overflow Report'!$L125="SSO, Dry Weather",'Overflow Report'!$AA125="May"),'Overflow Report'!$N125,"0")</f>
        <v>0</v>
      </c>
      <c r="AB127" s="176" t="str">
        <f>IF(AND('Overflow Report'!$L125="SSO, Dry Weather",'Overflow Report'!$AA125="June"),'Overflow Report'!$N125,"0")</f>
        <v>0</v>
      </c>
      <c r="AC127" s="176" t="str">
        <f>IF(AND('Overflow Report'!$L125="SSO, Dry Weather",'Overflow Report'!$AA125="July"),'Overflow Report'!$N125,"0")</f>
        <v>0</v>
      </c>
      <c r="AD127" s="176" t="str">
        <f>IF(AND('Overflow Report'!$L125="SSO, Dry Weather",'Overflow Report'!$AA125="August"),'Overflow Report'!$N125,"0")</f>
        <v>0</v>
      </c>
      <c r="AE127" s="176" t="str">
        <f>IF(AND('Overflow Report'!$L125="SSO, Dry Weather",'Overflow Report'!$AA125="September"),'Overflow Report'!$N125,"0")</f>
        <v>0</v>
      </c>
      <c r="AF127" s="176" t="str">
        <f>IF(AND('Overflow Report'!$L125="SSO, Dry Weather",'Overflow Report'!$AA125="October"),'Overflow Report'!$N125,"0")</f>
        <v>0</v>
      </c>
      <c r="AG127" s="176" t="str">
        <f>IF(AND('Overflow Report'!$L125="SSO, Dry Weather",'Overflow Report'!$AA125="November"),'Overflow Report'!$N125,"0")</f>
        <v>0</v>
      </c>
      <c r="AH127" s="176" t="str">
        <f>IF(AND('Overflow Report'!$L125="SSO, Dry Weather",'Overflow Report'!$AA125="December"),'Overflow Report'!$N125,"0")</f>
        <v>0</v>
      </c>
      <c r="AI127" s="176"/>
      <c r="AJ127" s="176" t="str">
        <f>IF(AND('Overflow Report'!$L125="SSO, Wet Weather",'Overflow Report'!$AA125="January"),'Overflow Report'!$N125,"0")</f>
        <v>0</v>
      </c>
      <c r="AK127" s="176" t="str">
        <f>IF(AND('Overflow Report'!$L125="SSO, Wet Weather",'Overflow Report'!$AA125="February"),'Overflow Report'!$N125,"0")</f>
        <v>0</v>
      </c>
      <c r="AL127" s="176" t="str">
        <f>IF(AND('Overflow Report'!$L125="SSO, Wet Weather",'Overflow Report'!$AA125="March"),'Overflow Report'!$N125,"0")</f>
        <v>0</v>
      </c>
      <c r="AM127" s="176" t="str">
        <f>IF(AND('Overflow Report'!$L125="SSO, Wet Weather",'Overflow Report'!$AA125="April"),'Overflow Report'!$N125,"0")</f>
        <v>0</v>
      </c>
      <c r="AN127" s="176" t="str">
        <f>IF(AND('Overflow Report'!$L125="SSO, Wet Weather",'Overflow Report'!$AA125="May"),'Overflow Report'!$N125,"0")</f>
        <v>0</v>
      </c>
      <c r="AO127" s="176" t="str">
        <f>IF(AND('Overflow Report'!$L125="SSO, Wet Weather",'Overflow Report'!$AA125="June"),'Overflow Report'!$N125,"0")</f>
        <v>0</v>
      </c>
      <c r="AP127" s="176" t="str">
        <f>IF(AND('Overflow Report'!$L125="SSO, Wet Weather",'Overflow Report'!$AA125="July"),'Overflow Report'!$N125,"0")</f>
        <v>0</v>
      </c>
      <c r="AQ127" s="176" t="str">
        <f>IF(AND('Overflow Report'!$L125="SSO, Wet Weather",'Overflow Report'!$AA125="August"),'Overflow Report'!$N125,"0")</f>
        <v>0</v>
      </c>
      <c r="AR127" s="176" t="str">
        <f>IF(AND('Overflow Report'!$L125="SSO, Wet Weather",'Overflow Report'!$AA125="September"),'Overflow Report'!$N125,"0")</f>
        <v>0</v>
      </c>
      <c r="AS127" s="176" t="str">
        <f>IF(AND('Overflow Report'!$L125="SSO, Wet Weather",'Overflow Report'!$AA125="October"),'Overflow Report'!$N125,"0")</f>
        <v>0</v>
      </c>
      <c r="AT127" s="176" t="str">
        <f>IF(AND('Overflow Report'!$L125="SSO, Wet Weather",'Overflow Report'!$AA125="November"),'Overflow Report'!$N125,"0")</f>
        <v>0</v>
      </c>
      <c r="AU127" s="176" t="str">
        <f>IF(AND('Overflow Report'!$L125="SSO, Wet Weather",'Overflow Report'!$AA125="December"),'Overflow Report'!$N125,"0")</f>
        <v>0</v>
      </c>
      <c r="AV127" s="176"/>
      <c r="AW127" s="176" t="str">
        <f>IF(AND('Overflow Report'!$L125="Release [Sewer], Dry Weather",'Overflow Report'!$AA125="January"),'Overflow Report'!$N125,"0")</f>
        <v>0</v>
      </c>
      <c r="AX127" s="176" t="str">
        <f>IF(AND('Overflow Report'!$L125="Release [Sewer], Dry Weather",'Overflow Report'!$AA125="February"),'Overflow Report'!$N125,"0")</f>
        <v>0</v>
      </c>
      <c r="AY127" s="176" t="str">
        <f>IF(AND('Overflow Report'!$L125="Release [Sewer], Dry Weather",'Overflow Report'!$AA125="March"),'Overflow Report'!$N125,"0")</f>
        <v>0</v>
      </c>
      <c r="AZ127" s="176" t="str">
        <f>IF(AND('Overflow Report'!$L125="Release [Sewer], Dry Weather",'Overflow Report'!$AA125="April"),'Overflow Report'!$N125,"0")</f>
        <v>0</v>
      </c>
      <c r="BA127" s="176" t="str">
        <f>IF(AND('Overflow Report'!$L125="Release [Sewer], Dry Weather",'Overflow Report'!$AA125="May"),'Overflow Report'!$N125,"0")</f>
        <v>0</v>
      </c>
      <c r="BB127" s="176" t="str">
        <f>IF(AND('Overflow Report'!$L125="Release [Sewer], Dry Weather",'Overflow Report'!$AA125="June"),'Overflow Report'!$N125,"0")</f>
        <v>0</v>
      </c>
      <c r="BC127" s="176" t="str">
        <f>IF(AND('Overflow Report'!$L125="Release [Sewer], Dry Weather",'Overflow Report'!$AA125="July"),'Overflow Report'!$N125,"0")</f>
        <v>0</v>
      </c>
      <c r="BD127" s="176" t="str">
        <f>IF(AND('Overflow Report'!$L125="Release [Sewer], Dry Weather",'Overflow Report'!$AA125="August"),'Overflow Report'!$N125,"0")</f>
        <v>0</v>
      </c>
      <c r="BE127" s="176" t="str">
        <f>IF(AND('Overflow Report'!$L125="Release [Sewer], Dry Weather",'Overflow Report'!$AA125="September"),'Overflow Report'!$N125,"0")</f>
        <v>0</v>
      </c>
      <c r="BF127" s="176" t="str">
        <f>IF(AND('Overflow Report'!$L125="Release [Sewer], Dry Weather",'Overflow Report'!$AA125="October"),'Overflow Report'!$N125,"0")</f>
        <v>0</v>
      </c>
      <c r="BG127" s="176" t="str">
        <f>IF(AND('Overflow Report'!$L125="Release [Sewer], Dry Weather",'Overflow Report'!$AA125="November"),'Overflow Report'!$N125,"0")</f>
        <v>0</v>
      </c>
      <c r="BH127" s="176" t="str">
        <f>IF(AND('Overflow Report'!$L125="Release [Sewer], Dry Weather",'Overflow Report'!$AA125="December"),'Overflow Report'!$N125,"0")</f>
        <v>0</v>
      </c>
      <c r="BI127" s="176"/>
      <c r="BJ127" s="176" t="str">
        <f>IF(AND('Overflow Report'!$L125="Release [Sewer], Wet Weather",'Overflow Report'!$AA125="January"),'Overflow Report'!$N125,"0")</f>
        <v>0</v>
      </c>
      <c r="BK127" s="176" t="str">
        <f>IF(AND('Overflow Report'!$L125="Release [Sewer], Wet Weather",'Overflow Report'!$AA125="February"),'Overflow Report'!$N125,"0")</f>
        <v>0</v>
      </c>
      <c r="BL127" s="176" t="str">
        <f>IF(AND('Overflow Report'!$L125="Release [Sewer], Wet Weather",'Overflow Report'!$AA125="March"),'Overflow Report'!$N125,"0")</f>
        <v>0</v>
      </c>
      <c r="BM127" s="176" t="str">
        <f>IF(AND('Overflow Report'!$L125="Release [Sewer], Wet Weather",'Overflow Report'!$AA125="April"),'Overflow Report'!$N125,"0")</f>
        <v>0</v>
      </c>
      <c r="BN127" s="176" t="str">
        <f>IF(AND('Overflow Report'!$L125="Release [Sewer], Wet Weather",'Overflow Report'!$AA125="May"),'Overflow Report'!$N125,"0")</f>
        <v>0</v>
      </c>
      <c r="BO127" s="176" t="str">
        <f>IF(AND('Overflow Report'!$L125="Release [Sewer], Wet Weather",'Overflow Report'!$AA125="June"),'Overflow Report'!$N125,"0")</f>
        <v>0</v>
      </c>
      <c r="BP127" s="176" t="str">
        <f>IF(AND('Overflow Report'!$L125="Release [Sewer], Wet Weather",'Overflow Report'!$AA125="July"),'Overflow Report'!$N125,"0")</f>
        <v>0</v>
      </c>
      <c r="BQ127" s="176" t="str">
        <f>IF(AND('Overflow Report'!$L125="Release [Sewer], Wet Weather",'Overflow Report'!$AA125="August"),'Overflow Report'!$N125,"0")</f>
        <v>0</v>
      </c>
      <c r="BR127" s="176" t="str">
        <f>IF(AND('Overflow Report'!$L125="Release [Sewer], Wet Weather",'Overflow Report'!$AA125="September"),'Overflow Report'!$N125,"0")</f>
        <v>0</v>
      </c>
      <c r="BS127" s="176" t="str">
        <f>IF(AND('Overflow Report'!$L125="Release [Sewer], Wet Weather",'Overflow Report'!$AA125="October"),'Overflow Report'!$N125,"0")</f>
        <v>0</v>
      </c>
      <c r="BT127" s="176" t="str">
        <f>IF(AND('Overflow Report'!$L125="Release [Sewer], Wet Weather",'Overflow Report'!$AA125="November"),'Overflow Report'!$N125,"0")</f>
        <v>0</v>
      </c>
      <c r="BU127" s="176" t="str">
        <f>IF(AND('Overflow Report'!$L125="Release [Sewer], Wet Weather",'Overflow Report'!$AA125="December"),'Overflow Report'!$N125,"0")</f>
        <v>0</v>
      </c>
      <c r="BV127" s="176"/>
      <c r="BW127" s="176"/>
      <c r="BX127" s="176"/>
      <c r="BY127" s="176"/>
      <c r="BZ127" s="176"/>
      <c r="CA127" s="176"/>
      <c r="CB127" s="176"/>
      <c r="CC127" s="176"/>
      <c r="CD127" s="176"/>
      <c r="CE127" s="176"/>
      <c r="CF127" s="176"/>
      <c r="CG127" s="176"/>
      <c r="CH127" s="176"/>
      <c r="CI127" s="176"/>
      <c r="CJ127" s="176"/>
    </row>
    <row r="128" spans="3:88" s="173" customFormat="1" ht="15">
      <c r="C128" s="174"/>
      <c r="D128" s="174"/>
      <c r="E128" s="174"/>
      <c r="R128" s="176"/>
      <c r="S128" s="176"/>
      <c r="T128" s="176"/>
      <c r="U128" s="176"/>
      <c r="V128" s="176"/>
      <c r="W128" s="176" t="str">
        <f>IF(AND('Overflow Report'!$L126="SSO, Dry Weather",'Overflow Report'!$AA126="January"),'Overflow Report'!$N126,"0")</f>
        <v>0</v>
      </c>
      <c r="X128" s="176" t="str">
        <f>IF(AND('Overflow Report'!$L126="SSO, Dry Weather",'Overflow Report'!$AA126="February"),'Overflow Report'!$N126,"0")</f>
        <v>0</v>
      </c>
      <c r="Y128" s="176" t="str">
        <f>IF(AND('Overflow Report'!$L126="SSO, Dry Weather",'Overflow Report'!$AA126="March"),'Overflow Report'!$N126,"0")</f>
        <v>0</v>
      </c>
      <c r="Z128" s="176" t="str">
        <f>IF(AND('Overflow Report'!$L126="SSO, Dry Weather",'Overflow Report'!$AA126="April"),'Overflow Report'!$N126,"0")</f>
        <v>0</v>
      </c>
      <c r="AA128" s="176" t="str">
        <f>IF(AND('Overflow Report'!$L126="SSO, Dry Weather",'Overflow Report'!$AA126="May"),'Overflow Report'!$N126,"0")</f>
        <v>0</v>
      </c>
      <c r="AB128" s="176" t="str">
        <f>IF(AND('Overflow Report'!$L126="SSO, Dry Weather",'Overflow Report'!$AA126="June"),'Overflow Report'!$N126,"0")</f>
        <v>0</v>
      </c>
      <c r="AC128" s="176" t="str">
        <f>IF(AND('Overflow Report'!$L126="SSO, Dry Weather",'Overflow Report'!$AA126="July"),'Overflow Report'!$N126,"0")</f>
        <v>0</v>
      </c>
      <c r="AD128" s="176" t="str">
        <f>IF(AND('Overflow Report'!$L126="SSO, Dry Weather",'Overflow Report'!$AA126="August"),'Overflow Report'!$N126,"0")</f>
        <v>0</v>
      </c>
      <c r="AE128" s="176" t="str">
        <f>IF(AND('Overflow Report'!$L126="SSO, Dry Weather",'Overflow Report'!$AA126="September"),'Overflow Report'!$N126,"0")</f>
        <v>0</v>
      </c>
      <c r="AF128" s="176" t="str">
        <f>IF(AND('Overflow Report'!$L126="SSO, Dry Weather",'Overflow Report'!$AA126="October"),'Overflow Report'!$N126,"0")</f>
        <v>0</v>
      </c>
      <c r="AG128" s="176" t="str">
        <f>IF(AND('Overflow Report'!$L126="SSO, Dry Weather",'Overflow Report'!$AA126="November"),'Overflow Report'!$N126,"0")</f>
        <v>0</v>
      </c>
      <c r="AH128" s="176" t="str">
        <f>IF(AND('Overflow Report'!$L126="SSO, Dry Weather",'Overflow Report'!$AA126="December"),'Overflow Report'!$N126,"0")</f>
        <v>0</v>
      </c>
      <c r="AI128" s="176"/>
      <c r="AJ128" s="176" t="str">
        <f>IF(AND('Overflow Report'!$L126="SSO, Wet Weather",'Overflow Report'!$AA126="January"),'Overflow Report'!$N126,"0")</f>
        <v>0</v>
      </c>
      <c r="AK128" s="176" t="str">
        <f>IF(AND('Overflow Report'!$L126="SSO, Wet Weather",'Overflow Report'!$AA126="February"),'Overflow Report'!$N126,"0")</f>
        <v>0</v>
      </c>
      <c r="AL128" s="176" t="str">
        <f>IF(AND('Overflow Report'!$L126="SSO, Wet Weather",'Overflow Report'!$AA126="March"),'Overflow Report'!$N126,"0")</f>
        <v>0</v>
      </c>
      <c r="AM128" s="176" t="str">
        <f>IF(AND('Overflow Report'!$L126="SSO, Wet Weather",'Overflow Report'!$AA126="April"),'Overflow Report'!$N126,"0")</f>
        <v>0</v>
      </c>
      <c r="AN128" s="176" t="str">
        <f>IF(AND('Overflow Report'!$L126="SSO, Wet Weather",'Overflow Report'!$AA126="May"),'Overflow Report'!$N126,"0")</f>
        <v>0</v>
      </c>
      <c r="AO128" s="176" t="str">
        <f>IF(AND('Overflow Report'!$L126="SSO, Wet Weather",'Overflow Report'!$AA126="June"),'Overflow Report'!$N126,"0")</f>
        <v>0</v>
      </c>
      <c r="AP128" s="176" t="str">
        <f>IF(AND('Overflow Report'!$L126="SSO, Wet Weather",'Overflow Report'!$AA126="July"),'Overflow Report'!$N126,"0")</f>
        <v>0</v>
      </c>
      <c r="AQ128" s="176" t="str">
        <f>IF(AND('Overflow Report'!$L126="SSO, Wet Weather",'Overflow Report'!$AA126="August"),'Overflow Report'!$N126,"0")</f>
        <v>0</v>
      </c>
      <c r="AR128" s="176" t="str">
        <f>IF(AND('Overflow Report'!$L126="SSO, Wet Weather",'Overflow Report'!$AA126="September"),'Overflow Report'!$N126,"0")</f>
        <v>0</v>
      </c>
      <c r="AS128" s="176" t="str">
        <f>IF(AND('Overflow Report'!$L126="SSO, Wet Weather",'Overflow Report'!$AA126="October"),'Overflow Report'!$N126,"0")</f>
        <v>0</v>
      </c>
      <c r="AT128" s="176" t="str">
        <f>IF(AND('Overflow Report'!$L126="SSO, Wet Weather",'Overflow Report'!$AA126="November"),'Overflow Report'!$N126,"0")</f>
        <v>0</v>
      </c>
      <c r="AU128" s="176" t="str">
        <f>IF(AND('Overflow Report'!$L126="SSO, Wet Weather",'Overflow Report'!$AA126="December"),'Overflow Report'!$N126,"0")</f>
        <v>0</v>
      </c>
      <c r="AV128" s="176"/>
      <c r="AW128" s="176" t="str">
        <f>IF(AND('Overflow Report'!$L126="Release [Sewer], Dry Weather",'Overflow Report'!$AA126="January"),'Overflow Report'!$N126,"0")</f>
        <v>0</v>
      </c>
      <c r="AX128" s="176" t="str">
        <f>IF(AND('Overflow Report'!$L126="Release [Sewer], Dry Weather",'Overflow Report'!$AA126="February"),'Overflow Report'!$N126,"0")</f>
        <v>0</v>
      </c>
      <c r="AY128" s="176" t="str">
        <f>IF(AND('Overflow Report'!$L126="Release [Sewer], Dry Weather",'Overflow Report'!$AA126="March"),'Overflow Report'!$N126,"0")</f>
        <v>0</v>
      </c>
      <c r="AZ128" s="176" t="str">
        <f>IF(AND('Overflow Report'!$L126="Release [Sewer], Dry Weather",'Overflow Report'!$AA126="April"),'Overflow Report'!$N126,"0")</f>
        <v>0</v>
      </c>
      <c r="BA128" s="176" t="str">
        <f>IF(AND('Overflow Report'!$L126="Release [Sewer], Dry Weather",'Overflow Report'!$AA126="May"),'Overflow Report'!$N126,"0")</f>
        <v>0</v>
      </c>
      <c r="BB128" s="176" t="str">
        <f>IF(AND('Overflow Report'!$L126="Release [Sewer], Dry Weather",'Overflow Report'!$AA126="June"),'Overflow Report'!$N126,"0")</f>
        <v>0</v>
      </c>
      <c r="BC128" s="176" t="str">
        <f>IF(AND('Overflow Report'!$L126="Release [Sewer], Dry Weather",'Overflow Report'!$AA126="July"),'Overflow Report'!$N126,"0")</f>
        <v>0</v>
      </c>
      <c r="BD128" s="176" t="str">
        <f>IF(AND('Overflow Report'!$L126="Release [Sewer], Dry Weather",'Overflow Report'!$AA126="August"),'Overflow Report'!$N126,"0")</f>
        <v>0</v>
      </c>
      <c r="BE128" s="176" t="str">
        <f>IF(AND('Overflow Report'!$L126="Release [Sewer], Dry Weather",'Overflow Report'!$AA126="September"),'Overflow Report'!$N126,"0")</f>
        <v>0</v>
      </c>
      <c r="BF128" s="176" t="str">
        <f>IF(AND('Overflow Report'!$L126="Release [Sewer], Dry Weather",'Overflow Report'!$AA126="October"),'Overflow Report'!$N126,"0")</f>
        <v>0</v>
      </c>
      <c r="BG128" s="176" t="str">
        <f>IF(AND('Overflow Report'!$L126="Release [Sewer], Dry Weather",'Overflow Report'!$AA126="November"),'Overflow Report'!$N126,"0")</f>
        <v>0</v>
      </c>
      <c r="BH128" s="176" t="str">
        <f>IF(AND('Overflow Report'!$L126="Release [Sewer], Dry Weather",'Overflow Report'!$AA126="December"),'Overflow Report'!$N126,"0")</f>
        <v>0</v>
      </c>
      <c r="BI128" s="176"/>
      <c r="BJ128" s="176" t="str">
        <f>IF(AND('Overflow Report'!$L126="Release [Sewer], Wet Weather",'Overflow Report'!$AA126="January"),'Overflow Report'!$N126,"0")</f>
        <v>0</v>
      </c>
      <c r="BK128" s="176" t="str">
        <f>IF(AND('Overflow Report'!$L126="Release [Sewer], Wet Weather",'Overflow Report'!$AA126="February"),'Overflow Report'!$N126,"0")</f>
        <v>0</v>
      </c>
      <c r="BL128" s="176" t="str">
        <f>IF(AND('Overflow Report'!$L126="Release [Sewer], Wet Weather",'Overflow Report'!$AA126="March"),'Overflow Report'!$N126,"0")</f>
        <v>0</v>
      </c>
      <c r="BM128" s="176" t="str">
        <f>IF(AND('Overflow Report'!$L126="Release [Sewer], Wet Weather",'Overflow Report'!$AA126="April"),'Overflow Report'!$N126,"0")</f>
        <v>0</v>
      </c>
      <c r="BN128" s="176" t="str">
        <f>IF(AND('Overflow Report'!$L126="Release [Sewer], Wet Weather",'Overflow Report'!$AA126="May"),'Overflow Report'!$N126,"0")</f>
        <v>0</v>
      </c>
      <c r="BO128" s="176" t="str">
        <f>IF(AND('Overflow Report'!$L126="Release [Sewer], Wet Weather",'Overflow Report'!$AA126="June"),'Overflow Report'!$N126,"0")</f>
        <v>0</v>
      </c>
      <c r="BP128" s="176" t="str">
        <f>IF(AND('Overflow Report'!$L126="Release [Sewer], Wet Weather",'Overflow Report'!$AA126="July"),'Overflow Report'!$N126,"0")</f>
        <v>0</v>
      </c>
      <c r="BQ128" s="176" t="str">
        <f>IF(AND('Overflow Report'!$L126="Release [Sewer], Wet Weather",'Overflow Report'!$AA126="August"),'Overflow Report'!$N126,"0")</f>
        <v>0</v>
      </c>
      <c r="BR128" s="176" t="str">
        <f>IF(AND('Overflow Report'!$L126="Release [Sewer], Wet Weather",'Overflow Report'!$AA126="September"),'Overflow Report'!$N126,"0")</f>
        <v>0</v>
      </c>
      <c r="BS128" s="176" t="str">
        <f>IF(AND('Overflow Report'!$L126="Release [Sewer], Wet Weather",'Overflow Report'!$AA126="October"),'Overflow Report'!$N126,"0")</f>
        <v>0</v>
      </c>
      <c r="BT128" s="176" t="str">
        <f>IF(AND('Overflow Report'!$L126="Release [Sewer], Wet Weather",'Overflow Report'!$AA126="November"),'Overflow Report'!$N126,"0")</f>
        <v>0</v>
      </c>
      <c r="BU128" s="176" t="str">
        <f>IF(AND('Overflow Report'!$L126="Release [Sewer], Wet Weather",'Overflow Report'!$AA126="December"),'Overflow Report'!$N126,"0")</f>
        <v>0</v>
      </c>
      <c r="BV128" s="176"/>
      <c r="BW128" s="176"/>
      <c r="BX128" s="176"/>
      <c r="BY128" s="176"/>
      <c r="BZ128" s="176"/>
      <c r="CA128" s="176"/>
      <c r="CB128" s="176"/>
      <c r="CC128" s="176"/>
      <c r="CD128" s="176"/>
      <c r="CE128" s="176"/>
      <c r="CF128" s="176"/>
      <c r="CG128" s="176"/>
      <c r="CH128" s="176"/>
      <c r="CI128" s="176"/>
      <c r="CJ128" s="176"/>
    </row>
    <row r="129" spans="3:88" s="173" customFormat="1" ht="15">
      <c r="C129" s="174"/>
      <c r="D129" s="174"/>
      <c r="E129" s="174"/>
      <c r="R129" s="176"/>
      <c r="S129" s="176"/>
      <c r="T129" s="176"/>
      <c r="U129" s="176"/>
      <c r="V129" s="176"/>
      <c r="W129" s="176" t="str">
        <f>IF(AND('Overflow Report'!$L127="SSO, Dry Weather",'Overflow Report'!$AA127="January"),'Overflow Report'!$N127,"0")</f>
        <v>0</v>
      </c>
      <c r="X129" s="176" t="str">
        <f>IF(AND('Overflow Report'!$L127="SSO, Dry Weather",'Overflow Report'!$AA127="February"),'Overflow Report'!$N127,"0")</f>
        <v>0</v>
      </c>
      <c r="Y129" s="176" t="str">
        <f>IF(AND('Overflow Report'!$L127="SSO, Dry Weather",'Overflow Report'!$AA127="March"),'Overflow Report'!$N127,"0")</f>
        <v>0</v>
      </c>
      <c r="Z129" s="176" t="str">
        <f>IF(AND('Overflow Report'!$L127="SSO, Dry Weather",'Overflow Report'!$AA127="April"),'Overflow Report'!$N127,"0")</f>
        <v>0</v>
      </c>
      <c r="AA129" s="176" t="str">
        <f>IF(AND('Overflow Report'!$L127="SSO, Dry Weather",'Overflow Report'!$AA127="May"),'Overflow Report'!$N127,"0")</f>
        <v>0</v>
      </c>
      <c r="AB129" s="176" t="str">
        <f>IF(AND('Overflow Report'!$L127="SSO, Dry Weather",'Overflow Report'!$AA127="June"),'Overflow Report'!$N127,"0")</f>
        <v>0</v>
      </c>
      <c r="AC129" s="176" t="str">
        <f>IF(AND('Overflow Report'!$L127="SSO, Dry Weather",'Overflow Report'!$AA127="July"),'Overflow Report'!$N127,"0")</f>
        <v>0</v>
      </c>
      <c r="AD129" s="176" t="str">
        <f>IF(AND('Overflow Report'!$L127="SSO, Dry Weather",'Overflow Report'!$AA127="August"),'Overflow Report'!$N127,"0")</f>
        <v>0</v>
      </c>
      <c r="AE129" s="176" t="str">
        <f>IF(AND('Overflow Report'!$L127="SSO, Dry Weather",'Overflow Report'!$AA127="September"),'Overflow Report'!$N127,"0")</f>
        <v>0</v>
      </c>
      <c r="AF129" s="176" t="str">
        <f>IF(AND('Overflow Report'!$L127="SSO, Dry Weather",'Overflow Report'!$AA127="October"),'Overflow Report'!$N127,"0")</f>
        <v>0</v>
      </c>
      <c r="AG129" s="176" t="str">
        <f>IF(AND('Overflow Report'!$L127="SSO, Dry Weather",'Overflow Report'!$AA127="November"),'Overflow Report'!$N127,"0")</f>
        <v>0</v>
      </c>
      <c r="AH129" s="176" t="str">
        <f>IF(AND('Overflow Report'!$L127="SSO, Dry Weather",'Overflow Report'!$AA127="December"),'Overflow Report'!$N127,"0")</f>
        <v>0</v>
      </c>
      <c r="AI129" s="176"/>
      <c r="AJ129" s="176" t="str">
        <f>IF(AND('Overflow Report'!$L127="SSO, Wet Weather",'Overflow Report'!$AA127="January"),'Overflow Report'!$N127,"0")</f>
        <v>0</v>
      </c>
      <c r="AK129" s="176" t="str">
        <f>IF(AND('Overflow Report'!$L127="SSO, Wet Weather",'Overflow Report'!$AA127="February"),'Overflow Report'!$N127,"0")</f>
        <v>0</v>
      </c>
      <c r="AL129" s="176" t="str">
        <f>IF(AND('Overflow Report'!$L127="SSO, Wet Weather",'Overflow Report'!$AA127="March"),'Overflow Report'!$N127,"0")</f>
        <v>0</v>
      </c>
      <c r="AM129" s="176" t="str">
        <f>IF(AND('Overflow Report'!$L127="SSO, Wet Weather",'Overflow Report'!$AA127="April"),'Overflow Report'!$N127,"0")</f>
        <v>0</v>
      </c>
      <c r="AN129" s="176" t="str">
        <f>IF(AND('Overflow Report'!$L127="SSO, Wet Weather",'Overflow Report'!$AA127="May"),'Overflow Report'!$N127,"0")</f>
        <v>0</v>
      </c>
      <c r="AO129" s="176" t="str">
        <f>IF(AND('Overflow Report'!$L127="SSO, Wet Weather",'Overflow Report'!$AA127="June"),'Overflow Report'!$N127,"0")</f>
        <v>0</v>
      </c>
      <c r="AP129" s="176" t="str">
        <f>IF(AND('Overflow Report'!$L127="SSO, Wet Weather",'Overflow Report'!$AA127="July"),'Overflow Report'!$N127,"0")</f>
        <v>0</v>
      </c>
      <c r="AQ129" s="176" t="str">
        <f>IF(AND('Overflow Report'!$L127="SSO, Wet Weather",'Overflow Report'!$AA127="August"),'Overflow Report'!$N127,"0")</f>
        <v>0</v>
      </c>
      <c r="AR129" s="176" t="str">
        <f>IF(AND('Overflow Report'!$L127="SSO, Wet Weather",'Overflow Report'!$AA127="September"),'Overflow Report'!$N127,"0")</f>
        <v>0</v>
      </c>
      <c r="AS129" s="176" t="str">
        <f>IF(AND('Overflow Report'!$L127="SSO, Wet Weather",'Overflow Report'!$AA127="October"),'Overflow Report'!$N127,"0")</f>
        <v>0</v>
      </c>
      <c r="AT129" s="176" t="str">
        <f>IF(AND('Overflow Report'!$L127="SSO, Wet Weather",'Overflow Report'!$AA127="November"),'Overflow Report'!$N127,"0")</f>
        <v>0</v>
      </c>
      <c r="AU129" s="176" t="str">
        <f>IF(AND('Overflow Report'!$L127="SSO, Wet Weather",'Overflow Report'!$AA127="December"),'Overflow Report'!$N127,"0")</f>
        <v>0</v>
      </c>
      <c r="AV129" s="176"/>
      <c r="AW129" s="176" t="str">
        <f>IF(AND('Overflow Report'!$L127="Release [Sewer], Dry Weather",'Overflow Report'!$AA127="January"),'Overflow Report'!$N127,"0")</f>
        <v>0</v>
      </c>
      <c r="AX129" s="176" t="str">
        <f>IF(AND('Overflow Report'!$L127="Release [Sewer], Dry Weather",'Overflow Report'!$AA127="February"),'Overflow Report'!$N127,"0")</f>
        <v>0</v>
      </c>
      <c r="AY129" s="176" t="str">
        <f>IF(AND('Overflow Report'!$L127="Release [Sewer], Dry Weather",'Overflow Report'!$AA127="March"),'Overflow Report'!$N127,"0")</f>
        <v>0</v>
      </c>
      <c r="AZ129" s="176" t="str">
        <f>IF(AND('Overflow Report'!$L127="Release [Sewer], Dry Weather",'Overflow Report'!$AA127="April"),'Overflow Report'!$N127,"0")</f>
        <v>0</v>
      </c>
      <c r="BA129" s="176" t="str">
        <f>IF(AND('Overflow Report'!$L127="Release [Sewer], Dry Weather",'Overflow Report'!$AA127="May"),'Overflow Report'!$N127,"0")</f>
        <v>0</v>
      </c>
      <c r="BB129" s="176" t="str">
        <f>IF(AND('Overflow Report'!$L127="Release [Sewer], Dry Weather",'Overflow Report'!$AA127="June"),'Overflow Report'!$N127,"0")</f>
        <v>0</v>
      </c>
      <c r="BC129" s="176" t="str">
        <f>IF(AND('Overflow Report'!$L127="Release [Sewer], Dry Weather",'Overflow Report'!$AA127="July"),'Overflow Report'!$N127,"0")</f>
        <v>0</v>
      </c>
      <c r="BD129" s="176" t="str">
        <f>IF(AND('Overflow Report'!$L127="Release [Sewer], Dry Weather",'Overflow Report'!$AA127="August"),'Overflow Report'!$N127,"0")</f>
        <v>0</v>
      </c>
      <c r="BE129" s="176" t="str">
        <f>IF(AND('Overflow Report'!$L127="Release [Sewer], Dry Weather",'Overflow Report'!$AA127="September"),'Overflow Report'!$N127,"0")</f>
        <v>0</v>
      </c>
      <c r="BF129" s="176" t="str">
        <f>IF(AND('Overflow Report'!$L127="Release [Sewer], Dry Weather",'Overflow Report'!$AA127="October"),'Overflow Report'!$N127,"0")</f>
        <v>0</v>
      </c>
      <c r="BG129" s="176" t="str">
        <f>IF(AND('Overflow Report'!$L127="Release [Sewer], Dry Weather",'Overflow Report'!$AA127="November"),'Overflow Report'!$N127,"0")</f>
        <v>0</v>
      </c>
      <c r="BH129" s="176" t="str">
        <f>IF(AND('Overflow Report'!$L127="Release [Sewer], Dry Weather",'Overflow Report'!$AA127="December"),'Overflow Report'!$N127,"0")</f>
        <v>0</v>
      </c>
      <c r="BI129" s="176"/>
      <c r="BJ129" s="176" t="str">
        <f>IF(AND('Overflow Report'!$L127="Release [Sewer], Wet Weather",'Overflow Report'!$AA127="January"),'Overflow Report'!$N127,"0")</f>
        <v>0</v>
      </c>
      <c r="BK129" s="176" t="str">
        <f>IF(AND('Overflow Report'!$L127="Release [Sewer], Wet Weather",'Overflow Report'!$AA127="February"),'Overflow Report'!$N127,"0")</f>
        <v>0</v>
      </c>
      <c r="BL129" s="176" t="str">
        <f>IF(AND('Overflow Report'!$L127="Release [Sewer], Wet Weather",'Overflow Report'!$AA127="March"),'Overflow Report'!$N127,"0")</f>
        <v>0</v>
      </c>
      <c r="BM129" s="176" t="str">
        <f>IF(AND('Overflow Report'!$L127="Release [Sewer], Wet Weather",'Overflow Report'!$AA127="April"),'Overflow Report'!$N127,"0")</f>
        <v>0</v>
      </c>
      <c r="BN129" s="176" t="str">
        <f>IF(AND('Overflow Report'!$L127="Release [Sewer], Wet Weather",'Overflow Report'!$AA127="May"),'Overflow Report'!$N127,"0")</f>
        <v>0</v>
      </c>
      <c r="BO129" s="176" t="str">
        <f>IF(AND('Overflow Report'!$L127="Release [Sewer], Wet Weather",'Overflow Report'!$AA127="June"),'Overflow Report'!$N127,"0")</f>
        <v>0</v>
      </c>
      <c r="BP129" s="176" t="str">
        <f>IF(AND('Overflow Report'!$L127="Release [Sewer], Wet Weather",'Overflow Report'!$AA127="July"),'Overflow Report'!$N127,"0")</f>
        <v>0</v>
      </c>
      <c r="BQ129" s="176" t="str">
        <f>IF(AND('Overflow Report'!$L127="Release [Sewer], Wet Weather",'Overflow Report'!$AA127="August"),'Overflow Report'!$N127,"0")</f>
        <v>0</v>
      </c>
      <c r="BR129" s="176" t="str">
        <f>IF(AND('Overflow Report'!$L127="Release [Sewer], Wet Weather",'Overflow Report'!$AA127="September"),'Overflow Report'!$N127,"0")</f>
        <v>0</v>
      </c>
      <c r="BS129" s="176" t="str">
        <f>IF(AND('Overflow Report'!$L127="Release [Sewer], Wet Weather",'Overflow Report'!$AA127="October"),'Overflow Report'!$N127,"0")</f>
        <v>0</v>
      </c>
      <c r="BT129" s="176" t="str">
        <f>IF(AND('Overflow Report'!$L127="Release [Sewer], Wet Weather",'Overflow Report'!$AA127="November"),'Overflow Report'!$N127,"0")</f>
        <v>0</v>
      </c>
      <c r="BU129" s="176" t="str">
        <f>IF(AND('Overflow Report'!$L127="Release [Sewer], Wet Weather",'Overflow Report'!$AA127="December"),'Overflow Report'!$N127,"0")</f>
        <v>0</v>
      </c>
      <c r="BV129" s="176"/>
      <c r="BW129" s="176"/>
      <c r="BX129" s="176"/>
      <c r="BY129" s="176"/>
      <c r="BZ129" s="176"/>
      <c r="CA129" s="176"/>
      <c r="CB129" s="176"/>
      <c r="CC129" s="176"/>
      <c r="CD129" s="176"/>
      <c r="CE129" s="176"/>
      <c r="CF129" s="176"/>
      <c r="CG129" s="176"/>
      <c r="CH129" s="176"/>
      <c r="CI129" s="176"/>
      <c r="CJ129" s="176"/>
    </row>
    <row r="130" spans="3:88" s="173" customFormat="1" ht="15">
      <c r="C130" s="174"/>
      <c r="D130" s="174"/>
      <c r="E130" s="174"/>
      <c r="R130" s="176"/>
      <c r="S130" s="176"/>
      <c r="T130" s="176"/>
      <c r="U130" s="176"/>
      <c r="V130" s="176"/>
      <c r="W130" s="176" t="str">
        <f>IF(AND('Overflow Report'!$L128="SSO, Dry Weather",'Overflow Report'!$AA128="January"),'Overflow Report'!$N128,"0")</f>
        <v>0</v>
      </c>
      <c r="X130" s="176" t="str">
        <f>IF(AND('Overflow Report'!$L128="SSO, Dry Weather",'Overflow Report'!$AA128="February"),'Overflow Report'!$N128,"0")</f>
        <v>0</v>
      </c>
      <c r="Y130" s="176" t="str">
        <f>IF(AND('Overflow Report'!$L128="SSO, Dry Weather",'Overflow Report'!$AA128="March"),'Overflow Report'!$N128,"0")</f>
        <v>0</v>
      </c>
      <c r="Z130" s="176" t="str">
        <f>IF(AND('Overflow Report'!$L128="SSO, Dry Weather",'Overflow Report'!$AA128="April"),'Overflow Report'!$N128,"0")</f>
        <v>0</v>
      </c>
      <c r="AA130" s="176" t="str">
        <f>IF(AND('Overflow Report'!$L128="SSO, Dry Weather",'Overflow Report'!$AA128="May"),'Overflow Report'!$N128,"0")</f>
        <v>0</v>
      </c>
      <c r="AB130" s="176" t="str">
        <f>IF(AND('Overflow Report'!$L128="SSO, Dry Weather",'Overflow Report'!$AA128="June"),'Overflow Report'!$N128,"0")</f>
        <v>0</v>
      </c>
      <c r="AC130" s="176" t="str">
        <f>IF(AND('Overflow Report'!$L128="SSO, Dry Weather",'Overflow Report'!$AA128="July"),'Overflow Report'!$N128,"0")</f>
        <v>0</v>
      </c>
      <c r="AD130" s="176" t="str">
        <f>IF(AND('Overflow Report'!$L128="SSO, Dry Weather",'Overflow Report'!$AA128="August"),'Overflow Report'!$N128,"0")</f>
        <v>0</v>
      </c>
      <c r="AE130" s="176" t="str">
        <f>IF(AND('Overflow Report'!$L128="SSO, Dry Weather",'Overflow Report'!$AA128="September"),'Overflow Report'!$N128,"0")</f>
        <v>0</v>
      </c>
      <c r="AF130" s="176" t="str">
        <f>IF(AND('Overflow Report'!$L128="SSO, Dry Weather",'Overflow Report'!$AA128="October"),'Overflow Report'!$N128,"0")</f>
        <v>0</v>
      </c>
      <c r="AG130" s="176" t="str">
        <f>IF(AND('Overflow Report'!$L128="SSO, Dry Weather",'Overflow Report'!$AA128="November"),'Overflow Report'!$N128,"0")</f>
        <v>0</v>
      </c>
      <c r="AH130" s="176" t="str">
        <f>IF(AND('Overflow Report'!$L128="SSO, Dry Weather",'Overflow Report'!$AA128="December"),'Overflow Report'!$N128,"0")</f>
        <v>0</v>
      </c>
      <c r="AI130" s="176"/>
      <c r="AJ130" s="176" t="str">
        <f>IF(AND('Overflow Report'!$L128="SSO, Wet Weather",'Overflow Report'!$AA128="January"),'Overflow Report'!$N128,"0")</f>
        <v>0</v>
      </c>
      <c r="AK130" s="176" t="str">
        <f>IF(AND('Overflow Report'!$L128="SSO, Wet Weather",'Overflow Report'!$AA128="February"),'Overflow Report'!$N128,"0")</f>
        <v>0</v>
      </c>
      <c r="AL130" s="176" t="str">
        <f>IF(AND('Overflow Report'!$L128="SSO, Wet Weather",'Overflow Report'!$AA128="March"),'Overflow Report'!$N128,"0")</f>
        <v>0</v>
      </c>
      <c r="AM130" s="176" t="str">
        <f>IF(AND('Overflow Report'!$L128="SSO, Wet Weather",'Overflow Report'!$AA128="April"),'Overflow Report'!$N128,"0")</f>
        <v>0</v>
      </c>
      <c r="AN130" s="176" t="str">
        <f>IF(AND('Overflow Report'!$L128="SSO, Wet Weather",'Overflow Report'!$AA128="May"),'Overflow Report'!$N128,"0")</f>
        <v>0</v>
      </c>
      <c r="AO130" s="176" t="str">
        <f>IF(AND('Overflow Report'!$L128="SSO, Wet Weather",'Overflow Report'!$AA128="June"),'Overflow Report'!$N128,"0")</f>
        <v>0</v>
      </c>
      <c r="AP130" s="176" t="str">
        <f>IF(AND('Overflow Report'!$L128="SSO, Wet Weather",'Overflow Report'!$AA128="July"),'Overflow Report'!$N128,"0")</f>
        <v>0</v>
      </c>
      <c r="AQ130" s="176" t="str">
        <f>IF(AND('Overflow Report'!$L128="SSO, Wet Weather",'Overflow Report'!$AA128="August"),'Overflow Report'!$N128,"0")</f>
        <v>0</v>
      </c>
      <c r="AR130" s="176" t="str">
        <f>IF(AND('Overflow Report'!$L128="SSO, Wet Weather",'Overflow Report'!$AA128="September"),'Overflow Report'!$N128,"0")</f>
        <v>0</v>
      </c>
      <c r="AS130" s="176" t="str">
        <f>IF(AND('Overflow Report'!$L128="SSO, Wet Weather",'Overflow Report'!$AA128="October"),'Overflow Report'!$N128,"0")</f>
        <v>0</v>
      </c>
      <c r="AT130" s="176" t="str">
        <f>IF(AND('Overflow Report'!$L128="SSO, Wet Weather",'Overflow Report'!$AA128="November"),'Overflow Report'!$N128,"0")</f>
        <v>0</v>
      </c>
      <c r="AU130" s="176" t="str">
        <f>IF(AND('Overflow Report'!$L128="SSO, Wet Weather",'Overflow Report'!$AA128="December"),'Overflow Report'!$N128,"0")</f>
        <v>0</v>
      </c>
      <c r="AV130" s="176"/>
      <c r="AW130" s="176" t="str">
        <f>IF(AND('Overflow Report'!$L128="Release [Sewer], Dry Weather",'Overflow Report'!$AA128="January"),'Overflow Report'!$N128,"0")</f>
        <v>0</v>
      </c>
      <c r="AX130" s="176" t="str">
        <f>IF(AND('Overflow Report'!$L128="Release [Sewer], Dry Weather",'Overflow Report'!$AA128="February"),'Overflow Report'!$N128,"0")</f>
        <v>0</v>
      </c>
      <c r="AY130" s="176" t="str">
        <f>IF(AND('Overflow Report'!$L128="Release [Sewer], Dry Weather",'Overflow Report'!$AA128="March"),'Overflow Report'!$N128,"0")</f>
        <v>0</v>
      </c>
      <c r="AZ130" s="176" t="str">
        <f>IF(AND('Overflow Report'!$L128="Release [Sewer], Dry Weather",'Overflow Report'!$AA128="April"),'Overflow Report'!$N128,"0")</f>
        <v>0</v>
      </c>
      <c r="BA130" s="176" t="str">
        <f>IF(AND('Overflow Report'!$L128="Release [Sewer], Dry Weather",'Overflow Report'!$AA128="May"),'Overflow Report'!$N128,"0")</f>
        <v>0</v>
      </c>
      <c r="BB130" s="176" t="str">
        <f>IF(AND('Overflow Report'!$L128="Release [Sewer], Dry Weather",'Overflow Report'!$AA128="June"),'Overflow Report'!$N128,"0")</f>
        <v>0</v>
      </c>
      <c r="BC130" s="176" t="str">
        <f>IF(AND('Overflow Report'!$L128="Release [Sewer], Dry Weather",'Overflow Report'!$AA128="July"),'Overflow Report'!$N128,"0")</f>
        <v>0</v>
      </c>
      <c r="BD130" s="176" t="str">
        <f>IF(AND('Overflow Report'!$L128="Release [Sewer], Dry Weather",'Overflow Report'!$AA128="August"),'Overflow Report'!$N128,"0")</f>
        <v>0</v>
      </c>
      <c r="BE130" s="176" t="str">
        <f>IF(AND('Overflow Report'!$L128="Release [Sewer], Dry Weather",'Overflow Report'!$AA128="September"),'Overflow Report'!$N128,"0")</f>
        <v>0</v>
      </c>
      <c r="BF130" s="176" t="str">
        <f>IF(AND('Overflow Report'!$L128="Release [Sewer], Dry Weather",'Overflow Report'!$AA128="October"),'Overflow Report'!$N128,"0")</f>
        <v>0</v>
      </c>
      <c r="BG130" s="176" t="str">
        <f>IF(AND('Overflow Report'!$L128="Release [Sewer], Dry Weather",'Overflow Report'!$AA128="November"),'Overflow Report'!$N128,"0")</f>
        <v>0</v>
      </c>
      <c r="BH130" s="176" t="str">
        <f>IF(AND('Overflow Report'!$L128="Release [Sewer], Dry Weather",'Overflow Report'!$AA128="December"),'Overflow Report'!$N128,"0")</f>
        <v>0</v>
      </c>
      <c r="BI130" s="176"/>
      <c r="BJ130" s="176" t="str">
        <f>IF(AND('Overflow Report'!$L128="Release [Sewer], Wet Weather",'Overflow Report'!$AA128="January"),'Overflow Report'!$N128,"0")</f>
        <v>0</v>
      </c>
      <c r="BK130" s="176" t="str">
        <f>IF(AND('Overflow Report'!$L128="Release [Sewer], Wet Weather",'Overflow Report'!$AA128="February"),'Overflow Report'!$N128,"0")</f>
        <v>0</v>
      </c>
      <c r="BL130" s="176" t="str">
        <f>IF(AND('Overflow Report'!$L128="Release [Sewer], Wet Weather",'Overflow Report'!$AA128="March"),'Overflow Report'!$N128,"0")</f>
        <v>0</v>
      </c>
      <c r="BM130" s="176" t="str">
        <f>IF(AND('Overflow Report'!$L128="Release [Sewer], Wet Weather",'Overflow Report'!$AA128="April"),'Overflow Report'!$N128,"0")</f>
        <v>0</v>
      </c>
      <c r="BN130" s="176" t="str">
        <f>IF(AND('Overflow Report'!$L128="Release [Sewer], Wet Weather",'Overflow Report'!$AA128="May"),'Overflow Report'!$N128,"0")</f>
        <v>0</v>
      </c>
      <c r="BO130" s="176" t="str">
        <f>IF(AND('Overflow Report'!$L128="Release [Sewer], Wet Weather",'Overflow Report'!$AA128="June"),'Overflow Report'!$N128,"0")</f>
        <v>0</v>
      </c>
      <c r="BP130" s="176" t="str">
        <f>IF(AND('Overflow Report'!$L128="Release [Sewer], Wet Weather",'Overflow Report'!$AA128="July"),'Overflow Report'!$N128,"0")</f>
        <v>0</v>
      </c>
      <c r="BQ130" s="176" t="str">
        <f>IF(AND('Overflow Report'!$L128="Release [Sewer], Wet Weather",'Overflow Report'!$AA128="August"),'Overflow Report'!$N128,"0")</f>
        <v>0</v>
      </c>
      <c r="BR130" s="176" t="str">
        <f>IF(AND('Overflow Report'!$L128="Release [Sewer], Wet Weather",'Overflow Report'!$AA128="September"),'Overflow Report'!$N128,"0")</f>
        <v>0</v>
      </c>
      <c r="BS130" s="176" t="str">
        <f>IF(AND('Overflow Report'!$L128="Release [Sewer], Wet Weather",'Overflow Report'!$AA128="October"),'Overflow Report'!$N128,"0")</f>
        <v>0</v>
      </c>
      <c r="BT130" s="176" t="str">
        <f>IF(AND('Overflow Report'!$L128="Release [Sewer], Wet Weather",'Overflow Report'!$AA128="November"),'Overflow Report'!$N128,"0")</f>
        <v>0</v>
      </c>
      <c r="BU130" s="176" t="str">
        <f>IF(AND('Overflow Report'!$L128="Release [Sewer], Wet Weather",'Overflow Report'!$AA128="December"),'Overflow Report'!$N128,"0")</f>
        <v>0</v>
      </c>
      <c r="BV130" s="176"/>
      <c r="BW130" s="176"/>
      <c r="BX130" s="176"/>
      <c r="BY130" s="176"/>
      <c r="BZ130" s="176"/>
      <c r="CA130" s="176"/>
      <c r="CB130" s="176"/>
      <c r="CC130" s="176"/>
      <c r="CD130" s="176"/>
      <c r="CE130" s="176"/>
      <c r="CF130" s="176"/>
      <c r="CG130" s="176"/>
      <c r="CH130" s="176"/>
      <c r="CI130" s="176"/>
      <c r="CJ130" s="176"/>
    </row>
    <row r="131" spans="3:88" s="173" customFormat="1" ht="15">
      <c r="C131" s="174"/>
      <c r="D131" s="174"/>
      <c r="E131" s="174"/>
      <c r="R131" s="176"/>
      <c r="S131" s="176"/>
      <c r="T131" s="176"/>
      <c r="U131" s="176"/>
      <c r="V131" s="176"/>
      <c r="W131" s="176" t="str">
        <f>IF(AND('Overflow Report'!$L129="SSO, Dry Weather",'Overflow Report'!$AA129="January"),'Overflow Report'!$N129,"0")</f>
        <v>0</v>
      </c>
      <c r="X131" s="176" t="str">
        <f>IF(AND('Overflow Report'!$L129="SSO, Dry Weather",'Overflow Report'!$AA129="February"),'Overflow Report'!$N129,"0")</f>
        <v>0</v>
      </c>
      <c r="Y131" s="176" t="str">
        <f>IF(AND('Overflow Report'!$L129="SSO, Dry Weather",'Overflow Report'!$AA129="March"),'Overflow Report'!$N129,"0")</f>
        <v>0</v>
      </c>
      <c r="Z131" s="176" t="str">
        <f>IF(AND('Overflow Report'!$L129="SSO, Dry Weather",'Overflow Report'!$AA129="April"),'Overflow Report'!$N129,"0")</f>
        <v>0</v>
      </c>
      <c r="AA131" s="176" t="str">
        <f>IF(AND('Overflow Report'!$L129="SSO, Dry Weather",'Overflow Report'!$AA129="May"),'Overflow Report'!$N129,"0")</f>
        <v>0</v>
      </c>
      <c r="AB131" s="176" t="str">
        <f>IF(AND('Overflow Report'!$L129="SSO, Dry Weather",'Overflow Report'!$AA129="June"),'Overflow Report'!$N129,"0")</f>
        <v>0</v>
      </c>
      <c r="AC131" s="176" t="str">
        <f>IF(AND('Overflow Report'!$L129="SSO, Dry Weather",'Overflow Report'!$AA129="July"),'Overflow Report'!$N129,"0")</f>
        <v>0</v>
      </c>
      <c r="AD131" s="176" t="str">
        <f>IF(AND('Overflow Report'!$L129="SSO, Dry Weather",'Overflow Report'!$AA129="August"),'Overflow Report'!$N129,"0")</f>
        <v>0</v>
      </c>
      <c r="AE131" s="176" t="str">
        <f>IF(AND('Overflow Report'!$L129="SSO, Dry Weather",'Overflow Report'!$AA129="September"),'Overflow Report'!$N129,"0")</f>
        <v>0</v>
      </c>
      <c r="AF131" s="176" t="str">
        <f>IF(AND('Overflow Report'!$L129="SSO, Dry Weather",'Overflow Report'!$AA129="October"),'Overflow Report'!$N129,"0")</f>
        <v>0</v>
      </c>
      <c r="AG131" s="176" t="str">
        <f>IF(AND('Overflow Report'!$L129="SSO, Dry Weather",'Overflow Report'!$AA129="November"),'Overflow Report'!$N129,"0")</f>
        <v>0</v>
      </c>
      <c r="AH131" s="176" t="str">
        <f>IF(AND('Overflow Report'!$L129="SSO, Dry Weather",'Overflow Report'!$AA129="December"),'Overflow Report'!$N129,"0")</f>
        <v>0</v>
      </c>
      <c r="AI131" s="176"/>
      <c r="AJ131" s="176" t="str">
        <f>IF(AND('Overflow Report'!$L129="SSO, Wet Weather",'Overflow Report'!$AA129="January"),'Overflow Report'!$N129,"0")</f>
        <v>0</v>
      </c>
      <c r="AK131" s="176" t="str">
        <f>IF(AND('Overflow Report'!$L129="SSO, Wet Weather",'Overflow Report'!$AA129="February"),'Overflow Report'!$N129,"0")</f>
        <v>0</v>
      </c>
      <c r="AL131" s="176" t="str">
        <f>IF(AND('Overflow Report'!$L129="SSO, Wet Weather",'Overflow Report'!$AA129="March"),'Overflow Report'!$N129,"0")</f>
        <v>0</v>
      </c>
      <c r="AM131" s="176" t="str">
        <f>IF(AND('Overflow Report'!$L129="SSO, Wet Weather",'Overflow Report'!$AA129="April"),'Overflow Report'!$N129,"0")</f>
        <v>0</v>
      </c>
      <c r="AN131" s="176" t="str">
        <f>IF(AND('Overflow Report'!$L129="SSO, Wet Weather",'Overflow Report'!$AA129="May"),'Overflow Report'!$N129,"0")</f>
        <v>0</v>
      </c>
      <c r="AO131" s="176" t="str">
        <f>IF(AND('Overflow Report'!$L129="SSO, Wet Weather",'Overflow Report'!$AA129="June"),'Overflow Report'!$N129,"0")</f>
        <v>0</v>
      </c>
      <c r="AP131" s="176" t="str">
        <f>IF(AND('Overflow Report'!$L129="SSO, Wet Weather",'Overflow Report'!$AA129="July"),'Overflow Report'!$N129,"0")</f>
        <v>0</v>
      </c>
      <c r="AQ131" s="176" t="str">
        <f>IF(AND('Overflow Report'!$L129="SSO, Wet Weather",'Overflow Report'!$AA129="August"),'Overflow Report'!$N129,"0")</f>
        <v>0</v>
      </c>
      <c r="AR131" s="176" t="str">
        <f>IF(AND('Overflow Report'!$L129="SSO, Wet Weather",'Overflow Report'!$AA129="September"),'Overflow Report'!$N129,"0")</f>
        <v>0</v>
      </c>
      <c r="AS131" s="176" t="str">
        <f>IF(AND('Overflow Report'!$L129="SSO, Wet Weather",'Overflow Report'!$AA129="October"),'Overflow Report'!$N129,"0")</f>
        <v>0</v>
      </c>
      <c r="AT131" s="176" t="str">
        <f>IF(AND('Overflow Report'!$L129="SSO, Wet Weather",'Overflow Report'!$AA129="November"),'Overflow Report'!$N129,"0")</f>
        <v>0</v>
      </c>
      <c r="AU131" s="176" t="str">
        <f>IF(AND('Overflow Report'!$L129="SSO, Wet Weather",'Overflow Report'!$AA129="December"),'Overflow Report'!$N129,"0")</f>
        <v>0</v>
      </c>
      <c r="AV131" s="176"/>
      <c r="AW131" s="176" t="str">
        <f>IF(AND('Overflow Report'!$L129="Release [Sewer], Dry Weather",'Overflow Report'!$AA129="January"),'Overflow Report'!$N129,"0")</f>
        <v>0</v>
      </c>
      <c r="AX131" s="176" t="str">
        <f>IF(AND('Overflow Report'!$L129="Release [Sewer], Dry Weather",'Overflow Report'!$AA129="February"),'Overflow Report'!$N129,"0")</f>
        <v>0</v>
      </c>
      <c r="AY131" s="176" t="str">
        <f>IF(AND('Overflow Report'!$L129="Release [Sewer], Dry Weather",'Overflow Report'!$AA129="March"),'Overflow Report'!$N129,"0")</f>
        <v>0</v>
      </c>
      <c r="AZ131" s="176" t="str">
        <f>IF(AND('Overflow Report'!$L129="Release [Sewer], Dry Weather",'Overflow Report'!$AA129="April"),'Overflow Report'!$N129,"0")</f>
        <v>0</v>
      </c>
      <c r="BA131" s="176" t="str">
        <f>IF(AND('Overflow Report'!$L129="Release [Sewer], Dry Weather",'Overflow Report'!$AA129="May"),'Overflow Report'!$N129,"0")</f>
        <v>0</v>
      </c>
      <c r="BB131" s="176" t="str">
        <f>IF(AND('Overflow Report'!$L129="Release [Sewer], Dry Weather",'Overflow Report'!$AA129="June"),'Overflow Report'!$N129,"0")</f>
        <v>0</v>
      </c>
      <c r="BC131" s="176" t="str">
        <f>IF(AND('Overflow Report'!$L129="Release [Sewer], Dry Weather",'Overflow Report'!$AA129="July"),'Overflow Report'!$N129,"0")</f>
        <v>0</v>
      </c>
      <c r="BD131" s="176" t="str">
        <f>IF(AND('Overflow Report'!$L129="Release [Sewer], Dry Weather",'Overflow Report'!$AA129="August"),'Overflow Report'!$N129,"0")</f>
        <v>0</v>
      </c>
      <c r="BE131" s="176" t="str">
        <f>IF(AND('Overflow Report'!$L129="Release [Sewer], Dry Weather",'Overflow Report'!$AA129="September"),'Overflow Report'!$N129,"0")</f>
        <v>0</v>
      </c>
      <c r="BF131" s="176" t="str">
        <f>IF(AND('Overflow Report'!$L129="Release [Sewer], Dry Weather",'Overflow Report'!$AA129="October"),'Overflow Report'!$N129,"0")</f>
        <v>0</v>
      </c>
      <c r="BG131" s="176" t="str">
        <f>IF(AND('Overflow Report'!$L129="Release [Sewer], Dry Weather",'Overflow Report'!$AA129="November"),'Overflow Report'!$N129,"0")</f>
        <v>0</v>
      </c>
      <c r="BH131" s="176" t="str">
        <f>IF(AND('Overflow Report'!$L129="Release [Sewer], Dry Weather",'Overflow Report'!$AA129="December"),'Overflow Report'!$N129,"0")</f>
        <v>0</v>
      </c>
      <c r="BI131" s="176"/>
      <c r="BJ131" s="176" t="str">
        <f>IF(AND('Overflow Report'!$L129="Release [Sewer], Wet Weather",'Overflow Report'!$AA129="January"),'Overflow Report'!$N129,"0")</f>
        <v>0</v>
      </c>
      <c r="BK131" s="176" t="str">
        <f>IF(AND('Overflow Report'!$L129="Release [Sewer], Wet Weather",'Overflow Report'!$AA129="February"),'Overflow Report'!$N129,"0")</f>
        <v>0</v>
      </c>
      <c r="BL131" s="176" t="str">
        <f>IF(AND('Overflow Report'!$L129="Release [Sewer], Wet Weather",'Overflow Report'!$AA129="March"),'Overflow Report'!$N129,"0")</f>
        <v>0</v>
      </c>
      <c r="BM131" s="176" t="str">
        <f>IF(AND('Overflow Report'!$L129="Release [Sewer], Wet Weather",'Overflow Report'!$AA129="April"),'Overflow Report'!$N129,"0")</f>
        <v>0</v>
      </c>
      <c r="BN131" s="176" t="str">
        <f>IF(AND('Overflow Report'!$L129="Release [Sewer], Wet Weather",'Overflow Report'!$AA129="May"),'Overflow Report'!$N129,"0")</f>
        <v>0</v>
      </c>
      <c r="BO131" s="176" t="str">
        <f>IF(AND('Overflow Report'!$L129="Release [Sewer], Wet Weather",'Overflow Report'!$AA129="June"),'Overflow Report'!$N129,"0")</f>
        <v>0</v>
      </c>
      <c r="BP131" s="176" t="str">
        <f>IF(AND('Overflow Report'!$L129="Release [Sewer], Wet Weather",'Overflow Report'!$AA129="July"),'Overflow Report'!$N129,"0")</f>
        <v>0</v>
      </c>
      <c r="BQ131" s="176" t="str">
        <f>IF(AND('Overflow Report'!$L129="Release [Sewer], Wet Weather",'Overflow Report'!$AA129="August"),'Overflow Report'!$N129,"0")</f>
        <v>0</v>
      </c>
      <c r="BR131" s="176" t="str">
        <f>IF(AND('Overflow Report'!$L129="Release [Sewer], Wet Weather",'Overflow Report'!$AA129="September"),'Overflow Report'!$N129,"0")</f>
        <v>0</v>
      </c>
      <c r="BS131" s="176" t="str">
        <f>IF(AND('Overflow Report'!$L129="Release [Sewer], Wet Weather",'Overflow Report'!$AA129="October"),'Overflow Report'!$N129,"0")</f>
        <v>0</v>
      </c>
      <c r="BT131" s="176" t="str">
        <f>IF(AND('Overflow Report'!$L129="Release [Sewer], Wet Weather",'Overflow Report'!$AA129="November"),'Overflow Report'!$N129,"0")</f>
        <v>0</v>
      </c>
      <c r="BU131" s="176" t="str">
        <f>IF(AND('Overflow Report'!$L129="Release [Sewer], Wet Weather",'Overflow Report'!$AA129="December"),'Overflow Report'!$N129,"0")</f>
        <v>0</v>
      </c>
      <c r="BV131" s="176"/>
      <c r="BW131" s="176"/>
      <c r="BX131" s="176"/>
      <c r="BY131" s="176"/>
      <c r="BZ131" s="176"/>
      <c r="CA131" s="176"/>
      <c r="CB131" s="176"/>
      <c r="CC131" s="176"/>
      <c r="CD131" s="176"/>
      <c r="CE131" s="176"/>
      <c r="CF131" s="176"/>
      <c r="CG131" s="176"/>
      <c r="CH131" s="176"/>
      <c r="CI131" s="176"/>
      <c r="CJ131" s="176"/>
    </row>
    <row r="132" spans="3:88" s="173" customFormat="1" ht="15">
      <c r="C132" s="174"/>
      <c r="D132" s="174"/>
      <c r="E132" s="174"/>
      <c r="R132" s="176"/>
      <c r="S132" s="176"/>
      <c r="T132" s="176"/>
      <c r="U132" s="176"/>
      <c r="V132" s="176"/>
      <c r="W132" s="176" t="str">
        <f>IF(AND('Overflow Report'!$L130="SSO, Dry Weather",'Overflow Report'!$AA130="January"),'Overflow Report'!$N130,"0")</f>
        <v>0</v>
      </c>
      <c r="X132" s="176" t="str">
        <f>IF(AND('Overflow Report'!$L130="SSO, Dry Weather",'Overflow Report'!$AA130="February"),'Overflow Report'!$N130,"0")</f>
        <v>0</v>
      </c>
      <c r="Y132" s="176" t="str">
        <f>IF(AND('Overflow Report'!$L130="SSO, Dry Weather",'Overflow Report'!$AA130="March"),'Overflow Report'!$N130,"0")</f>
        <v>0</v>
      </c>
      <c r="Z132" s="176" t="str">
        <f>IF(AND('Overflow Report'!$L130="SSO, Dry Weather",'Overflow Report'!$AA130="April"),'Overflow Report'!$N130,"0")</f>
        <v>0</v>
      </c>
      <c r="AA132" s="176" t="str">
        <f>IF(AND('Overflow Report'!$L130="SSO, Dry Weather",'Overflow Report'!$AA130="May"),'Overflow Report'!$N130,"0")</f>
        <v>0</v>
      </c>
      <c r="AB132" s="176" t="str">
        <f>IF(AND('Overflow Report'!$L130="SSO, Dry Weather",'Overflow Report'!$AA130="June"),'Overflow Report'!$N130,"0")</f>
        <v>0</v>
      </c>
      <c r="AC132" s="176" t="str">
        <f>IF(AND('Overflow Report'!$L130="SSO, Dry Weather",'Overflow Report'!$AA130="July"),'Overflow Report'!$N130,"0")</f>
        <v>0</v>
      </c>
      <c r="AD132" s="176" t="str">
        <f>IF(AND('Overflow Report'!$L130="SSO, Dry Weather",'Overflow Report'!$AA130="August"),'Overflow Report'!$N130,"0")</f>
        <v>0</v>
      </c>
      <c r="AE132" s="176" t="str">
        <f>IF(AND('Overflow Report'!$L130="SSO, Dry Weather",'Overflow Report'!$AA130="September"),'Overflow Report'!$N130,"0")</f>
        <v>0</v>
      </c>
      <c r="AF132" s="176" t="str">
        <f>IF(AND('Overflow Report'!$L130="SSO, Dry Weather",'Overflow Report'!$AA130="October"),'Overflow Report'!$N130,"0")</f>
        <v>0</v>
      </c>
      <c r="AG132" s="176" t="str">
        <f>IF(AND('Overflow Report'!$L130="SSO, Dry Weather",'Overflow Report'!$AA130="November"),'Overflow Report'!$N130,"0")</f>
        <v>0</v>
      </c>
      <c r="AH132" s="176" t="str">
        <f>IF(AND('Overflow Report'!$L130="SSO, Dry Weather",'Overflow Report'!$AA130="December"),'Overflow Report'!$N130,"0")</f>
        <v>0</v>
      </c>
      <c r="AI132" s="176"/>
      <c r="AJ132" s="176" t="str">
        <f>IF(AND('Overflow Report'!$L130="SSO, Wet Weather",'Overflow Report'!$AA130="January"),'Overflow Report'!$N130,"0")</f>
        <v>0</v>
      </c>
      <c r="AK132" s="176" t="str">
        <f>IF(AND('Overflow Report'!$L130="SSO, Wet Weather",'Overflow Report'!$AA130="February"),'Overflow Report'!$N130,"0")</f>
        <v>0</v>
      </c>
      <c r="AL132" s="176" t="str">
        <f>IF(AND('Overflow Report'!$L130="SSO, Wet Weather",'Overflow Report'!$AA130="March"),'Overflow Report'!$N130,"0")</f>
        <v>0</v>
      </c>
      <c r="AM132" s="176" t="str">
        <f>IF(AND('Overflow Report'!$L130="SSO, Wet Weather",'Overflow Report'!$AA130="April"),'Overflow Report'!$N130,"0")</f>
        <v>0</v>
      </c>
      <c r="AN132" s="176" t="str">
        <f>IF(AND('Overflow Report'!$L130="SSO, Wet Weather",'Overflow Report'!$AA130="May"),'Overflow Report'!$N130,"0")</f>
        <v>0</v>
      </c>
      <c r="AO132" s="176" t="str">
        <f>IF(AND('Overflow Report'!$L130="SSO, Wet Weather",'Overflow Report'!$AA130="June"),'Overflow Report'!$N130,"0")</f>
        <v>0</v>
      </c>
      <c r="AP132" s="176" t="str">
        <f>IF(AND('Overflow Report'!$L130="SSO, Wet Weather",'Overflow Report'!$AA130="July"),'Overflow Report'!$N130,"0")</f>
        <v>0</v>
      </c>
      <c r="AQ132" s="176" t="str">
        <f>IF(AND('Overflow Report'!$L130="SSO, Wet Weather",'Overflow Report'!$AA130="August"),'Overflow Report'!$N130,"0")</f>
        <v>0</v>
      </c>
      <c r="AR132" s="176" t="str">
        <f>IF(AND('Overflow Report'!$L130="SSO, Wet Weather",'Overflow Report'!$AA130="September"),'Overflow Report'!$N130,"0")</f>
        <v>0</v>
      </c>
      <c r="AS132" s="176" t="str">
        <f>IF(AND('Overflow Report'!$L130="SSO, Wet Weather",'Overflow Report'!$AA130="October"),'Overflow Report'!$N130,"0")</f>
        <v>0</v>
      </c>
      <c r="AT132" s="176" t="str">
        <f>IF(AND('Overflow Report'!$L130="SSO, Wet Weather",'Overflow Report'!$AA130="November"),'Overflow Report'!$N130,"0")</f>
        <v>0</v>
      </c>
      <c r="AU132" s="176" t="str">
        <f>IF(AND('Overflow Report'!$L130="SSO, Wet Weather",'Overflow Report'!$AA130="December"),'Overflow Report'!$N130,"0")</f>
        <v>0</v>
      </c>
      <c r="AV132" s="176"/>
      <c r="AW132" s="176" t="str">
        <f>IF(AND('Overflow Report'!$L130="Release [Sewer], Dry Weather",'Overflow Report'!$AA130="January"),'Overflow Report'!$N130,"0")</f>
        <v>0</v>
      </c>
      <c r="AX132" s="176" t="str">
        <f>IF(AND('Overflow Report'!$L130="Release [Sewer], Dry Weather",'Overflow Report'!$AA130="February"),'Overflow Report'!$N130,"0")</f>
        <v>0</v>
      </c>
      <c r="AY132" s="176" t="str">
        <f>IF(AND('Overflow Report'!$L130="Release [Sewer], Dry Weather",'Overflow Report'!$AA130="March"),'Overflow Report'!$N130,"0")</f>
        <v>0</v>
      </c>
      <c r="AZ132" s="176" t="str">
        <f>IF(AND('Overflow Report'!$L130="Release [Sewer], Dry Weather",'Overflow Report'!$AA130="April"),'Overflow Report'!$N130,"0")</f>
        <v>0</v>
      </c>
      <c r="BA132" s="176" t="str">
        <f>IF(AND('Overflow Report'!$L130="Release [Sewer], Dry Weather",'Overflow Report'!$AA130="May"),'Overflow Report'!$N130,"0")</f>
        <v>0</v>
      </c>
      <c r="BB132" s="176" t="str">
        <f>IF(AND('Overflow Report'!$L130="Release [Sewer], Dry Weather",'Overflow Report'!$AA130="June"),'Overflow Report'!$N130,"0")</f>
        <v>0</v>
      </c>
      <c r="BC132" s="176" t="str">
        <f>IF(AND('Overflow Report'!$L130="Release [Sewer], Dry Weather",'Overflow Report'!$AA130="July"),'Overflow Report'!$N130,"0")</f>
        <v>0</v>
      </c>
      <c r="BD132" s="176" t="str">
        <f>IF(AND('Overflow Report'!$L130="Release [Sewer], Dry Weather",'Overflow Report'!$AA130="August"),'Overflow Report'!$N130,"0")</f>
        <v>0</v>
      </c>
      <c r="BE132" s="176" t="str">
        <f>IF(AND('Overflow Report'!$L130="Release [Sewer], Dry Weather",'Overflow Report'!$AA130="September"),'Overflow Report'!$N130,"0")</f>
        <v>0</v>
      </c>
      <c r="BF132" s="176" t="str">
        <f>IF(AND('Overflow Report'!$L130="Release [Sewer], Dry Weather",'Overflow Report'!$AA130="October"),'Overflow Report'!$N130,"0")</f>
        <v>0</v>
      </c>
      <c r="BG132" s="176" t="str">
        <f>IF(AND('Overflow Report'!$L130="Release [Sewer], Dry Weather",'Overflow Report'!$AA130="November"),'Overflow Report'!$N130,"0")</f>
        <v>0</v>
      </c>
      <c r="BH132" s="176" t="str">
        <f>IF(AND('Overflow Report'!$L130="Release [Sewer], Dry Weather",'Overflow Report'!$AA130="December"),'Overflow Report'!$N130,"0")</f>
        <v>0</v>
      </c>
      <c r="BI132" s="176"/>
      <c r="BJ132" s="176" t="str">
        <f>IF(AND('Overflow Report'!$L130="Release [Sewer], Wet Weather",'Overflow Report'!$AA130="January"),'Overflow Report'!$N130,"0")</f>
        <v>0</v>
      </c>
      <c r="BK132" s="176" t="str">
        <f>IF(AND('Overflow Report'!$L130="Release [Sewer], Wet Weather",'Overflow Report'!$AA130="February"),'Overflow Report'!$N130,"0")</f>
        <v>0</v>
      </c>
      <c r="BL132" s="176" t="str">
        <f>IF(AND('Overflow Report'!$L130="Release [Sewer], Wet Weather",'Overflow Report'!$AA130="March"),'Overflow Report'!$N130,"0")</f>
        <v>0</v>
      </c>
      <c r="BM132" s="176" t="str">
        <f>IF(AND('Overflow Report'!$L130="Release [Sewer], Wet Weather",'Overflow Report'!$AA130="April"),'Overflow Report'!$N130,"0")</f>
        <v>0</v>
      </c>
      <c r="BN132" s="176" t="str">
        <f>IF(AND('Overflow Report'!$L130="Release [Sewer], Wet Weather",'Overflow Report'!$AA130="May"),'Overflow Report'!$N130,"0")</f>
        <v>0</v>
      </c>
      <c r="BO132" s="176" t="str">
        <f>IF(AND('Overflow Report'!$L130="Release [Sewer], Wet Weather",'Overflow Report'!$AA130="June"),'Overflow Report'!$N130,"0")</f>
        <v>0</v>
      </c>
      <c r="BP132" s="176" t="str">
        <f>IF(AND('Overflow Report'!$L130="Release [Sewer], Wet Weather",'Overflow Report'!$AA130="July"),'Overflow Report'!$N130,"0")</f>
        <v>0</v>
      </c>
      <c r="BQ132" s="176" t="str">
        <f>IF(AND('Overflow Report'!$L130="Release [Sewer], Wet Weather",'Overflow Report'!$AA130="August"),'Overflow Report'!$N130,"0")</f>
        <v>0</v>
      </c>
      <c r="BR132" s="176" t="str">
        <f>IF(AND('Overflow Report'!$L130="Release [Sewer], Wet Weather",'Overflow Report'!$AA130="September"),'Overflow Report'!$N130,"0")</f>
        <v>0</v>
      </c>
      <c r="BS132" s="176" t="str">
        <f>IF(AND('Overflow Report'!$L130="Release [Sewer], Wet Weather",'Overflow Report'!$AA130="October"),'Overflow Report'!$N130,"0")</f>
        <v>0</v>
      </c>
      <c r="BT132" s="176" t="str">
        <f>IF(AND('Overflow Report'!$L130="Release [Sewer], Wet Weather",'Overflow Report'!$AA130="November"),'Overflow Report'!$N130,"0")</f>
        <v>0</v>
      </c>
      <c r="BU132" s="176" t="str">
        <f>IF(AND('Overflow Report'!$L130="Release [Sewer], Wet Weather",'Overflow Report'!$AA130="December"),'Overflow Report'!$N130,"0")</f>
        <v>0</v>
      </c>
      <c r="BV132" s="176"/>
      <c r="BW132" s="176"/>
      <c r="BX132" s="176"/>
      <c r="BY132" s="176"/>
      <c r="BZ132" s="176"/>
      <c r="CA132" s="176"/>
      <c r="CB132" s="176"/>
      <c r="CC132" s="176"/>
      <c r="CD132" s="176"/>
      <c r="CE132" s="176"/>
      <c r="CF132" s="176"/>
      <c r="CG132" s="176"/>
      <c r="CH132" s="176"/>
      <c r="CI132" s="176"/>
      <c r="CJ132" s="176"/>
    </row>
    <row r="133" spans="3:88" s="173" customFormat="1" ht="15">
      <c r="C133" s="174"/>
      <c r="D133" s="174"/>
      <c r="E133" s="174"/>
      <c r="R133" s="176"/>
      <c r="S133" s="176"/>
      <c r="T133" s="176"/>
      <c r="U133" s="176"/>
      <c r="V133" s="176"/>
      <c r="W133" s="176" t="str">
        <f>IF(AND('Overflow Report'!$L131="SSO, Dry Weather",'Overflow Report'!$AA131="January"),'Overflow Report'!$N131,"0")</f>
        <v>0</v>
      </c>
      <c r="X133" s="176" t="str">
        <f>IF(AND('Overflow Report'!$L131="SSO, Dry Weather",'Overflow Report'!$AA131="February"),'Overflow Report'!$N131,"0")</f>
        <v>0</v>
      </c>
      <c r="Y133" s="176" t="str">
        <f>IF(AND('Overflow Report'!$L131="SSO, Dry Weather",'Overflow Report'!$AA131="March"),'Overflow Report'!$N131,"0")</f>
        <v>0</v>
      </c>
      <c r="Z133" s="176" t="str">
        <f>IF(AND('Overflow Report'!$L131="SSO, Dry Weather",'Overflow Report'!$AA131="April"),'Overflow Report'!$N131,"0")</f>
        <v>0</v>
      </c>
      <c r="AA133" s="176" t="str">
        <f>IF(AND('Overflow Report'!$L131="SSO, Dry Weather",'Overflow Report'!$AA131="May"),'Overflow Report'!$N131,"0")</f>
        <v>0</v>
      </c>
      <c r="AB133" s="176" t="str">
        <f>IF(AND('Overflow Report'!$L131="SSO, Dry Weather",'Overflow Report'!$AA131="June"),'Overflow Report'!$N131,"0")</f>
        <v>0</v>
      </c>
      <c r="AC133" s="176" t="str">
        <f>IF(AND('Overflow Report'!$L131="SSO, Dry Weather",'Overflow Report'!$AA131="July"),'Overflow Report'!$N131,"0")</f>
        <v>0</v>
      </c>
      <c r="AD133" s="176" t="str">
        <f>IF(AND('Overflow Report'!$L131="SSO, Dry Weather",'Overflow Report'!$AA131="August"),'Overflow Report'!$N131,"0")</f>
        <v>0</v>
      </c>
      <c r="AE133" s="176" t="str">
        <f>IF(AND('Overflow Report'!$L131="SSO, Dry Weather",'Overflow Report'!$AA131="September"),'Overflow Report'!$N131,"0")</f>
        <v>0</v>
      </c>
      <c r="AF133" s="176" t="str">
        <f>IF(AND('Overflow Report'!$L131="SSO, Dry Weather",'Overflow Report'!$AA131="October"),'Overflow Report'!$N131,"0")</f>
        <v>0</v>
      </c>
      <c r="AG133" s="176" t="str">
        <f>IF(AND('Overflow Report'!$L131="SSO, Dry Weather",'Overflow Report'!$AA131="November"),'Overflow Report'!$N131,"0")</f>
        <v>0</v>
      </c>
      <c r="AH133" s="176" t="str">
        <f>IF(AND('Overflow Report'!$L131="SSO, Dry Weather",'Overflow Report'!$AA131="December"),'Overflow Report'!$N131,"0")</f>
        <v>0</v>
      </c>
      <c r="AI133" s="176"/>
      <c r="AJ133" s="176" t="str">
        <f>IF(AND('Overflow Report'!$L131="SSO, Wet Weather",'Overflow Report'!$AA131="January"),'Overflow Report'!$N131,"0")</f>
        <v>0</v>
      </c>
      <c r="AK133" s="176" t="str">
        <f>IF(AND('Overflow Report'!$L131="SSO, Wet Weather",'Overflow Report'!$AA131="February"),'Overflow Report'!$N131,"0")</f>
        <v>0</v>
      </c>
      <c r="AL133" s="176" t="str">
        <f>IF(AND('Overflow Report'!$L131="SSO, Wet Weather",'Overflow Report'!$AA131="March"),'Overflow Report'!$N131,"0")</f>
        <v>0</v>
      </c>
      <c r="AM133" s="176" t="str">
        <f>IF(AND('Overflow Report'!$L131="SSO, Wet Weather",'Overflow Report'!$AA131="April"),'Overflow Report'!$N131,"0")</f>
        <v>0</v>
      </c>
      <c r="AN133" s="176" t="str">
        <f>IF(AND('Overflow Report'!$L131="SSO, Wet Weather",'Overflow Report'!$AA131="May"),'Overflow Report'!$N131,"0")</f>
        <v>0</v>
      </c>
      <c r="AO133" s="176" t="str">
        <f>IF(AND('Overflow Report'!$L131="SSO, Wet Weather",'Overflow Report'!$AA131="June"),'Overflow Report'!$N131,"0")</f>
        <v>0</v>
      </c>
      <c r="AP133" s="176" t="str">
        <f>IF(AND('Overflow Report'!$L131="SSO, Wet Weather",'Overflow Report'!$AA131="July"),'Overflow Report'!$N131,"0")</f>
        <v>0</v>
      </c>
      <c r="AQ133" s="176" t="str">
        <f>IF(AND('Overflow Report'!$L131="SSO, Wet Weather",'Overflow Report'!$AA131="August"),'Overflow Report'!$N131,"0")</f>
        <v>0</v>
      </c>
      <c r="AR133" s="176" t="str">
        <f>IF(AND('Overflow Report'!$L131="SSO, Wet Weather",'Overflow Report'!$AA131="September"),'Overflow Report'!$N131,"0")</f>
        <v>0</v>
      </c>
      <c r="AS133" s="176" t="str">
        <f>IF(AND('Overflow Report'!$L131="SSO, Wet Weather",'Overflow Report'!$AA131="October"),'Overflow Report'!$N131,"0")</f>
        <v>0</v>
      </c>
      <c r="AT133" s="176" t="str">
        <f>IF(AND('Overflow Report'!$L131="SSO, Wet Weather",'Overflow Report'!$AA131="November"),'Overflow Report'!$N131,"0")</f>
        <v>0</v>
      </c>
      <c r="AU133" s="176" t="str">
        <f>IF(AND('Overflow Report'!$L131="SSO, Wet Weather",'Overflow Report'!$AA131="December"),'Overflow Report'!$N131,"0")</f>
        <v>0</v>
      </c>
      <c r="AV133" s="176"/>
      <c r="AW133" s="176" t="str">
        <f>IF(AND('Overflow Report'!$L131="Release [Sewer], Dry Weather",'Overflow Report'!$AA131="January"),'Overflow Report'!$N131,"0")</f>
        <v>0</v>
      </c>
      <c r="AX133" s="176" t="str">
        <f>IF(AND('Overflow Report'!$L131="Release [Sewer], Dry Weather",'Overflow Report'!$AA131="February"),'Overflow Report'!$N131,"0")</f>
        <v>0</v>
      </c>
      <c r="AY133" s="176" t="str">
        <f>IF(AND('Overflow Report'!$L131="Release [Sewer], Dry Weather",'Overflow Report'!$AA131="March"),'Overflow Report'!$N131,"0")</f>
        <v>0</v>
      </c>
      <c r="AZ133" s="176" t="str">
        <f>IF(AND('Overflow Report'!$L131="Release [Sewer], Dry Weather",'Overflow Report'!$AA131="April"),'Overflow Report'!$N131,"0")</f>
        <v>0</v>
      </c>
      <c r="BA133" s="176" t="str">
        <f>IF(AND('Overflow Report'!$L131="Release [Sewer], Dry Weather",'Overflow Report'!$AA131="May"),'Overflow Report'!$N131,"0")</f>
        <v>0</v>
      </c>
      <c r="BB133" s="176" t="str">
        <f>IF(AND('Overflow Report'!$L131="Release [Sewer], Dry Weather",'Overflow Report'!$AA131="June"),'Overflow Report'!$N131,"0")</f>
        <v>0</v>
      </c>
      <c r="BC133" s="176" t="str">
        <f>IF(AND('Overflow Report'!$L131="Release [Sewer], Dry Weather",'Overflow Report'!$AA131="July"),'Overflow Report'!$N131,"0")</f>
        <v>0</v>
      </c>
      <c r="BD133" s="176" t="str">
        <f>IF(AND('Overflow Report'!$L131="Release [Sewer], Dry Weather",'Overflow Report'!$AA131="August"),'Overflow Report'!$N131,"0")</f>
        <v>0</v>
      </c>
      <c r="BE133" s="176" t="str">
        <f>IF(AND('Overflow Report'!$L131="Release [Sewer], Dry Weather",'Overflow Report'!$AA131="September"),'Overflow Report'!$N131,"0")</f>
        <v>0</v>
      </c>
      <c r="BF133" s="176" t="str">
        <f>IF(AND('Overflow Report'!$L131="Release [Sewer], Dry Weather",'Overflow Report'!$AA131="October"),'Overflow Report'!$N131,"0")</f>
        <v>0</v>
      </c>
      <c r="BG133" s="176" t="str">
        <f>IF(AND('Overflow Report'!$L131="Release [Sewer], Dry Weather",'Overflow Report'!$AA131="November"),'Overflow Report'!$N131,"0")</f>
        <v>0</v>
      </c>
      <c r="BH133" s="176" t="str">
        <f>IF(AND('Overflow Report'!$L131="Release [Sewer], Dry Weather",'Overflow Report'!$AA131="December"),'Overflow Report'!$N131,"0")</f>
        <v>0</v>
      </c>
      <c r="BI133" s="176"/>
      <c r="BJ133" s="176" t="str">
        <f>IF(AND('Overflow Report'!$L131="Release [Sewer], Wet Weather",'Overflow Report'!$AA131="January"),'Overflow Report'!$N131,"0")</f>
        <v>0</v>
      </c>
      <c r="BK133" s="176" t="str">
        <f>IF(AND('Overflow Report'!$L131="Release [Sewer], Wet Weather",'Overflow Report'!$AA131="February"),'Overflow Report'!$N131,"0")</f>
        <v>0</v>
      </c>
      <c r="BL133" s="176" t="str">
        <f>IF(AND('Overflow Report'!$L131="Release [Sewer], Wet Weather",'Overflow Report'!$AA131="March"),'Overflow Report'!$N131,"0")</f>
        <v>0</v>
      </c>
      <c r="BM133" s="176" t="str">
        <f>IF(AND('Overflow Report'!$L131="Release [Sewer], Wet Weather",'Overflow Report'!$AA131="April"),'Overflow Report'!$N131,"0")</f>
        <v>0</v>
      </c>
      <c r="BN133" s="176" t="str">
        <f>IF(AND('Overflow Report'!$L131="Release [Sewer], Wet Weather",'Overflow Report'!$AA131="May"),'Overflow Report'!$N131,"0")</f>
        <v>0</v>
      </c>
      <c r="BO133" s="176" t="str">
        <f>IF(AND('Overflow Report'!$L131="Release [Sewer], Wet Weather",'Overflow Report'!$AA131="June"),'Overflow Report'!$N131,"0")</f>
        <v>0</v>
      </c>
      <c r="BP133" s="176" t="str">
        <f>IF(AND('Overflow Report'!$L131="Release [Sewer], Wet Weather",'Overflow Report'!$AA131="July"),'Overflow Report'!$N131,"0")</f>
        <v>0</v>
      </c>
      <c r="BQ133" s="176" t="str">
        <f>IF(AND('Overflow Report'!$L131="Release [Sewer], Wet Weather",'Overflow Report'!$AA131="August"),'Overflow Report'!$N131,"0")</f>
        <v>0</v>
      </c>
      <c r="BR133" s="176" t="str">
        <f>IF(AND('Overflow Report'!$L131="Release [Sewer], Wet Weather",'Overflow Report'!$AA131="September"),'Overflow Report'!$N131,"0")</f>
        <v>0</v>
      </c>
      <c r="BS133" s="176" t="str">
        <f>IF(AND('Overflow Report'!$L131="Release [Sewer], Wet Weather",'Overflow Report'!$AA131="October"),'Overflow Report'!$N131,"0")</f>
        <v>0</v>
      </c>
      <c r="BT133" s="176" t="str">
        <f>IF(AND('Overflow Report'!$L131="Release [Sewer], Wet Weather",'Overflow Report'!$AA131="November"),'Overflow Report'!$N131,"0")</f>
        <v>0</v>
      </c>
      <c r="BU133" s="176" t="str">
        <f>IF(AND('Overflow Report'!$L131="Release [Sewer], Wet Weather",'Overflow Report'!$AA131="December"),'Overflow Report'!$N131,"0")</f>
        <v>0</v>
      </c>
      <c r="BV133" s="176"/>
      <c r="BW133" s="176"/>
      <c r="BX133" s="176"/>
      <c r="BY133" s="176"/>
      <c r="BZ133" s="176"/>
      <c r="CA133" s="176"/>
      <c r="CB133" s="176"/>
      <c r="CC133" s="176"/>
      <c r="CD133" s="176"/>
      <c r="CE133" s="176"/>
      <c r="CF133" s="176"/>
      <c r="CG133" s="176"/>
      <c r="CH133" s="176"/>
      <c r="CI133" s="176"/>
      <c r="CJ133" s="176"/>
    </row>
    <row r="134" spans="3:88" s="173" customFormat="1" ht="15">
      <c r="C134" s="174"/>
      <c r="D134" s="174"/>
      <c r="E134" s="174"/>
      <c r="R134" s="176"/>
      <c r="S134" s="176"/>
      <c r="T134" s="176"/>
      <c r="U134" s="176"/>
      <c r="V134" s="176"/>
      <c r="W134" s="176" t="str">
        <f>IF(AND('Overflow Report'!$L132="SSO, Dry Weather",'Overflow Report'!$AA132="January"),'Overflow Report'!$N132,"0")</f>
        <v>0</v>
      </c>
      <c r="X134" s="176" t="str">
        <f>IF(AND('Overflow Report'!$L132="SSO, Dry Weather",'Overflow Report'!$AA132="February"),'Overflow Report'!$N132,"0")</f>
        <v>0</v>
      </c>
      <c r="Y134" s="176" t="str">
        <f>IF(AND('Overflow Report'!$L132="SSO, Dry Weather",'Overflow Report'!$AA132="March"),'Overflow Report'!$N132,"0")</f>
        <v>0</v>
      </c>
      <c r="Z134" s="176" t="str">
        <f>IF(AND('Overflow Report'!$L132="SSO, Dry Weather",'Overflow Report'!$AA132="April"),'Overflow Report'!$N132,"0")</f>
        <v>0</v>
      </c>
      <c r="AA134" s="176" t="str">
        <f>IF(AND('Overflow Report'!$L132="SSO, Dry Weather",'Overflow Report'!$AA132="May"),'Overflow Report'!$N132,"0")</f>
        <v>0</v>
      </c>
      <c r="AB134" s="176" t="str">
        <f>IF(AND('Overflow Report'!$L132="SSO, Dry Weather",'Overflow Report'!$AA132="June"),'Overflow Report'!$N132,"0")</f>
        <v>0</v>
      </c>
      <c r="AC134" s="176" t="str">
        <f>IF(AND('Overflow Report'!$L132="SSO, Dry Weather",'Overflow Report'!$AA132="July"),'Overflow Report'!$N132,"0")</f>
        <v>0</v>
      </c>
      <c r="AD134" s="176" t="str">
        <f>IF(AND('Overflow Report'!$L132="SSO, Dry Weather",'Overflow Report'!$AA132="August"),'Overflow Report'!$N132,"0")</f>
        <v>0</v>
      </c>
      <c r="AE134" s="176" t="str">
        <f>IF(AND('Overflow Report'!$L132="SSO, Dry Weather",'Overflow Report'!$AA132="September"),'Overflow Report'!$N132,"0")</f>
        <v>0</v>
      </c>
      <c r="AF134" s="176" t="str">
        <f>IF(AND('Overflow Report'!$L132="SSO, Dry Weather",'Overflow Report'!$AA132="October"),'Overflow Report'!$N132,"0")</f>
        <v>0</v>
      </c>
      <c r="AG134" s="176" t="str">
        <f>IF(AND('Overflow Report'!$L132="SSO, Dry Weather",'Overflow Report'!$AA132="November"),'Overflow Report'!$N132,"0")</f>
        <v>0</v>
      </c>
      <c r="AH134" s="176" t="str">
        <f>IF(AND('Overflow Report'!$L132="SSO, Dry Weather",'Overflow Report'!$AA132="December"),'Overflow Report'!$N132,"0")</f>
        <v>0</v>
      </c>
      <c r="AI134" s="176"/>
      <c r="AJ134" s="176" t="str">
        <f>IF(AND('Overflow Report'!$L132="SSO, Wet Weather",'Overflow Report'!$AA132="January"),'Overflow Report'!$N132,"0")</f>
        <v>0</v>
      </c>
      <c r="AK134" s="176" t="str">
        <f>IF(AND('Overflow Report'!$L132="SSO, Wet Weather",'Overflow Report'!$AA132="February"),'Overflow Report'!$N132,"0")</f>
        <v>0</v>
      </c>
      <c r="AL134" s="176" t="str">
        <f>IF(AND('Overflow Report'!$L132="SSO, Wet Weather",'Overflow Report'!$AA132="March"),'Overflow Report'!$N132,"0")</f>
        <v>0</v>
      </c>
      <c r="AM134" s="176" t="str">
        <f>IF(AND('Overflow Report'!$L132="SSO, Wet Weather",'Overflow Report'!$AA132="April"),'Overflow Report'!$N132,"0")</f>
        <v>0</v>
      </c>
      <c r="AN134" s="176" t="str">
        <f>IF(AND('Overflow Report'!$L132="SSO, Wet Weather",'Overflow Report'!$AA132="May"),'Overflow Report'!$N132,"0")</f>
        <v>0</v>
      </c>
      <c r="AO134" s="176" t="str">
        <f>IF(AND('Overflow Report'!$L132="SSO, Wet Weather",'Overflow Report'!$AA132="June"),'Overflow Report'!$N132,"0")</f>
        <v>0</v>
      </c>
      <c r="AP134" s="176" t="str">
        <f>IF(AND('Overflow Report'!$L132="SSO, Wet Weather",'Overflow Report'!$AA132="July"),'Overflow Report'!$N132,"0")</f>
        <v>0</v>
      </c>
      <c r="AQ134" s="176" t="str">
        <f>IF(AND('Overflow Report'!$L132="SSO, Wet Weather",'Overflow Report'!$AA132="August"),'Overflow Report'!$N132,"0")</f>
        <v>0</v>
      </c>
      <c r="AR134" s="176" t="str">
        <f>IF(AND('Overflow Report'!$L132="SSO, Wet Weather",'Overflow Report'!$AA132="September"),'Overflow Report'!$N132,"0")</f>
        <v>0</v>
      </c>
      <c r="AS134" s="176" t="str">
        <f>IF(AND('Overflow Report'!$L132="SSO, Wet Weather",'Overflow Report'!$AA132="October"),'Overflow Report'!$N132,"0")</f>
        <v>0</v>
      </c>
      <c r="AT134" s="176" t="str">
        <f>IF(AND('Overflow Report'!$L132="SSO, Wet Weather",'Overflow Report'!$AA132="November"),'Overflow Report'!$N132,"0")</f>
        <v>0</v>
      </c>
      <c r="AU134" s="176" t="str">
        <f>IF(AND('Overflow Report'!$L132="SSO, Wet Weather",'Overflow Report'!$AA132="December"),'Overflow Report'!$N132,"0")</f>
        <v>0</v>
      </c>
      <c r="AV134" s="176"/>
      <c r="AW134" s="176" t="str">
        <f>IF(AND('Overflow Report'!$L132="Release [Sewer], Dry Weather",'Overflow Report'!$AA132="January"),'Overflow Report'!$N132,"0")</f>
        <v>0</v>
      </c>
      <c r="AX134" s="176" t="str">
        <f>IF(AND('Overflow Report'!$L132="Release [Sewer], Dry Weather",'Overflow Report'!$AA132="February"),'Overflow Report'!$N132,"0")</f>
        <v>0</v>
      </c>
      <c r="AY134" s="176" t="str">
        <f>IF(AND('Overflow Report'!$L132="Release [Sewer], Dry Weather",'Overflow Report'!$AA132="March"),'Overflow Report'!$N132,"0")</f>
        <v>0</v>
      </c>
      <c r="AZ134" s="176" t="str">
        <f>IF(AND('Overflow Report'!$L132="Release [Sewer], Dry Weather",'Overflow Report'!$AA132="April"),'Overflow Report'!$N132,"0")</f>
        <v>0</v>
      </c>
      <c r="BA134" s="176" t="str">
        <f>IF(AND('Overflow Report'!$L132="Release [Sewer], Dry Weather",'Overflow Report'!$AA132="May"),'Overflow Report'!$N132,"0")</f>
        <v>0</v>
      </c>
      <c r="BB134" s="176" t="str">
        <f>IF(AND('Overflow Report'!$L132="Release [Sewer], Dry Weather",'Overflow Report'!$AA132="June"),'Overflow Report'!$N132,"0")</f>
        <v>0</v>
      </c>
      <c r="BC134" s="176" t="str">
        <f>IF(AND('Overflow Report'!$L132="Release [Sewer], Dry Weather",'Overflow Report'!$AA132="July"),'Overflow Report'!$N132,"0")</f>
        <v>0</v>
      </c>
      <c r="BD134" s="176" t="str">
        <f>IF(AND('Overflow Report'!$L132="Release [Sewer], Dry Weather",'Overflow Report'!$AA132="August"),'Overflow Report'!$N132,"0")</f>
        <v>0</v>
      </c>
      <c r="BE134" s="176" t="str">
        <f>IF(AND('Overflow Report'!$L132="Release [Sewer], Dry Weather",'Overflow Report'!$AA132="September"),'Overflow Report'!$N132,"0")</f>
        <v>0</v>
      </c>
      <c r="BF134" s="176" t="str">
        <f>IF(AND('Overflow Report'!$L132="Release [Sewer], Dry Weather",'Overflow Report'!$AA132="October"),'Overflow Report'!$N132,"0")</f>
        <v>0</v>
      </c>
      <c r="BG134" s="176" t="str">
        <f>IF(AND('Overflow Report'!$L132="Release [Sewer], Dry Weather",'Overflow Report'!$AA132="November"),'Overflow Report'!$N132,"0")</f>
        <v>0</v>
      </c>
      <c r="BH134" s="176" t="str">
        <f>IF(AND('Overflow Report'!$L132="Release [Sewer], Dry Weather",'Overflow Report'!$AA132="December"),'Overflow Report'!$N132,"0")</f>
        <v>0</v>
      </c>
      <c r="BI134" s="176"/>
      <c r="BJ134" s="176" t="str">
        <f>IF(AND('Overflow Report'!$L132="Release [Sewer], Wet Weather",'Overflow Report'!$AA132="January"),'Overflow Report'!$N132,"0")</f>
        <v>0</v>
      </c>
      <c r="BK134" s="176" t="str">
        <f>IF(AND('Overflow Report'!$L132="Release [Sewer], Wet Weather",'Overflow Report'!$AA132="February"),'Overflow Report'!$N132,"0")</f>
        <v>0</v>
      </c>
      <c r="BL134" s="176" t="str">
        <f>IF(AND('Overflow Report'!$L132="Release [Sewer], Wet Weather",'Overflow Report'!$AA132="March"),'Overflow Report'!$N132,"0")</f>
        <v>0</v>
      </c>
      <c r="BM134" s="176" t="str">
        <f>IF(AND('Overflow Report'!$L132="Release [Sewer], Wet Weather",'Overflow Report'!$AA132="April"),'Overflow Report'!$N132,"0")</f>
        <v>0</v>
      </c>
      <c r="BN134" s="176" t="str">
        <f>IF(AND('Overflow Report'!$L132="Release [Sewer], Wet Weather",'Overflow Report'!$AA132="May"),'Overflow Report'!$N132,"0")</f>
        <v>0</v>
      </c>
      <c r="BO134" s="176" t="str">
        <f>IF(AND('Overflow Report'!$L132="Release [Sewer], Wet Weather",'Overflow Report'!$AA132="June"),'Overflow Report'!$N132,"0")</f>
        <v>0</v>
      </c>
      <c r="BP134" s="176" t="str">
        <f>IF(AND('Overflow Report'!$L132="Release [Sewer], Wet Weather",'Overflow Report'!$AA132="July"),'Overflow Report'!$N132,"0")</f>
        <v>0</v>
      </c>
      <c r="BQ134" s="176" t="str">
        <f>IF(AND('Overflow Report'!$L132="Release [Sewer], Wet Weather",'Overflow Report'!$AA132="August"),'Overflow Report'!$N132,"0")</f>
        <v>0</v>
      </c>
      <c r="BR134" s="176" t="str">
        <f>IF(AND('Overflow Report'!$L132="Release [Sewer], Wet Weather",'Overflow Report'!$AA132="September"),'Overflow Report'!$N132,"0")</f>
        <v>0</v>
      </c>
      <c r="BS134" s="176" t="str">
        <f>IF(AND('Overflow Report'!$L132="Release [Sewer], Wet Weather",'Overflow Report'!$AA132="October"),'Overflow Report'!$N132,"0")</f>
        <v>0</v>
      </c>
      <c r="BT134" s="176" t="str">
        <f>IF(AND('Overflow Report'!$L132="Release [Sewer], Wet Weather",'Overflow Report'!$AA132="November"),'Overflow Report'!$N132,"0")</f>
        <v>0</v>
      </c>
      <c r="BU134" s="176" t="str">
        <f>IF(AND('Overflow Report'!$L132="Release [Sewer], Wet Weather",'Overflow Report'!$AA132="December"),'Overflow Report'!$N132,"0")</f>
        <v>0</v>
      </c>
      <c r="BV134" s="176"/>
      <c r="BW134" s="176"/>
      <c r="BX134" s="176"/>
      <c r="BY134" s="176"/>
      <c r="BZ134" s="176"/>
      <c r="CA134" s="176"/>
      <c r="CB134" s="176"/>
      <c r="CC134" s="176"/>
      <c r="CD134" s="176"/>
      <c r="CE134" s="176"/>
      <c r="CF134" s="176"/>
      <c r="CG134" s="176"/>
      <c r="CH134" s="176"/>
      <c r="CI134" s="176"/>
      <c r="CJ134" s="176"/>
    </row>
    <row r="135" spans="3:88" s="173" customFormat="1" ht="15">
      <c r="C135" s="174"/>
      <c r="D135" s="174"/>
      <c r="E135" s="174"/>
      <c r="R135" s="176"/>
      <c r="S135" s="176"/>
      <c r="T135" s="176"/>
      <c r="U135" s="176"/>
      <c r="V135" s="176"/>
      <c r="W135" s="176" t="str">
        <f>IF(AND('Overflow Report'!$L133="SSO, Dry Weather",'Overflow Report'!$AA133="January"),'Overflow Report'!$N133,"0")</f>
        <v>0</v>
      </c>
      <c r="X135" s="176" t="str">
        <f>IF(AND('Overflow Report'!$L133="SSO, Dry Weather",'Overflow Report'!$AA133="February"),'Overflow Report'!$N133,"0")</f>
        <v>0</v>
      </c>
      <c r="Y135" s="176" t="str">
        <f>IF(AND('Overflow Report'!$L133="SSO, Dry Weather",'Overflow Report'!$AA133="March"),'Overflow Report'!$N133,"0")</f>
        <v>0</v>
      </c>
      <c r="Z135" s="176" t="str">
        <f>IF(AND('Overflow Report'!$L133="SSO, Dry Weather",'Overflow Report'!$AA133="April"),'Overflow Report'!$N133,"0")</f>
        <v>0</v>
      </c>
      <c r="AA135" s="176" t="str">
        <f>IF(AND('Overflow Report'!$L133="SSO, Dry Weather",'Overflow Report'!$AA133="May"),'Overflow Report'!$N133,"0")</f>
        <v>0</v>
      </c>
      <c r="AB135" s="176" t="str">
        <f>IF(AND('Overflow Report'!$L133="SSO, Dry Weather",'Overflow Report'!$AA133="June"),'Overflow Report'!$N133,"0")</f>
        <v>0</v>
      </c>
      <c r="AC135" s="176" t="str">
        <f>IF(AND('Overflow Report'!$L133="SSO, Dry Weather",'Overflow Report'!$AA133="July"),'Overflow Report'!$N133,"0")</f>
        <v>0</v>
      </c>
      <c r="AD135" s="176" t="str">
        <f>IF(AND('Overflow Report'!$L133="SSO, Dry Weather",'Overflow Report'!$AA133="August"),'Overflow Report'!$N133,"0")</f>
        <v>0</v>
      </c>
      <c r="AE135" s="176" t="str">
        <f>IF(AND('Overflow Report'!$L133="SSO, Dry Weather",'Overflow Report'!$AA133="September"),'Overflow Report'!$N133,"0")</f>
        <v>0</v>
      </c>
      <c r="AF135" s="176" t="str">
        <f>IF(AND('Overflow Report'!$L133="SSO, Dry Weather",'Overflow Report'!$AA133="October"),'Overflow Report'!$N133,"0")</f>
        <v>0</v>
      </c>
      <c r="AG135" s="176" t="str">
        <f>IF(AND('Overflow Report'!$L133="SSO, Dry Weather",'Overflow Report'!$AA133="November"),'Overflow Report'!$N133,"0")</f>
        <v>0</v>
      </c>
      <c r="AH135" s="176" t="str">
        <f>IF(AND('Overflow Report'!$L133="SSO, Dry Weather",'Overflow Report'!$AA133="December"),'Overflow Report'!$N133,"0")</f>
        <v>0</v>
      </c>
      <c r="AI135" s="176"/>
      <c r="AJ135" s="176" t="str">
        <f>IF(AND('Overflow Report'!$L133="SSO, Wet Weather",'Overflow Report'!$AA133="January"),'Overflow Report'!$N133,"0")</f>
        <v>0</v>
      </c>
      <c r="AK135" s="176" t="str">
        <f>IF(AND('Overflow Report'!$L133="SSO, Wet Weather",'Overflow Report'!$AA133="February"),'Overflow Report'!$N133,"0")</f>
        <v>0</v>
      </c>
      <c r="AL135" s="176" t="str">
        <f>IF(AND('Overflow Report'!$L133="SSO, Wet Weather",'Overflow Report'!$AA133="March"),'Overflow Report'!$N133,"0")</f>
        <v>0</v>
      </c>
      <c r="AM135" s="176" t="str">
        <f>IF(AND('Overflow Report'!$L133="SSO, Wet Weather",'Overflow Report'!$AA133="April"),'Overflow Report'!$N133,"0")</f>
        <v>0</v>
      </c>
      <c r="AN135" s="176" t="str">
        <f>IF(AND('Overflow Report'!$L133="SSO, Wet Weather",'Overflow Report'!$AA133="May"),'Overflow Report'!$N133,"0")</f>
        <v>0</v>
      </c>
      <c r="AO135" s="176" t="str">
        <f>IF(AND('Overflow Report'!$L133="SSO, Wet Weather",'Overflow Report'!$AA133="June"),'Overflow Report'!$N133,"0")</f>
        <v>0</v>
      </c>
      <c r="AP135" s="176" t="str">
        <f>IF(AND('Overflow Report'!$L133="SSO, Wet Weather",'Overflow Report'!$AA133="July"),'Overflow Report'!$N133,"0")</f>
        <v>0</v>
      </c>
      <c r="AQ135" s="176" t="str">
        <f>IF(AND('Overflow Report'!$L133="SSO, Wet Weather",'Overflow Report'!$AA133="August"),'Overflow Report'!$N133,"0")</f>
        <v>0</v>
      </c>
      <c r="AR135" s="176" t="str">
        <f>IF(AND('Overflow Report'!$L133="SSO, Wet Weather",'Overflow Report'!$AA133="September"),'Overflow Report'!$N133,"0")</f>
        <v>0</v>
      </c>
      <c r="AS135" s="176" t="str">
        <f>IF(AND('Overflow Report'!$L133="SSO, Wet Weather",'Overflow Report'!$AA133="October"),'Overflow Report'!$N133,"0")</f>
        <v>0</v>
      </c>
      <c r="AT135" s="176" t="str">
        <f>IF(AND('Overflow Report'!$L133="SSO, Wet Weather",'Overflow Report'!$AA133="November"),'Overflow Report'!$N133,"0")</f>
        <v>0</v>
      </c>
      <c r="AU135" s="176" t="str">
        <f>IF(AND('Overflow Report'!$L133="SSO, Wet Weather",'Overflow Report'!$AA133="December"),'Overflow Report'!$N133,"0")</f>
        <v>0</v>
      </c>
      <c r="AV135" s="176"/>
      <c r="AW135" s="176" t="str">
        <f>IF(AND('Overflow Report'!$L133="Release [Sewer], Dry Weather",'Overflow Report'!$AA133="January"),'Overflow Report'!$N133,"0")</f>
        <v>0</v>
      </c>
      <c r="AX135" s="176" t="str">
        <f>IF(AND('Overflow Report'!$L133="Release [Sewer], Dry Weather",'Overflow Report'!$AA133="February"),'Overflow Report'!$N133,"0")</f>
        <v>0</v>
      </c>
      <c r="AY135" s="176" t="str">
        <f>IF(AND('Overflow Report'!$L133="Release [Sewer], Dry Weather",'Overflow Report'!$AA133="March"),'Overflow Report'!$N133,"0")</f>
        <v>0</v>
      </c>
      <c r="AZ135" s="176" t="str">
        <f>IF(AND('Overflow Report'!$L133="Release [Sewer], Dry Weather",'Overflow Report'!$AA133="April"),'Overflow Report'!$N133,"0")</f>
        <v>0</v>
      </c>
      <c r="BA135" s="176" t="str">
        <f>IF(AND('Overflow Report'!$L133="Release [Sewer], Dry Weather",'Overflow Report'!$AA133="May"),'Overflow Report'!$N133,"0")</f>
        <v>0</v>
      </c>
      <c r="BB135" s="176" t="str">
        <f>IF(AND('Overflow Report'!$L133="Release [Sewer], Dry Weather",'Overflow Report'!$AA133="June"),'Overflow Report'!$N133,"0")</f>
        <v>0</v>
      </c>
      <c r="BC135" s="176" t="str">
        <f>IF(AND('Overflow Report'!$L133="Release [Sewer], Dry Weather",'Overflow Report'!$AA133="July"),'Overflow Report'!$N133,"0")</f>
        <v>0</v>
      </c>
      <c r="BD135" s="176" t="str">
        <f>IF(AND('Overflow Report'!$L133="Release [Sewer], Dry Weather",'Overflow Report'!$AA133="August"),'Overflow Report'!$N133,"0")</f>
        <v>0</v>
      </c>
      <c r="BE135" s="176" t="str">
        <f>IF(AND('Overflow Report'!$L133="Release [Sewer], Dry Weather",'Overflow Report'!$AA133="September"),'Overflow Report'!$N133,"0")</f>
        <v>0</v>
      </c>
      <c r="BF135" s="176" t="str">
        <f>IF(AND('Overflow Report'!$L133="Release [Sewer], Dry Weather",'Overflow Report'!$AA133="October"),'Overflow Report'!$N133,"0")</f>
        <v>0</v>
      </c>
      <c r="BG135" s="176" t="str">
        <f>IF(AND('Overflow Report'!$L133="Release [Sewer], Dry Weather",'Overflow Report'!$AA133="November"),'Overflow Report'!$N133,"0")</f>
        <v>0</v>
      </c>
      <c r="BH135" s="176" t="str">
        <f>IF(AND('Overflow Report'!$L133="Release [Sewer], Dry Weather",'Overflow Report'!$AA133="December"),'Overflow Report'!$N133,"0")</f>
        <v>0</v>
      </c>
      <c r="BI135" s="176"/>
      <c r="BJ135" s="176" t="str">
        <f>IF(AND('Overflow Report'!$L133="Release [Sewer], Wet Weather",'Overflow Report'!$AA133="January"),'Overflow Report'!$N133,"0")</f>
        <v>0</v>
      </c>
      <c r="BK135" s="176" t="str">
        <f>IF(AND('Overflow Report'!$L133="Release [Sewer], Wet Weather",'Overflow Report'!$AA133="February"),'Overflow Report'!$N133,"0")</f>
        <v>0</v>
      </c>
      <c r="BL135" s="176" t="str">
        <f>IF(AND('Overflow Report'!$L133="Release [Sewer], Wet Weather",'Overflow Report'!$AA133="March"),'Overflow Report'!$N133,"0")</f>
        <v>0</v>
      </c>
      <c r="BM135" s="176" t="str">
        <f>IF(AND('Overflow Report'!$L133="Release [Sewer], Wet Weather",'Overflow Report'!$AA133="April"),'Overflow Report'!$N133,"0")</f>
        <v>0</v>
      </c>
      <c r="BN135" s="176" t="str">
        <f>IF(AND('Overflow Report'!$L133="Release [Sewer], Wet Weather",'Overflow Report'!$AA133="May"),'Overflow Report'!$N133,"0")</f>
        <v>0</v>
      </c>
      <c r="BO135" s="176" t="str">
        <f>IF(AND('Overflow Report'!$L133="Release [Sewer], Wet Weather",'Overflow Report'!$AA133="June"),'Overflow Report'!$N133,"0")</f>
        <v>0</v>
      </c>
      <c r="BP135" s="176" t="str">
        <f>IF(AND('Overflow Report'!$L133="Release [Sewer], Wet Weather",'Overflow Report'!$AA133="July"),'Overflow Report'!$N133,"0")</f>
        <v>0</v>
      </c>
      <c r="BQ135" s="176" t="str">
        <f>IF(AND('Overflow Report'!$L133="Release [Sewer], Wet Weather",'Overflow Report'!$AA133="August"),'Overflow Report'!$N133,"0")</f>
        <v>0</v>
      </c>
      <c r="BR135" s="176" t="str">
        <f>IF(AND('Overflow Report'!$L133="Release [Sewer], Wet Weather",'Overflow Report'!$AA133="September"),'Overflow Report'!$N133,"0")</f>
        <v>0</v>
      </c>
      <c r="BS135" s="176" t="str">
        <f>IF(AND('Overflow Report'!$L133="Release [Sewer], Wet Weather",'Overflow Report'!$AA133="October"),'Overflow Report'!$N133,"0")</f>
        <v>0</v>
      </c>
      <c r="BT135" s="176" t="str">
        <f>IF(AND('Overflow Report'!$L133="Release [Sewer], Wet Weather",'Overflow Report'!$AA133="November"),'Overflow Report'!$N133,"0")</f>
        <v>0</v>
      </c>
      <c r="BU135" s="176" t="str">
        <f>IF(AND('Overflow Report'!$L133="Release [Sewer], Wet Weather",'Overflow Report'!$AA133="December"),'Overflow Report'!$N133,"0")</f>
        <v>0</v>
      </c>
      <c r="BV135" s="176"/>
      <c r="BW135" s="176"/>
      <c r="BX135" s="176"/>
      <c r="BY135" s="176"/>
      <c r="BZ135" s="176"/>
      <c r="CA135" s="176"/>
      <c r="CB135" s="176"/>
      <c r="CC135" s="176"/>
      <c r="CD135" s="176"/>
      <c r="CE135" s="176"/>
      <c r="CF135" s="176"/>
      <c r="CG135" s="176"/>
      <c r="CH135" s="176"/>
      <c r="CI135" s="176"/>
      <c r="CJ135" s="176"/>
    </row>
    <row r="136" spans="3:88" s="173" customFormat="1" ht="15">
      <c r="C136" s="174"/>
      <c r="D136" s="174"/>
      <c r="E136" s="174"/>
      <c r="R136" s="176"/>
      <c r="S136" s="176"/>
      <c r="T136" s="176"/>
      <c r="U136" s="176"/>
      <c r="V136" s="176"/>
      <c r="W136" s="176" t="str">
        <f>IF(AND('Overflow Report'!$L134="SSO, Dry Weather",'Overflow Report'!$AA134="January"),'Overflow Report'!$N134,"0")</f>
        <v>0</v>
      </c>
      <c r="X136" s="176" t="str">
        <f>IF(AND('Overflow Report'!$L134="SSO, Dry Weather",'Overflow Report'!$AA134="February"),'Overflow Report'!$N134,"0")</f>
        <v>0</v>
      </c>
      <c r="Y136" s="176" t="str">
        <f>IF(AND('Overflow Report'!$L134="SSO, Dry Weather",'Overflow Report'!$AA134="March"),'Overflow Report'!$N134,"0")</f>
        <v>0</v>
      </c>
      <c r="Z136" s="176" t="str">
        <f>IF(AND('Overflow Report'!$L134="SSO, Dry Weather",'Overflow Report'!$AA134="April"),'Overflow Report'!$N134,"0")</f>
        <v>0</v>
      </c>
      <c r="AA136" s="176" t="str">
        <f>IF(AND('Overflow Report'!$L134="SSO, Dry Weather",'Overflow Report'!$AA134="May"),'Overflow Report'!$N134,"0")</f>
        <v>0</v>
      </c>
      <c r="AB136" s="176" t="str">
        <f>IF(AND('Overflow Report'!$L134="SSO, Dry Weather",'Overflow Report'!$AA134="June"),'Overflow Report'!$N134,"0")</f>
        <v>0</v>
      </c>
      <c r="AC136" s="176" t="str">
        <f>IF(AND('Overflow Report'!$L134="SSO, Dry Weather",'Overflow Report'!$AA134="July"),'Overflow Report'!$N134,"0")</f>
        <v>0</v>
      </c>
      <c r="AD136" s="176" t="str">
        <f>IF(AND('Overflow Report'!$L134="SSO, Dry Weather",'Overflow Report'!$AA134="August"),'Overflow Report'!$N134,"0")</f>
        <v>0</v>
      </c>
      <c r="AE136" s="176" t="str">
        <f>IF(AND('Overflow Report'!$L134="SSO, Dry Weather",'Overflow Report'!$AA134="September"),'Overflow Report'!$N134,"0")</f>
        <v>0</v>
      </c>
      <c r="AF136" s="176" t="str">
        <f>IF(AND('Overflow Report'!$L134="SSO, Dry Weather",'Overflow Report'!$AA134="October"),'Overflow Report'!$N134,"0")</f>
        <v>0</v>
      </c>
      <c r="AG136" s="176" t="str">
        <f>IF(AND('Overflow Report'!$L134="SSO, Dry Weather",'Overflow Report'!$AA134="November"),'Overflow Report'!$N134,"0")</f>
        <v>0</v>
      </c>
      <c r="AH136" s="176" t="str">
        <f>IF(AND('Overflow Report'!$L134="SSO, Dry Weather",'Overflow Report'!$AA134="December"),'Overflow Report'!$N134,"0")</f>
        <v>0</v>
      </c>
      <c r="AI136" s="176"/>
      <c r="AJ136" s="176" t="str">
        <f>IF(AND('Overflow Report'!$L134="SSO, Wet Weather",'Overflow Report'!$AA134="January"),'Overflow Report'!$N134,"0")</f>
        <v>0</v>
      </c>
      <c r="AK136" s="176" t="str">
        <f>IF(AND('Overflow Report'!$L134="SSO, Wet Weather",'Overflow Report'!$AA134="February"),'Overflow Report'!$N134,"0")</f>
        <v>0</v>
      </c>
      <c r="AL136" s="176" t="str">
        <f>IF(AND('Overflow Report'!$L134="SSO, Wet Weather",'Overflow Report'!$AA134="March"),'Overflow Report'!$N134,"0")</f>
        <v>0</v>
      </c>
      <c r="AM136" s="176" t="str">
        <f>IF(AND('Overflow Report'!$L134="SSO, Wet Weather",'Overflow Report'!$AA134="April"),'Overflow Report'!$N134,"0")</f>
        <v>0</v>
      </c>
      <c r="AN136" s="176" t="str">
        <f>IF(AND('Overflow Report'!$L134="SSO, Wet Weather",'Overflow Report'!$AA134="May"),'Overflow Report'!$N134,"0")</f>
        <v>0</v>
      </c>
      <c r="AO136" s="176" t="str">
        <f>IF(AND('Overflow Report'!$L134="SSO, Wet Weather",'Overflow Report'!$AA134="June"),'Overflow Report'!$N134,"0")</f>
        <v>0</v>
      </c>
      <c r="AP136" s="176" t="str">
        <f>IF(AND('Overflow Report'!$L134="SSO, Wet Weather",'Overflow Report'!$AA134="July"),'Overflow Report'!$N134,"0")</f>
        <v>0</v>
      </c>
      <c r="AQ136" s="176" t="str">
        <f>IF(AND('Overflow Report'!$L134="SSO, Wet Weather",'Overflow Report'!$AA134="August"),'Overflow Report'!$N134,"0")</f>
        <v>0</v>
      </c>
      <c r="AR136" s="176" t="str">
        <f>IF(AND('Overflow Report'!$L134="SSO, Wet Weather",'Overflow Report'!$AA134="September"),'Overflow Report'!$N134,"0")</f>
        <v>0</v>
      </c>
      <c r="AS136" s="176" t="str">
        <f>IF(AND('Overflow Report'!$L134="SSO, Wet Weather",'Overflow Report'!$AA134="October"),'Overflow Report'!$N134,"0")</f>
        <v>0</v>
      </c>
      <c r="AT136" s="176" t="str">
        <f>IF(AND('Overflow Report'!$L134="SSO, Wet Weather",'Overflow Report'!$AA134="November"),'Overflow Report'!$N134,"0")</f>
        <v>0</v>
      </c>
      <c r="AU136" s="176" t="str">
        <f>IF(AND('Overflow Report'!$L134="SSO, Wet Weather",'Overflow Report'!$AA134="December"),'Overflow Report'!$N134,"0")</f>
        <v>0</v>
      </c>
      <c r="AV136" s="176"/>
      <c r="AW136" s="176" t="str">
        <f>IF(AND('Overflow Report'!$L134="Release [Sewer], Dry Weather",'Overflow Report'!$AA134="January"),'Overflow Report'!$N134,"0")</f>
        <v>0</v>
      </c>
      <c r="AX136" s="176" t="str">
        <f>IF(AND('Overflow Report'!$L134="Release [Sewer], Dry Weather",'Overflow Report'!$AA134="February"),'Overflow Report'!$N134,"0")</f>
        <v>0</v>
      </c>
      <c r="AY136" s="176" t="str">
        <f>IF(AND('Overflow Report'!$L134="Release [Sewer], Dry Weather",'Overflow Report'!$AA134="March"),'Overflow Report'!$N134,"0")</f>
        <v>0</v>
      </c>
      <c r="AZ136" s="176" t="str">
        <f>IF(AND('Overflow Report'!$L134="Release [Sewer], Dry Weather",'Overflow Report'!$AA134="April"),'Overflow Report'!$N134,"0")</f>
        <v>0</v>
      </c>
      <c r="BA136" s="176" t="str">
        <f>IF(AND('Overflow Report'!$L134="Release [Sewer], Dry Weather",'Overflow Report'!$AA134="May"),'Overflow Report'!$N134,"0")</f>
        <v>0</v>
      </c>
      <c r="BB136" s="176" t="str">
        <f>IF(AND('Overflow Report'!$L134="Release [Sewer], Dry Weather",'Overflow Report'!$AA134="June"),'Overflow Report'!$N134,"0")</f>
        <v>0</v>
      </c>
      <c r="BC136" s="176" t="str">
        <f>IF(AND('Overflow Report'!$L134="Release [Sewer], Dry Weather",'Overflow Report'!$AA134="July"),'Overflow Report'!$N134,"0")</f>
        <v>0</v>
      </c>
      <c r="BD136" s="176" t="str">
        <f>IF(AND('Overflow Report'!$L134="Release [Sewer], Dry Weather",'Overflow Report'!$AA134="August"),'Overflow Report'!$N134,"0")</f>
        <v>0</v>
      </c>
      <c r="BE136" s="176" t="str">
        <f>IF(AND('Overflow Report'!$L134="Release [Sewer], Dry Weather",'Overflow Report'!$AA134="September"),'Overflow Report'!$N134,"0")</f>
        <v>0</v>
      </c>
      <c r="BF136" s="176" t="str">
        <f>IF(AND('Overflow Report'!$L134="Release [Sewer], Dry Weather",'Overflow Report'!$AA134="October"),'Overflow Report'!$N134,"0")</f>
        <v>0</v>
      </c>
      <c r="BG136" s="176" t="str">
        <f>IF(AND('Overflow Report'!$L134="Release [Sewer], Dry Weather",'Overflow Report'!$AA134="November"),'Overflow Report'!$N134,"0")</f>
        <v>0</v>
      </c>
      <c r="BH136" s="176" t="str">
        <f>IF(AND('Overflow Report'!$L134="Release [Sewer], Dry Weather",'Overflow Report'!$AA134="December"),'Overflow Report'!$N134,"0")</f>
        <v>0</v>
      </c>
      <c r="BI136" s="176"/>
      <c r="BJ136" s="176" t="str">
        <f>IF(AND('Overflow Report'!$L134="Release [Sewer], Wet Weather",'Overflow Report'!$AA134="January"),'Overflow Report'!$N134,"0")</f>
        <v>0</v>
      </c>
      <c r="BK136" s="176" t="str">
        <f>IF(AND('Overflow Report'!$L134="Release [Sewer], Wet Weather",'Overflow Report'!$AA134="February"),'Overflow Report'!$N134,"0")</f>
        <v>0</v>
      </c>
      <c r="BL136" s="176" t="str">
        <f>IF(AND('Overflow Report'!$L134="Release [Sewer], Wet Weather",'Overflow Report'!$AA134="March"),'Overflow Report'!$N134,"0")</f>
        <v>0</v>
      </c>
      <c r="BM136" s="176" t="str">
        <f>IF(AND('Overflow Report'!$L134="Release [Sewer], Wet Weather",'Overflow Report'!$AA134="April"),'Overflow Report'!$N134,"0")</f>
        <v>0</v>
      </c>
      <c r="BN136" s="176" t="str">
        <f>IF(AND('Overflow Report'!$L134="Release [Sewer], Wet Weather",'Overflow Report'!$AA134="May"),'Overflow Report'!$N134,"0")</f>
        <v>0</v>
      </c>
      <c r="BO136" s="176" t="str">
        <f>IF(AND('Overflow Report'!$L134="Release [Sewer], Wet Weather",'Overflow Report'!$AA134="June"),'Overflow Report'!$N134,"0")</f>
        <v>0</v>
      </c>
      <c r="BP136" s="176" t="str">
        <f>IF(AND('Overflow Report'!$L134="Release [Sewer], Wet Weather",'Overflow Report'!$AA134="July"),'Overflow Report'!$N134,"0")</f>
        <v>0</v>
      </c>
      <c r="BQ136" s="176" t="str">
        <f>IF(AND('Overflow Report'!$L134="Release [Sewer], Wet Weather",'Overflow Report'!$AA134="August"),'Overflow Report'!$N134,"0")</f>
        <v>0</v>
      </c>
      <c r="BR136" s="176" t="str">
        <f>IF(AND('Overflow Report'!$L134="Release [Sewer], Wet Weather",'Overflow Report'!$AA134="September"),'Overflow Report'!$N134,"0")</f>
        <v>0</v>
      </c>
      <c r="BS136" s="176" t="str">
        <f>IF(AND('Overflow Report'!$L134="Release [Sewer], Wet Weather",'Overflow Report'!$AA134="October"),'Overflow Report'!$N134,"0")</f>
        <v>0</v>
      </c>
      <c r="BT136" s="176" t="str">
        <f>IF(AND('Overflow Report'!$L134="Release [Sewer], Wet Weather",'Overflow Report'!$AA134="November"),'Overflow Report'!$N134,"0")</f>
        <v>0</v>
      </c>
      <c r="BU136" s="176" t="str">
        <f>IF(AND('Overflow Report'!$L134="Release [Sewer], Wet Weather",'Overflow Report'!$AA134="December"),'Overflow Report'!$N134,"0")</f>
        <v>0</v>
      </c>
      <c r="BV136" s="176"/>
      <c r="BW136" s="176"/>
      <c r="BX136" s="176"/>
      <c r="BY136" s="176"/>
      <c r="BZ136" s="176"/>
      <c r="CA136" s="176"/>
      <c r="CB136" s="176"/>
      <c r="CC136" s="176"/>
      <c r="CD136" s="176"/>
      <c r="CE136" s="176"/>
      <c r="CF136" s="176"/>
      <c r="CG136" s="176"/>
      <c r="CH136" s="176"/>
      <c r="CI136" s="176"/>
      <c r="CJ136" s="176"/>
    </row>
    <row r="137" spans="3:88" s="173" customFormat="1" ht="15">
      <c r="C137" s="174"/>
      <c r="D137" s="174"/>
      <c r="E137" s="174"/>
      <c r="R137" s="176"/>
      <c r="S137" s="176"/>
      <c r="T137" s="176"/>
      <c r="U137" s="176"/>
      <c r="V137" s="176"/>
      <c r="W137" s="176" t="str">
        <f>IF(AND('Overflow Report'!$L135="SSO, Dry Weather",'Overflow Report'!$AA135="January"),'Overflow Report'!$N135,"0")</f>
        <v>0</v>
      </c>
      <c r="X137" s="176" t="str">
        <f>IF(AND('Overflow Report'!$L135="SSO, Dry Weather",'Overflow Report'!$AA135="February"),'Overflow Report'!$N135,"0")</f>
        <v>0</v>
      </c>
      <c r="Y137" s="176" t="str">
        <f>IF(AND('Overflow Report'!$L135="SSO, Dry Weather",'Overflow Report'!$AA135="March"),'Overflow Report'!$N135,"0")</f>
        <v>0</v>
      </c>
      <c r="Z137" s="176" t="str">
        <f>IF(AND('Overflow Report'!$L135="SSO, Dry Weather",'Overflow Report'!$AA135="April"),'Overflow Report'!$N135,"0")</f>
        <v>0</v>
      </c>
      <c r="AA137" s="176" t="str">
        <f>IF(AND('Overflow Report'!$L135="SSO, Dry Weather",'Overflow Report'!$AA135="May"),'Overflow Report'!$N135,"0")</f>
        <v>0</v>
      </c>
      <c r="AB137" s="176" t="str">
        <f>IF(AND('Overflow Report'!$L135="SSO, Dry Weather",'Overflow Report'!$AA135="June"),'Overflow Report'!$N135,"0")</f>
        <v>0</v>
      </c>
      <c r="AC137" s="176" t="str">
        <f>IF(AND('Overflow Report'!$L135="SSO, Dry Weather",'Overflow Report'!$AA135="July"),'Overflow Report'!$N135,"0")</f>
        <v>0</v>
      </c>
      <c r="AD137" s="176" t="str">
        <f>IF(AND('Overflow Report'!$L135="SSO, Dry Weather",'Overflow Report'!$AA135="August"),'Overflow Report'!$N135,"0")</f>
        <v>0</v>
      </c>
      <c r="AE137" s="176" t="str">
        <f>IF(AND('Overflow Report'!$L135="SSO, Dry Weather",'Overflow Report'!$AA135="September"),'Overflow Report'!$N135,"0")</f>
        <v>0</v>
      </c>
      <c r="AF137" s="176" t="str">
        <f>IF(AND('Overflow Report'!$L135="SSO, Dry Weather",'Overflow Report'!$AA135="October"),'Overflow Report'!$N135,"0")</f>
        <v>0</v>
      </c>
      <c r="AG137" s="176" t="str">
        <f>IF(AND('Overflow Report'!$L135="SSO, Dry Weather",'Overflow Report'!$AA135="November"),'Overflow Report'!$N135,"0")</f>
        <v>0</v>
      </c>
      <c r="AH137" s="176" t="str">
        <f>IF(AND('Overflow Report'!$L135="SSO, Dry Weather",'Overflow Report'!$AA135="December"),'Overflow Report'!$N135,"0")</f>
        <v>0</v>
      </c>
      <c r="AI137" s="176"/>
      <c r="AJ137" s="176" t="str">
        <f>IF(AND('Overflow Report'!$L135="SSO, Wet Weather",'Overflow Report'!$AA135="January"),'Overflow Report'!$N135,"0")</f>
        <v>0</v>
      </c>
      <c r="AK137" s="176" t="str">
        <f>IF(AND('Overflow Report'!$L135="SSO, Wet Weather",'Overflow Report'!$AA135="February"),'Overflow Report'!$N135,"0")</f>
        <v>0</v>
      </c>
      <c r="AL137" s="176" t="str">
        <f>IF(AND('Overflow Report'!$L135="SSO, Wet Weather",'Overflow Report'!$AA135="March"),'Overflow Report'!$N135,"0")</f>
        <v>0</v>
      </c>
      <c r="AM137" s="176" t="str">
        <f>IF(AND('Overflow Report'!$L135="SSO, Wet Weather",'Overflow Report'!$AA135="April"),'Overflow Report'!$N135,"0")</f>
        <v>0</v>
      </c>
      <c r="AN137" s="176" t="str">
        <f>IF(AND('Overflow Report'!$L135="SSO, Wet Weather",'Overflow Report'!$AA135="May"),'Overflow Report'!$N135,"0")</f>
        <v>0</v>
      </c>
      <c r="AO137" s="176" t="str">
        <f>IF(AND('Overflow Report'!$L135="SSO, Wet Weather",'Overflow Report'!$AA135="June"),'Overflow Report'!$N135,"0")</f>
        <v>0</v>
      </c>
      <c r="AP137" s="176" t="str">
        <f>IF(AND('Overflow Report'!$L135="SSO, Wet Weather",'Overflow Report'!$AA135="July"),'Overflow Report'!$N135,"0")</f>
        <v>0</v>
      </c>
      <c r="AQ137" s="176" t="str">
        <f>IF(AND('Overflow Report'!$L135="SSO, Wet Weather",'Overflow Report'!$AA135="August"),'Overflow Report'!$N135,"0")</f>
        <v>0</v>
      </c>
      <c r="AR137" s="176" t="str">
        <f>IF(AND('Overflow Report'!$L135="SSO, Wet Weather",'Overflow Report'!$AA135="September"),'Overflow Report'!$N135,"0")</f>
        <v>0</v>
      </c>
      <c r="AS137" s="176" t="str">
        <f>IF(AND('Overflow Report'!$L135="SSO, Wet Weather",'Overflow Report'!$AA135="October"),'Overflow Report'!$N135,"0")</f>
        <v>0</v>
      </c>
      <c r="AT137" s="176" t="str">
        <f>IF(AND('Overflow Report'!$L135="SSO, Wet Weather",'Overflow Report'!$AA135="November"),'Overflow Report'!$N135,"0")</f>
        <v>0</v>
      </c>
      <c r="AU137" s="176" t="str">
        <f>IF(AND('Overflow Report'!$L135="SSO, Wet Weather",'Overflow Report'!$AA135="December"),'Overflow Report'!$N135,"0")</f>
        <v>0</v>
      </c>
      <c r="AV137" s="176"/>
      <c r="AW137" s="176" t="str">
        <f>IF(AND('Overflow Report'!$L135="Release [Sewer], Dry Weather",'Overflow Report'!$AA135="January"),'Overflow Report'!$N135,"0")</f>
        <v>0</v>
      </c>
      <c r="AX137" s="176" t="str">
        <f>IF(AND('Overflow Report'!$L135="Release [Sewer], Dry Weather",'Overflow Report'!$AA135="February"),'Overflow Report'!$N135,"0")</f>
        <v>0</v>
      </c>
      <c r="AY137" s="176" t="str">
        <f>IF(AND('Overflow Report'!$L135="Release [Sewer], Dry Weather",'Overflow Report'!$AA135="March"),'Overflow Report'!$N135,"0")</f>
        <v>0</v>
      </c>
      <c r="AZ137" s="176" t="str">
        <f>IF(AND('Overflow Report'!$L135="Release [Sewer], Dry Weather",'Overflow Report'!$AA135="April"),'Overflow Report'!$N135,"0")</f>
        <v>0</v>
      </c>
      <c r="BA137" s="176" t="str">
        <f>IF(AND('Overflow Report'!$L135="Release [Sewer], Dry Weather",'Overflow Report'!$AA135="May"),'Overflow Report'!$N135,"0")</f>
        <v>0</v>
      </c>
      <c r="BB137" s="176" t="str">
        <f>IF(AND('Overflow Report'!$L135="Release [Sewer], Dry Weather",'Overflow Report'!$AA135="June"),'Overflow Report'!$N135,"0")</f>
        <v>0</v>
      </c>
      <c r="BC137" s="176" t="str">
        <f>IF(AND('Overflow Report'!$L135="Release [Sewer], Dry Weather",'Overflow Report'!$AA135="July"),'Overflow Report'!$N135,"0")</f>
        <v>0</v>
      </c>
      <c r="BD137" s="176" t="str">
        <f>IF(AND('Overflow Report'!$L135="Release [Sewer], Dry Weather",'Overflow Report'!$AA135="August"),'Overflow Report'!$N135,"0")</f>
        <v>0</v>
      </c>
      <c r="BE137" s="176" t="str">
        <f>IF(AND('Overflow Report'!$L135="Release [Sewer], Dry Weather",'Overflow Report'!$AA135="September"),'Overflow Report'!$N135,"0")</f>
        <v>0</v>
      </c>
      <c r="BF137" s="176" t="str">
        <f>IF(AND('Overflow Report'!$L135="Release [Sewer], Dry Weather",'Overflow Report'!$AA135="October"),'Overflow Report'!$N135,"0")</f>
        <v>0</v>
      </c>
      <c r="BG137" s="176" t="str">
        <f>IF(AND('Overflow Report'!$L135="Release [Sewer], Dry Weather",'Overflow Report'!$AA135="November"),'Overflow Report'!$N135,"0")</f>
        <v>0</v>
      </c>
      <c r="BH137" s="176" t="str">
        <f>IF(AND('Overflow Report'!$L135="Release [Sewer], Dry Weather",'Overflow Report'!$AA135="December"),'Overflow Report'!$N135,"0")</f>
        <v>0</v>
      </c>
      <c r="BI137" s="176"/>
      <c r="BJ137" s="176" t="str">
        <f>IF(AND('Overflow Report'!$L135="Release [Sewer], Wet Weather",'Overflow Report'!$AA135="January"),'Overflow Report'!$N135,"0")</f>
        <v>0</v>
      </c>
      <c r="BK137" s="176" t="str">
        <f>IF(AND('Overflow Report'!$L135="Release [Sewer], Wet Weather",'Overflow Report'!$AA135="February"),'Overflow Report'!$N135,"0")</f>
        <v>0</v>
      </c>
      <c r="BL137" s="176" t="str">
        <f>IF(AND('Overflow Report'!$L135="Release [Sewer], Wet Weather",'Overflow Report'!$AA135="March"),'Overflow Report'!$N135,"0")</f>
        <v>0</v>
      </c>
      <c r="BM137" s="176" t="str">
        <f>IF(AND('Overflow Report'!$L135="Release [Sewer], Wet Weather",'Overflow Report'!$AA135="April"),'Overflow Report'!$N135,"0")</f>
        <v>0</v>
      </c>
      <c r="BN137" s="176" t="str">
        <f>IF(AND('Overflow Report'!$L135="Release [Sewer], Wet Weather",'Overflow Report'!$AA135="May"),'Overflow Report'!$N135,"0")</f>
        <v>0</v>
      </c>
      <c r="BO137" s="176" t="str">
        <f>IF(AND('Overflow Report'!$L135="Release [Sewer], Wet Weather",'Overflow Report'!$AA135="June"),'Overflow Report'!$N135,"0")</f>
        <v>0</v>
      </c>
      <c r="BP137" s="176" t="str">
        <f>IF(AND('Overflow Report'!$L135="Release [Sewer], Wet Weather",'Overflow Report'!$AA135="July"),'Overflow Report'!$N135,"0")</f>
        <v>0</v>
      </c>
      <c r="BQ137" s="176" t="str">
        <f>IF(AND('Overflow Report'!$L135="Release [Sewer], Wet Weather",'Overflow Report'!$AA135="August"),'Overflow Report'!$N135,"0")</f>
        <v>0</v>
      </c>
      <c r="BR137" s="176" t="str">
        <f>IF(AND('Overflow Report'!$L135="Release [Sewer], Wet Weather",'Overflow Report'!$AA135="September"),'Overflow Report'!$N135,"0")</f>
        <v>0</v>
      </c>
      <c r="BS137" s="176" t="str">
        <f>IF(AND('Overflow Report'!$L135="Release [Sewer], Wet Weather",'Overflow Report'!$AA135="October"),'Overflow Report'!$N135,"0")</f>
        <v>0</v>
      </c>
      <c r="BT137" s="176" t="str">
        <f>IF(AND('Overflow Report'!$L135="Release [Sewer], Wet Weather",'Overflow Report'!$AA135="November"),'Overflow Report'!$N135,"0")</f>
        <v>0</v>
      </c>
      <c r="BU137" s="176" t="str">
        <f>IF(AND('Overflow Report'!$L135="Release [Sewer], Wet Weather",'Overflow Report'!$AA135="December"),'Overflow Report'!$N135,"0")</f>
        <v>0</v>
      </c>
      <c r="BV137" s="176"/>
      <c r="BW137" s="176"/>
      <c r="BX137" s="176"/>
      <c r="BY137" s="176"/>
      <c r="BZ137" s="176"/>
      <c r="CA137" s="176"/>
      <c r="CB137" s="176"/>
      <c r="CC137" s="176"/>
      <c r="CD137" s="176"/>
      <c r="CE137" s="176"/>
      <c r="CF137" s="176"/>
      <c r="CG137" s="176"/>
      <c r="CH137" s="176"/>
      <c r="CI137" s="176"/>
      <c r="CJ137" s="176"/>
    </row>
    <row r="138" spans="3:88" s="173" customFormat="1" ht="15">
      <c r="C138" s="174"/>
      <c r="D138" s="174"/>
      <c r="E138" s="174"/>
      <c r="R138" s="176"/>
      <c r="S138" s="176"/>
      <c r="T138" s="176"/>
      <c r="U138" s="176"/>
      <c r="V138" s="176"/>
      <c r="W138" s="176" t="str">
        <f>IF(AND('Overflow Report'!$L136="SSO, Dry Weather",'Overflow Report'!$AA136="January"),'Overflow Report'!$N136,"0")</f>
        <v>0</v>
      </c>
      <c r="X138" s="176" t="str">
        <f>IF(AND('Overflow Report'!$L136="SSO, Dry Weather",'Overflow Report'!$AA136="February"),'Overflow Report'!$N136,"0")</f>
        <v>0</v>
      </c>
      <c r="Y138" s="176" t="str">
        <f>IF(AND('Overflow Report'!$L136="SSO, Dry Weather",'Overflow Report'!$AA136="March"),'Overflow Report'!$N136,"0")</f>
        <v>0</v>
      </c>
      <c r="Z138" s="176" t="str">
        <f>IF(AND('Overflow Report'!$L136="SSO, Dry Weather",'Overflow Report'!$AA136="April"),'Overflow Report'!$N136,"0")</f>
        <v>0</v>
      </c>
      <c r="AA138" s="176" t="str">
        <f>IF(AND('Overflow Report'!$L136="SSO, Dry Weather",'Overflow Report'!$AA136="May"),'Overflow Report'!$N136,"0")</f>
        <v>0</v>
      </c>
      <c r="AB138" s="176" t="str">
        <f>IF(AND('Overflow Report'!$L136="SSO, Dry Weather",'Overflow Report'!$AA136="June"),'Overflow Report'!$N136,"0")</f>
        <v>0</v>
      </c>
      <c r="AC138" s="176" t="str">
        <f>IF(AND('Overflow Report'!$L136="SSO, Dry Weather",'Overflow Report'!$AA136="July"),'Overflow Report'!$N136,"0")</f>
        <v>0</v>
      </c>
      <c r="AD138" s="176" t="str">
        <f>IF(AND('Overflow Report'!$L136="SSO, Dry Weather",'Overflow Report'!$AA136="August"),'Overflow Report'!$N136,"0")</f>
        <v>0</v>
      </c>
      <c r="AE138" s="176" t="str">
        <f>IF(AND('Overflow Report'!$L136="SSO, Dry Weather",'Overflow Report'!$AA136="September"),'Overflow Report'!$N136,"0")</f>
        <v>0</v>
      </c>
      <c r="AF138" s="176" t="str">
        <f>IF(AND('Overflow Report'!$L136="SSO, Dry Weather",'Overflow Report'!$AA136="October"),'Overflow Report'!$N136,"0")</f>
        <v>0</v>
      </c>
      <c r="AG138" s="176" t="str">
        <f>IF(AND('Overflow Report'!$L136="SSO, Dry Weather",'Overflow Report'!$AA136="November"),'Overflow Report'!$N136,"0")</f>
        <v>0</v>
      </c>
      <c r="AH138" s="176" t="str">
        <f>IF(AND('Overflow Report'!$L136="SSO, Dry Weather",'Overflow Report'!$AA136="December"),'Overflow Report'!$N136,"0")</f>
        <v>0</v>
      </c>
      <c r="AI138" s="176"/>
      <c r="AJ138" s="176" t="str">
        <f>IF(AND('Overflow Report'!$L136="SSO, Wet Weather",'Overflow Report'!$AA136="January"),'Overflow Report'!$N136,"0")</f>
        <v>0</v>
      </c>
      <c r="AK138" s="176" t="str">
        <f>IF(AND('Overflow Report'!$L136="SSO, Wet Weather",'Overflow Report'!$AA136="February"),'Overflow Report'!$N136,"0")</f>
        <v>0</v>
      </c>
      <c r="AL138" s="176" t="str">
        <f>IF(AND('Overflow Report'!$L136="SSO, Wet Weather",'Overflow Report'!$AA136="March"),'Overflow Report'!$N136,"0")</f>
        <v>0</v>
      </c>
      <c r="AM138" s="176" t="str">
        <f>IF(AND('Overflow Report'!$L136="SSO, Wet Weather",'Overflow Report'!$AA136="April"),'Overflow Report'!$N136,"0")</f>
        <v>0</v>
      </c>
      <c r="AN138" s="176" t="str">
        <f>IF(AND('Overflow Report'!$L136="SSO, Wet Weather",'Overflow Report'!$AA136="May"),'Overflow Report'!$N136,"0")</f>
        <v>0</v>
      </c>
      <c r="AO138" s="176" t="str">
        <f>IF(AND('Overflow Report'!$L136="SSO, Wet Weather",'Overflow Report'!$AA136="June"),'Overflow Report'!$N136,"0")</f>
        <v>0</v>
      </c>
      <c r="AP138" s="176" t="str">
        <f>IF(AND('Overflow Report'!$L136="SSO, Wet Weather",'Overflow Report'!$AA136="July"),'Overflow Report'!$N136,"0")</f>
        <v>0</v>
      </c>
      <c r="AQ138" s="176" t="str">
        <f>IF(AND('Overflow Report'!$L136="SSO, Wet Weather",'Overflow Report'!$AA136="August"),'Overflow Report'!$N136,"0")</f>
        <v>0</v>
      </c>
      <c r="AR138" s="176" t="str">
        <f>IF(AND('Overflow Report'!$L136="SSO, Wet Weather",'Overflow Report'!$AA136="September"),'Overflow Report'!$N136,"0")</f>
        <v>0</v>
      </c>
      <c r="AS138" s="176" t="str">
        <f>IF(AND('Overflow Report'!$L136="SSO, Wet Weather",'Overflow Report'!$AA136="October"),'Overflow Report'!$N136,"0")</f>
        <v>0</v>
      </c>
      <c r="AT138" s="176" t="str">
        <f>IF(AND('Overflow Report'!$L136="SSO, Wet Weather",'Overflow Report'!$AA136="November"),'Overflow Report'!$N136,"0")</f>
        <v>0</v>
      </c>
      <c r="AU138" s="176" t="str">
        <f>IF(AND('Overflow Report'!$L136="SSO, Wet Weather",'Overflow Report'!$AA136="December"),'Overflow Report'!$N136,"0")</f>
        <v>0</v>
      </c>
      <c r="AV138" s="176"/>
      <c r="AW138" s="176" t="str">
        <f>IF(AND('Overflow Report'!$L136="Release [Sewer], Dry Weather",'Overflow Report'!$AA136="January"),'Overflow Report'!$N136,"0")</f>
        <v>0</v>
      </c>
      <c r="AX138" s="176" t="str">
        <f>IF(AND('Overflow Report'!$L136="Release [Sewer], Dry Weather",'Overflow Report'!$AA136="February"),'Overflow Report'!$N136,"0")</f>
        <v>0</v>
      </c>
      <c r="AY138" s="176" t="str">
        <f>IF(AND('Overflow Report'!$L136="Release [Sewer], Dry Weather",'Overflow Report'!$AA136="March"),'Overflow Report'!$N136,"0")</f>
        <v>0</v>
      </c>
      <c r="AZ138" s="176" t="str">
        <f>IF(AND('Overflow Report'!$L136="Release [Sewer], Dry Weather",'Overflow Report'!$AA136="April"),'Overflow Report'!$N136,"0")</f>
        <v>0</v>
      </c>
      <c r="BA138" s="176" t="str">
        <f>IF(AND('Overflow Report'!$L136="Release [Sewer], Dry Weather",'Overflow Report'!$AA136="May"),'Overflow Report'!$N136,"0")</f>
        <v>0</v>
      </c>
      <c r="BB138" s="176" t="str">
        <f>IF(AND('Overflow Report'!$L136="Release [Sewer], Dry Weather",'Overflow Report'!$AA136="June"),'Overflow Report'!$N136,"0")</f>
        <v>0</v>
      </c>
      <c r="BC138" s="176" t="str">
        <f>IF(AND('Overflow Report'!$L136="Release [Sewer], Dry Weather",'Overflow Report'!$AA136="July"),'Overflow Report'!$N136,"0")</f>
        <v>0</v>
      </c>
      <c r="BD138" s="176" t="str">
        <f>IF(AND('Overflow Report'!$L136="Release [Sewer], Dry Weather",'Overflow Report'!$AA136="August"),'Overflow Report'!$N136,"0")</f>
        <v>0</v>
      </c>
      <c r="BE138" s="176" t="str">
        <f>IF(AND('Overflow Report'!$L136="Release [Sewer], Dry Weather",'Overflow Report'!$AA136="September"),'Overflow Report'!$N136,"0")</f>
        <v>0</v>
      </c>
      <c r="BF138" s="176" t="str">
        <f>IF(AND('Overflow Report'!$L136="Release [Sewer], Dry Weather",'Overflow Report'!$AA136="October"),'Overflow Report'!$N136,"0")</f>
        <v>0</v>
      </c>
      <c r="BG138" s="176" t="str">
        <f>IF(AND('Overflow Report'!$L136="Release [Sewer], Dry Weather",'Overflow Report'!$AA136="November"),'Overflow Report'!$N136,"0")</f>
        <v>0</v>
      </c>
      <c r="BH138" s="176" t="str">
        <f>IF(AND('Overflow Report'!$L136="Release [Sewer], Dry Weather",'Overflow Report'!$AA136="December"),'Overflow Report'!$N136,"0")</f>
        <v>0</v>
      </c>
      <c r="BI138" s="176"/>
      <c r="BJ138" s="176" t="str">
        <f>IF(AND('Overflow Report'!$L136="Release [Sewer], Wet Weather",'Overflow Report'!$AA136="January"),'Overflow Report'!$N136,"0")</f>
        <v>0</v>
      </c>
      <c r="BK138" s="176" t="str">
        <f>IF(AND('Overflow Report'!$L136="Release [Sewer], Wet Weather",'Overflow Report'!$AA136="February"),'Overflow Report'!$N136,"0")</f>
        <v>0</v>
      </c>
      <c r="BL138" s="176" t="str">
        <f>IF(AND('Overflow Report'!$L136="Release [Sewer], Wet Weather",'Overflow Report'!$AA136="March"),'Overflow Report'!$N136,"0")</f>
        <v>0</v>
      </c>
      <c r="BM138" s="176" t="str">
        <f>IF(AND('Overflow Report'!$L136="Release [Sewer], Wet Weather",'Overflow Report'!$AA136="April"),'Overflow Report'!$N136,"0")</f>
        <v>0</v>
      </c>
      <c r="BN138" s="176" t="str">
        <f>IF(AND('Overflow Report'!$L136="Release [Sewer], Wet Weather",'Overflow Report'!$AA136="May"),'Overflow Report'!$N136,"0")</f>
        <v>0</v>
      </c>
      <c r="BO138" s="176" t="str">
        <f>IF(AND('Overflow Report'!$L136="Release [Sewer], Wet Weather",'Overflow Report'!$AA136="June"),'Overflow Report'!$N136,"0")</f>
        <v>0</v>
      </c>
      <c r="BP138" s="176" t="str">
        <f>IF(AND('Overflow Report'!$L136="Release [Sewer], Wet Weather",'Overflow Report'!$AA136="July"),'Overflow Report'!$N136,"0")</f>
        <v>0</v>
      </c>
      <c r="BQ138" s="176" t="str">
        <f>IF(AND('Overflow Report'!$L136="Release [Sewer], Wet Weather",'Overflow Report'!$AA136="August"),'Overflow Report'!$N136,"0")</f>
        <v>0</v>
      </c>
      <c r="BR138" s="176" t="str">
        <f>IF(AND('Overflow Report'!$L136="Release [Sewer], Wet Weather",'Overflow Report'!$AA136="September"),'Overflow Report'!$N136,"0")</f>
        <v>0</v>
      </c>
      <c r="BS138" s="176" t="str">
        <f>IF(AND('Overflow Report'!$L136="Release [Sewer], Wet Weather",'Overflow Report'!$AA136="October"),'Overflow Report'!$N136,"0")</f>
        <v>0</v>
      </c>
      <c r="BT138" s="176" t="str">
        <f>IF(AND('Overflow Report'!$L136="Release [Sewer], Wet Weather",'Overflow Report'!$AA136="November"),'Overflow Report'!$N136,"0")</f>
        <v>0</v>
      </c>
      <c r="BU138" s="176" t="str">
        <f>IF(AND('Overflow Report'!$L136="Release [Sewer], Wet Weather",'Overflow Report'!$AA136="December"),'Overflow Report'!$N136,"0")</f>
        <v>0</v>
      </c>
      <c r="BV138" s="176"/>
      <c r="BW138" s="176"/>
      <c r="BX138" s="176"/>
      <c r="BY138" s="176"/>
      <c r="BZ138" s="176"/>
      <c r="CA138" s="176"/>
      <c r="CB138" s="176"/>
      <c r="CC138" s="176"/>
      <c r="CD138" s="176"/>
      <c r="CE138" s="176"/>
      <c r="CF138" s="176"/>
      <c r="CG138" s="176"/>
      <c r="CH138" s="176"/>
      <c r="CI138" s="176"/>
      <c r="CJ138" s="176"/>
    </row>
    <row r="139" spans="3:88" s="173" customFormat="1" ht="15">
      <c r="C139" s="174"/>
      <c r="D139" s="174"/>
      <c r="E139" s="174"/>
      <c r="R139" s="176"/>
      <c r="S139" s="176"/>
      <c r="T139" s="176"/>
      <c r="U139" s="176"/>
      <c r="V139" s="176"/>
      <c r="W139" s="176" t="str">
        <f>IF(AND('Overflow Report'!$L137="SSO, Dry Weather",'Overflow Report'!$AA137="January"),'Overflow Report'!$N137,"0")</f>
        <v>0</v>
      </c>
      <c r="X139" s="176" t="str">
        <f>IF(AND('Overflow Report'!$L137="SSO, Dry Weather",'Overflow Report'!$AA137="February"),'Overflow Report'!$N137,"0")</f>
        <v>0</v>
      </c>
      <c r="Y139" s="176" t="str">
        <f>IF(AND('Overflow Report'!$L137="SSO, Dry Weather",'Overflow Report'!$AA137="March"),'Overflow Report'!$N137,"0")</f>
        <v>0</v>
      </c>
      <c r="Z139" s="176" t="str">
        <f>IF(AND('Overflow Report'!$L137="SSO, Dry Weather",'Overflow Report'!$AA137="April"),'Overflow Report'!$N137,"0")</f>
        <v>0</v>
      </c>
      <c r="AA139" s="176" t="str">
        <f>IF(AND('Overflow Report'!$L137="SSO, Dry Weather",'Overflow Report'!$AA137="May"),'Overflow Report'!$N137,"0")</f>
        <v>0</v>
      </c>
      <c r="AB139" s="176" t="str">
        <f>IF(AND('Overflow Report'!$L137="SSO, Dry Weather",'Overflow Report'!$AA137="June"),'Overflow Report'!$N137,"0")</f>
        <v>0</v>
      </c>
      <c r="AC139" s="176" t="str">
        <f>IF(AND('Overflow Report'!$L137="SSO, Dry Weather",'Overflow Report'!$AA137="July"),'Overflow Report'!$N137,"0")</f>
        <v>0</v>
      </c>
      <c r="AD139" s="176" t="str">
        <f>IF(AND('Overflow Report'!$L137="SSO, Dry Weather",'Overflow Report'!$AA137="August"),'Overflow Report'!$N137,"0")</f>
        <v>0</v>
      </c>
      <c r="AE139" s="176" t="str">
        <f>IF(AND('Overflow Report'!$L137="SSO, Dry Weather",'Overflow Report'!$AA137="September"),'Overflow Report'!$N137,"0")</f>
        <v>0</v>
      </c>
      <c r="AF139" s="176" t="str">
        <f>IF(AND('Overflow Report'!$L137="SSO, Dry Weather",'Overflow Report'!$AA137="October"),'Overflow Report'!$N137,"0")</f>
        <v>0</v>
      </c>
      <c r="AG139" s="176" t="str">
        <f>IF(AND('Overflow Report'!$L137="SSO, Dry Weather",'Overflow Report'!$AA137="November"),'Overflow Report'!$N137,"0")</f>
        <v>0</v>
      </c>
      <c r="AH139" s="176" t="str">
        <f>IF(AND('Overflow Report'!$L137="SSO, Dry Weather",'Overflow Report'!$AA137="December"),'Overflow Report'!$N137,"0")</f>
        <v>0</v>
      </c>
      <c r="AI139" s="176"/>
      <c r="AJ139" s="176" t="str">
        <f>IF(AND('Overflow Report'!$L137="SSO, Wet Weather",'Overflow Report'!$AA137="January"),'Overflow Report'!$N137,"0")</f>
        <v>0</v>
      </c>
      <c r="AK139" s="176" t="str">
        <f>IF(AND('Overflow Report'!$L137="SSO, Wet Weather",'Overflow Report'!$AA137="February"),'Overflow Report'!$N137,"0")</f>
        <v>0</v>
      </c>
      <c r="AL139" s="176" t="str">
        <f>IF(AND('Overflow Report'!$L137="SSO, Wet Weather",'Overflow Report'!$AA137="March"),'Overflow Report'!$N137,"0")</f>
        <v>0</v>
      </c>
      <c r="AM139" s="176" t="str">
        <f>IF(AND('Overflow Report'!$L137="SSO, Wet Weather",'Overflow Report'!$AA137="April"),'Overflow Report'!$N137,"0")</f>
        <v>0</v>
      </c>
      <c r="AN139" s="176" t="str">
        <f>IF(AND('Overflow Report'!$L137="SSO, Wet Weather",'Overflow Report'!$AA137="May"),'Overflow Report'!$N137,"0")</f>
        <v>0</v>
      </c>
      <c r="AO139" s="176" t="str">
        <f>IF(AND('Overflow Report'!$L137="SSO, Wet Weather",'Overflow Report'!$AA137="June"),'Overflow Report'!$N137,"0")</f>
        <v>0</v>
      </c>
      <c r="AP139" s="176" t="str">
        <f>IF(AND('Overflow Report'!$L137="SSO, Wet Weather",'Overflow Report'!$AA137="July"),'Overflow Report'!$N137,"0")</f>
        <v>0</v>
      </c>
      <c r="AQ139" s="176" t="str">
        <f>IF(AND('Overflow Report'!$L137="SSO, Wet Weather",'Overflow Report'!$AA137="August"),'Overflow Report'!$N137,"0")</f>
        <v>0</v>
      </c>
      <c r="AR139" s="176" t="str">
        <f>IF(AND('Overflow Report'!$L137="SSO, Wet Weather",'Overflow Report'!$AA137="September"),'Overflow Report'!$N137,"0")</f>
        <v>0</v>
      </c>
      <c r="AS139" s="176" t="str">
        <f>IF(AND('Overflow Report'!$L137="SSO, Wet Weather",'Overflow Report'!$AA137="October"),'Overflow Report'!$N137,"0")</f>
        <v>0</v>
      </c>
      <c r="AT139" s="176" t="str">
        <f>IF(AND('Overflow Report'!$L137="SSO, Wet Weather",'Overflow Report'!$AA137="November"),'Overflow Report'!$N137,"0")</f>
        <v>0</v>
      </c>
      <c r="AU139" s="176" t="str">
        <f>IF(AND('Overflow Report'!$L137="SSO, Wet Weather",'Overflow Report'!$AA137="December"),'Overflow Report'!$N137,"0")</f>
        <v>0</v>
      </c>
      <c r="AV139" s="176"/>
      <c r="AW139" s="176" t="str">
        <f>IF(AND('Overflow Report'!$L137="Release [Sewer], Dry Weather",'Overflow Report'!$AA137="January"),'Overflow Report'!$N137,"0")</f>
        <v>0</v>
      </c>
      <c r="AX139" s="176" t="str">
        <f>IF(AND('Overflow Report'!$L137="Release [Sewer], Dry Weather",'Overflow Report'!$AA137="February"),'Overflow Report'!$N137,"0")</f>
        <v>0</v>
      </c>
      <c r="AY139" s="176" t="str">
        <f>IF(AND('Overflow Report'!$L137="Release [Sewer], Dry Weather",'Overflow Report'!$AA137="March"),'Overflow Report'!$N137,"0")</f>
        <v>0</v>
      </c>
      <c r="AZ139" s="176" t="str">
        <f>IF(AND('Overflow Report'!$L137="Release [Sewer], Dry Weather",'Overflow Report'!$AA137="April"),'Overflow Report'!$N137,"0")</f>
        <v>0</v>
      </c>
      <c r="BA139" s="176" t="str">
        <f>IF(AND('Overflow Report'!$L137="Release [Sewer], Dry Weather",'Overflow Report'!$AA137="May"),'Overflow Report'!$N137,"0")</f>
        <v>0</v>
      </c>
      <c r="BB139" s="176" t="str">
        <f>IF(AND('Overflow Report'!$L137="Release [Sewer], Dry Weather",'Overflow Report'!$AA137="June"),'Overflow Report'!$N137,"0")</f>
        <v>0</v>
      </c>
      <c r="BC139" s="176" t="str">
        <f>IF(AND('Overflow Report'!$L137="Release [Sewer], Dry Weather",'Overflow Report'!$AA137="July"),'Overflow Report'!$N137,"0")</f>
        <v>0</v>
      </c>
      <c r="BD139" s="176" t="str">
        <f>IF(AND('Overflow Report'!$L137="Release [Sewer], Dry Weather",'Overflow Report'!$AA137="August"),'Overflow Report'!$N137,"0")</f>
        <v>0</v>
      </c>
      <c r="BE139" s="176" t="str">
        <f>IF(AND('Overflow Report'!$L137="Release [Sewer], Dry Weather",'Overflow Report'!$AA137="September"),'Overflow Report'!$N137,"0")</f>
        <v>0</v>
      </c>
      <c r="BF139" s="176" t="str">
        <f>IF(AND('Overflow Report'!$L137="Release [Sewer], Dry Weather",'Overflow Report'!$AA137="October"),'Overflow Report'!$N137,"0")</f>
        <v>0</v>
      </c>
      <c r="BG139" s="176" t="str">
        <f>IF(AND('Overflow Report'!$L137="Release [Sewer], Dry Weather",'Overflow Report'!$AA137="November"),'Overflow Report'!$N137,"0")</f>
        <v>0</v>
      </c>
      <c r="BH139" s="176" t="str">
        <f>IF(AND('Overflow Report'!$L137="Release [Sewer], Dry Weather",'Overflow Report'!$AA137="December"),'Overflow Report'!$N137,"0")</f>
        <v>0</v>
      </c>
      <c r="BI139" s="176"/>
      <c r="BJ139" s="176" t="str">
        <f>IF(AND('Overflow Report'!$L137="Release [Sewer], Wet Weather",'Overflow Report'!$AA137="January"),'Overflow Report'!$N137,"0")</f>
        <v>0</v>
      </c>
      <c r="BK139" s="176" t="str">
        <f>IF(AND('Overflow Report'!$L137="Release [Sewer], Wet Weather",'Overflow Report'!$AA137="February"),'Overflow Report'!$N137,"0")</f>
        <v>0</v>
      </c>
      <c r="BL139" s="176" t="str">
        <f>IF(AND('Overflow Report'!$L137="Release [Sewer], Wet Weather",'Overflow Report'!$AA137="March"),'Overflow Report'!$N137,"0")</f>
        <v>0</v>
      </c>
      <c r="BM139" s="176" t="str">
        <f>IF(AND('Overflow Report'!$L137="Release [Sewer], Wet Weather",'Overflow Report'!$AA137="April"),'Overflow Report'!$N137,"0")</f>
        <v>0</v>
      </c>
      <c r="BN139" s="176" t="str">
        <f>IF(AND('Overflow Report'!$L137="Release [Sewer], Wet Weather",'Overflow Report'!$AA137="May"),'Overflow Report'!$N137,"0")</f>
        <v>0</v>
      </c>
      <c r="BO139" s="176" t="str">
        <f>IF(AND('Overflow Report'!$L137="Release [Sewer], Wet Weather",'Overflow Report'!$AA137="June"),'Overflow Report'!$N137,"0")</f>
        <v>0</v>
      </c>
      <c r="BP139" s="176" t="str">
        <f>IF(AND('Overflow Report'!$L137="Release [Sewer], Wet Weather",'Overflow Report'!$AA137="July"),'Overflow Report'!$N137,"0")</f>
        <v>0</v>
      </c>
      <c r="BQ139" s="176" t="str">
        <f>IF(AND('Overflow Report'!$L137="Release [Sewer], Wet Weather",'Overflow Report'!$AA137="August"),'Overflow Report'!$N137,"0")</f>
        <v>0</v>
      </c>
      <c r="BR139" s="176" t="str">
        <f>IF(AND('Overflow Report'!$L137="Release [Sewer], Wet Weather",'Overflow Report'!$AA137="September"),'Overflow Report'!$N137,"0")</f>
        <v>0</v>
      </c>
      <c r="BS139" s="176" t="str">
        <f>IF(AND('Overflow Report'!$L137="Release [Sewer], Wet Weather",'Overflow Report'!$AA137="October"),'Overflow Report'!$N137,"0")</f>
        <v>0</v>
      </c>
      <c r="BT139" s="176" t="str">
        <f>IF(AND('Overflow Report'!$L137="Release [Sewer], Wet Weather",'Overflow Report'!$AA137="November"),'Overflow Report'!$N137,"0")</f>
        <v>0</v>
      </c>
      <c r="BU139" s="176" t="str">
        <f>IF(AND('Overflow Report'!$L137="Release [Sewer], Wet Weather",'Overflow Report'!$AA137="December"),'Overflow Report'!$N137,"0")</f>
        <v>0</v>
      </c>
      <c r="BV139" s="176"/>
      <c r="BW139" s="176"/>
      <c r="BX139" s="176"/>
      <c r="BY139" s="176"/>
      <c r="BZ139" s="176"/>
      <c r="CA139" s="176"/>
      <c r="CB139" s="176"/>
      <c r="CC139" s="176"/>
      <c r="CD139" s="176"/>
      <c r="CE139" s="176"/>
      <c r="CF139" s="176"/>
      <c r="CG139" s="176"/>
      <c r="CH139" s="176"/>
      <c r="CI139" s="176"/>
      <c r="CJ139" s="176"/>
    </row>
    <row r="140" spans="3:88" s="173" customFormat="1" ht="15">
      <c r="C140" s="174"/>
      <c r="D140" s="174"/>
      <c r="E140" s="174"/>
      <c r="R140" s="176"/>
      <c r="S140" s="176"/>
      <c r="T140" s="176"/>
      <c r="U140" s="176"/>
      <c r="V140" s="176"/>
      <c r="W140" s="176" t="str">
        <f>IF(AND('Overflow Report'!$L138="SSO, Dry Weather",'Overflow Report'!$AA138="January"),'Overflow Report'!$N138,"0")</f>
        <v>0</v>
      </c>
      <c r="X140" s="176" t="str">
        <f>IF(AND('Overflow Report'!$L138="SSO, Dry Weather",'Overflow Report'!$AA138="February"),'Overflow Report'!$N138,"0")</f>
        <v>0</v>
      </c>
      <c r="Y140" s="176" t="str">
        <f>IF(AND('Overflow Report'!$L138="SSO, Dry Weather",'Overflow Report'!$AA138="March"),'Overflow Report'!$N138,"0")</f>
        <v>0</v>
      </c>
      <c r="Z140" s="176" t="str">
        <f>IF(AND('Overflow Report'!$L138="SSO, Dry Weather",'Overflow Report'!$AA138="April"),'Overflow Report'!$N138,"0")</f>
        <v>0</v>
      </c>
      <c r="AA140" s="176" t="str">
        <f>IF(AND('Overflow Report'!$L138="SSO, Dry Weather",'Overflow Report'!$AA138="May"),'Overflow Report'!$N138,"0")</f>
        <v>0</v>
      </c>
      <c r="AB140" s="176" t="str">
        <f>IF(AND('Overflow Report'!$L138="SSO, Dry Weather",'Overflow Report'!$AA138="June"),'Overflow Report'!$N138,"0")</f>
        <v>0</v>
      </c>
      <c r="AC140" s="176" t="str">
        <f>IF(AND('Overflow Report'!$L138="SSO, Dry Weather",'Overflow Report'!$AA138="July"),'Overflow Report'!$N138,"0")</f>
        <v>0</v>
      </c>
      <c r="AD140" s="176" t="str">
        <f>IF(AND('Overflow Report'!$L138="SSO, Dry Weather",'Overflow Report'!$AA138="August"),'Overflow Report'!$N138,"0")</f>
        <v>0</v>
      </c>
      <c r="AE140" s="176" t="str">
        <f>IF(AND('Overflow Report'!$L138="SSO, Dry Weather",'Overflow Report'!$AA138="September"),'Overflow Report'!$N138,"0")</f>
        <v>0</v>
      </c>
      <c r="AF140" s="176" t="str">
        <f>IF(AND('Overflow Report'!$L138="SSO, Dry Weather",'Overflow Report'!$AA138="October"),'Overflow Report'!$N138,"0")</f>
        <v>0</v>
      </c>
      <c r="AG140" s="176" t="str">
        <f>IF(AND('Overflow Report'!$L138="SSO, Dry Weather",'Overflow Report'!$AA138="November"),'Overflow Report'!$N138,"0")</f>
        <v>0</v>
      </c>
      <c r="AH140" s="176" t="str">
        <f>IF(AND('Overflow Report'!$L138="SSO, Dry Weather",'Overflow Report'!$AA138="December"),'Overflow Report'!$N138,"0")</f>
        <v>0</v>
      </c>
      <c r="AI140" s="176"/>
      <c r="AJ140" s="176" t="str">
        <f>IF(AND('Overflow Report'!$L138="SSO, Wet Weather",'Overflow Report'!$AA138="January"),'Overflow Report'!$N138,"0")</f>
        <v>0</v>
      </c>
      <c r="AK140" s="176" t="str">
        <f>IF(AND('Overflow Report'!$L138="SSO, Wet Weather",'Overflow Report'!$AA138="February"),'Overflow Report'!$N138,"0")</f>
        <v>0</v>
      </c>
      <c r="AL140" s="176" t="str">
        <f>IF(AND('Overflow Report'!$L138="SSO, Wet Weather",'Overflow Report'!$AA138="March"),'Overflow Report'!$N138,"0")</f>
        <v>0</v>
      </c>
      <c r="AM140" s="176" t="str">
        <f>IF(AND('Overflow Report'!$L138="SSO, Wet Weather",'Overflow Report'!$AA138="April"),'Overflow Report'!$N138,"0")</f>
        <v>0</v>
      </c>
      <c r="AN140" s="176" t="str">
        <f>IF(AND('Overflow Report'!$L138="SSO, Wet Weather",'Overflow Report'!$AA138="May"),'Overflow Report'!$N138,"0")</f>
        <v>0</v>
      </c>
      <c r="AO140" s="176" t="str">
        <f>IF(AND('Overflow Report'!$L138="SSO, Wet Weather",'Overflow Report'!$AA138="June"),'Overflow Report'!$N138,"0")</f>
        <v>0</v>
      </c>
      <c r="AP140" s="176" t="str">
        <f>IF(AND('Overflow Report'!$L138="SSO, Wet Weather",'Overflow Report'!$AA138="July"),'Overflow Report'!$N138,"0")</f>
        <v>0</v>
      </c>
      <c r="AQ140" s="176" t="str">
        <f>IF(AND('Overflow Report'!$L138="SSO, Wet Weather",'Overflow Report'!$AA138="August"),'Overflow Report'!$N138,"0")</f>
        <v>0</v>
      </c>
      <c r="AR140" s="176" t="str">
        <f>IF(AND('Overflow Report'!$L138="SSO, Wet Weather",'Overflow Report'!$AA138="September"),'Overflow Report'!$N138,"0")</f>
        <v>0</v>
      </c>
      <c r="AS140" s="176" t="str">
        <f>IF(AND('Overflow Report'!$L138="SSO, Wet Weather",'Overflow Report'!$AA138="October"),'Overflow Report'!$N138,"0")</f>
        <v>0</v>
      </c>
      <c r="AT140" s="176" t="str">
        <f>IF(AND('Overflow Report'!$L138="SSO, Wet Weather",'Overflow Report'!$AA138="November"),'Overflow Report'!$N138,"0")</f>
        <v>0</v>
      </c>
      <c r="AU140" s="176" t="str">
        <f>IF(AND('Overflow Report'!$L138="SSO, Wet Weather",'Overflow Report'!$AA138="December"),'Overflow Report'!$N138,"0")</f>
        <v>0</v>
      </c>
      <c r="AV140" s="176"/>
      <c r="AW140" s="176" t="str">
        <f>IF(AND('Overflow Report'!$L138="Release [Sewer], Dry Weather",'Overflow Report'!$AA138="January"),'Overflow Report'!$N138,"0")</f>
        <v>0</v>
      </c>
      <c r="AX140" s="176" t="str">
        <f>IF(AND('Overflow Report'!$L138="Release [Sewer], Dry Weather",'Overflow Report'!$AA138="February"),'Overflow Report'!$N138,"0")</f>
        <v>0</v>
      </c>
      <c r="AY140" s="176" t="str">
        <f>IF(AND('Overflow Report'!$L138="Release [Sewer], Dry Weather",'Overflow Report'!$AA138="March"),'Overflow Report'!$N138,"0")</f>
        <v>0</v>
      </c>
      <c r="AZ140" s="176" t="str">
        <f>IF(AND('Overflow Report'!$L138="Release [Sewer], Dry Weather",'Overflow Report'!$AA138="April"),'Overflow Report'!$N138,"0")</f>
        <v>0</v>
      </c>
      <c r="BA140" s="176" t="str">
        <f>IF(AND('Overflow Report'!$L138="Release [Sewer], Dry Weather",'Overflow Report'!$AA138="May"),'Overflow Report'!$N138,"0")</f>
        <v>0</v>
      </c>
      <c r="BB140" s="176" t="str">
        <f>IF(AND('Overflow Report'!$L138="Release [Sewer], Dry Weather",'Overflow Report'!$AA138="June"),'Overflow Report'!$N138,"0")</f>
        <v>0</v>
      </c>
      <c r="BC140" s="176" t="str">
        <f>IF(AND('Overflow Report'!$L138="Release [Sewer], Dry Weather",'Overflow Report'!$AA138="July"),'Overflow Report'!$N138,"0")</f>
        <v>0</v>
      </c>
      <c r="BD140" s="176" t="str">
        <f>IF(AND('Overflow Report'!$L138="Release [Sewer], Dry Weather",'Overflow Report'!$AA138="August"),'Overflow Report'!$N138,"0")</f>
        <v>0</v>
      </c>
      <c r="BE140" s="176" t="str">
        <f>IF(AND('Overflow Report'!$L138="Release [Sewer], Dry Weather",'Overflow Report'!$AA138="September"),'Overflow Report'!$N138,"0")</f>
        <v>0</v>
      </c>
      <c r="BF140" s="176" t="str">
        <f>IF(AND('Overflow Report'!$L138="Release [Sewer], Dry Weather",'Overflow Report'!$AA138="October"),'Overflow Report'!$N138,"0")</f>
        <v>0</v>
      </c>
      <c r="BG140" s="176" t="str">
        <f>IF(AND('Overflow Report'!$L138="Release [Sewer], Dry Weather",'Overflow Report'!$AA138="November"),'Overflow Report'!$N138,"0")</f>
        <v>0</v>
      </c>
      <c r="BH140" s="176" t="str">
        <f>IF(AND('Overflow Report'!$L138="Release [Sewer], Dry Weather",'Overflow Report'!$AA138="December"),'Overflow Report'!$N138,"0")</f>
        <v>0</v>
      </c>
      <c r="BI140" s="176"/>
      <c r="BJ140" s="176" t="str">
        <f>IF(AND('Overflow Report'!$L138="Release [Sewer], Wet Weather",'Overflow Report'!$AA138="January"),'Overflow Report'!$N138,"0")</f>
        <v>0</v>
      </c>
      <c r="BK140" s="176" t="str">
        <f>IF(AND('Overflow Report'!$L138="Release [Sewer], Wet Weather",'Overflow Report'!$AA138="February"),'Overflow Report'!$N138,"0")</f>
        <v>0</v>
      </c>
      <c r="BL140" s="176" t="str">
        <f>IF(AND('Overflow Report'!$L138="Release [Sewer], Wet Weather",'Overflow Report'!$AA138="March"),'Overflow Report'!$N138,"0")</f>
        <v>0</v>
      </c>
      <c r="BM140" s="176" t="str">
        <f>IF(AND('Overflow Report'!$L138="Release [Sewer], Wet Weather",'Overflow Report'!$AA138="April"),'Overflow Report'!$N138,"0")</f>
        <v>0</v>
      </c>
      <c r="BN140" s="176" t="str">
        <f>IF(AND('Overflow Report'!$L138="Release [Sewer], Wet Weather",'Overflow Report'!$AA138="May"),'Overflow Report'!$N138,"0")</f>
        <v>0</v>
      </c>
      <c r="BO140" s="176" t="str">
        <f>IF(AND('Overflow Report'!$L138="Release [Sewer], Wet Weather",'Overflow Report'!$AA138="June"),'Overflow Report'!$N138,"0")</f>
        <v>0</v>
      </c>
      <c r="BP140" s="176" t="str">
        <f>IF(AND('Overflow Report'!$L138="Release [Sewer], Wet Weather",'Overflow Report'!$AA138="July"),'Overflow Report'!$N138,"0")</f>
        <v>0</v>
      </c>
      <c r="BQ140" s="176" t="str">
        <f>IF(AND('Overflow Report'!$L138="Release [Sewer], Wet Weather",'Overflow Report'!$AA138="August"),'Overflow Report'!$N138,"0")</f>
        <v>0</v>
      </c>
      <c r="BR140" s="176" t="str">
        <f>IF(AND('Overflow Report'!$L138="Release [Sewer], Wet Weather",'Overflow Report'!$AA138="September"),'Overflow Report'!$N138,"0")</f>
        <v>0</v>
      </c>
      <c r="BS140" s="176" t="str">
        <f>IF(AND('Overflow Report'!$L138="Release [Sewer], Wet Weather",'Overflow Report'!$AA138="October"),'Overflow Report'!$N138,"0")</f>
        <v>0</v>
      </c>
      <c r="BT140" s="176" t="str">
        <f>IF(AND('Overflow Report'!$L138="Release [Sewer], Wet Weather",'Overflow Report'!$AA138="November"),'Overflow Report'!$N138,"0")</f>
        <v>0</v>
      </c>
      <c r="BU140" s="176" t="str">
        <f>IF(AND('Overflow Report'!$L138="Release [Sewer], Wet Weather",'Overflow Report'!$AA138="December"),'Overflow Report'!$N138,"0")</f>
        <v>0</v>
      </c>
      <c r="BV140" s="176"/>
      <c r="BW140" s="176"/>
      <c r="BX140" s="176"/>
      <c r="BY140" s="176"/>
      <c r="BZ140" s="176"/>
      <c r="CA140" s="176"/>
      <c r="CB140" s="176"/>
      <c r="CC140" s="176"/>
      <c r="CD140" s="176"/>
      <c r="CE140" s="176"/>
      <c r="CF140" s="176"/>
      <c r="CG140" s="176"/>
      <c r="CH140" s="176"/>
      <c r="CI140" s="176"/>
      <c r="CJ140" s="176"/>
    </row>
    <row r="141" spans="3:88" s="173" customFormat="1" ht="15">
      <c r="C141" s="174"/>
      <c r="D141" s="174"/>
      <c r="E141" s="174"/>
      <c r="R141" s="176"/>
      <c r="S141" s="176"/>
      <c r="T141" s="176"/>
      <c r="U141" s="176"/>
      <c r="V141" s="176"/>
      <c r="W141" s="176" t="str">
        <f>IF(AND('Overflow Report'!$L139="SSO, Dry Weather",'Overflow Report'!$AA139="January"),'Overflow Report'!$N139,"0")</f>
        <v>0</v>
      </c>
      <c r="X141" s="176" t="str">
        <f>IF(AND('Overflow Report'!$L139="SSO, Dry Weather",'Overflow Report'!$AA139="February"),'Overflow Report'!$N139,"0")</f>
        <v>0</v>
      </c>
      <c r="Y141" s="176" t="str">
        <f>IF(AND('Overflow Report'!$L139="SSO, Dry Weather",'Overflow Report'!$AA139="March"),'Overflow Report'!$N139,"0")</f>
        <v>0</v>
      </c>
      <c r="Z141" s="176" t="str">
        <f>IF(AND('Overflow Report'!$L139="SSO, Dry Weather",'Overflow Report'!$AA139="April"),'Overflow Report'!$N139,"0")</f>
        <v>0</v>
      </c>
      <c r="AA141" s="176" t="str">
        <f>IF(AND('Overflow Report'!$L139="SSO, Dry Weather",'Overflow Report'!$AA139="May"),'Overflow Report'!$N139,"0")</f>
        <v>0</v>
      </c>
      <c r="AB141" s="176" t="str">
        <f>IF(AND('Overflow Report'!$L139="SSO, Dry Weather",'Overflow Report'!$AA139="June"),'Overflow Report'!$N139,"0")</f>
        <v>0</v>
      </c>
      <c r="AC141" s="176" t="str">
        <f>IF(AND('Overflow Report'!$L139="SSO, Dry Weather",'Overflow Report'!$AA139="July"),'Overflow Report'!$N139,"0")</f>
        <v>0</v>
      </c>
      <c r="AD141" s="176" t="str">
        <f>IF(AND('Overflow Report'!$L139="SSO, Dry Weather",'Overflow Report'!$AA139="August"),'Overflow Report'!$N139,"0")</f>
        <v>0</v>
      </c>
      <c r="AE141" s="176" t="str">
        <f>IF(AND('Overflow Report'!$L139="SSO, Dry Weather",'Overflow Report'!$AA139="September"),'Overflow Report'!$N139,"0")</f>
        <v>0</v>
      </c>
      <c r="AF141" s="176" t="str">
        <f>IF(AND('Overflow Report'!$L139="SSO, Dry Weather",'Overflow Report'!$AA139="October"),'Overflow Report'!$N139,"0")</f>
        <v>0</v>
      </c>
      <c r="AG141" s="176" t="str">
        <f>IF(AND('Overflow Report'!$L139="SSO, Dry Weather",'Overflow Report'!$AA139="November"),'Overflow Report'!$N139,"0")</f>
        <v>0</v>
      </c>
      <c r="AH141" s="176" t="str">
        <f>IF(AND('Overflow Report'!$L139="SSO, Dry Weather",'Overflow Report'!$AA139="December"),'Overflow Report'!$N139,"0")</f>
        <v>0</v>
      </c>
      <c r="AI141" s="176"/>
      <c r="AJ141" s="176" t="str">
        <f>IF(AND('Overflow Report'!$L139="SSO, Wet Weather",'Overflow Report'!$AA139="January"),'Overflow Report'!$N139,"0")</f>
        <v>0</v>
      </c>
      <c r="AK141" s="176" t="str">
        <f>IF(AND('Overflow Report'!$L139="SSO, Wet Weather",'Overflow Report'!$AA139="February"),'Overflow Report'!$N139,"0")</f>
        <v>0</v>
      </c>
      <c r="AL141" s="176" t="str">
        <f>IF(AND('Overflow Report'!$L139="SSO, Wet Weather",'Overflow Report'!$AA139="March"),'Overflow Report'!$N139,"0")</f>
        <v>0</v>
      </c>
      <c r="AM141" s="176" t="str">
        <f>IF(AND('Overflow Report'!$L139="SSO, Wet Weather",'Overflow Report'!$AA139="April"),'Overflow Report'!$N139,"0")</f>
        <v>0</v>
      </c>
      <c r="AN141" s="176" t="str">
        <f>IF(AND('Overflow Report'!$L139="SSO, Wet Weather",'Overflow Report'!$AA139="May"),'Overflow Report'!$N139,"0")</f>
        <v>0</v>
      </c>
      <c r="AO141" s="176" t="str">
        <f>IF(AND('Overflow Report'!$L139="SSO, Wet Weather",'Overflow Report'!$AA139="June"),'Overflow Report'!$N139,"0")</f>
        <v>0</v>
      </c>
      <c r="AP141" s="176" t="str">
        <f>IF(AND('Overflow Report'!$L139="SSO, Wet Weather",'Overflow Report'!$AA139="July"),'Overflow Report'!$N139,"0")</f>
        <v>0</v>
      </c>
      <c r="AQ141" s="176" t="str">
        <f>IF(AND('Overflow Report'!$L139="SSO, Wet Weather",'Overflow Report'!$AA139="August"),'Overflow Report'!$N139,"0")</f>
        <v>0</v>
      </c>
      <c r="AR141" s="176" t="str">
        <f>IF(AND('Overflow Report'!$L139="SSO, Wet Weather",'Overflow Report'!$AA139="September"),'Overflow Report'!$N139,"0")</f>
        <v>0</v>
      </c>
      <c r="AS141" s="176" t="str">
        <f>IF(AND('Overflow Report'!$L139="SSO, Wet Weather",'Overflow Report'!$AA139="October"),'Overflow Report'!$N139,"0")</f>
        <v>0</v>
      </c>
      <c r="AT141" s="176" t="str">
        <f>IF(AND('Overflow Report'!$L139="SSO, Wet Weather",'Overflow Report'!$AA139="November"),'Overflow Report'!$N139,"0")</f>
        <v>0</v>
      </c>
      <c r="AU141" s="176" t="str">
        <f>IF(AND('Overflow Report'!$L139="SSO, Wet Weather",'Overflow Report'!$AA139="December"),'Overflow Report'!$N139,"0")</f>
        <v>0</v>
      </c>
      <c r="AV141" s="176"/>
      <c r="AW141" s="176" t="str">
        <f>IF(AND('Overflow Report'!$L139="Release [Sewer], Dry Weather",'Overflow Report'!$AA139="January"),'Overflow Report'!$N139,"0")</f>
        <v>0</v>
      </c>
      <c r="AX141" s="176" t="str">
        <f>IF(AND('Overflow Report'!$L139="Release [Sewer], Dry Weather",'Overflow Report'!$AA139="February"),'Overflow Report'!$N139,"0")</f>
        <v>0</v>
      </c>
      <c r="AY141" s="176" t="str">
        <f>IF(AND('Overflow Report'!$L139="Release [Sewer], Dry Weather",'Overflow Report'!$AA139="March"),'Overflow Report'!$N139,"0")</f>
        <v>0</v>
      </c>
      <c r="AZ141" s="176" t="str">
        <f>IF(AND('Overflow Report'!$L139="Release [Sewer], Dry Weather",'Overflow Report'!$AA139="April"),'Overflow Report'!$N139,"0")</f>
        <v>0</v>
      </c>
      <c r="BA141" s="176" t="str">
        <f>IF(AND('Overflow Report'!$L139="Release [Sewer], Dry Weather",'Overflow Report'!$AA139="May"),'Overflow Report'!$N139,"0")</f>
        <v>0</v>
      </c>
      <c r="BB141" s="176" t="str">
        <f>IF(AND('Overflow Report'!$L139="Release [Sewer], Dry Weather",'Overflow Report'!$AA139="June"),'Overflow Report'!$N139,"0")</f>
        <v>0</v>
      </c>
      <c r="BC141" s="176" t="str">
        <f>IF(AND('Overflow Report'!$L139="Release [Sewer], Dry Weather",'Overflow Report'!$AA139="July"),'Overflow Report'!$N139,"0")</f>
        <v>0</v>
      </c>
      <c r="BD141" s="176" t="str">
        <f>IF(AND('Overflow Report'!$L139="Release [Sewer], Dry Weather",'Overflow Report'!$AA139="August"),'Overflow Report'!$N139,"0")</f>
        <v>0</v>
      </c>
      <c r="BE141" s="176" t="str">
        <f>IF(AND('Overflow Report'!$L139="Release [Sewer], Dry Weather",'Overflow Report'!$AA139="September"),'Overflow Report'!$N139,"0")</f>
        <v>0</v>
      </c>
      <c r="BF141" s="176" t="str">
        <f>IF(AND('Overflow Report'!$L139="Release [Sewer], Dry Weather",'Overflow Report'!$AA139="October"),'Overflow Report'!$N139,"0")</f>
        <v>0</v>
      </c>
      <c r="BG141" s="176" t="str">
        <f>IF(AND('Overflow Report'!$L139="Release [Sewer], Dry Weather",'Overflow Report'!$AA139="November"),'Overflow Report'!$N139,"0")</f>
        <v>0</v>
      </c>
      <c r="BH141" s="176" t="str">
        <f>IF(AND('Overflow Report'!$L139="Release [Sewer], Dry Weather",'Overflow Report'!$AA139="December"),'Overflow Report'!$N139,"0")</f>
        <v>0</v>
      </c>
      <c r="BI141" s="176"/>
      <c r="BJ141" s="176" t="str">
        <f>IF(AND('Overflow Report'!$L139="Release [Sewer], Wet Weather",'Overflow Report'!$AA139="January"),'Overflow Report'!$N139,"0")</f>
        <v>0</v>
      </c>
      <c r="BK141" s="176" t="str">
        <f>IF(AND('Overflow Report'!$L139="Release [Sewer], Wet Weather",'Overflow Report'!$AA139="February"),'Overflow Report'!$N139,"0")</f>
        <v>0</v>
      </c>
      <c r="BL141" s="176" t="str">
        <f>IF(AND('Overflow Report'!$L139="Release [Sewer], Wet Weather",'Overflow Report'!$AA139="March"),'Overflow Report'!$N139,"0")</f>
        <v>0</v>
      </c>
      <c r="BM141" s="176" t="str">
        <f>IF(AND('Overflow Report'!$L139="Release [Sewer], Wet Weather",'Overflow Report'!$AA139="April"),'Overflow Report'!$N139,"0")</f>
        <v>0</v>
      </c>
      <c r="BN141" s="176" t="str">
        <f>IF(AND('Overflow Report'!$L139="Release [Sewer], Wet Weather",'Overflow Report'!$AA139="May"),'Overflow Report'!$N139,"0")</f>
        <v>0</v>
      </c>
      <c r="BO141" s="176" t="str">
        <f>IF(AND('Overflow Report'!$L139="Release [Sewer], Wet Weather",'Overflow Report'!$AA139="June"),'Overflow Report'!$N139,"0")</f>
        <v>0</v>
      </c>
      <c r="BP141" s="176" t="str">
        <f>IF(AND('Overflow Report'!$L139="Release [Sewer], Wet Weather",'Overflow Report'!$AA139="July"),'Overflow Report'!$N139,"0")</f>
        <v>0</v>
      </c>
      <c r="BQ141" s="176" t="str">
        <f>IF(AND('Overflow Report'!$L139="Release [Sewer], Wet Weather",'Overflow Report'!$AA139="August"),'Overflow Report'!$N139,"0")</f>
        <v>0</v>
      </c>
      <c r="BR141" s="176" t="str">
        <f>IF(AND('Overflow Report'!$L139="Release [Sewer], Wet Weather",'Overflow Report'!$AA139="September"),'Overflow Report'!$N139,"0")</f>
        <v>0</v>
      </c>
      <c r="BS141" s="176" t="str">
        <f>IF(AND('Overflow Report'!$L139="Release [Sewer], Wet Weather",'Overflow Report'!$AA139="October"),'Overflow Report'!$N139,"0")</f>
        <v>0</v>
      </c>
      <c r="BT141" s="176" t="str">
        <f>IF(AND('Overflow Report'!$L139="Release [Sewer], Wet Weather",'Overflow Report'!$AA139="November"),'Overflow Report'!$N139,"0")</f>
        <v>0</v>
      </c>
      <c r="BU141" s="176" t="str">
        <f>IF(AND('Overflow Report'!$L139="Release [Sewer], Wet Weather",'Overflow Report'!$AA139="December"),'Overflow Report'!$N139,"0")</f>
        <v>0</v>
      </c>
      <c r="BV141" s="176"/>
      <c r="BW141" s="176"/>
      <c r="BX141" s="176"/>
      <c r="BY141" s="176"/>
      <c r="BZ141" s="176"/>
      <c r="CA141" s="176"/>
      <c r="CB141" s="176"/>
      <c r="CC141" s="176"/>
      <c r="CD141" s="176"/>
      <c r="CE141" s="176"/>
      <c r="CF141" s="176"/>
      <c r="CG141" s="176"/>
      <c r="CH141" s="176"/>
      <c r="CI141" s="176"/>
      <c r="CJ141" s="176"/>
    </row>
    <row r="142" spans="3:88" s="173" customFormat="1" ht="15">
      <c r="C142" s="174"/>
      <c r="D142" s="174"/>
      <c r="E142" s="174"/>
      <c r="R142" s="176"/>
      <c r="S142" s="176"/>
      <c r="T142" s="176"/>
      <c r="U142" s="176"/>
      <c r="V142" s="176"/>
      <c r="W142" s="176" t="str">
        <f>IF(AND('Overflow Report'!$L140="SSO, Dry Weather",'Overflow Report'!$AA140="January"),'Overflow Report'!$N140,"0")</f>
        <v>0</v>
      </c>
      <c r="X142" s="176" t="str">
        <f>IF(AND('Overflow Report'!$L140="SSO, Dry Weather",'Overflow Report'!$AA140="February"),'Overflow Report'!$N140,"0")</f>
        <v>0</v>
      </c>
      <c r="Y142" s="176" t="str">
        <f>IF(AND('Overflow Report'!$L140="SSO, Dry Weather",'Overflow Report'!$AA140="March"),'Overflow Report'!$N140,"0")</f>
        <v>0</v>
      </c>
      <c r="Z142" s="176" t="str">
        <f>IF(AND('Overflow Report'!$L140="SSO, Dry Weather",'Overflow Report'!$AA140="April"),'Overflow Report'!$N140,"0")</f>
        <v>0</v>
      </c>
      <c r="AA142" s="176" t="str">
        <f>IF(AND('Overflow Report'!$L140="SSO, Dry Weather",'Overflow Report'!$AA140="May"),'Overflow Report'!$N140,"0")</f>
        <v>0</v>
      </c>
      <c r="AB142" s="176" t="str">
        <f>IF(AND('Overflow Report'!$L140="SSO, Dry Weather",'Overflow Report'!$AA140="June"),'Overflow Report'!$N140,"0")</f>
        <v>0</v>
      </c>
      <c r="AC142" s="176" t="str">
        <f>IF(AND('Overflow Report'!$L140="SSO, Dry Weather",'Overflow Report'!$AA140="July"),'Overflow Report'!$N140,"0")</f>
        <v>0</v>
      </c>
      <c r="AD142" s="176" t="str">
        <f>IF(AND('Overflow Report'!$L140="SSO, Dry Weather",'Overflow Report'!$AA140="August"),'Overflow Report'!$N140,"0")</f>
        <v>0</v>
      </c>
      <c r="AE142" s="176" t="str">
        <f>IF(AND('Overflow Report'!$L140="SSO, Dry Weather",'Overflow Report'!$AA140="September"),'Overflow Report'!$N140,"0")</f>
        <v>0</v>
      </c>
      <c r="AF142" s="176" t="str">
        <f>IF(AND('Overflow Report'!$L140="SSO, Dry Weather",'Overflow Report'!$AA140="October"),'Overflow Report'!$N140,"0")</f>
        <v>0</v>
      </c>
      <c r="AG142" s="176" t="str">
        <f>IF(AND('Overflow Report'!$L140="SSO, Dry Weather",'Overflow Report'!$AA140="November"),'Overflow Report'!$N140,"0")</f>
        <v>0</v>
      </c>
      <c r="AH142" s="176" t="str">
        <f>IF(AND('Overflow Report'!$L140="SSO, Dry Weather",'Overflow Report'!$AA140="December"),'Overflow Report'!$N140,"0")</f>
        <v>0</v>
      </c>
      <c r="AI142" s="176"/>
      <c r="AJ142" s="176" t="str">
        <f>IF(AND('Overflow Report'!$L140="SSO, Wet Weather",'Overflow Report'!$AA140="January"),'Overflow Report'!$N140,"0")</f>
        <v>0</v>
      </c>
      <c r="AK142" s="176" t="str">
        <f>IF(AND('Overflow Report'!$L140="SSO, Wet Weather",'Overflow Report'!$AA140="February"),'Overflow Report'!$N140,"0")</f>
        <v>0</v>
      </c>
      <c r="AL142" s="176" t="str">
        <f>IF(AND('Overflow Report'!$L140="SSO, Wet Weather",'Overflow Report'!$AA140="March"),'Overflow Report'!$N140,"0")</f>
        <v>0</v>
      </c>
      <c r="AM142" s="176" t="str">
        <f>IF(AND('Overflow Report'!$L140="SSO, Wet Weather",'Overflow Report'!$AA140="April"),'Overflow Report'!$N140,"0")</f>
        <v>0</v>
      </c>
      <c r="AN142" s="176" t="str">
        <f>IF(AND('Overflow Report'!$L140="SSO, Wet Weather",'Overflow Report'!$AA140="May"),'Overflow Report'!$N140,"0")</f>
        <v>0</v>
      </c>
      <c r="AO142" s="176" t="str">
        <f>IF(AND('Overflow Report'!$L140="SSO, Wet Weather",'Overflow Report'!$AA140="June"),'Overflow Report'!$N140,"0")</f>
        <v>0</v>
      </c>
      <c r="AP142" s="176" t="str">
        <f>IF(AND('Overflow Report'!$L140="SSO, Wet Weather",'Overflow Report'!$AA140="July"),'Overflow Report'!$N140,"0")</f>
        <v>0</v>
      </c>
      <c r="AQ142" s="176" t="str">
        <f>IF(AND('Overflow Report'!$L140="SSO, Wet Weather",'Overflow Report'!$AA140="August"),'Overflow Report'!$N140,"0")</f>
        <v>0</v>
      </c>
      <c r="AR142" s="176" t="str">
        <f>IF(AND('Overflow Report'!$L140="SSO, Wet Weather",'Overflow Report'!$AA140="September"),'Overflow Report'!$N140,"0")</f>
        <v>0</v>
      </c>
      <c r="AS142" s="176" t="str">
        <f>IF(AND('Overflow Report'!$L140="SSO, Wet Weather",'Overflow Report'!$AA140="October"),'Overflow Report'!$N140,"0")</f>
        <v>0</v>
      </c>
      <c r="AT142" s="176" t="str">
        <f>IF(AND('Overflow Report'!$L140="SSO, Wet Weather",'Overflow Report'!$AA140="November"),'Overflow Report'!$N140,"0")</f>
        <v>0</v>
      </c>
      <c r="AU142" s="176" t="str">
        <f>IF(AND('Overflow Report'!$L140="SSO, Wet Weather",'Overflow Report'!$AA140="December"),'Overflow Report'!$N140,"0")</f>
        <v>0</v>
      </c>
      <c r="AV142" s="176"/>
      <c r="AW142" s="176" t="str">
        <f>IF(AND('Overflow Report'!$L140="Release [Sewer], Dry Weather",'Overflow Report'!$AA140="January"),'Overflow Report'!$N140,"0")</f>
        <v>0</v>
      </c>
      <c r="AX142" s="176" t="str">
        <f>IF(AND('Overflow Report'!$L140="Release [Sewer], Dry Weather",'Overflow Report'!$AA140="February"),'Overflow Report'!$N140,"0")</f>
        <v>0</v>
      </c>
      <c r="AY142" s="176" t="str">
        <f>IF(AND('Overflow Report'!$L140="Release [Sewer], Dry Weather",'Overflow Report'!$AA140="March"),'Overflow Report'!$N140,"0")</f>
        <v>0</v>
      </c>
      <c r="AZ142" s="176" t="str">
        <f>IF(AND('Overflow Report'!$L140="Release [Sewer], Dry Weather",'Overflow Report'!$AA140="April"),'Overflow Report'!$N140,"0")</f>
        <v>0</v>
      </c>
      <c r="BA142" s="176" t="str">
        <f>IF(AND('Overflow Report'!$L140="Release [Sewer], Dry Weather",'Overflow Report'!$AA140="May"),'Overflow Report'!$N140,"0")</f>
        <v>0</v>
      </c>
      <c r="BB142" s="176" t="str">
        <f>IF(AND('Overflow Report'!$L140="Release [Sewer], Dry Weather",'Overflow Report'!$AA140="June"),'Overflow Report'!$N140,"0")</f>
        <v>0</v>
      </c>
      <c r="BC142" s="176" t="str">
        <f>IF(AND('Overflow Report'!$L140="Release [Sewer], Dry Weather",'Overflow Report'!$AA140="July"),'Overflow Report'!$N140,"0")</f>
        <v>0</v>
      </c>
      <c r="BD142" s="176" t="str">
        <f>IF(AND('Overflow Report'!$L140="Release [Sewer], Dry Weather",'Overflow Report'!$AA140="August"),'Overflow Report'!$N140,"0")</f>
        <v>0</v>
      </c>
      <c r="BE142" s="176" t="str">
        <f>IF(AND('Overflow Report'!$L140="Release [Sewer], Dry Weather",'Overflow Report'!$AA140="September"),'Overflow Report'!$N140,"0")</f>
        <v>0</v>
      </c>
      <c r="BF142" s="176" t="str">
        <f>IF(AND('Overflow Report'!$L140="Release [Sewer], Dry Weather",'Overflow Report'!$AA140="October"),'Overflow Report'!$N140,"0")</f>
        <v>0</v>
      </c>
      <c r="BG142" s="176" t="str">
        <f>IF(AND('Overflow Report'!$L140="Release [Sewer], Dry Weather",'Overflow Report'!$AA140="November"),'Overflow Report'!$N140,"0")</f>
        <v>0</v>
      </c>
      <c r="BH142" s="176" t="str">
        <f>IF(AND('Overflow Report'!$L140="Release [Sewer], Dry Weather",'Overflow Report'!$AA140="December"),'Overflow Report'!$N140,"0")</f>
        <v>0</v>
      </c>
      <c r="BI142" s="176"/>
      <c r="BJ142" s="176" t="str">
        <f>IF(AND('Overflow Report'!$L140="Release [Sewer], Wet Weather",'Overflow Report'!$AA140="January"),'Overflow Report'!$N140,"0")</f>
        <v>0</v>
      </c>
      <c r="BK142" s="176" t="str">
        <f>IF(AND('Overflow Report'!$L140="Release [Sewer], Wet Weather",'Overflow Report'!$AA140="February"),'Overflow Report'!$N140,"0")</f>
        <v>0</v>
      </c>
      <c r="BL142" s="176" t="str">
        <f>IF(AND('Overflow Report'!$L140="Release [Sewer], Wet Weather",'Overflow Report'!$AA140="March"),'Overflow Report'!$N140,"0")</f>
        <v>0</v>
      </c>
      <c r="BM142" s="176" t="str">
        <f>IF(AND('Overflow Report'!$L140="Release [Sewer], Wet Weather",'Overflow Report'!$AA140="April"),'Overflow Report'!$N140,"0")</f>
        <v>0</v>
      </c>
      <c r="BN142" s="176" t="str">
        <f>IF(AND('Overflow Report'!$L140="Release [Sewer], Wet Weather",'Overflow Report'!$AA140="May"),'Overflow Report'!$N140,"0")</f>
        <v>0</v>
      </c>
      <c r="BO142" s="176" t="str">
        <f>IF(AND('Overflow Report'!$L140="Release [Sewer], Wet Weather",'Overflow Report'!$AA140="June"),'Overflow Report'!$N140,"0")</f>
        <v>0</v>
      </c>
      <c r="BP142" s="176" t="str">
        <f>IF(AND('Overflow Report'!$L140="Release [Sewer], Wet Weather",'Overflow Report'!$AA140="July"),'Overflow Report'!$N140,"0")</f>
        <v>0</v>
      </c>
      <c r="BQ142" s="176" t="str">
        <f>IF(AND('Overflow Report'!$L140="Release [Sewer], Wet Weather",'Overflow Report'!$AA140="August"),'Overflow Report'!$N140,"0")</f>
        <v>0</v>
      </c>
      <c r="BR142" s="176" t="str">
        <f>IF(AND('Overflow Report'!$L140="Release [Sewer], Wet Weather",'Overflow Report'!$AA140="September"),'Overflow Report'!$N140,"0")</f>
        <v>0</v>
      </c>
      <c r="BS142" s="176" t="str">
        <f>IF(AND('Overflow Report'!$L140="Release [Sewer], Wet Weather",'Overflow Report'!$AA140="October"),'Overflow Report'!$N140,"0")</f>
        <v>0</v>
      </c>
      <c r="BT142" s="176" t="str">
        <f>IF(AND('Overflow Report'!$L140="Release [Sewer], Wet Weather",'Overflow Report'!$AA140="November"),'Overflow Report'!$N140,"0")</f>
        <v>0</v>
      </c>
      <c r="BU142" s="176" t="str">
        <f>IF(AND('Overflow Report'!$L140="Release [Sewer], Wet Weather",'Overflow Report'!$AA140="December"),'Overflow Report'!$N140,"0")</f>
        <v>0</v>
      </c>
      <c r="BV142" s="176"/>
      <c r="BW142" s="176"/>
      <c r="BX142" s="176"/>
      <c r="BY142" s="176"/>
      <c r="BZ142" s="176"/>
      <c r="CA142" s="176"/>
      <c r="CB142" s="176"/>
      <c r="CC142" s="176"/>
      <c r="CD142" s="176"/>
      <c r="CE142" s="176"/>
      <c r="CF142" s="176"/>
      <c r="CG142" s="176"/>
      <c r="CH142" s="176"/>
      <c r="CI142" s="176"/>
      <c r="CJ142" s="176"/>
    </row>
    <row r="143" spans="3:88" s="173" customFormat="1" ht="15">
      <c r="C143" s="174"/>
      <c r="D143" s="174"/>
      <c r="E143" s="174"/>
      <c r="R143" s="176"/>
      <c r="S143" s="176"/>
      <c r="T143" s="176"/>
      <c r="U143" s="176"/>
      <c r="V143" s="176"/>
      <c r="W143" s="176" t="str">
        <f>IF(AND('Overflow Report'!$L141="SSO, Dry Weather",'Overflow Report'!$AA141="January"),'Overflow Report'!$N141,"0")</f>
        <v>0</v>
      </c>
      <c r="X143" s="176" t="str">
        <f>IF(AND('Overflow Report'!$L141="SSO, Dry Weather",'Overflow Report'!$AA141="February"),'Overflow Report'!$N141,"0")</f>
        <v>0</v>
      </c>
      <c r="Y143" s="176" t="str">
        <f>IF(AND('Overflow Report'!$L141="SSO, Dry Weather",'Overflow Report'!$AA141="March"),'Overflow Report'!$N141,"0")</f>
        <v>0</v>
      </c>
      <c r="Z143" s="176" t="str">
        <f>IF(AND('Overflow Report'!$L141="SSO, Dry Weather",'Overflow Report'!$AA141="April"),'Overflow Report'!$N141,"0")</f>
        <v>0</v>
      </c>
      <c r="AA143" s="176" t="str">
        <f>IF(AND('Overflow Report'!$L141="SSO, Dry Weather",'Overflow Report'!$AA141="May"),'Overflow Report'!$N141,"0")</f>
        <v>0</v>
      </c>
      <c r="AB143" s="176" t="str">
        <f>IF(AND('Overflow Report'!$L141="SSO, Dry Weather",'Overflow Report'!$AA141="June"),'Overflow Report'!$N141,"0")</f>
        <v>0</v>
      </c>
      <c r="AC143" s="176" t="str">
        <f>IF(AND('Overflow Report'!$L141="SSO, Dry Weather",'Overflow Report'!$AA141="July"),'Overflow Report'!$N141,"0")</f>
        <v>0</v>
      </c>
      <c r="AD143" s="176" t="str">
        <f>IF(AND('Overflow Report'!$L141="SSO, Dry Weather",'Overflow Report'!$AA141="August"),'Overflow Report'!$N141,"0")</f>
        <v>0</v>
      </c>
      <c r="AE143" s="176" t="str">
        <f>IF(AND('Overflow Report'!$L141="SSO, Dry Weather",'Overflow Report'!$AA141="September"),'Overflow Report'!$N141,"0")</f>
        <v>0</v>
      </c>
      <c r="AF143" s="176" t="str">
        <f>IF(AND('Overflow Report'!$L141="SSO, Dry Weather",'Overflow Report'!$AA141="October"),'Overflow Report'!$N141,"0")</f>
        <v>0</v>
      </c>
      <c r="AG143" s="176" t="str">
        <f>IF(AND('Overflow Report'!$L141="SSO, Dry Weather",'Overflow Report'!$AA141="November"),'Overflow Report'!$N141,"0")</f>
        <v>0</v>
      </c>
      <c r="AH143" s="176" t="str">
        <f>IF(AND('Overflow Report'!$L141="SSO, Dry Weather",'Overflow Report'!$AA141="December"),'Overflow Report'!$N141,"0")</f>
        <v>0</v>
      </c>
      <c r="AI143" s="176"/>
      <c r="AJ143" s="176" t="str">
        <f>IF(AND('Overflow Report'!$L141="SSO, Wet Weather",'Overflow Report'!$AA141="January"),'Overflow Report'!$N141,"0")</f>
        <v>0</v>
      </c>
      <c r="AK143" s="176" t="str">
        <f>IF(AND('Overflow Report'!$L141="SSO, Wet Weather",'Overflow Report'!$AA141="February"),'Overflow Report'!$N141,"0")</f>
        <v>0</v>
      </c>
      <c r="AL143" s="176" t="str">
        <f>IF(AND('Overflow Report'!$L141="SSO, Wet Weather",'Overflow Report'!$AA141="March"),'Overflow Report'!$N141,"0")</f>
        <v>0</v>
      </c>
      <c r="AM143" s="176" t="str">
        <f>IF(AND('Overflow Report'!$L141="SSO, Wet Weather",'Overflow Report'!$AA141="April"),'Overflow Report'!$N141,"0")</f>
        <v>0</v>
      </c>
      <c r="AN143" s="176" t="str">
        <f>IF(AND('Overflow Report'!$L141="SSO, Wet Weather",'Overflow Report'!$AA141="May"),'Overflow Report'!$N141,"0")</f>
        <v>0</v>
      </c>
      <c r="AO143" s="176" t="str">
        <f>IF(AND('Overflow Report'!$L141="SSO, Wet Weather",'Overflow Report'!$AA141="June"),'Overflow Report'!$N141,"0")</f>
        <v>0</v>
      </c>
      <c r="AP143" s="176" t="str">
        <f>IF(AND('Overflow Report'!$L141="SSO, Wet Weather",'Overflow Report'!$AA141="July"),'Overflow Report'!$N141,"0")</f>
        <v>0</v>
      </c>
      <c r="AQ143" s="176" t="str">
        <f>IF(AND('Overflow Report'!$L141="SSO, Wet Weather",'Overflow Report'!$AA141="August"),'Overflow Report'!$N141,"0")</f>
        <v>0</v>
      </c>
      <c r="AR143" s="176" t="str">
        <f>IF(AND('Overflow Report'!$L141="SSO, Wet Weather",'Overflow Report'!$AA141="September"),'Overflow Report'!$N141,"0")</f>
        <v>0</v>
      </c>
      <c r="AS143" s="176" t="str">
        <f>IF(AND('Overflow Report'!$L141="SSO, Wet Weather",'Overflow Report'!$AA141="October"),'Overflow Report'!$N141,"0")</f>
        <v>0</v>
      </c>
      <c r="AT143" s="176" t="str">
        <f>IF(AND('Overflow Report'!$L141="SSO, Wet Weather",'Overflow Report'!$AA141="November"),'Overflow Report'!$N141,"0")</f>
        <v>0</v>
      </c>
      <c r="AU143" s="176" t="str">
        <f>IF(AND('Overflow Report'!$L141="SSO, Wet Weather",'Overflow Report'!$AA141="December"),'Overflow Report'!$N141,"0")</f>
        <v>0</v>
      </c>
      <c r="AV143" s="176"/>
      <c r="AW143" s="176" t="str">
        <f>IF(AND('Overflow Report'!$L141="Release [Sewer], Dry Weather",'Overflow Report'!$AA141="January"),'Overflow Report'!$N141,"0")</f>
        <v>0</v>
      </c>
      <c r="AX143" s="176" t="str">
        <f>IF(AND('Overflow Report'!$L141="Release [Sewer], Dry Weather",'Overflow Report'!$AA141="February"),'Overflow Report'!$N141,"0")</f>
        <v>0</v>
      </c>
      <c r="AY143" s="176" t="str">
        <f>IF(AND('Overflow Report'!$L141="Release [Sewer], Dry Weather",'Overflow Report'!$AA141="March"),'Overflow Report'!$N141,"0")</f>
        <v>0</v>
      </c>
      <c r="AZ143" s="176" t="str">
        <f>IF(AND('Overflow Report'!$L141="Release [Sewer], Dry Weather",'Overflow Report'!$AA141="April"),'Overflow Report'!$N141,"0")</f>
        <v>0</v>
      </c>
      <c r="BA143" s="176" t="str">
        <f>IF(AND('Overflow Report'!$L141="Release [Sewer], Dry Weather",'Overflow Report'!$AA141="May"),'Overflow Report'!$N141,"0")</f>
        <v>0</v>
      </c>
      <c r="BB143" s="176" t="str">
        <f>IF(AND('Overflow Report'!$L141="Release [Sewer], Dry Weather",'Overflow Report'!$AA141="June"),'Overflow Report'!$N141,"0")</f>
        <v>0</v>
      </c>
      <c r="BC143" s="176" t="str">
        <f>IF(AND('Overflow Report'!$L141="Release [Sewer], Dry Weather",'Overflow Report'!$AA141="July"),'Overflow Report'!$N141,"0")</f>
        <v>0</v>
      </c>
      <c r="BD143" s="176" t="str">
        <f>IF(AND('Overflow Report'!$L141="Release [Sewer], Dry Weather",'Overflow Report'!$AA141="August"),'Overflow Report'!$N141,"0")</f>
        <v>0</v>
      </c>
      <c r="BE143" s="176" t="str">
        <f>IF(AND('Overflow Report'!$L141="Release [Sewer], Dry Weather",'Overflow Report'!$AA141="September"),'Overflow Report'!$N141,"0")</f>
        <v>0</v>
      </c>
      <c r="BF143" s="176" t="str">
        <f>IF(AND('Overflow Report'!$L141="Release [Sewer], Dry Weather",'Overflow Report'!$AA141="October"),'Overflow Report'!$N141,"0")</f>
        <v>0</v>
      </c>
      <c r="BG143" s="176" t="str">
        <f>IF(AND('Overflow Report'!$L141="Release [Sewer], Dry Weather",'Overflow Report'!$AA141="November"),'Overflow Report'!$N141,"0")</f>
        <v>0</v>
      </c>
      <c r="BH143" s="176" t="str">
        <f>IF(AND('Overflow Report'!$L141="Release [Sewer], Dry Weather",'Overflow Report'!$AA141="December"),'Overflow Report'!$N141,"0")</f>
        <v>0</v>
      </c>
      <c r="BI143" s="176"/>
      <c r="BJ143" s="176" t="str">
        <f>IF(AND('Overflow Report'!$L141="Release [Sewer], Wet Weather",'Overflow Report'!$AA141="January"),'Overflow Report'!$N141,"0")</f>
        <v>0</v>
      </c>
      <c r="BK143" s="176" t="str">
        <f>IF(AND('Overflow Report'!$L141="Release [Sewer], Wet Weather",'Overflow Report'!$AA141="February"),'Overflow Report'!$N141,"0")</f>
        <v>0</v>
      </c>
      <c r="BL143" s="176" t="str">
        <f>IF(AND('Overflow Report'!$L141="Release [Sewer], Wet Weather",'Overflow Report'!$AA141="March"),'Overflow Report'!$N141,"0")</f>
        <v>0</v>
      </c>
      <c r="BM143" s="176" t="str">
        <f>IF(AND('Overflow Report'!$L141="Release [Sewer], Wet Weather",'Overflow Report'!$AA141="April"),'Overflow Report'!$N141,"0")</f>
        <v>0</v>
      </c>
      <c r="BN143" s="176" t="str">
        <f>IF(AND('Overflow Report'!$L141="Release [Sewer], Wet Weather",'Overflow Report'!$AA141="May"),'Overflow Report'!$N141,"0")</f>
        <v>0</v>
      </c>
      <c r="BO143" s="176" t="str">
        <f>IF(AND('Overflow Report'!$L141="Release [Sewer], Wet Weather",'Overflow Report'!$AA141="June"),'Overflow Report'!$N141,"0")</f>
        <v>0</v>
      </c>
      <c r="BP143" s="176" t="str">
        <f>IF(AND('Overflow Report'!$L141="Release [Sewer], Wet Weather",'Overflow Report'!$AA141="July"),'Overflow Report'!$N141,"0")</f>
        <v>0</v>
      </c>
      <c r="BQ143" s="176" t="str">
        <f>IF(AND('Overflow Report'!$L141="Release [Sewer], Wet Weather",'Overflow Report'!$AA141="August"),'Overflow Report'!$N141,"0")</f>
        <v>0</v>
      </c>
      <c r="BR143" s="176" t="str">
        <f>IF(AND('Overflow Report'!$L141="Release [Sewer], Wet Weather",'Overflow Report'!$AA141="September"),'Overflow Report'!$N141,"0")</f>
        <v>0</v>
      </c>
      <c r="BS143" s="176" t="str">
        <f>IF(AND('Overflow Report'!$L141="Release [Sewer], Wet Weather",'Overflow Report'!$AA141="October"),'Overflow Report'!$N141,"0")</f>
        <v>0</v>
      </c>
      <c r="BT143" s="176" t="str">
        <f>IF(AND('Overflow Report'!$L141="Release [Sewer], Wet Weather",'Overflow Report'!$AA141="November"),'Overflow Report'!$N141,"0")</f>
        <v>0</v>
      </c>
      <c r="BU143" s="176" t="str">
        <f>IF(AND('Overflow Report'!$L141="Release [Sewer], Wet Weather",'Overflow Report'!$AA141="December"),'Overflow Report'!$N141,"0")</f>
        <v>0</v>
      </c>
      <c r="BV143" s="176"/>
      <c r="BW143" s="176"/>
      <c r="BX143" s="176"/>
      <c r="BY143" s="176"/>
      <c r="BZ143" s="176"/>
      <c r="CA143" s="176"/>
      <c r="CB143" s="176"/>
      <c r="CC143" s="176"/>
      <c r="CD143" s="176"/>
      <c r="CE143" s="176"/>
      <c r="CF143" s="176"/>
      <c r="CG143" s="176"/>
      <c r="CH143" s="176"/>
      <c r="CI143" s="176"/>
      <c r="CJ143" s="176"/>
    </row>
    <row r="144" spans="3:88" s="173" customFormat="1" ht="15">
      <c r="C144" s="174"/>
      <c r="D144" s="174"/>
      <c r="E144" s="174"/>
      <c r="R144" s="176"/>
      <c r="S144" s="176"/>
      <c r="T144" s="176"/>
      <c r="U144" s="176"/>
      <c r="V144" s="176"/>
      <c r="W144" s="176" t="str">
        <f>IF(AND('Overflow Report'!$L142="SSO, Dry Weather",'Overflow Report'!$AA142="January"),'Overflow Report'!$N142,"0")</f>
        <v>0</v>
      </c>
      <c r="X144" s="176" t="str">
        <f>IF(AND('Overflow Report'!$L142="SSO, Dry Weather",'Overflow Report'!$AA142="February"),'Overflow Report'!$N142,"0")</f>
        <v>0</v>
      </c>
      <c r="Y144" s="176" t="str">
        <f>IF(AND('Overflow Report'!$L142="SSO, Dry Weather",'Overflow Report'!$AA142="March"),'Overflow Report'!$N142,"0")</f>
        <v>0</v>
      </c>
      <c r="Z144" s="176" t="str">
        <f>IF(AND('Overflow Report'!$L142="SSO, Dry Weather",'Overflow Report'!$AA142="April"),'Overflow Report'!$N142,"0")</f>
        <v>0</v>
      </c>
      <c r="AA144" s="176" t="str">
        <f>IF(AND('Overflow Report'!$L142="SSO, Dry Weather",'Overflow Report'!$AA142="May"),'Overflow Report'!$N142,"0")</f>
        <v>0</v>
      </c>
      <c r="AB144" s="176" t="str">
        <f>IF(AND('Overflow Report'!$L142="SSO, Dry Weather",'Overflow Report'!$AA142="June"),'Overflow Report'!$N142,"0")</f>
        <v>0</v>
      </c>
      <c r="AC144" s="176" t="str">
        <f>IF(AND('Overflow Report'!$L142="SSO, Dry Weather",'Overflow Report'!$AA142="July"),'Overflow Report'!$N142,"0")</f>
        <v>0</v>
      </c>
      <c r="AD144" s="176" t="str">
        <f>IF(AND('Overflow Report'!$L142="SSO, Dry Weather",'Overflow Report'!$AA142="August"),'Overflow Report'!$N142,"0")</f>
        <v>0</v>
      </c>
      <c r="AE144" s="176" t="str">
        <f>IF(AND('Overflow Report'!$L142="SSO, Dry Weather",'Overflow Report'!$AA142="September"),'Overflow Report'!$N142,"0")</f>
        <v>0</v>
      </c>
      <c r="AF144" s="176" t="str">
        <f>IF(AND('Overflow Report'!$L142="SSO, Dry Weather",'Overflow Report'!$AA142="October"),'Overflow Report'!$N142,"0")</f>
        <v>0</v>
      </c>
      <c r="AG144" s="176" t="str">
        <f>IF(AND('Overflow Report'!$L142="SSO, Dry Weather",'Overflow Report'!$AA142="November"),'Overflow Report'!$N142,"0")</f>
        <v>0</v>
      </c>
      <c r="AH144" s="176" t="str">
        <f>IF(AND('Overflow Report'!$L142="SSO, Dry Weather",'Overflow Report'!$AA142="December"),'Overflow Report'!$N142,"0")</f>
        <v>0</v>
      </c>
      <c r="AI144" s="176"/>
      <c r="AJ144" s="176" t="str">
        <f>IF(AND('Overflow Report'!$L142="SSO, Wet Weather",'Overflow Report'!$AA142="January"),'Overflow Report'!$N142,"0")</f>
        <v>0</v>
      </c>
      <c r="AK144" s="176" t="str">
        <f>IF(AND('Overflow Report'!$L142="SSO, Wet Weather",'Overflow Report'!$AA142="February"),'Overflow Report'!$N142,"0")</f>
        <v>0</v>
      </c>
      <c r="AL144" s="176" t="str">
        <f>IF(AND('Overflow Report'!$L142="SSO, Wet Weather",'Overflow Report'!$AA142="March"),'Overflow Report'!$N142,"0")</f>
        <v>0</v>
      </c>
      <c r="AM144" s="176" t="str">
        <f>IF(AND('Overflow Report'!$L142="SSO, Wet Weather",'Overflow Report'!$AA142="April"),'Overflow Report'!$N142,"0")</f>
        <v>0</v>
      </c>
      <c r="AN144" s="176" t="str">
        <f>IF(AND('Overflow Report'!$L142="SSO, Wet Weather",'Overflow Report'!$AA142="May"),'Overflow Report'!$N142,"0")</f>
        <v>0</v>
      </c>
      <c r="AO144" s="176" t="str">
        <f>IF(AND('Overflow Report'!$L142="SSO, Wet Weather",'Overflow Report'!$AA142="June"),'Overflow Report'!$N142,"0")</f>
        <v>0</v>
      </c>
      <c r="AP144" s="176" t="str">
        <f>IF(AND('Overflow Report'!$L142="SSO, Wet Weather",'Overflow Report'!$AA142="July"),'Overflow Report'!$N142,"0")</f>
        <v>0</v>
      </c>
      <c r="AQ144" s="176" t="str">
        <f>IF(AND('Overflow Report'!$L142="SSO, Wet Weather",'Overflow Report'!$AA142="August"),'Overflow Report'!$N142,"0")</f>
        <v>0</v>
      </c>
      <c r="AR144" s="176" t="str">
        <f>IF(AND('Overflow Report'!$L142="SSO, Wet Weather",'Overflow Report'!$AA142="September"),'Overflow Report'!$N142,"0")</f>
        <v>0</v>
      </c>
      <c r="AS144" s="176" t="str">
        <f>IF(AND('Overflow Report'!$L142="SSO, Wet Weather",'Overflow Report'!$AA142="October"),'Overflow Report'!$N142,"0")</f>
        <v>0</v>
      </c>
      <c r="AT144" s="176" t="str">
        <f>IF(AND('Overflow Report'!$L142="SSO, Wet Weather",'Overflow Report'!$AA142="November"),'Overflow Report'!$N142,"0")</f>
        <v>0</v>
      </c>
      <c r="AU144" s="176" t="str">
        <f>IF(AND('Overflow Report'!$L142="SSO, Wet Weather",'Overflow Report'!$AA142="December"),'Overflow Report'!$N142,"0")</f>
        <v>0</v>
      </c>
      <c r="AV144" s="176"/>
      <c r="AW144" s="176" t="str">
        <f>IF(AND('Overflow Report'!$L142="Release [Sewer], Dry Weather",'Overflow Report'!$AA142="January"),'Overflow Report'!$N142,"0")</f>
        <v>0</v>
      </c>
      <c r="AX144" s="176" t="str">
        <f>IF(AND('Overflow Report'!$L142="Release [Sewer], Dry Weather",'Overflow Report'!$AA142="February"),'Overflow Report'!$N142,"0")</f>
        <v>0</v>
      </c>
      <c r="AY144" s="176" t="str">
        <f>IF(AND('Overflow Report'!$L142="Release [Sewer], Dry Weather",'Overflow Report'!$AA142="March"),'Overflow Report'!$N142,"0")</f>
        <v>0</v>
      </c>
      <c r="AZ144" s="176" t="str">
        <f>IF(AND('Overflow Report'!$L142="Release [Sewer], Dry Weather",'Overflow Report'!$AA142="April"),'Overflow Report'!$N142,"0")</f>
        <v>0</v>
      </c>
      <c r="BA144" s="176" t="str">
        <f>IF(AND('Overflow Report'!$L142="Release [Sewer], Dry Weather",'Overflow Report'!$AA142="May"),'Overflow Report'!$N142,"0")</f>
        <v>0</v>
      </c>
      <c r="BB144" s="176" t="str">
        <f>IF(AND('Overflow Report'!$L142="Release [Sewer], Dry Weather",'Overflow Report'!$AA142="June"),'Overflow Report'!$N142,"0")</f>
        <v>0</v>
      </c>
      <c r="BC144" s="176" t="str">
        <f>IF(AND('Overflow Report'!$L142="Release [Sewer], Dry Weather",'Overflow Report'!$AA142="July"),'Overflow Report'!$N142,"0")</f>
        <v>0</v>
      </c>
      <c r="BD144" s="176" t="str">
        <f>IF(AND('Overflow Report'!$L142="Release [Sewer], Dry Weather",'Overflow Report'!$AA142="August"),'Overflow Report'!$N142,"0")</f>
        <v>0</v>
      </c>
      <c r="BE144" s="176" t="str">
        <f>IF(AND('Overflow Report'!$L142="Release [Sewer], Dry Weather",'Overflow Report'!$AA142="September"),'Overflow Report'!$N142,"0")</f>
        <v>0</v>
      </c>
      <c r="BF144" s="176" t="str">
        <f>IF(AND('Overflow Report'!$L142="Release [Sewer], Dry Weather",'Overflow Report'!$AA142="October"),'Overflow Report'!$N142,"0")</f>
        <v>0</v>
      </c>
      <c r="BG144" s="176" t="str">
        <f>IF(AND('Overflow Report'!$L142="Release [Sewer], Dry Weather",'Overflow Report'!$AA142="November"),'Overflow Report'!$N142,"0")</f>
        <v>0</v>
      </c>
      <c r="BH144" s="176" t="str">
        <f>IF(AND('Overflow Report'!$L142="Release [Sewer], Dry Weather",'Overflow Report'!$AA142="December"),'Overflow Report'!$N142,"0")</f>
        <v>0</v>
      </c>
      <c r="BI144" s="176"/>
      <c r="BJ144" s="176" t="str">
        <f>IF(AND('Overflow Report'!$L142="Release [Sewer], Wet Weather",'Overflow Report'!$AA142="January"),'Overflow Report'!$N142,"0")</f>
        <v>0</v>
      </c>
      <c r="BK144" s="176" t="str">
        <f>IF(AND('Overflow Report'!$L142="Release [Sewer], Wet Weather",'Overflow Report'!$AA142="February"),'Overflow Report'!$N142,"0")</f>
        <v>0</v>
      </c>
      <c r="BL144" s="176" t="str">
        <f>IF(AND('Overflow Report'!$L142="Release [Sewer], Wet Weather",'Overflow Report'!$AA142="March"),'Overflow Report'!$N142,"0")</f>
        <v>0</v>
      </c>
      <c r="BM144" s="176" t="str">
        <f>IF(AND('Overflow Report'!$L142="Release [Sewer], Wet Weather",'Overflow Report'!$AA142="April"),'Overflow Report'!$N142,"0")</f>
        <v>0</v>
      </c>
      <c r="BN144" s="176" t="str">
        <f>IF(AND('Overflow Report'!$L142="Release [Sewer], Wet Weather",'Overflow Report'!$AA142="May"),'Overflow Report'!$N142,"0")</f>
        <v>0</v>
      </c>
      <c r="BO144" s="176" t="str">
        <f>IF(AND('Overflow Report'!$L142="Release [Sewer], Wet Weather",'Overflow Report'!$AA142="June"),'Overflow Report'!$N142,"0")</f>
        <v>0</v>
      </c>
      <c r="BP144" s="176" t="str">
        <f>IF(AND('Overflow Report'!$L142="Release [Sewer], Wet Weather",'Overflow Report'!$AA142="July"),'Overflow Report'!$N142,"0")</f>
        <v>0</v>
      </c>
      <c r="BQ144" s="176" t="str">
        <f>IF(AND('Overflow Report'!$L142="Release [Sewer], Wet Weather",'Overflow Report'!$AA142="August"),'Overflow Report'!$N142,"0")</f>
        <v>0</v>
      </c>
      <c r="BR144" s="176" t="str">
        <f>IF(AND('Overflow Report'!$L142="Release [Sewer], Wet Weather",'Overflow Report'!$AA142="September"),'Overflow Report'!$N142,"0")</f>
        <v>0</v>
      </c>
      <c r="BS144" s="176" t="str">
        <f>IF(AND('Overflow Report'!$L142="Release [Sewer], Wet Weather",'Overflow Report'!$AA142="October"),'Overflow Report'!$N142,"0")</f>
        <v>0</v>
      </c>
      <c r="BT144" s="176" t="str">
        <f>IF(AND('Overflow Report'!$L142="Release [Sewer], Wet Weather",'Overflow Report'!$AA142="November"),'Overflow Report'!$N142,"0")</f>
        <v>0</v>
      </c>
      <c r="BU144" s="176" t="str">
        <f>IF(AND('Overflow Report'!$L142="Release [Sewer], Wet Weather",'Overflow Report'!$AA142="December"),'Overflow Report'!$N142,"0")</f>
        <v>0</v>
      </c>
      <c r="BV144" s="176"/>
      <c r="BW144" s="176"/>
      <c r="BX144" s="176"/>
      <c r="BY144" s="176"/>
      <c r="BZ144" s="176"/>
      <c r="CA144" s="176"/>
      <c r="CB144" s="176"/>
      <c r="CC144" s="176"/>
      <c r="CD144" s="176"/>
      <c r="CE144" s="176"/>
      <c r="CF144" s="176"/>
      <c r="CG144" s="176"/>
      <c r="CH144" s="176"/>
      <c r="CI144" s="176"/>
      <c r="CJ144" s="176"/>
    </row>
    <row r="145" spans="3:88" s="173" customFormat="1" ht="15">
      <c r="C145" s="174"/>
      <c r="D145" s="174"/>
      <c r="E145" s="174"/>
      <c r="R145" s="176"/>
      <c r="S145" s="176"/>
      <c r="T145" s="176"/>
      <c r="U145" s="176"/>
      <c r="V145" s="176"/>
      <c r="W145" s="176" t="str">
        <f>IF(AND('Overflow Report'!$L143="SSO, Dry Weather",'Overflow Report'!$AA143="January"),'Overflow Report'!$N143,"0")</f>
        <v>0</v>
      </c>
      <c r="X145" s="176" t="str">
        <f>IF(AND('Overflow Report'!$L143="SSO, Dry Weather",'Overflow Report'!$AA143="February"),'Overflow Report'!$N143,"0")</f>
        <v>0</v>
      </c>
      <c r="Y145" s="176" t="str">
        <f>IF(AND('Overflow Report'!$L143="SSO, Dry Weather",'Overflow Report'!$AA143="March"),'Overflow Report'!$N143,"0")</f>
        <v>0</v>
      </c>
      <c r="Z145" s="176" t="str">
        <f>IF(AND('Overflow Report'!$L143="SSO, Dry Weather",'Overflow Report'!$AA143="April"),'Overflow Report'!$N143,"0")</f>
        <v>0</v>
      </c>
      <c r="AA145" s="176" t="str">
        <f>IF(AND('Overflow Report'!$L143="SSO, Dry Weather",'Overflow Report'!$AA143="May"),'Overflow Report'!$N143,"0")</f>
        <v>0</v>
      </c>
      <c r="AB145" s="176" t="str">
        <f>IF(AND('Overflow Report'!$L143="SSO, Dry Weather",'Overflow Report'!$AA143="June"),'Overflow Report'!$N143,"0")</f>
        <v>0</v>
      </c>
      <c r="AC145" s="176" t="str">
        <f>IF(AND('Overflow Report'!$L143="SSO, Dry Weather",'Overflow Report'!$AA143="July"),'Overflow Report'!$N143,"0")</f>
        <v>0</v>
      </c>
      <c r="AD145" s="176" t="str">
        <f>IF(AND('Overflow Report'!$L143="SSO, Dry Weather",'Overflow Report'!$AA143="August"),'Overflow Report'!$N143,"0")</f>
        <v>0</v>
      </c>
      <c r="AE145" s="176" t="str">
        <f>IF(AND('Overflow Report'!$L143="SSO, Dry Weather",'Overflow Report'!$AA143="September"),'Overflow Report'!$N143,"0")</f>
        <v>0</v>
      </c>
      <c r="AF145" s="176" t="str">
        <f>IF(AND('Overflow Report'!$L143="SSO, Dry Weather",'Overflow Report'!$AA143="October"),'Overflow Report'!$N143,"0")</f>
        <v>0</v>
      </c>
      <c r="AG145" s="176" t="str">
        <f>IF(AND('Overflow Report'!$L143="SSO, Dry Weather",'Overflow Report'!$AA143="November"),'Overflow Report'!$N143,"0")</f>
        <v>0</v>
      </c>
      <c r="AH145" s="176" t="str">
        <f>IF(AND('Overflow Report'!$L143="SSO, Dry Weather",'Overflow Report'!$AA143="December"),'Overflow Report'!$N143,"0")</f>
        <v>0</v>
      </c>
      <c r="AI145" s="176"/>
      <c r="AJ145" s="176" t="str">
        <f>IF(AND('Overflow Report'!$L143="SSO, Wet Weather",'Overflow Report'!$AA143="January"),'Overflow Report'!$N143,"0")</f>
        <v>0</v>
      </c>
      <c r="AK145" s="176" t="str">
        <f>IF(AND('Overflow Report'!$L143="SSO, Wet Weather",'Overflow Report'!$AA143="February"),'Overflow Report'!$N143,"0")</f>
        <v>0</v>
      </c>
      <c r="AL145" s="176" t="str">
        <f>IF(AND('Overflow Report'!$L143="SSO, Wet Weather",'Overflow Report'!$AA143="March"),'Overflow Report'!$N143,"0")</f>
        <v>0</v>
      </c>
      <c r="AM145" s="176" t="str">
        <f>IF(AND('Overflow Report'!$L143="SSO, Wet Weather",'Overflow Report'!$AA143="April"),'Overflow Report'!$N143,"0")</f>
        <v>0</v>
      </c>
      <c r="AN145" s="176" t="str">
        <f>IF(AND('Overflow Report'!$L143="SSO, Wet Weather",'Overflow Report'!$AA143="May"),'Overflow Report'!$N143,"0")</f>
        <v>0</v>
      </c>
      <c r="AO145" s="176" t="str">
        <f>IF(AND('Overflow Report'!$L143="SSO, Wet Weather",'Overflow Report'!$AA143="June"),'Overflow Report'!$N143,"0")</f>
        <v>0</v>
      </c>
      <c r="AP145" s="176" t="str">
        <f>IF(AND('Overflow Report'!$L143="SSO, Wet Weather",'Overflow Report'!$AA143="July"),'Overflow Report'!$N143,"0")</f>
        <v>0</v>
      </c>
      <c r="AQ145" s="176" t="str">
        <f>IF(AND('Overflow Report'!$L143="SSO, Wet Weather",'Overflow Report'!$AA143="August"),'Overflow Report'!$N143,"0")</f>
        <v>0</v>
      </c>
      <c r="AR145" s="176" t="str">
        <f>IF(AND('Overflow Report'!$L143="SSO, Wet Weather",'Overflow Report'!$AA143="September"),'Overflow Report'!$N143,"0")</f>
        <v>0</v>
      </c>
      <c r="AS145" s="176" t="str">
        <f>IF(AND('Overflow Report'!$L143="SSO, Wet Weather",'Overflow Report'!$AA143="October"),'Overflow Report'!$N143,"0")</f>
        <v>0</v>
      </c>
      <c r="AT145" s="176" t="str">
        <f>IF(AND('Overflow Report'!$L143="SSO, Wet Weather",'Overflow Report'!$AA143="November"),'Overflow Report'!$N143,"0")</f>
        <v>0</v>
      </c>
      <c r="AU145" s="176" t="str">
        <f>IF(AND('Overflow Report'!$L143="SSO, Wet Weather",'Overflow Report'!$AA143="December"),'Overflow Report'!$N143,"0")</f>
        <v>0</v>
      </c>
      <c r="AV145" s="176"/>
      <c r="AW145" s="176" t="str">
        <f>IF(AND('Overflow Report'!$L143="Release [Sewer], Dry Weather",'Overflow Report'!$AA143="January"),'Overflow Report'!$N143,"0")</f>
        <v>0</v>
      </c>
      <c r="AX145" s="176" t="str">
        <f>IF(AND('Overflow Report'!$L143="Release [Sewer], Dry Weather",'Overflow Report'!$AA143="February"),'Overflow Report'!$N143,"0")</f>
        <v>0</v>
      </c>
      <c r="AY145" s="176" t="str">
        <f>IF(AND('Overflow Report'!$L143="Release [Sewer], Dry Weather",'Overflow Report'!$AA143="March"),'Overflow Report'!$N143,"0")</f>
        <v>0</v>
      </c>
      <c r="AZ145" s="176" t="str">
        <f>IF(AND('Overflow Report'!$L143="Release [Sewer], Dry Weather",'Overflow Report'!$AA143="April"),'Overflow Report'!$N143,"0")</f>
        <v>0</v>
      </c>
      <c r="BA145" s="176" t="str">
        <f>IF(AND('Overflow Report'!$L143="Release [Sewer], Dry Weather",'Overflow Report'!$AA143="May"),'Overflow Report'!$N143,"0")</f>
        <v>0</v>
      </c>
      <c r="BB145" s="176" t="str">
        <f>IF(AND('Overflow Report'!$L143="Release [Sewer], Dry Weather",'Overflow Report'!$AA143="June"),'Overflow Report'!$N143,"0")</f>
        <v>0</v>
      </c>
      <c r="BC145" s="176" t="str">
        <f>IF(AND('Overflow Report'!$L143="Release [Sewer], Dry Weather",'Overflow Report'!$AA143="July"),'Overflow Report'!$N143,"0")</f>
        <v>0</v>
      </c>
      <c r="BD145" s="176" t="str">
        <f>IF(AND('Overflow Report'!$L143="Release [Sewer], Dry Weather",'Overflow Report'!$AA143="August"),'Overflow Report'!$N143,"0")</f>
        <v>0</v>
      </c>
      <c r="BE145" s="176" t="str">
        <f>IF(AND('Overflow Report'!$L143="Release [Sewer], Dry Weather",'Overflow Report'!$AA143="September"),'Overflow Report'!$N143,"0")</f>
        <v>0</v>
      </c>
      <c r="BF145" s="176" t="str">
        <f>IF(AND('Overflow Report'!$L143="Release [Sewer], Dry Weather",'Overflow Report'!$AA143="October"),'Overflow Report'!$N143,"0")</f>
        <v>0</v>
      </c>
      <c r="BG145" s="176" t="str">
        <f>IF(AND('Overflow Report'!$L143="Release [Sewer], Dry Weather",'Overflow Report'!$AA143="November"),'Overflow Report'!$N143,"0")</f>
        <v>0</v>
      </c>
      <c r="BH145" s="176" t="str">
        <f>IF(AND('Overflow Report'!$L143="Release [Sewer], Dry Weather",'Overflow Report'!$AA143="December"),'Overflow Report'!$N143,"0")</f>
        <v>0</v>
      </c>
      <c r="BI145" s="176"/>
      <c r="BJ145" s="176" t="str">
        <f>IF(AND('Overflow Report'!$L143="Release [Sewer], Wet Weather",'Overflow Report'!$AA143="January"),'Overflow Report'!$N143,"0")</f>
        <v>0</v>
      </c>
      <c r="BK145" s="176" t="str">
        <f>IF(AND('Overflow Report'!$L143="Release [Sewer], Wet Weather",'Overflow Report'!$AA143="February"),'Overflow Report'!$N143,"0")</f>
        <v>0</v>
      </c>
      <c r="BL145" s="176" t="str">
        <f>IF(AND('Overflow Report'!$L143="Release [Sewer], Wet Weather",'Overflow Report'!$AA143="March"),'Overflow Report'!$N143,"0")</f>
        <v>0</v>
      </c>
      <c r="BM145" s="176" t="str">
        <f>IF(AND('Overflow Report'!$L143="Release [Sewer], Wet Weather",'Overflow Report'!$AA143="April"),'Overflow Report'!$N143,"0")</f>
        <v>0</v>
      </c>
      <c r="BN145" s="176" t="str">
        <f>IF(AND('Overflow Report'!$L143="Release [Sewer], Wet Weather",'Overflow Report'!$AA143="May"),'Overflow Report'!$N143,"0")</f>
        <v>0</v>
      </c>
      <c r="BO145" s="176" t="str">
        <f>IF(AND('Overflow Report'!$L143="Release [Sewer], Wet Weather",'Overflow Report'!$AA143="June"),'Overflow Report'!$N143,"0")</f>
        <v>0</v>
      </c>
      <c r="BP145" s="176" t="str">
        <f>IF(AND('Overflow Report'!$L143="Release [Sewer], Wet Weather",'Overflow Report'!$AA143="July"),'Overflow Report'!$N143,"0")</f>
        <v>0</v>
      </c>
      <c r="BQ145" s="176" t="str">
        <f>IF(AND('Overflow Report'!$L143="Release [Sewer], Wet Weather",'Overflow Report'!$AA143="August"),'Overflow Report'!$N143,"0")</f>
        <v>0</v>
      </c>
      <c r="BR145" s="176" t="str">
        <f>IF(AND('Overflow Report'!$L143="Release [Sewer], Wet Weather",'Overflow Report'!$AA143="September"),'Overflow Report'!$N143,"0")</f>
        <v>0</v>
      </c>
      <c r="BS145" s="176" t="str">
        <f>IF(AND('Overflow Report'!$L143="Release [Sewer], Wet Weather",'Overflow Report'!$AA143="October"),'Overflow Report'!$N143,"0")</f>
        <v>0</v>
      </c>
      <c r="BT145" s="176" t="str">
        <f>IF(AND('Overflow Report'!$L143="Release [Sewer], Wet Weather",'Overflow Report'!$AA143="November"),'Overflow Report'!$N143,"0")</f>
        <v>0</v>
      </c>
      <c r="BU145" s="176" t="str">
        <f>IF(AND('Overflow Report'!$L143="Release [Sewer], Wet Weather",'Overflow Report'!$AA143="December"),'Overflow Report'!$N143,"0")</f>
        <v>0</v>
      </c>
      <c r="BV145" s="176"/>
      <c r="BW145" s="176"/>
      <c r="BX145" s="176"/>
      <c r="BY145" s="176"/>
      <c r="BZ145" s="176"/>
      <c r="CA145" s="176"/>
      <c r="CB145" s="176"/>
      <c r="CC145" s="176"/>
      <c r="CD145" s="176"/>
      <c r="CE145" s="176"/>
      <c r="CF145" s="176"/>
      <c r="CG145" s="176"/>
      <c r="CH145" s="176"/>
      <c r="CI145" s="176"/>
      <c r="CJ145" s="176"/>
    </row>
    <row r="146" spans="3:88" s="173" customFormat="1" ht="15">
      <c r="C146" s="174"/>
      <c r="D146" s="174"/>
      <c r="E146" s="174"/>
      <c r="R146" s="176"/>
      <c r="S146" s="176"/>
      <c r="T146" s="176"/>
      <c r="U146" s="176"/>
      <c r="V146" s="176"/>
      <c r="W146" s="176" t="str">
        <f>IF(AND('Overflow Report'!$L144="SSO, Dry Weather",'Overflow Report'!$AA144="January"),'Overflow Report'!$N144,"0")</f>
        <v>0</v>
      </c>
      <c r="X146" s="176" t="str">
        <f>IF(AND('Overflow Report'!$L144="SSO, Dry Weather",'Overflow Report'!$AA144="February"),'Overflow Report'!$N144,"0")</f>
        <v>0</v>
      </c>
      <c r="Y146" s="176" t="str">
        <f>IF(AND('Overflow Report'!$L144="SSO, Dry Weather",'Overflow Report'!$AA144="March"),'Overflow Report'!$N144,"0")</f>
        <v>0</v>
      </c>
      <c r="Z146" s="176" t="str">
        <f>IF(AND('Overflow Report'!$L144="SSO, Dry Weather",'Overflow Report'!$AA144="April"),'Overflow Report'!$N144,"0")</f>
        <v>0</v>
      </c>
      <c r="AA146" s="176" t="str">
        <f>IF(AND('Overflow Report'!$L144="SSO, Dry Weather",'Overflow Report'!$AA144="May"),'Overflow Report'!$N144,"0")</f>
        <v>0</v>
      </c>
      <c r="AB146" s="176" t="str">
        <f>IF(AND('Overflow Report'!$L144="SSO, Dry Weather",'Overflow Report'!$AA144="June"),'Overflow Report'!$N144,"0")</f>
        <v>0</v>
      </c>
      <c r="AC146" s="176" t="str">
        <f>IF(AND('Overflow Report'!$L144="SSO, Dry Weather",'Overflow Report'!$AA144="July"),'Overflow Report'!$N144,"0")</f>
        <v>0</v>
      </c>
      <c r="AD146" s="176" t="str">
        <f>IF(AND('Overflow Report'!$L144="SSO, Dry Weather",'Overflow Report'!$AA144="August"),'Overflow Report'!$N144,"0")</f>
        <v>0</v>
      </c>
      <c r="AE146" s="176" t="str">
        <f>IF(AND('Overflow Report'!$L144="SSO, Dry Weather",'Overflow Report'!$AA144="September"),'Overflow Report'!$N144,"0")</f>
        <v>0</v>
      </c>
      <c r="AF146" s="176" t="str">
        <f>IF(AND('Overflow Report'!$L144="SSO, Dry Weather",'Overflow Report'!$AA144="October"),'Overflow Report'!$N144,"0")</f>
        <v>0</v>
      </c>
      <c r="AG146" s="176" t="str">
        <f>IF(AND('Overflow Report'!$L144="SSO, Dry Weather",'Overflow Report'!$AA144="November"),'Overflow Report'!$N144,"0")</f>
        <v>0</v>
      </c>
      <c r="AH146" s="176" t="str">
        <f>IF(AND('Overflow Report'!$L144="SSO, Dry Weather",'Overflow Report'!$AA144="December"),'Overflow Report'!$N144,"0")</f>
        <v>0</v>
      </c>
      <c r="AI146" s="176"/>
      <c r="AJ146" s="176" t="str">
        <f>IF(AND('Overflow Report'!$L144="SSO, Wet Weather",'Overflow Report'!$AA144="January"),'Overflow Report'!$N144,"0")</f>
        <v>0</v>
      </c>
      <c r="AK146" s="176" t="str">
        <f>IF(AND('Overflow Report'!$L144="SSO, Wet Weather",'Overflow Report'!$AA144="February"),'Overflow Report'!$N144,"0")</f>
        <v>0</v>
      </c>
      <c r="AL146" s="176" t="str">
        <f>IF(AND('Overflow Report'!$L144="SSO, Wet Weather",'Overflow Report'!$AA144="March"),'Overflow Report'!$N144,"0")</f>
        <v>0</v>
      </c>
      <c r="AM146" s="176" t="str">
        <f>IF(AND('Overflow Report'!$L144="SSO, Wet Weather",'Overflow Report'!$AA144="April"),'Overflow Report'!$N144,"0")</f>
        <v>0</v>
      </c>
      <c r="AN146" s="176" t="str">
        <f>IF(AND('Overflow Report'!$L144="SSO, Wet Weather",'Overflow Report'!$AA144="May"),'Overflow Report'!$N144,"0")</f>
        <v>0</v>
      </c>
      <c r="AO146" s="176" t="str">
        <f>IF(AND('Overflow Report'!$L144="SSO, Wet Weather",'Overflow Report'!$AA144="June"),'Overflow Report'!$N144,"0")</f>
        <v>0</v>
      </c>
      <c r="AP146" s="176" t="str">
        <f>IF(AND('Overflow Report'!$L144="SSO, Wet Weather",'Overflow Report'!$AA144="July"),'Overflow Report'!$N144,"0")</f>
        <v>0</v>
      </c>
      <c r="AQ146" s="176" t="str">
        <f>IF(AND('Overflow Report'!$L144="SSO, Wet Weather",'Overflow Report'!$AA144="August"),'Overflow Report'!$N144,"0")</f>
        <v>0</v>
      </c>
      <c r="AR146" s="176" t="str">
        <f>IF(AND('Overflow Report'!$L144="SSO, Wet Weather",'Overflow Report'!$AA144="September"),'Overflow Report'!$N144,"0")</f>
        <v>0</v>
      </c>
      <c r="AS146" s="176" t="str">
        <f>IF(AND('Overflow Report'!$L144="SSO, Wet Weather",'Overflow Report'!$AA144="October"),'Overflow Report'!$N144,"0")</f>
        <v>0</v>
      </c>
      <c r="AT146" s="176" t="str">
        <f>IF(AND('Overflow Report'!$L144="SSO, Wet Weather",'Overflow Report'!$AA144="November"),'Overflow Report'!$N144,"0")</f>
        <v>0</v>
      </c>
      <c r="AU146" s="176" t="str">
        <f>IF(AND('Overflow Report'!$L144="SSO, Wet Weather",'Overflow Report'!$AA144="December"),'Overflow Report'!$N144,"0")</f>
        <v>0</v>
      </c>
      <c r="AV146" s="176"/>
      <c r="AW146" s="176" t="str">
        <f>IF(AND('Overflow Report'!$L144="Release [Sewer], Dry Weather",'Overflow Report'!$AA144="January"),'Overflow Report'!$N144,"0")</f>
        <v>0</v>
      </c>
      <c r="AX146" s="176" t="str">
        <f>IF(AND('Overflow Report'!$L144="Release [Sewer], Dry Weather",'Overflow Report'!$AA144="February"),'Overflow Report'!$N144,"0")</f>
        <v>0</v>
      </c>
      <c r="AY146" s="176" t="str">
        <f>IF(AND('Overflow Report'!$L144="Release [Sewer], Dry Weather",'Overflow Report'!$AA144="March"),'Overflow Report'!$N144,"0")</f>
        <v>0</v>
      </c>
      <c r="AZ146" s="176" t="str">
        <f>IF(AND('Overflow Report'!$L144="Release [Sewer], Dry Weather",'Overflow Report'!$AA144="April"),'Overflow Report'!$N144,"0")</f>
        <v>0</v>
      </c>
      <c r="BA146" s="176" t="str">
        <f>IF(AND('Overflow Report'!$L144="Release [Sewer], Dry Weather",'Overflow Report'!$AA144="May"),'Overflow Report'!$N144,"0")</f>
        <v>0</v>
      </c>
      <c r="BB146" s="176" t="str">
        <f>IF(AND('Overflow Report'!$L144="Release [Sewer], Dry Weather",'Overflow Report'!$AA144="June"),'Overflow Report'!$N144,"0")</f>
        <v>0</v>
      </c>
      <c r="BC146" s="176" t="str">
        <f>IF(AND('Overflow Report'!$L144="Release [Sewer], Dry Weather",'Overflow Report'!$AA144="July"),'Overflow Report'!$N144,"0")</f>
        <v>0</v>
      </c>
      <c r="BD146" s="176" t="str">
        <f>IF(AND('Overflow Report'!$L144="Release [Sewer], Dry Weather",'Overflow Report'!$AA144="August"),'Overflow Report'!$N144,"0")</f>
        <v>0</v>
      </c>
      <c r="BE146" s="176" t="str">
        <f>IF(AND('Overflow Report'!$L144="Release [Sewer], Dry Weather",'Overflow Report'!$AA144="September"),'Overflow Report'!$N144,"0")</f>
        <v>0</v>
      </c>
      <c r="BF146" s="176" t="str">
        <f>IF(AND('Overflow Report'!$L144="Release [Sewer], Dry Weather",'Overflow Report'!$AA144="October"),'Overflow Report'!$N144,"0")</f>
        <v>0</v>
      </c>
      <c r="BG146" s="176" t="str">
        <f>IF(AND('Overflow Report'!$L144="Release [Sewer], Dry Weather",'Overflow Report'!$AA144="November"),'Overflow Report'!$N144,"0")</f>
        <v>0</v>
      </c>
      <c r="BH146" s="176" t="str">
        <f>IF(AND('Overflow Report'!$L144="Release [Sewer], Dry Weather",'Overflow Report'!$AA144="December"),'Overflow Report'!$N144,"0")</f>
        <v>0</v>
      </c>
      <c r="BI146" s="176"/>
      <c r="BJ146" s="176" t="str">
        <f>IF(AND('Overflow Report'!$L144="Release [Sewer], Wet Weather",'Overflow Report'!$AA144="January"),'Overflow Report'!$N144,"0")</f>
        <v>0</v>
      </c>
      <c r="BK146" s="176" t="str">
        <f>IF(AND('Overflow Report'!$L144="Release [Sewer], Wet Weather",'Overflow Report'!$AA144="February"),'Overflow Report'!$N144,"0")</f>
        <v>0</v>
      </c>
      <c r="BL146" s="176" t="str">
        <f>IF(AND('Overflow Report'!$L144="Release [Sewer], Wet Weather",'Overflow Report'!$AA144="March"),'Overflow Report'!$N144,"0")</f>
        <v>0</v>
      </c>
      <c r="BM146" s="176" t="str">
        <f>IF(AND('Overflow Report'!$L144="Release [Sewer], Wet Weather",'Overflow Report'!$AA144="April"),'Overflow Report'!$N144,"0")</f>
        <v>0</v>
      </c>
      <c r="BN146" s="176" t="str">
        <f>IF(AND('Overflow Report'!$L144="Release [Sewer], Wet Weather",'Overflow Report'!$AA144="May"),'Overflow Report'!$N144,"0")</f>
        <v>0</v>
      </c>
      <c r="BO146" s="176" t="str">
        <f>IF(AND('Overflow Report'!$L144="Release [Sewer], Wet Weather",'Overflow Report'!$AA144="June"),'Overflow Report'!$N144,"0")</f>
        <v>0</v>
      </c>
      <c r="BP146" s="176" t="str">
        <f>IF(AND('Overflow Report'!$L144="Release [Sewer], Wet Weather",'Overflow Report'!$AA144="July"),'Overflow Report'!$N144,"0")</f>
        <v>0</v>
      </c>
      <c r="BQ146" s="176" t="str">
        <f>IF(AND('Overflow Report'!$L144="Release [Sewer], Wet Weather",'Overflow Report'!$AA144="August"),'Overflow Report'!$N144,"0")</f>
        <v>0</v>
      </c>
      <c r="BR146" s="176" t="str">
        <f>IF(AND('Overflow Report'!$L144="Release [Sewer], Wet Weather",'Overflow Report'!$AA144="September"),'Overflow Report'!$N144,"0")</f>
        <v>0</v>
      </c>
      <c r="BS146" s="176" t="str">
        <f>IF(AND('Overflow Report'!$L144="Release [Sewer], Wet Weather",'Overflow Report'!$AA144="October"),'Overflow Report'!$N144,"0")</f>
        <v>0</v>
      </c>
      <c r="BT146" s="176" t="str">
        <f>IF(AND('Overflow Report'!$L144="Release [Sewer], Wet Weather",'Overflow Report'!$AA144="November"),'Overflow Report'!$N144,"0")</f>
        <v>0</v>
      </c>
      <c r="BU146" s="176" t="str">
        <f>IF(AND('Overflow Report'!$L144="Release [Sewer], Wet Weather",'Overflow Report'!$AA144="December"),'Overflow Report'!$N144,"0")</f>
        <v>0</v>
      </c>
      <c r="BV146" s="176"/>
      <c r="BW146" s="176"/>
      <c r="BX146" s="176"/>
      <c r="BY146" s="176"/>
      <c r="BZ146" s="176"/>
      <c r="CA146" s="176"/>
      <c r="CB146" s="176"/>
      <c r="CC146" s="176"/>
      <c r="CD146" s="176"/>
      <c r="CE146" s="176"/>
      <c r="CF146" s="176"/>
      <c r="CG146" s="176"/>
      <c r="CH146" s="176"/>
      <c r="CI146" s="176"/>
      <c r="CJ146" s="176"/>
    </row>
    <row r="147" spans="3:88" s="173" customFormat="1" ht="15">
      <c r="C147" s="174"/>
      <c r="D147" s="174"/>
      <c r="E147" s="174"/>
      <c r="R147" s="176"/>
      <c r="S147" s="176"/>
      <c r="T147" s="176"/>
      <c r="U147" s="176"/>
      <c r="V147" s="176"/>
      <c r="W147" s="176" t="str">
        <f>IF(AND('Overflow Report'!$L145="SSO, Dry Weather",'Overflow Report'!$AA145="January"),'Overflow Report'!$N145,"0")</f>
        <v>0</v>
      </c>
      <c r="X147" s="176" t="str">
        <f>IF(AND('Overflow Report'!$L145="SSO, Dry Weather",'Overflow Report'!$AA145="February"),'Overflow Report'!$N145,"0")</f>
        <v>0</v>
      </c>
      <c r="Y147" s="176" t="str">
        <f>IF(AND('Overflow Report'!$L145="SSO, Dry Weather",'Overflow Report'!$AA145="March"),'Overflow Report'!$N145,"0")</f>
        <v>0</v>
      </c>
      <c r="Z147" s="176" t="str">
        <f>IF(AND('Overflow Report'!$L145="SSO, Dry Weather",'Overflow Report'!$AA145="April"),'Overflow Report'!$N145,"0")</f>
        <v>0</v>
      </c>
      <c r="AA147" s="176" t="str">
        <f>IF(AND('Overflow Report'!$L145="SSO, Dry Weather",'Overflow Report'!$AA145="May"),'Overflow Report'!$N145,"0")</f>
        <v>0</v>
      </c>
      <c r="AB147" s="176" t="str">
        <f>IF(AND('Overflow Report'!$L145="SSO, Dry Weather",'Overflow Report'!$AA145="June"),'Overflow Report'!$N145,"0")</f>
        <v>0</v>
      </c>
      <c r="AC147" s="176" t="str">
        <f>IF(AND('Overflow Report'!$L145="SSO, Dry Weather",'Overflow Report'!$AA145="July"),'Overflow Report'!$N145,"0")</f>
        <v>0</v>
      </c>
      <c r="AD147" s="176" t="str">
        <f>IF(AND('Overflow Report'!$L145="SSO, Dry Weather",'Overflow Report'!$AA145="August"),'Overflow Report'!$N145,"0")</f>
        <v>0</v>
      </c>
      <c r="AE147" s="176" t="str">
        <f>IF(AND('Overflow Report'!$L145="SSO, Dry Weather",'Overflow Report'!$AA145="September"),'Overflow Report'!$N145,"0")</f>
        <v>0</v>
      </c>
      <c r="AF147" s="176" t="str">
        <f>IF(AND('Overflow Report'!$L145="SSO, Dry Weather",'Overflow Report'!$AA145="October"),'Overflow Report'!$N145,"0")</f>
        <v>0</v>
      </c>
      <c r="AG147" s="176" t="str">
        <f>IF(AND('Overflow Report'!$L145="SSO, Dry Weather",'Overflow Report'!$AA145="November"),'Overflow Report'!$N145,"0")</f>
        <v>0</v>
      </c>
      <c r="AH147" s="176" t="str">
        <f>IF(AND('Overflow Report'!$L145="SSO, Dry Weather",'Overflow Report'!$AA145="December"),'Overflow Report'!$N145,"0")</f>
        <v>0</v>
      </c>
      <c r="AI147" s="176"/>
      <c r="AJ147" s="176" t="str">
        <f>IF(AND('Overflow Report'!$L145="SSO, Wet Weather",'Overflow Report'!$AA145="January"),'Overflow Report'!$N145,"0")</f>
        <v>0</v>
      </c>
      <c r="AK147" s="176" t="str">
        <f>IF(AND('Overflow Report'!$L145="SSO, Wet Weather",'Overflow Report'!$AA145="February"),'Overflow Report'!$N145,"0")</f>
        <v>0</v>
      </c>
      <c r="AL147" s="176" t="str">
        <f>IF(AND('Overflow Report'!$L145="SSO, Wet Weather",'Overflow Report'!$AA145="March"),'Overflow Report'!$N145,"0")</f>
        <v>0</v>
      </c>
      <c r="AM147" s="176" t="str">
        <f>IF(AND('Overflow Report'!$L145="SSO, Wet Weather",'Overflow Report'!$AA145="April"),'Overflow Report'!$N145,"0")</f>
        <v>0</v>
      </c>
      <c r="AN147" s="176" t="str">
        <f>IF(AND('Overflow Report'!$L145="SSO, Wet Weather",'Overflow Report'!$AA145="May"),'Overflow Report'!$N145,"0")</f>
        <v>0</v>
      </c>
      <c r="AO147" s="176" t="str">
        <f>IF(AND('Overflow Report'!$L145="SSO, Wet Weather",'Overflow Report'!$AA145="June"),'Overflow Report'!$N145,"0")</f>
        <v>0</v>
      </c>
      <c r="AP147" s="176" t="str">
        <f>IF(AND('Overflow Report'!$L145="SSO, Wet Weather",'Overflow Report'!$AA145="July"),'Overflow Report'!$N145,"0")</f>
        <v>0</v>
      </c>
      <c r="AQ147" s="176" t="str">
        <f>IF(AND('Overflow Report'!$L145="SSO, Wet Weather",'Overflow Report'!$AA145="August"),'Overflow Report'!$N145,"0")</f>
        <v>0</v>
      </c>
      <c r="AR147" s="176" t="str">
        <f>IF(AND('Overflow Report'!$L145="SSO, Wet Weather",'Overflow Report'!$AA145="September"),'Overflow Report'!$N145,"0")</f>
        <v>0</v>
      </c>
      <c r="AS147" s="176" t="str">
        <f>IF(AND('Overflow Report'!$L145="SSO, Wet Weather",'Overflow Report'!$AA145="October"),'Overflow Report'!$N145,"0")</f>
        <v>0</v>
      </c>
      <c r="AT147" s="176" t="str">
        <f>IF(AND('Overflow Report'!$L145="SSO, Wet Weather",'Overflow Report'!$AA145="November"),'Overflow Report'!$N145,"0")</f>
        <v>0</v>
      </c>
      <c r="AU147" s="176" t="str">
        <f>IF(AND('Overflow Report'!$L145="SSO, Wet Weather",'Overflow Report'!$AA145="December"),'Overflow Report'!$N145,"0")</f>
        <v>0</v>
      </c>
      <c r="AV147" s="176"/>
      <c r="AW147" s="176" t="str">
        <f>IF(AND('Overflow Report'!$L145="Release [Sewer], Dry Weather",'Overflow Report'!$AA145="January"),'Overflow Report'!$N145,"0")</f>
        <v>0</v>
      </c>
      <c r="AX147" s="176" t="str">
        <f>IF(AND('Overflow Report'!$L145="Release [Sewer], Dry Weather",'Overflow Report'!$AA145="February"),'Overflow Report'!$N145,"0")</f>
        <v>0</v>
      </c>
      <c r="AY147" s="176" t="str">
        <f>IF(AND('Overflow Report'!$L145="Release [Sewer], Dry Weather",'Overflow Report'!$AA145="March"),'Overflow Report'!$N145,"0")</f>
        <v>0</v>
      </c>
      <c r="AZ147" s="176" t="str">
        <f>IF(AND('Overflow Report'!$L145="Release [Sewer], Dry Weather",'Overflow Report'!$AA145="April"),'Overflow Report'!$N145,"0")</f>
        <v>0</v>
      </c>
      <c r="BA147" s="176" t="str">
        <f>IF(AND('Overflow Report'!$L145="Release [Sewer], Dry Weather",'Overflow Report'!$AA145="May"),'Overflow Report'!$N145,"0")</f>
        <v>0</v>
      </c>
      <c r="BB147" s="176" t="str">
        <f>IF(AND('Overflow Report'!$L145="Release [Sewer], Dry Weather",'Overflow Report'!$AA145="June"),'Overflow Report'!$N145,"0")</f>
        <v>0</v>
      </c>
      <c r="BC147" s="176" t="str">
        <f>IF(AND('Overflow Report'!$L145="Release [Sewer], Dry Weather",'Overflow Report'!$AA145="July"),'Overflow Report'!$N145,"0")</f>
        <v>0</v>
      </c>
      <c r="BD147" s="176" t="str">
        <f>IF(AND('Overflow Report'!$L145="Release [Sewer], Dry Weather",'Overflow Report'!$AA145="August"),'Overflow Report'!$N145,"0")</f>
        <v>0</v>
      </c>
      <c r="BE147" s="176" t="str">
        <f>IF(AND('Overflow Report'!$L145="Release [Sewer], Dry Weather",'Overflow Report'!$AA145="September"),'Overflow Report'!$N145,"0")</f>
        <v>0</v>
      </c>
      <c r="BF147" s="176" t="str">
        <f>IF(AND('Overflow Report'!$L145="Release [Sewer], Dry Weather",'Overflow Report'!$AA145="October"),'Overflow Report'!$N145,"0")</f>
        <v>0</v>
      </c>
      <c r="BG147" s="176" t="str">
        <f>IF(AND('Overflow Report'!$L145="Release [Sewer], Dry Weather",'Overflow Report'!$AA145="November"),'Overflow Report'!$N145,"0")</f>
        <v>0</v>
      </c>
      <c r="BH147" s="176" t="str">
        <f>IF(AND('Overflow Report'!$L145="Release [Sewer], Dry Weather",'Overflow Report'!$AA145="December"),'Overflow Report'!$N145,"0")</f>
        <v>0</v>
      </c>
      <c r="BI147" s="176"/>
      <c r="BJ147" s="176" t="str">
        <f>IF(AND('Overflow Report'!$L145="Release [Sewer], Wet Weather",'Overflow Report'!$AA145="January"),'Overflow Report'!$N145,"0")</f>
        <v>0</v>
      </c>
      <c r="BK147" s="176" t="str">
        <f>IF(AND('Overflow Report'!$L145="Release [Sewer], Wet Weather",'Overflow Report'!$AA145="February"),'Overflow Report'!$N145,"0")</f>
        <v>0</v>
      </c>
      <c r="BL147" s="176" t="str">
        <f>IF(AND('Overflow Report'!$L145="Release [Sewer], Wet Weather",'Overflow Report'!$AA145="March"),'Overflow Report'!$N145,"0")</f>
        <v>0</v>
      </c>
      <c r="BM147" s="176" t="str">
        <f>IF(AND('Overflow Report'!$L145="Release [Sewer], Wet Weather",'Overflow Report'!$AA145="April"),'Overflow Report'!$N145,"0")</f>
        <v>0</v>
      </c>
      <c r="BN147" s="176" t="str">
        <f>IF(AND('Overflow Report'!$L145="Release [Sewer], Wet Weather",'Overflow Report'!$AA145="May"),'Overflow Report'!$N145,"0")</f>
        <v>0</v>
      </c>
      <c r="BO147" s="176" t="str">
        <f>IF(AND('Overflow Report'!$L145="Release [Sewer], Wet Weather",'Overflow Report'!$AA145="June"),'Overflow Report'!$N145,"0")</f>
        <v>0</v>
      </c>
      <c r="BP147" s="176" t="str">
        <f>IF(AND('Overflow Report'!$L145="Release [Sewer], Wet Weather",'Overflow Report'!$AA145="July"),'Overflow Report'!$N145,"0")</f>
        <v>0</v>
      </c>
      <c r="BQ147" s="176" t="str">
        <f>IF(AND('Overflow Report'!$L145="Release [Sewer], Wet Weather",'Overflow Report'!$AA145="August"),'Overflow Report'!$N145,"0")</f>
        <v>0</v>
      </c>
      <c r="BR147" s="176" t="str">
        <f>IF(AND('Overflow Report'!$L145="Release [Sewer], Wet Weather",'Overflow Report'!$AA145="September"),'Overflow Report'!$N145,"0")</f>
        <v>0</v>
      </c>
      <c r="BS147" s="176" t="str">
        <f>IF(AND('Overflow Report'!$L145="Release [Sewer], Wet Weather",'Overflow Report'!$AA145="October"),'Overflow Report'!$N145,"0")</f>
        <v>0</v>
      </c>
      <c r="BT147" s="176" t="str">
        <f>IF(AND('Overflow Report'!$L145="Release [Sewer], Wet Weather",'Overflow Report'!$AA145="November"),'Overflow Report'!$N145,"0")</f>
        <v>0</v>
      </c>
      <c r="BU147" s="176" t="str">
        <f>IF(AND('Overflow Report'!$L145="Release [Sewer], Wet Weather",'Overflow Report'!$AA145="December"),'Overflow Report'!$N145,"0")</f>
        <v>0</v>
      </c>
      <c r="BV147" s="176"/>
      <c r="BW147" s="176"/>
      <c r="BX147" s="176"/>
      <c r="BY147" s="176"/>
      <c r="BZ147" s="176"/>
      <c r="CA147" s="176"/>
      <c r="CB147" s="176"/>
      <c r="CC147" s="176"/>
      <c r="CD147" s="176"/>
      <c r="CE147" s="176"/>
      <c r="CF147" s="176"/>
      <c r="CG147" s="176"/>
      <c r="CH147" s="176"/>
      <c r="CI147" s="176"/>
      <c r="CJ147" s="176"/>
    </row>
    <row r="148" spans="3:88" s="173" customFormat="1" ht="15">
      <c r="C148" s="174"/>
      <c r="D148" s="174"/>
      <c r="E148" s="174"/>
      <c r="R148" s="176"/>
      <c r="S148" s="176"/>
      <c r="T148" s="176"/>
      <c r="U148" s="176"/>
      <c r="V148" s="176"/>
      <c r="W148" s="176" t="str">
        <f>IF(AND('Overflow Report'!$L146="SSO, Dry Weather",'Overflow Report'!$AA146="January"),'Overflow Report'!$N146,"0")</f>
        <v>0</v>
      </c>
      <c r="X148" s="176" t="str">
        <f>IF(AND('Overflow Report'!$L146="SSO, Dry Weather",'Overflow Report'!$AA146="February"),'Overflow Report'!$N146,"0")</f>
        <v>0</v>
      </c>
      <c r="Y148" s="176" t="str">
        <f>IF(AND('Overflow Report'!$L146="SSO, Dry Weather",'Overflow Report'!$AA146="March"),'Overflow Report'!$N146,"0")</f>
        <v>0</v>
      </c>
      <c r="Z148" s="176" t="str">
        <f>IF(AND('Overflow Report'!$L146="SSO, Dry Weather",'Overflow Report'!$AA146="April"),'Overflow Report'!$N146,"0")</f>
        <v>0</v>
      </c>
      <c r="AA148" s="176" t="str">
        <f>IF(AND('Overflow Report'!$L146="SSO, Dry Weather",'Overflow Report'!$AA146="May"),'Overflow Report'!$N146,"0")</f>
        <v>0</v>
      </c>
      <c r="AB148" s="176" t="str">
        <f>IF(AND('Overflow Report'!$L146="SSO, Dry Weather",'Overflow Report'!$AA146="June"),'Overflow Report'!$N146,"0")</f>
        <v>0</v>
      </c>
      <c r="AC148" s="176" t="str">
        <f>IF(AND('Overflow Report'!$L146="SSO, Dry Weather",'Overflow Report'!$AA146="July"),'Overflow Report'!$N146,"0")</f>
        <v>0</v>
      </c>
      <c r="AD148" s="176" t="str">
        <f>IF(AND('Overflow Report'!$L146="SSO, Dry Weather",'Overflow Report'!$AA146="August"),'Overflow Report'!$N146,"0")</f>
        <v>0</v>
      </c>
      <c r="AE148" s="176" t="str">
        <f>IF(AND('Overflow Report'!$L146="SSO, Dry Weather",'Overflow Report'!$AA146="September"),'Overflow Report'!$N146,"0")</f>
        <v>0</v>
      </c>
      <c r="AF148" s="176" t="str">
        <f>IF(AND('Overflow Report'!$L146="SSO, Dry Weather",'Overflow Report'!$AA146="October"),'Overflow Report'!$N146,"0")</f>
        <v>0</v>
      </c>
      <c r="AG148" s="176" t="str">
        <f>IF(AND('Overflow Report'!$L146="SSO, Dry Weather",'Overflow Report'!$AA146="November"),'Overflow Report'!$N146,"0")</f>
        <v>0</v>
      </c>
      <c r="AH148" s="176" t="str">
        <f>IF(AND('Overflow Report'!$L146="SSO, Dry Weather",'Overflow Report'!$AA146="December"),'Overflow Report'!$N146,"0")</f>
        <v>0</v>
      </c>
      <c r="AI148" s="176"/>
      <c r="AJ148" s="176" t="str">
        <f>IF(AND('Overflow Report'!$L146="SSO, Wet Weather",'Overflow Report'!$AA146="January"),'Overflow Report'!$N146,"0")</f>
        <v>0</v>
      </c>
      <c r="AK148" s="176" t="str">
        <f>IF(AND('Overflow Report'!$L146="SSO, Wet Weather",'Overflow Report'!$AA146="February"),'Overflow Report'!$N146,"0")</f>
        <v>0</v>
      </c>
      <c r="AL148" s="176" t="str">
        <f>IF(AND('Overflow Report'!$L146="SSO, Wet Weather",'Overflow Report'!$AA146="March"),'Overflow Report'!$N146,"0")</f>
        <v>0</v>
      </c>
      <c r="AM148" s="176" t="str">
        <f>IF(AND('Overflow Report'!$L146="SSO, Wet Weather",'Overflow Report'!$AA146="April"),'Overflow Report'!$N146,"0")</f>
        <v>0</v>
      </c>
      <c r="AN148" s="176" t="str">
        <f>IF(AND('Overflow Report'!$L146="SSO, Wet Weather",'Overflow Report'!$AA146="May"),'Overflow Report'!$N146,"0")</f>
        <v>0</v>
      </c>
      <c r="AO148" s="176" t="str">
        <f>IF(AND('Overflow Report'!$L146="SSO, Wet Weather",'Overflow Report'!$AA146="June"),'Overflow Report'!$N146,"0")</f>
        <v>0</v>
      </c>
      <c r="AP148" s="176" t="str">
        <f>IF(AND('Overflow Report'!$L146="SSO, Wet Weather",'Overflow Report'!$AA146="July"),'Overflow Report'!$N146,"0")</f>
        <v>0</v>
      </c>
      <c r="AQ148" s="176" t="str">
        <f>IF(AND('Overflow Report'!$L146="SSO, Wet Weather",'Overflow Report'!$AA146="August"),'Overflow Report'!$N146,"0")</f>
        <v>0</v>
      </c>
      <c r="AR148" s="176" t="str">
        <f>IF(AND('Overflow Report'!$L146="SSO, Wet Weather",'Overflow Report'!$AA146="September"),'Overflow Report'!$N146,"0")</f>
        <v>0</v>
      </c>
      <c r="AS148" s="176" t="str">
        <f>IF(AND('Overflow Report'!$L146="SSO, Wet Weather",'Overflow Report'!$AA146="October"),'Overflow Report'!$N146,"0")</f>
        <v>0</v>
      </c>
      <c r="AT148" s="176" t="str">
        <f>IF(AND('Overflow Report'!$L146="SSO, Wet Weather",'Overflow Report'!$AA146="November"),'Overflow Report'!$N146,"0")</f>
        <v>0</v>
      </c>
      <c r="AU148" s="176" t="str">
        <f>IF(AND('Overflow Report'!$L146="SSO, Wet Weather",'Overflow Report'!$AA146="December"),'Overflow Report'!$N146,"0")</f>
        <v>0</v>
      </c>
      <c r="AV148" s="176"/>
      <c r="AW148" s="176" t="str">
        <f>IF(AND('Overflow Report'!$L146="Release [Sewer], Dry Weather",'Overflow Report'!$AA146="January"),'Overflow Report'!$N146,"0")</f>
        <v>0</v>
      </c>
      <c r="AX148" s="176" t="str">
        <f>IF(AND('Overflow Report'!$L146="Release [Sewer], Dry Weather",'Overflow Report'!$AA146="February"),'Overflow Report'!$N146,"0")</f>
        <v>0</v>
      </c>
      <c r="AY148" s="176" t="str">
        <f>IF(AND('Overflow Report'!$L146="Release [Sewer], Dry Weather",'Overflow Report'!$AA146="March"),'Overflow Report'!$N146,"0")</f>
        <v>0</v>
      </c>
      <c r="AZ148" s="176" t="str">
        <f>IF(AND('Overflow Report'!$L146="Release [Sewer], Dry Weather",'Overflow Report'!$AA146="April"),'Overflow Report'!$N146,"0")</f>
        <v>0</v>
      </c>
      <c r="BA148" s="176" t="str">
        <f>IF(AND('Overflow Report'!$L146="Release [Sewer], Dry Weather",'Overflow Report'!$AA146="May"),'Overflow Report'!$N146,"0")</f>
        <v>0</v>
      </c>
      <c r="BB148" s="176" t="str">
        <f>IF(AND('Overflow Report'!$L146="Release [Sewer], Dry Weather",'Overflow Report'!$AA146="June"),'Overflow Report'!$N146,"0")</f>
        <v>0</v>
      </c>
      <c r="BC148" s="176" t="str">
        <f>IF(AND('Overflow Report'!$L146="Release [Sewer], Dry Weather",'Overflow Report'!$AA146="July"),'Overflow Report'!$N146,"0")</f>
        <v>0</v>
      </c>
      <c r="BD148" s="176" t="str">
        <f>IF(AND('Overflow Report'!$L146="Release [Sewer], Dry Weather",'Overflow Report'!$AA146="August"),'Overflow Report'!$N146,"0")</f>
        <v>0</v>
      </c>
      <c r="BE148" s="176" t="str">
        <f>IF(AND('Overflow Report'!$L146="Release [Sewer], Dry Weather",'Overflow Report'!$AA146="September"),'Overflow Report'!$N146,"0")</f>
        <v>0</v>
      </c>
      <c r="BF148" s="176" t="str">
        <f>IF(AND('Overflow Report'!$L146="Release [Sewer], Dry Weather",'Overflow Report'!$AA146="October"),'Overflow Report'!$N146,"0")</f>
        <v>0</v>
      </c>
      <c r="BG148" s="176" t="str">
        <f>IF(AND('Overflow Report'!$L146="Release [Sewer], Dry Weather",'Overflow Report'!$AA146="November"),'Overflow Report'!$N146,"0")</f>
        <v>0</v>
      </c>
      <c r="BH148" s="176" t="str">
        <f>IF(AND('Overflow Report'!$L146="Release [Sewer], Dry Weather",'Overflow Report'!$AA146="December"),'Overflow Report'!$N146,"0")</f>
        <v>0</v>
      </c>
      <c r="BI148" s="176"/>
      <c r="BJ148" s="176" t="str">
        <f>IF(AND('Overflow Report'!$L146="Release [Sewer], Wet Weather",'Overflow Report'!$AA146="January"),'Overflow Report'!$N146,"0")</f>
        <v>0</v>
      </c>
      <c r="BK148" s="176" t="str">
        <f>IF(AND('Overflow Report'!$L146="Release [Sewer], Wet Weather",'Overflow Report'!$AA146="February"),'Overflow Report'!$N146,"0")</f>
        <v>0</v>
      </c>
      <c r="BL148" s="176" t="str">
        <f>IF(AND('Overflow Report'!$L146="Release [Sewer], Wet Weather",'Overflow Report'!$AA146="March"),'Overflow Report'!$N146,"0")</f>
        <v>0</v>
      </c>
      <c r="BM148" s="176" t="str">
        <f>IF(AND('Overflow Report'!$L146="Release [Sewer], Wet Weather",'Overflow Report'!$AA146="April"),'Overflow Report'!$N146,"0")</f>
        <v>0</v>
      </c>
      <c r="BN148" s="176" t="str">
        <f>IF(AND('Overflow Report'!$L146="Release [Sewer], Wet Weather",'Overflow Report'!$AA146="May"),'Overflow Report'!$N146,"0")</f>
        <v>0</v>
      </c>
      <c r="BO148" s="176" t="str">
        <f>IF(AND('Overflow Report'!$L146="Release [Sewer], Wet Weather",'Overflow Report'!$AA146="June"),'Overflow Report'!$N146,"0")</f>
        <v>0</v>
      </c>
      <c r="BP148" s="176" t="str">
        <f>IF(AND('Overflow Report'!$L146="Release [Sewer], Wet Weather",'Overflow Report'!$AA146="July"),'Overflow Report'!$N146,"0")</f>
        <v>0</v>
      </c>
      <c r="BQ148" s="176" t="str">
        <f>IF(AND('Overflow Report'!$L146="Release [Sewer], Wet Weather",'Overflow Report'!$AA146="August"),'Overflow Report'!$N146,"0")</f>
        <v>0</v>
      </c>
      <c r="BR148" s="176" t="str">
        <f>IF(AND('Overflow Report'!$L146="Release [Sewer], Wet Weather",'Overflow Report'!$AA146="September"),'Overflow Report'!$N146,"0")</f>
        <v>0</v>
      </c>
      <c r="BS148" s="176" t="str">
        <f>IF(AND('Overflow Report'!$L146="Release [Sewer], Wet Weather",'Overflow Report'!$AA146="October"),'Overflow Report'!$N146,"0")</f>
        <v>0</v>
      </c>
      <c r="BT148" s="176" t="str">
        <f>IF(AND('Overflow Report'!$L146="Release [Sewer], Wet Weather",'Overflow Report'!$AA146="November"),'Overflow Report'!$N146,"0")</f>
        <v>0</v>
      </c>
      <c r="BU148" s="176" t="str">
        <f>IF(AND('Overflow Report'!$L146="Release [Sewer], Wet Weather",'Overflow Report'!$AA146="December"),'Overflow Report'!$N146,"0")</f>
        <v>0</v>
      </c>
      <c r="BV148" s="176"/>
      <c r="BW148" s="176"/>
      <c r="BX148" s="176"/>
      <c r="BY148" s="176"/>
      <c r="BZ148" s="176"/>
      <c r="CA148" s="176"/>
      <c r="CB148" s="176"/>
      <c r="CC148" s="176"/>
      <c r="CD148" s="176"/>
      <c r="CE148" s="176"/>
      <c r="CF148" s="176"/>
      <c r="CG148" s="176"/>
      <c r="CH148" s="176"/>
      <c r="CI148" s="176"/>
      <c r="CJ148" s="176"/>
    </row>
    <row r="149" spans="3:88" s="173" customFormat="1" ht="15">
      <c r="C149" s="174"/>
      <c r="D149" s="174"/>
      <c r="E149" s="174"/>
      <c r="R149" s="176"/>
      <c r="S149" s="176"/>
      <c r="T149" s="176"/>
      <c r="U149" s="176"/>
      <c r="V149" s="176"/>
      <c r="W149" s="176" t="str">
        <f>IF(AND('Overflow Report'!$L147="SSO, Dry Weather",'Overflow Report'!$AA147="January"),'Overflow Report'!$N147,"0")</f>
        <v>0</v>
      </c>
      <c r="X149" s="176" t="str">
        <f>IF(AND('Overflow Report'!$L147="SSO, Dry Weather",'Overflow Report'!$AA147="February"),'Overflow Report'!$N147,"0")</f>
        <v>0</v>
      </c>
      <c r="Y149" s="176" t="str">
        <f>IF(AND('Overflow Report'!$L147="SSO, Dry Weather",'Overflow Report'!$AA147="March"),'Overflow Report'!$N147,"0")</f>
        <v>0</v>
      </c>
      <c r="Z149" s="176" t="str">
        <f>IF(AND('Overflow Report'!$L147="SSO, Dry Weather",'Overflow Report'!$AA147="April"),'Overflow Report'!$N147,"0")</f>
        <v>0</v>
      </c>
      <c r="AA149" s="176" t="str">
        <f>IF(AND('Overflow Report'!$L147="SSO, Dry Weather",'Overflow Report'!$AA147="May"),'Overflow Report'!$N147,"0")</f>
        <v>0</v>
      </c>
      <c r="AB149" s="176" t="str">
        <f>IF(AND('Overflow Report'!$L147="SSO, Dry Weather",'Overflow Report'!$AA147="June"),'Overflow Report'!$N147,"0")</f>
        <v>0</v>
      </c>
      <c r="AC149" s="176" t="str">
        <f>IF(AND('Overflow Report'!$L147="SSO, Dry Weather",'Overflow Report'!$AA147="July"),'Overflow Report'!$N147,"0")</f>
        <v>0</v>
      </c>
      <c r="AD149" s="176" t="str">
        <f>IF(AND('Overflow Report'!$L147="SSO, Dry Weather",'Overflow Report'!$AA147="August"),'Overflow Report'!$N147,"0")</f>
        <v>0</v>
      </c>
      <c r="AE149" s="176" t="str">
        <f>IF(AND('Overflow Report'!$L147="SSO, Dry Weather",'Overflow Report'!$AA147="September"),'Overflow Report'!$N147,"0")</f>
        <v>0</v>
      </c>
      <c r="AF149" s="176" t="str">
        <f>IF(AND('Overflow Report'!$L147="SSO, Dry Weather",'Overflow Report'!$AA147="October"),'Overflow Report'!$N147,"0")</f>
        <v>0</v>
      </c>
      <c r="AG149" s="176" t="str">
        <f>IF(AND('Overflow Report'!$L147="SSO, Dry Weather",'Overflow Report'!$AA147="November"),'Overflow Report'!$N147,"0")</f>
        <v>0</v>
      </c>
      <c r="AH149" s="176" t="str">
        <f>IF(AND('Overflow Report'!$L147="SSO, Dry Weather",'Overflow Report'!$AA147="December"),'Overflow Report'!$N147,"0")</f>
        <v>0</v>
      </c>
      <c r="AI149" s="176"/>
      <c r="AJ149" s="176" t="str">
        <f>IF(AND('Overflow Report'!$L147="SSO, Wet Weather",'Overflow Report'!$AA147="January"),'Overflow Report'!$N147,"0")</f>
        <v>0</v>
      </c>
      <c r="AK149" s="176" t="str">
        <f>IF(AND('Overflow Report'!$L147="SSO, Wet Weather",'Overflow Report'!$AA147="February"),'Overflow Report'!$N147,"0")</f>
        <v>0</v>
      </c>
      <c r="AL149" s="176" t="str">
        <f>IF(AND('Overflow Report'!$L147="SSO, Wet Weather",'Overflow Report'!$AA147="March"),'Overflow Report'!$N147,"0")</f>
        <v>0</v>
      </c>
      <c r="AM149" s="176" t="str">
        <f>IF(AND('Overflow Report'!$L147="SSO, Wet Weather",'Overflow Report'!$AA147="April"),'Overflow Report'!$N147,"0")</f>
        <v>0</v>
      </c>
      <c r="AN149" s="176" t="str">
        <f>IF(AND('Overflow Report'!$L147="SSO, Wet Weather",'Overflow Report'!$AA147="May"),'Overflow Report'!$N147,"0")</f>
        <v>0</v>
      </c>
      <c r="AO149" s="176" t="str">
        <f>IF(AND('Overflow Report'!$L147="SSO, Wet Weather",'Overflow Report'!$AA147="June"),'Overflow Report'!$N147,"0")</f>
        <v>0</v>
      </c>
      <c r="AP149" s="176" t="str">
        <f>IF(AND('Overflow Report'!$L147="SSO, Wet Weather",'Overflow Report'!$AA147="July"),'Overflow Report'!$N147,"0")</f>
        <v>0</v>
      </c>
      <c r="AQ149" s="176" t="str">
        <f>IF(AND('Overflow Report'!$L147="SSO, Wet Weather",'Overflow Report'!$AA147="August"),'Overflow Report'!$N147,"0")</f>
        <v>0</v>
      </c>
      <c r="AR149" s="176" t="str">
        <f>IF(AND('Overflow Report'!$L147="SSO, Wet Weather",'Overflow Report'!$AA147="September"),'Overflow Report'!$N147,"0")</f>
        <v>0</v>
      </c>
      <c r="AS149" s="176" t="str">
        <f>IF(AND('Overflow Report'!$L147="SSO, Wet Weather",'Overflow Report'!$AA147="October"),'Overflow Report'!$N147,"0")</f>
        <v>0</v>
      </c>
      <c r="AT149" s="176" t="str">
        <f>IF(AND('Overflow Report'!$L147="SSO, Wet Weather",'Overflow Report'!$AA147="November"),'Overflow Report'!$N147,"0")</f>
        <v>0</v>
      </c>
      <c r="AU149" s="176" t="str">
        <f>IF(AND('Overflow Report'!$L147="SSO, Wet Weather",'Overflow Report'!$AA147="December"),'Overflow Report'!$N147,"0")</f>
        <v>0</v>
      </c>
      <c r="AV149" s="176"/>
      <c r="AW149" s="176" t="str">
        <f>IF(AND('Overflow Report'!$L147="Release [Sewer], Dry Weather",'Overflow Report'!$AA147="January"),'Overflow Report'!$N147,"0")</f>
        <v>0</v>
      </c>
      <c r="AX149" s="176" t="str">
        <f>IF(AND('Overflow Report'!$L147="Release [Sewer], Dry Weather",'Overflow Report'!$AA147="February"),'Overflow Report'!$N147,"0")</f>
        <v>0</v>
      </c>
      <c r="AY149" s="176" t="str">
        <f>IF(AND('Overflow Report'!$L147="Release [Sewer], Dry Weather",'Overflow Report'!$AA147="March"),'Overflow Report'!$N147,"0")</f>
        <v>0</v>
      </c>
      <c r="AZ149" s="176" t="str">
        <f>IF(AND('Overflow Report'!$L147="Release [Sewer], Dry Weather",'Overflow Report'!$AA147="April"),'Overflow Report'!$N147,"0")</f>
        <v>0</v>
      </c>
      <c r="BA149" s="176" t="str">
        <f>IF(AND('Overflow Report'!$L147="Release [Sewer], Dry Weather",'Overflow Report'!$AA147="May"),'Overflow Report'!$N147,"0")</f>
        <v>0</v>
      </c>
      <c r="BB149" s="176" t="str">
        <f>IF(AND('Overflow Report'!$L147="Release [Sewer], Dry Weather",'Overflow Report'!$AA147="June"),'Overflow Report'!$N147,"0")</f>
        <v>0</v>
      </c>
      <c r="BC149" s="176" t="str">
        <f>IF(AND('Overflow Report'!$L147="Release [Sewer], Dry Weather",'Overflow Report'!$AA147="July"),'Overflow Report'!$N147,"0")</f>
        <v>0</v>
      </c>
      <c r="BD149" s="176" t="str">
        <f>IF(AND('Overflow Report'!$L147="Release [Sewer], Dry Weather",'Overflow Report'!$AA147="August"),'Overflow Report'!$N147,"0")</f>
        <v>0</v>
      </c>
      <c r="BE149" s="176" t="str">
        <f>IF(AND('Overflow Report'!$L147="Release [Sewer], Dry Weather",'Overflow Report'!$AA147="September"),'Overflow Report'!$N147,"0")</f>
        <v>0</v>
      </c>
      <c r="BF149" s="176" t="str">
        <f>IF(AND('Overflow Report'!$L147="Release [Sewer], Dry Weather",'Overflow Report'!$AA147="October"),'Overflow Report'!$N147,"0")</f>
        <v>0</v>
      </c>
      <c r="BG149" s="176" t="str">
        <f>IF(AND('Overflow Report'!$L147="Release [Sewer], Dry Weather",'Overflow Report'!$AA147="November"),'Overflow Report'!$N147,"0")</f>
        <v>0</v>
      </c>
      <c r="BH149" s="176" t="str">
        <f>IF(AND('Overflow Report'!$L147="Release [Sewer], Dry Weather",'Overflow Report'!$AA147="December"),'Overflow Report'!$N147,"0")</f>
        <v>0</v>
      </c>
      <c r="BI149" s="176"/>
      <c r="BJ149" s="176" t="str">
        <f>IF(AND('Overflow Report'!$L147="Release [Sewer], Wet Weather",'Overflow Report'!$AA147="January"),'Overflow Report'!$N147,"0")</f>
        <v>0</v>
      </c>
      <c r="BK149" s="176" t="str">
        <f>IF(AND('Overflow Report'!$L147="Release [Sewer], Wet Weather",'Overflow Report'!$AA147="February"),'Overflow Report'!$N147,"0")</f>
        <v>0</v>
      </c>
      <c r="BL149" s="176" t="str">
        <f>IF(AND('Overflow Report'!$L147="Release [Sewer], Wet Weather",'Overflow Report'!$AA147="March"),'Overflow Report'!$N147,"0")</f>
        <v>0</v>
      </c>
      <c r="BM149" s="176" t="str">
        <f>IF(AND('Overflow Report'!$L147="Release [Sewer], Wet Weather",'Overflow Report'!$AA147="April"),'Overflow Report'!$N147,"0")</f>
        <v>0</v>
      </c>
      <c r="BN149" s="176" t="str">
        <f>IF(AND('Overflow Report'!$L147="Release [Sewer], Wet Weather",'Overflow Report'!$AA147="May"),'Overflow Report'!$N147,"0")</f>
        <v>0</v>
      </c>
      <c r="BO149" s="176" t="str">
        <f>IF(AND('Overflow Report'!$L147="Release [Sewer], Wet Weather",'Overflow Report'!$AA147="June"),'Overflow Report'!$N147,"0")</f>
        <v>0</v>
      </c>
      <c r="BP149" s="176" t="str">
        <f>IF(AND('Overflow Report'!$L147="Release [Sewer], Wet Weather",'Overflow Report'!$AA147="July"),'Overflow Report'!$N147,"0")</f>
        <v>0</v>
      </c>
      <c r="BQ149" s="176" t="str">
        <f>IF(AND('Overflow Report'!$L147="Release [Sewer], Wet Weather",'Overflow Report'!$AA147="August"),'Overflow Report'!$N147,"0")</f>
        <v>0</v>
      </c>
      <c r="BR149" s="176" t="str">
        <f>IF(AND('Overflow Report'!$L147="Release [Sewer], Wet Weather",'Overflow Report'!$AA147="September"),'Overflow Report'!$N147,"0")</f>
        <v>0</v>
      </c>
      <c r="BS149" s="176" t="str">
        <f>IF(AND('Overflow Report'!$L147="Release [Sewer], Wet Weather",'Overflow Report'!$AA147="October"),'Overflow Report'!$N147,"0")</f>
        <v>0</v>
      </c>
      <c r="BT149" s="176" t="str">
        <f>IF(AND('Overflow Report'!$L147="Release [Sewer], Wet Weather",'Overflow Report'!$AA147="November"),'Overflow Report'!$N147,"0")</f>
        <v>0</v>
      </c>
      <c r="BU149" s="176" t="str">
        <f>IF(AND('Overflow Report'!$L147="Release [Sewer], Wet Weather",'Overflow Report'!$AA147="December"),'Overflow Report'!$N147,"0")</f>
        <v>0</v>
      </c>
      <c r="BV149" s="176"/>
      <c r="BW149" s="176"/>
      <c r="BX149" s="176"/>
      <c r="BY149" s="176"/>
      <c r="BZ149" s="176"/>
      <c r="CA149" s="176"/>
      <c r="CB149" s="176"/>
      <c r="CC149" s="176"/>
      <c r="CD149" s="176"/>
      <c r="CE149" s="176"/>
      <c r="CF149" s="176"/>
      <c r="CG149" s="176"/>
      <c r="CH149" s="176"/>
      <c r="CI149" s="176"/>
      <c r="CJ149" s="176"/>
    </row>
    <row r="150" spans="3:88" s="173" customFormat="1" ht="15">
      <c r="C150" s="174"/>
      <c r="D150" s="174"/>
      <c r="E150" s="174"/>
      <c r="R150" s="176"/>
      <c r="S150" s="176"/>
      <c r="T150" s="176"/>
      <c r="U150" s="176"/>
      <c r="V150" s="176"/>
      <c r="W150" s="176" t="str">
        <f>IF(AND('Overflow Report'!$L148="SSO, Dry Weather",'Overflow Report'!$AA148="January"),'Overflow Report'!$N148,"0")</f>
        <v>0</v>
      </c>
      <c r="X150" s="176" t="str">
        <f>IF(AND('Overflow Report'!$L148="SSO, Dry Weather",'Overflow Report'!$AA148="February"),'Overflow Report'!$N148,"0")</f>
        <v>0</v>
      </c>
      <c r="Y150" s="176" t="str">
        <f>IF(AND('Overflow Report'!$L148="SSO, Dry Weather",'Overflow Report'!$AA148="March"),'Overflow Report'!$N148,"0")</f>
        <v>0</v>
      </c>
      <c r="Z150" s="176" t="str">
        <f>IF(AND('Overflow Report'!$L148="SSO, Dry Weather",'Overflow Report'!$AA148="April"),'Overflow Report'!$N148,"0")</f>
        <v>0</v>
      </c>
      <c r="AA150" s="176" t="str">
        <f>IF(AND('Overflow Report'!$L148="SSO, Dry Weather",'Overflow Report'!$AA148="May"),'Overflow Report'!$N148,"0")</f>
        <v>0</v>
      </c>
      <c r="AB150" s="176" t="str">
        <f>IF(AND('Overflow Report'!$L148="SSO, Dry Weather",'Overflow Report'!$AA148="June"),'Overflow Report'!$N148,"0")</f>
        <v>0</v>
      </c>
      <c r="AC150" s="176" t="str">
        <f>IF(AND('Overflow Report'!$L148="SSO, Dry Weather",'Overflow Report'!$AA148="July"),'Overflow Report'!$N148,"0")</f>
        <v>0</v>
      </c>
      <c r="AD150" s="176" t="str">
        <f>IF(AND('Overflow Report'!$L148="SSO, Dry Weather",'Overflow Report'!$AA148="August"),'Overflow Report'!$N148,"0")</f>
        <v>0</v>
      </c>
      <c r="AE150" s="176" t="str">
        <f>IF(AND('Overflow Report'!$L148="SSO, Dry Weather",'Overflow Report'!$AA148="September"),'Overflow Report'!$N148,"0")</f>
        <v>0</v>
      </c>
      <c r="AF150" s="176" t="str">
        <f>IF(AND('Overflow Report'!$L148="SSO, Dry Weather",'Overflow Report'!$AA148="October"),'Overflow Report'!$N148,"0")</f>
        <v>0</v>
      </c>
      <c r="AG150" s="176" t="str">
        <f>IF(AND('Overflow Report'!$L148="SSO, Dry Weather",'Overflow Report'!$AA148="November"),'Overflow Report'!$N148,"0")</f>
        <v>0</v>
      </c>
      <c r="AH150" s="176" t="str">
        <f>IF(AND('Overflow Report'!$L148="SSO, Dry Weather",'Overflow Report'!$AA148="December"),'Overflow Report'!$N148,"0")</f>
        <v>0</v>
      </c>
      <c r="AI150" s="176"/>
      <c r="AJ150" s="176" t="str">
        <f>IF(AND('Overflow Report'!$L148="SSO, Wet Weather",'Overflow Report'!$AA148="January"),'Overflow Report'!$N148,"0")</f>
        <v>0</v>
      </c>
      <c r="AK150" s="176" t="str">
        <f>IF(AND('Overflow Report'!$L148="SSO, Wet Weather",'Overflow Report'!$AA148="February"),'Overflow Report'!$N148,"0")</f>
        <v>0</v>
      </c>
      <c r="AL150" s="176" t="str">
        <f>IF(AND('Overflow Report'!$L148="SSO, Wet Weather",'Overflow Report'!$AA148="March"),'Overflow Report'!$N148,"0")</f>
        <v>0</v>
      </c>
      <c r="AM150" s="176" t="str">
        <f>IF(AND('Overflow Report'!$L148="SSO, Wet Weather",'Overflow Report'!$AA148="April"),'Overflow Report'!$N148,"0")</f>
        <v>0</v>
      </c>
      <c r="AN150" s="176" t="str">
        <f>IF(AND('Overflow Report'!$L148="SSO, Wet Weather",'Overflow Report'!$AA148="May"),'Overflow Report'!$N148,"0")</f>
        <v>0</v>
      </c>
      <c r="AO150" s="176" t="str">
        <f>IF(AND('Overflow Report'!$L148="SSO, Wet Weather",'Overflow Report'!$AA148="June"),'Overflow Report'!$N148,"0")</f>
        <v>0</v>
      </c>
      <c r="AP150" s="176" t="str">
        <f>IF(AND('Overflow Report'!$L148="SSO, Wet Weather",'Overflow Report'!$AA148="July"),'Overflow Report'!$N148,"0")</f>
        <v>0</v>
      </c>
      <c r="AQ150" s="176" t="str">
        <f>IF(AND('Overflow Report'!$L148="SSO, Wet Weather",'Overflow Report'!$AA148="August"),'Overflow Report'!$N148,"0")</f>
        <v>0</v>
      </c>
      <c r="AR150" s="176" t="str">
        <f>IF(AND('Overflow Report'!$L148="SSO, Wet Weather",'Overflow Report'!$AA148="September"),'Overflow Report'!$N148,"0")</f>
        <v>0</v>
      </c>
      <c r="AS150" s="176" t="str">
        <f>IF(AND('Overflow Report'!$L148="SSO, Wet Weather",'Overflow Report'!$AA148="October"),'Overflow Report'!$N148,"0")</f>
        <v>0</v>
      </c>
      <c r="AT150" s="176" t="str">
        <f>IF(AND('Overflow Report'!$L148="SSO, Wet Weather",'Overflow Report'!$AA148="November"),'Overflow Report'!$N148,"0")</f>
        <v>0</v>
      </c>
      <c r="AU150" s="176" t="str">
        <f>IF(AND('Overflow Report'!$L148="SSO, Wet Weather",'Overflow Report'!$AA148="December"),'Overflow Report'!$N148,"0")</f>
        <v>0</v>
      </c>
      <c r="AV150" s="176"/>
      <c r="AW150" s="176" t="str">
        <f>IF(AND('Overflow Report'!$L148="Release [Sewer], Dry Weather",'Overflow Report'!$AA148="January"),'Overflow Report'!$N148,"0")</f>
        <v>0</v>
      </c>
      <c r="AX150" s="176" t="str">
        <f>IF(AND('Overflow Report'!$L148="Release [Sewer], Dry Weather",'Overflow Report'!$AA148="February"),'Overflow Report'!$N148,"0")</f>
        <v>0</v>
      </c>
      <c r="AY150" s="176" t="str">
        <f>IF(AND('Overflow Report'!$L148="Release [Sewer], Dry Weather",'Overflow Report'!$AA148="March"),'Overflow Report'!$N148,"0")</f>
        <v>0</v>
      </c>
      <c r="AZ150" s="176" t="str">
        <f>IF(AND('Overflow Report'!$L148="Release [Sewer], Dry Weather",'Overflow Report'!$AA148="April"),'Overflow Report'!$N148,"0")</f>
        <v>0</v>
      </c>
      <c r="BA150" s="176" t="str">
        <f>IF(AND('Overflow Report'!$L148="Release [Sewer], Dry Weather",'Overflow Report'!$AA148="May"),'Overflow Report'!$N148,"0")</f>
        <v>0</v>
      </c>
      <c r="BB150" s="176" t="str">
        <f>IF(AND('Overflow Report'!$L148="Release [Sewer], Dry Weather",'Overflow Report'!$AA148="June"),'Overflow Report'!$N148,"0")</f>
        <v>0</v>
      </c>
      <c r="BC150" s="176" t="str">
        <f>IF(AND('Overflow Report'!$L148="Release [Sewer], Dry Weather",'Overflow Report'!$AA148="July"),'Overflow Report'!$N148,"0")</f>
        <v>0</v>
      </c>
      <c r="BD150" s="176" t="str">
        <f>IF(AND('Overflow Report'!$L148="Release [Sewer], Dry Weather",'Overflow Report'!$AA148="August"),'Overflow Report'!$N148,"0")</f>
        <v>0</v>
      </c>
      <c r="BE150" s="176" t="str">
        <f>IF(AND('Overflow Report'!$L148="Release [Sewer], Dry Weather",'Overflow Report'!$AA148="September"),'Overflow Report'!$N148,"0")</f>
        <v>0</v>
      </c>
      <c r="BF150" s="176" t="str">
        <f>IF(AND('Overflow Report'!$L148="Release [Sewer], Dry Weather",'Overflow Report'!$AA148="October"),'Overflow Report'!$N148,"0")</f>
        <v>0</v>
      </c>
      <c r="BG150" s="176" t="str">
        <f>IF(AND('Overflow Report'!$L148="Release [Sewer], Dry Weather",'Overflow Report'!$AA148="November"),'Overflow Report'!$N148,"0")</f>
        <v>0</v>
      </c>
      <c r="BH150" s="176" t="str">
        <f>IF(AND('Overflow Report'!$L148="Release [Sewer], Dry Weather",'Overflow Report'!$AA148="December"),'Overflow Report'!$N148,"0")</f>
        <v>0</v>
      </c>
      <c r="BI150" s="176"/>
      <c r="BJ150" s="176" t="str">
        <f>IF(AND('Overflow Report'!$L148="Release [Sewer], Wet Weather",'Overflow Report'!$AA148="January"),'Overflow Report'!$N148,"0")</f>
        <v>0</v>
      </c>
      <c r="BK150" s="176" t="str">
        <f>IF(AND('Overflow Report'!$L148="Release [Sewer], Wet Weather",'Overflow Report'!$AA148="February"),'Overflow Report'!$N148,"0")</f>
        <v>0</v>
      </c>
      <c r="BL150" s="176" t="str">
        <f>IF(AND('Overflow Report'!$L148="Release [Sewer], Wet Weather",'Overflow Report'!$AA148="March"),'Overflow Report'!$N148,"0")</f>
        <v>0</v>
      </c>
      <c r="BM150" s="176" t="str">
        <f>IF(AND('Overflow Report'!$L148="Release [Sewer], Wet Weather",'Overflow Report'!$AA148="April"),'Overflow Report'!$N148,"0")</f>
        <v>0</v>
      </c>
      <c r="BN150" s="176" t="str">
        <f>IF(AND('Overflow Report'!$L148="Release [Sewer], Wet Weather",'Overflow Report'!$AA148="May"),'Overflow Report'!$N148,"0")</f>
        <v>0</v>
      </c>
      <c r="BO150" s="176" t="str">
        <f>IF(AND('Overflow Report'!$L148="Release [Sewer], Wet Weather",'Overflow Report'!$AA148="June"),'Overflow Report'!$N148,"0")</f>
        <v>0</v>
      </c>
      <c r="BP150" s="176" t="str">
        <f>IF(AND('Overflow Report'!$L148="Release [Sewer], Wet Weather",'Overflow Report'!$AA148="July"),'Overflow Report'!$N148,"0")</f>
        <v>0</v>
      </c>
      <c r="BQ150" s="176" t="str">
        <f>IF(AND('Overflow Report'!$L148="Release [Sewer], Wet Weather",'Overflow Report'!$AA148="August"),'Overflow Report'!$N148,"0")</f>
        <v>0</v>
      </c>
      <c r="BR150" s="176" t="str">
        <f>IF(AND('Overflow Report'!$L148="Release [Sewer], Wet Weather",'Overflow Report'!$AA148="September"),'Overflow Report'!$N148,"0")</f>
        <v>0</v>
      </c>
      <c r="BS150" s="176" t="str">
        <f>IF(AND('Overflow Report'!$L148="Release [Sewer], Wet Weather",'Overflow Report'!$AA148="October"),'Overflow Report'!$N148,"0")</f>
        <v>0</v>
      </c>
      <c r="BT150" s="176" t="str">
        <f>IF(AND('Overflow Report'!$L148="Release [Sewer], Wet Weather",'Overflow Report'!$AA148="November"),'Overflow Report'!$N148,"0")</f>
        <v>0</v>
      </c>
      <c r="BU150" s="176" t="str">
        <f>IF(AND('Overflow Report'!$L148="Release [Sewer], Wet Weather",'Overflow Report'!$AA148="December"),'Overflow Report'!$N148,"0")</f>
        <v>0</v>
      </c>
      <c r="BV150" s="176"/>
      <c r="BW150" s="176"/>
      <c r="BX150" s="176"/>
      <c r="BY150" s="176"/>
      <c r="BZ150" s="176"/>
      <c r="CA150" s="176"/>
      <c r="CB150" s="176"/>
      <c r="CC150" s="176"/>
      <c r="CD150" s="176"/>
      <c r="CE150" s="176"/>
      <c r="CF150" s="176"/>
      <c r="CG150" s="176"/>
      <c r="CH150" s="176"/>
      <c r="CI150" s="176"/>
      <c r="CJ150" s="176"/>
    </row>
    <row r="151" spans="3:88" s="173" customFormat="1" ht="15">
      <c r="C151" s="174"/>
      <c r="D151" s="174"/>
      <c r="E151" s="174"/>
      <c r="R151" s="176"/>
      <c r="S151" s="176"/>
      <c r="T151" s="176"/>
      <c r="U151" s="176"/>
      <c r="V151" s="176"/>
      <c r="W151" s="176" t="str">
        <f>IF(AND('Overflow Report'!$L149="SSO, Dry Weather",'Overflow Report'!$AA149="January"),'Overflow Report'!$N149,"0")</f>
        <v>0</v>
      </c>
      <c r="X151" s="176" t="str">
        <f>IF(AND('Overflow Report'!$L149="SSO, Dry Weather",'Overflow Report'!$AA149="February"),'Overflow Report'!$N149,"0")</f>
        <v>0</v>
      </c>
      <c r="Y151" s="176" t="str">
        <f>IF(AND('Overflow Report'!$L149="SSO, Dry Weather",'Overflow Report'!$AA149="March"),'Overflow Report'!$N149,"0")</f>
        <v>0</v>
      </c>
      <c r="Z151" s="176" t="str">
        <f>IF(AND('Overflow Report'!$L149="SSO, Dry Weather",'Overflow Report'!$AA149="April"),'Overflow Report'!$N149,"0")</f>
        <v>0</v>
      </c>
      <c r="AA151" s="176" t="str">
        <f>IF(AND('Overflow Report'!$L149="SSO, Dry Weather",'Overflow Report'!$AA149="May"),'Overflow Report'!$N149,"0")</f>
        <v>0</v>
      </c>
      <c r="AB151" s="176" t="str">
        <f>IF(AND('Overflow Report'!$L149="SSO, Dry Weather",'Overflow Report'!$AA149="June"),'Overflow Report'!$N149,"0")</f>
        <v>0</v>
      </c>
      <c r="AC151" s="176" t="str">
        <f>IF(AND('Overflow Report'!$L149="SSO, Dry Weather",'Overflow Report'!$AA149="July"),'Overflow Report'!$N149,"0")</f>
        <v>0</v>
      </c>
      <c r="AD151" s="176" t="str">
        <f>IF(AND('Overflow Report'!$L149="SSO, Dry Weather",'Overflow Report'!$AA149="August"),'Overflow Report'!$N149,"0")</f>
        <v>0</v>
      </c>
      <c r="AE151" s="176" t="str">
        <f>IF(AND('Overflow Report'!$L149="SSO, Dry Weather",'Overflow Report'!$AA149="September"),'Overflow Report'!$N149,"0")</f>
        <v>0</v>
      </c>
      <c r="AF151" s="176" t="str">
        <f>IF(AND('Overflow Report'!$L149="SSO, Dry Weather",'Overflow Report'!$AA149="October"),'Overflow Report'!$N149,"0")</f>
        <v>0</v>
      </c>
      <c r="AG151" s="176" t="str">
        <f>IF(AND('Overflow Report'!$L149="SSO, Dry Weather",'Overflow Report'!$AA149="November"),'Overflow Report'!$N149,"0")</f>
        <v>0</v>
      </c>
      <c r="AH151" s="176" t="str">
        <f>IF(AND('Overflow Report'!$L149="SSO, Dry Weather",'Overflow Report'!$AA149="December"),'Overflow Report'!$N149,"0")</f>
        <v>0</v>
      </c>
      <c r="AI151" s="176"/>
      <c r="AJ151" s="176" t="str">
        <f>IF(AND('Overflow Report'!$L149="SSO, Wet Weather",'Overflow Report'!$AA149="January"),'Overflow Report'!$N149,"0")</f>
        <v>0</v>
      </c>
      <c r="AK151" s="176" t="str">
        <f>IF(AND('Overflow Report'!$L149="SSO, Wet Weather",'Overflow Report'!$AA149="February"),'Overflow Report'!$N149,"0")</f>
        <v>0</v>
      </c>
      <c r="AL151" s="176" t="str">
        <f>IF(AND('Overflow Report'!$L149="SSO, Wet Weather",'Overflow Report'!$AA149="March"),'Overflow Report'!$N149,"0")</f>
        <v>0</v>
      </c>
      <c r="AM151" s="176" t="str">
        <f>IF(AND('Overflow Report'!$L149="SSO, Wet Weather",'Overflow Report'!$AA149="April"),'Overflow Report'!$N149,"0")</f>
        <v>0</v>
      </c>
      <c r="AN151" s="176" t="str">
        <f>IF(AND('Overflow Report'!$L149="SSO, Wet Weather",'Overflow Report'!$AA149="May"),'Overflow Report'!$N149,"0")</f>
        <v>0</v>
      </c>
      <c r="AO151" s="176" t="str">
        <f>IF(AND('Overflow Report'!$L149="SSO, Wet Weather",'Overflow Report'!$AA149="June"),'Overflow Report'!$N149,"0")</f>
        <v>0</v>
      </c>
      <c r="AP151" s="176" t="str">
        <f>IF(AND('Overflow Report'!$L149="SSO, Wet Weather",'Overflow Report'!$AA149="July"),'Overflow Report'!$N149,"0")</f>
        <v>0</v>
      </c>
      <c r="AQ151" s="176" t="str">
        <f>IF(AND('Overflow Report'!$L149="SSO, Wet Weather",'Overflow Report'!$AA149="August"),'Overflow Report'!$N149,"0")</f>
        <v>0</v>
      </c>
      <c r="AR151" s="176" t="str">
        <f>IF(AND('Overflow Report'!$L149="SSO, Wet Weather",'Overflow Report'!$AA149="September"),'Overflow Report'!$N149,"0")</f>
        <v>0</v>
      </c>
      <c r="AS151" s="176" t="str">
        <f>IF(AND('Overflow Report'!$L149="SSO, Wet Weather",'Overflow Report'!$AA149="October"),'Overflow Report'!$N149,"0")</f>
        <v>0</v>
      </c>
      <c r="AT151" s="176" t="str">
        <f>IF(AND('Overflow Report'!$L149="SSO, Wet Weather",'Overflow Report'!$AA149="November"),'Overflow Report'!$N149,"0")</f>
        <v>0</v>
      </c>
      <c r="AU151" s="176" t="str">
        <f>IF(AND('Overflow Report'!$L149="SSO, Wet Weather",'Overflow Report'!$AA149="December"),'Overflow Report'!$N149,"0")</f>
        <v>0</v>
      </c>
      <c r="AV151" s="176"/>
      <c r="AW151" s="176" t="str">
        <f>IF(AND('Overflow Report'!$L149="Release [Sewer], Dry Weather",'Overflow Report'!$AA149="January"),'Overflow Report'!$N149,"0")</f>
        <v>0</v>
      </c>
      <c r="AX151" s="176" t="str">
        <f>IF(AND('Overflow Report'!$L149="Release [Sewer], Dry Weather",'Overflow Report'!$AA149="February"),'Overflow Report'!$N149,"0")</f>
        <v>0</v>
      </c>
      <c r="AY151" s="176" t="str">
        <f>IF(AND('Overflow Report'!$L149="Release [Sewer], Dry Weather",'Overflow Report'!$AA149="March"),'Overflow Report'!$N149,"0")</f>
        <v>0</v>
      </c>
      <c r="AZ151" s="176" t="str">
        <f>IF(AND('Overflow Report'!$L149="Release [Sewer], Dry Weather",'Overflow Report'!$AA149="April"),'Overflow Report'!$N149,"0")</f>
        <v>0</v>
      </c>
      <c r="BA151" s="176" t="str">
        <f>IF(AND('Overflow Report'!$L149="Release [Sewer], Dry Weather",'Overflow Report'!$AA149="May"),'Overflow Report'!$N149,"0")</f>
        <v>0</v>
      </c>
      <c r="BB151" s="176" t="str">
        <f>IF(AND('Overflow Report'!$L149="Release [Sewer], Dry Weather",'Overflow Report'!$AA149="June"),'Overflow Report'!$N149,"0")</f>
        <v>0</v>
      </c>
      <c r="BC151" s="176" t="str">
        <f>IF(AND('Overflow Report'!$L149="Release [Sewer], Dry Weather",'Overflow Report'!$AA149="July"),'Overflow Report'!$N149,"0")</f>
        <v>0</v>
      </c>
      <c r="BD151" s="176" t="str">
        <f>IF(AND('Overflow Report'!$L149="Release [Sewer], Dry Weather",'Overflow Report'!$AA149="August"),'Overflow Report'!$N149,"0")</f>
        <v>0</v>
      </c>
      <c r="BE151" s="176" t="str">
        <f>IF(AND('Overflow Report'!$L149="Release [Sewer], Dry Weather",'Overflow Report'!$AA149="September"),'Overflow Report'!$N149,"0")</f>
        <v>0</v>
      </c>
      <c r="BF151" s="176" t="str">
        <f>IF(AND('Overflow Report'!$L149="Release [Sewer], Dry Weather",'Overflow Report'!$AA149="October"),'Overflow Report'!$N149,"0")</f>
        <v>0</v>
      </c>
      <c r="BG151" s="176" t="str">
        <f>IF(AND('Overflow Report'!$L149="Release [Sewer], Dry Weather",'Overflow Report'!$AA149="November"),'Overflow Report'!$N149,"0")</f>
        <v>0</v>
      </c>
      <c r="BH151" s="176" t="str">
        <f>IF(AND('Overflow Report'!$L149="Release [Sewer], Dry Weather",'Overflow Report'!$AA149="December"),'Overflow Report'!$N149,"0")</f>
        <v>0</v>
      </c>
      <c r="BI151" s="176"/>
      <c r="BJ151" s="176" t="str">
        <f>IF(AND('Overflow Report'!$L149="Release [Sewer], Wet Weather",'Overflow Report'!$AA149="January"),'Overflow Report'!$N149,"0")</f>
        <v>0</v>
      </c>
      <c r="BK151" s="176" t="str">
        <f>IF(AND('Overflow Report'!$L149="Release [Sewer], Wet Weather",'Overflow Report'!$AA149="February"),'Overflow Report'!$N149,"0")</f>
        <v>0</v>
      </c>
      <c r="BL151" s="176" t="str">
        <f>IF(AND('Overflow Report'!$L149="Release [Sewer], Wet Weather",'Overflow Report'!$AA149="March"),'Overflow Report'!$N149,"0")</f>
        <v>0</v>
      </c>
      <c r="BM151" s="176" t="str">
        <f>IF(AND('Overflow Report'!$L149="Release [Sewer], Wet Weather",'Overflow Report'!$AA149="April"),'Overflow Report'!$N149,"0")</f>
        <v>0</v>
      </c>
      <c r="BN151" s="176" t="str">
        <f>IF(AND('Overflow Report'!$L149="Release [Sewer], Wet Weather",'Overflow Report'!$AA149="May"),'Overflow Report'!$N149,"0")</f>
        <v>0</v>
      </c>
      <c r="BO151" s="176" t="str">
        <f>IF(AND('Overflow Report'!$L149="Release [Sewer], Wet Weather",'Overflow Report'!$AA149="June"),'Overflow Report'!$N149,"0")</f>
        <v>0</v>
      </c>
      <c r="BP151" s="176" t="str">
        <f>IF(AND('Overflow Report'!$L149="Release [Sewer], Wet Weather",'Overflow Report'!$AA149="July"),'Overflow Report'!$N149,"0")</f>
        <v>0</v>
      </c>
      <c r="BQ151" s="176" t="str">
        <f>IF(AND('Overflow Report'!$L149="Release [Sewer], Wet Weather",'Overflow Report'!$AA149="August"),'Overflow Report'!$N149,"0")</f>
        <v>0</v>
      </c>
      <c r="BR151" s="176" t="str">
        <f>IF(AND('Overflow Report'!$L149="Release [Sewer], Wet Weather",'Overflow Report'!$AA149="September"),'Overflow Report'!$N149,"0")</f>
        <v>0</v>
      </c>
      <c r="BS151" s="176" t="str">
        <f>IF(AND('Overflow Report'!$L149="Release [Sewer], Wet Weather",'Overflow Report'!$AA149="October"),'Overflow Report'!$N149,"0")</f>
        <v>0</v>
      </c>
      <c r="BT151" s="176" t="str">
        <f>IF(AND('Overflow Report'!$L149="Release [Sewer], Wet Weather",'Overflow Report'!$AA149="November"),'Overflow Report'!$N149,"0")</f>
        <v>0</v>
      </c>
      <c r="BU151" s="176" t="str">
        <f>IF(AND('Overflow Report'!$L149="Release [Sewer], Wet Weather",'Overflow Report'!$AA149="December"),'Overflow Report'!$N149,"0")</f>
        <v>0</v>
      </c>
      <c r="BV151" s="176"/>
      <c r="BW151" s="176"/>
      <c r="BX151" s="176"/>
      <c r="BY151" s="176"/>
      <c r="BZ151" s="176"/>
      <c r="CA151" s="176"/>
      <c r="CB151" s="176"/>
      <c r="CC151" s="176"/>
      <c r="CD151" s="176"/>
      <c r="CE151" s="176"/>
      <c r="CF151" s="176"/>
      <c r="CG151" s="176"/>
      <c r="CH151" s="176"/>
      <c r="CI151" s="176"/>
      <c r="CJ151" s="176"/>
    </row>
    <row r="152" spans="3:88" s="173" customFormat="1" ht="15">
      <c r="C152" s="174"/>
      <c r="D152" s="174"/>
      <c r="E152" s="174"/>
      <c r="R152" s="176"/>
      <c r="S152" s="176"/>
      <c r="T152" s="176"/>
      <c r="U152" s="176"/>
      <c r="V152" s="176"/>
      <c r="W152" s="176" t="str">
        <f>IF(AND('Overflow Report'!$L150="SSO, Dry Weather",'Overflow Report'!$AA150="January"),'Overflow Report'!$N150,"0")</f>
        <v>0</v>
      </c>
      <c r="X152" s="176" t="str">
        <f>IF(AND('Overflow Report'!$L150="SSO, Dry Weather",'Overflow Report'!$AA150="February"),'Overflow Report'!$N150,"0")</f>
        <v>0</v>
      </c>
      <c r="Y152" s="176" t="str">
        <f>IF(AND('Overflow Report'!$L150="SSO, Dry Weather",'Overflow Report'!$AA150="March"),'Overflow Report'!$N150,"0")</f>
        <v>0</v>
      </c>
      <c r="Z152" s="176" t="str">
        <f>IF(AND('Overflow Report'!$L150="SSO, Dry Weather",'Overflow Report'!$AA150="April"),'Overflow Report'!$N150,"0")</f>
        <v>0</v>
      </c>
      <c r="AA152" s="176" t="str">
        <f>IF(AND('Overflow Report'!$L150="SSO, Dry Weather",'Overflow Report'!$AA150="May"),'Overflow Report'!$N150,"0")</f>
        <v>0</v>
      </c>
      <c r="AB152" s="176" t="str">
        <f>IF(AND('Overflow Report'!$L150="SSO, Dry Weather",'Overflow Report'!$AA150="June"),'Overflow Report'!$N150,"0")</f>
        <v>0</v>
      </c>
      <c r="AC152" s="176" t="str">
        <f>IF(AND('Overflow Report'!$L150="SSO, Dry Weather",'Overflow Report'!$AA150="July"),'Overflow Report'!$N150,"0")</f>
        <v>0</v>
      </c>
      <c r="AD152" s="176" t="str">
        <f>IF(AND('Overflow Report'!$L150="SSO, Dry Weather",'Overflow Report'!$AA150="August"),'Overflow Report'!$N150,"0")</f>
        <v>0</v>
      </c>
      <c r="AE152" s="176" t="str">
        <f>IF(AND('Overflow Report'!$L150="SSO, Dry Weather",'Overflow Report'!$AA150="September"),'Overflow Report'!$N150,"0")</f>
        <v>0</v>
      </c>
      <c r="AF152" s="176" t="str">
        <f>IF(AND('Overflow Report'!$L150="SSO, Dry Weather",'Overflow Report'!$AA150="October"),'Overflow Report'!$N150,"0")</f>
        <v>0</v>
      </c>
      <c r="AG152" s="176" t="str">
        <f>IF(AND('Overflow Report'!$L150="SSO, Dry Weather",'Overflow Report'!$AA150="November"),'Overflow Report'!$N150,"0")</f>
        <v>0</v>
      </c>
      <c r="AH152" s="176" t="str">
        <f>IF(AND('Overflow Report'!$L150="SSO, Dry Weather",'Overflow Report'!$AA150="December"),'Overflow Report'!$N150,"0")</f>
        <v>0</v>
      </c>
      <c r="AI152" s="176"/>
      <c r="AJ152" s="176" t="str">
        <f>IF(AND('Overflow Report'!$L150="SSO, Wet Weather",'Overflow Report'!$AA150="January"),'Overflow Report'!$N150,"0")</f>
        <v>0</v>
      </c>
      <c r="AK152" s="176" t="str">
        <f>IF(AND('Overflow Report'!$L150="SSO, Wet Weather",'Overflow Report'!$AA150="February"),'Overflow Report'!$N150,"0")</f>
        <v>0</v>
      </c>
      <c r="AL152" s="176" t="str">
        <f>IF(AND('Overflow Report'!$L150="SSO, Wet Weather",'Overflow Report'!$AA150="March"),'Overflow Report'!$N150,"0")</f>
        <v>0</v>
      </c>
      <c r="AM152" s="176" t="str">
        <f>IF(AND('Overflow Report'!$L150="SSO, Wet Weather",'Overflow Report'!$AA150="April"),'Overflow Report'!$N150,"0")</f>
        <v>0</v>
      </c>
      <c r="AN152" s="176" t="str">
        <f>IF(AND('Overflow Report'!$L150="SSO, Wet Weather",'Overflow Report'!$AA150="May"),'Overflow Report'!$N150,"0")</f>
        <v>0</v>
      </c>
      <c r="AO152" s="176" t="str">
        <f>IF(AND('Overflow Report'!$L150="SSO, Wet Weather",'Overflow Report'!$AA150="June"),'Overflow Report'!$N150,"0")</f>
        <v>0</v>
      </c>
      <c r="AP152" s="176" t="str">
        <f>IF(AND('Overflow Report'!$L150="SSO, Wet Weather",'Overflow Report'!$AA150="July"),'Overflow Report'!$N150,"0")</f>
        <v>0</v>
      </c>
      <c r="AQ152" s="176" t="str">
        <f>IF(AND('Overflow Report'!$L150="SSO, Wet Weather",'Overflow Report'!$AA150="August"),'Overflow Report'!$N150,"0")</f>
        <v>0</v>
      </c>
      <c r="AR152" s="176" t="str">
        <f>IF(AND('Overflow Report'!$L150="SSO, Wet Weather",'Overflow Report'!$AA150="September"),'Overflow Report'!$N150,"0")</f>
        <v>0</v>
      </c>
      <c r="AS152" s="176" t="str">
        <f>IF(AND('Overflow Report'!$L150="SSO, Wet Weather",'Overflow Report'!$AA150="October"),'Overflow Report'!$N150,"0")</f>
        <v>0</v>
      </c>
      <c r="AT152" s="176" t="str">
        <f>IF(AND('Overflow Report'!$L150="SSO, Wet Weather",'Overflow Report'!$AA150="November"),'Overflow Report'!$N150,"0")</f>
        <v>0</v>
      </c>
      <c r="AU152" s="176" t="str">
        <f>IF(AND('Overflow Report'!$L150="SSO, Wet Weather",'Overflow Report'!$AA150="December"),'Overflow Report'!$N150,"0")</f>
        <v>0</v>
      </c>
      <c r="AV152" s="176"/>
      <c r="AW152" s="176" t="str">
        <f>IF(AND('Overflow Report'!$L150="Release [Sewer], Dry Weather",'Overflow Report'!$AA150="January"),'Overflow Report'!$N150,"0")</f>
        <v>0</v>
      </c>
      <c r="AX152" s="176" t="str">
        <f>IF(AND('Overflow Report'!$L150="Release [Sewer], Dry Weather",'Overflow Report'!$AA150="February"),'Overflow Report'!$N150,"0")</f>
        <v>0</v>
      </c>
      <c r="AY152" s="176" t="str">
        <f>IF(AND('Overflow Report'!$L150="Release [Sewer], Dry Weather",'Overflow Report'!$AA150="March"),'Overflow Report'!$N150,"0")</f>
        <v>0</v>
      </c>
      <c r="AZ152" s="176" t="str">
        <f>IF(AND('Overflow Report'!$L150="Release [Sewer], Dry Weather",'Overflow Report'!$AA150="April"),'Overflow Report'!$N150,"0")</f>
        <v>0</v>
      </c>
      <c r="BA152" s="176" t="str">
        <f>IF(AND('Overflow Report'!$L150="Release [Sewer], Dry Weather",'Overflow Report'!$AA150="May"),'Overflow Report'!$N150,"0")</f>
        <v>0</v>
      </c>
      <c r="BB152" s="176" t="str">
        <f>IF(AND('Overflow Report'!$L150="Release [Sewer], Dry Weather",'Overflow Report'!$AA150="June"),'Overflow Report'!$N150,"0")</f>
        <v>0</v>
      </c>
      <c r="BC152" s="176" t="str">
        <f>IF(AND('Overflow Report'!$L150="Release [Sewer], Dry Weather",'Overflow Report'!$AA150="July"),'Overflow Report'!$N150,"0")</f>
        <v>0</v>
      </c>
      <c r="BD152" s="176" t="str">
        <f>IF(AND('Overflow Report'!$L150="Release [Sewer], Dry Weather",'Overflow Report'!$AA150="August"),'Overflow Report'!$N150,"0")</f>
        <v>0</v>
      </c>
      <c r="BE152" s="176" t="str">
        <f>IF(AND('Overflow Report'!$L150="Release [Sewer], Dry Weather",'Overflow Report'!$AA150="September"),'Overflow Report'!$N150,"0")</f>
        <v>0</v>
      </c>
      <c r="BF152" s="176" t="str">
        <f>IF(AND('Overflow Report'!$L150="Release [Sewer], Dry Weather",'Overflow Report'!$AA150="October"),'Overflow Report'!$N150,"0")</f>
        <v>0</v>
      </c>
      <c r="BG152" s="176" t="str">
        <f>IF(AND('Overflow Report'!$L150="Release [Sewer], Dry Weather",'Overflow Report'!$AA150="November"),'Overflow Report'!$N150,"0")</f>
        <v>0</v>
      </c>
      <c r="BH152" s="176" t="str">
        <f>IF(AND('Overflow Report'!$L150="Release [Sewer], Dry Weather",'Overflow Report'!$AA150="December"),'Overflow Report'!$N150,"0")</f>
        <v>0</v>
      </c>
      <c r="BI152" s="176"/>
      <c r="BJ152" s="176" t="str">
        <f>IF(AND('Overflow Report'!$L150="Release [Sewer], Wet Weather",'Overflow Report'!$AA150="January"),'Overflow Report'!$N150,"0")</f>
        <v>0</v>
      </c>
      <c r="BK152" s="176" t="str">
        <f>IF(AND('Overflow Report'!$L150="Release [Sewer], Wet Weather",'Overflow Report'!$AA150="February"),'Overflow Report'!$N150,"0")</f>
        <v>0</v>
      </c>
      <c r="BL152" s="176" t="str">
        <f>IF(AND('Overflow Report'!$L150="Release [Sewer], Wet Weather",'Overflow Report'!$AA150="March"),'Overflow Report'!$N150,"0")</f>
        <v>0</v>
      </c>
      <c r="BM152" s="176" t="str">
        <f>IF(AND('Overflow Report'!$L150="Release [Sewer], Wet Weather",'Overflow Report'!$AA150="April"),'Overflow Report'!$N150,"0")</f>
        <v>0</v>
      </c>
      <c r="BN152" s="176" t="str">
        <f>IF(AND('Overflow Report'!$L150="Release [Sewer], Wet Weather",'Overflow Report'!$AA150="May"),'Overflow Report'!$N150,"0")</f>
        <v>0</v>
      </c>
      <c r="BO152" s="176" t="str">
        <f>IF(AND('Overflow Report'!$L150="Release [Sewer], Wet Weather",'Overflow Report'!$AA150="June"),'Overflow Report'!$N150,"0")</f>
        <v>0</v>
      </c>
      <c r="BP152" s="176" t="str">
        <f>IF(AND('Overflow Report'!$L150="Release [Sewer], Wet Weather",'Overflow Report'!$AA150="July"),'Overflow Report'!$N150,"0")</f>
        <v>0</v>
      </c>
      <c r="BQ152" s="176" t="str">
        <f>IF(AND('Overflow Report'!$L150="Release [Sewer], Wet Weather",'Overflow Report'!$AA150="August"),'Overflow Report'!$N150,"0")</f>
        <v>0</v>
      </c>
      <c r="BR152" s="176" t="str">
        <f>IF(AND('Overflow Report'!$L150="Release [Sewer], Wet Weather",'Overflow Report'!$AA150="September"),'Overflow Report'!$N150,"0")</f>
        <v>0</v>
      </c>
      <c r="BS152" s="176" t="str">
        <f>IF(AND('Overflow Report'!$L150="Release [Sewer], Wet Weather",'Overflow Report'!$AA150="October"),'Overflow Report'!$N150,"0")</f>
        <v>0</v>
      </c>
      <c r="BT152" s="176" t="str">
        <f>IF(AND('Overflow Report'!$L150="Release [Sewer], Wet Weather",'Overflow Report'!$AA150="November"),'Overflow Report'!$N150,"0")</f>
        <v>0</v>
      </c>
      <c r="BU152" s="176" t="str">
        <f>IF(AND('Overflow Report'!$L150="Release [Sewer], Wet Weather",'Overflow Report'!$AA150="December"),'Overflow Report'!$N150,"0")</f>
        <v>0</v>
      </c>
      <c r="BV152" s="176"/>
      <c r="BW152" s="176"/>
      <c r="BX152" s="176"/>
      <c r="BY152" s="176"/>
      <c r="BZ152" s="176"/>
      <c r="CA152" s="176"/>
      <c r="CB152" s="176"/>
      <c r="CC152" s="176"/>
      <c r="CD152" s="176"/>
      <c r="CE152" s="176"/>
      <c r="CF152" s="176"/>
      <c r="CG152" s="176"/>
      <c r="CH152" s="176"/>
      <c r="CI152" s="176"/>
      <c r="CJ152" s="176"/>
    </row>
    <row r="153" spans="3:88" s="173" customFormat="1" ht="15">
      <c r="C153" s="174"/>
      <c r="D153" s="174"/>
      <c r="E153" s="174"/>
      <c r="R153" s="176"/>
      <c r="S153" s="176"/>
      <c r="T153" s="176"/>
      <c r="U153" s="176"/>
      <c r="V153" s="176"/>
      <c r="W153" s="176" t="str">
        <f>IF(AND('Overflow Report'!$L151="SSO, Dry Weather",'Overflow Report'!$AA151="January"),'Overflow Report'!$N151,"0")</f>
        <v>0</v>
      </c>
      <c r="X153" s="176" t="str">
        <f>IF(AND('Overflow Report'!$L151="SSO, Dry Weather",'Overflow Report'!$AA151="February"),'Overflow Report'!$N151,"0")</f>
        <v>0</v>
      </c>
      <c r="Y153" s="176" t="str">
        <f>IF(AND('Overflow Report'!$L151="SSO, Dry Weather",'Overflow Report'!$AA151="March"),'Overflow Report'!$N151,"0")</f>
        <v>0</v>
      </c>
      <c r="Z153" s="176" t="str">
        <f>IF(AND('Overflow Report'!$L151="SSO, Dry Weather",'Overflow Report'!$AA151="April"),'Overflow Report'!$N151,"0")</f>
        <v>0</v>
      </c>
      <c r="AA153" s="176" t="str">
        <f>IF(AND('Overflow Report'!$L151="SSO, Dry Weather",'Overflow Report'!$AA151="May"),'Overflow Report'!$N151,"0")</f>
        <v>0</v>
      </c>
      <c r="AB153" s="176" t="str">
        <f>IF(AND('Overflow Report'!$L151="SSO, Dry Weather",'Overflow Report'!$AA151="June"),'Overflow Report'!$N151,"0")</f>
        <v>0</v>
      </c>
      <c r="AC153" s="176" t="str">
        <f>IF(AND('Overflow Report'!$L151="SSO, Dry Weather",'Overflow Report'!$AA151="July"),'Overflow Report'!$N151,"0")</f>
        <v>0</v>
      </c>
      <c r="AD153" s="176" t="str">
        <f>IF(AND('Overflow Report'!$L151="SSO, Dry Weather",'Overflow Report'!$AA151="August"),'Overflow Report'!$N151,"0")</f>
        <v>0</v>
      </c>
      <c r="AE153" s="176" t="str">
        <f>IF(AND('Overflow Report'!$L151="SSO, Dry Weather",'Overflow Report'!$AA151="September"),'Overflow Report'!$N151,"0")</f>
        <v>0</v>
      </c>
      <c r="AF153" s="176" t="str">
        <f>IF(AND('Overflow Report'!$L151="SSO, Dry Weather",'Overflow Report'!$AA151="October"),'Overflow Report'!$N151,"0")</f>
        <v>0</v>
      </c>
      <c r="AG153" s="176" t="str">
        <f>IF(AND('Overflow Report'!$L151="SSO, Dry Weather",'Overflow Report'!$AA151="November"),'Overflow Report'!$N151,"0")</f>
        <v>0</v>
      </c>
      <c r="AH153" s="176" t="str">
        <f>IF(AND('Overflow Report'!$L151="SSO, Dry Weather",'Overflow Report'!$AA151="December"),'Overflow Report'!$N151,"0")</f>
        <v>0</v>
      </c>
      <c r="AI153" s="176"/>
      <c r="AJ153" s="176" t="str">
        <f>IF(AND('Overflow Report'!$L151="SSO, Wet Weather",'Overflow Report'!$AA151="January"),'Overflow Report'!$N151,"0")</f>
        <v>0</v>
      </c>
      <c r="AK153" s="176" t="str">
        <f>IF(AND('Overflow Report'!$L151="SSO, Wet Weather",'Overflow Report'!$AA151="February"),'Overflow Report'!$N151,"0")</f>
        <v>0</v>
      </c>
      <c r="AL153" s="176" t="str">
        <f>IF(AND('Overflow Report'!$L151="SSO, Wet Weather",'Overflow Report'!$AA151="March"),'Overflow Report'!$N151,"0")</f>
        <v>0</v>
      </c>
      <c r="AM153" s="176" t="str">
        <f>IF(AND('Overflow Report'!$L151="SSO, Wet Weather",'Overflow Report'!$AA151="April"),'Overflow Report'!$N151,"0")</f>
        <v>0</v>
      </c>
      <c r="AN153" s="176" t="str">
        <f>IF(AND('Overflow Report'!$L151="SSO, Wet Weather",'Overflow Report'!$AA151="May"),'Overflow Report'!$N151,"0")</f>
        <v>0</v>
      </c>
      <c r="AO153" s="176" t="str">
        <f>IF(AND('Overflow Report'!$L151="SSO, Wet Weather",'Overflow Report'!$AA151="June"),'Overflow Report'!$N151,"0")</f>
        <v>0</v>
      </c>
      <c r="AP153" s="176" t="str">
        <f>IF(AND('Overflow Report'!$L151="SSO, Wet Weather",'Overflow Report'!$AA151="July"),'Overflow Report'!$N151,"0")</f>
        <v>0</v>
      </c>
      <c r="AQ153" s="176" t="str">
        <f>IF(AND('Overflow Report'!$L151="SSO, Wet Weather",'Overflow Report'!$AA151="August"),'Overflow Report'!$N151,"0")</f>
        <v>0</v>
      </c>
      <c r="AR153" s="176" t="str">
        <f>IF(AND('Overflow Report'!$L151="SSO, Wet Weather",'Overflow Report'!$AA151="September"),'Overflow Report'!$N151,"0")</f>
        <v>0</v>
      </c>
      <c r="AS153" s="176" t="str">
        <f>IF(AND('Overflow Report'!$L151="SSO, Wet Weather",'Overflow Report'!$AA151="October"),'Overflow Report'!$N151,"0")</f>
        <v>0</v>
      </c>
      <c r="AT153" s="176" t="str">
        <f>IF(AND('Overflow Report'!$L151="SSO, Wet Weather",'Overflow Report'!$AA151="November"),'Overflow Report'!$N151,"0")</f>
        <v>0</v>
      </c>
      <c r="AU153" s="176" t="str">
        <f>IF(AND('Overflow Report'!$L151="SSO, Wet Weather",'Overflow Report'!$AA151="December"),'Overflow Report'!$N151,"0")</f>
        <v>0</v>
      </c>
      <c r="AV153" s="176"/>
      <c r="AW153" s="176" t="str">
        <f>IF(AND('Overflow Report'!$L151="Release [Sewer], Dry Weather",'Overflow Report'!$AA151="January"),'Overflow Report'!$N151,"0")</f>
        <v>0</v>
      </c>
      <c r="AX153" s="176" t="str">
        <f>IF(AND('Overflow Report'!$L151="Release [Sewer], Dry Weather",'Overflow Report'!$AA151="February"),'Overflow Report'!$N151,"0")</f>
        <v>0</v>
      </c>
      <c r="AY153" s="176" t="str">
        <f>IF(AND('Overflow Report'!$L151="Release [Sewer], Dry Weather",'Overflow Report'!$AA151="March"),'Overflow Report'!$N151,"0")</f>
        <v>0</v>
      </c>
      <c r="AZ153" s="176" t="str">
        <f>IF(AND('Overflow Report'!$L151="Release [Sewer], Dry Weather",'Overflow Report'!$AA151="April"),'Overflow Report'!$N151,"0")</f>
        <v>0</v>
      </c>
      <c r="BA153" s="176" t="str">
        <f>IF(AND('Overflow Report'!$L151="Release [Sewer], Dry Weather",'Overflow Report'!$AA151="May"),'Overflow Report'!$N151,"0")</f>
        <v>0</v>
      </c>
      <c r="BB153" s="176" t="str">
        <f>IF(AND('Overflow Report'!$L151="Release [Sewer], Dry Weather",'Overflow Report'!$AA151="June"),'Overflow Report'!$N151,"0")</f>
        <v>0</v>
      </c>
      <c r="BC153" s="176" t="str">
        <f>IF(AND('Overflow Report'!$L151="Release [Sewer], Dry Weather",'Overflow Report'!$AA151="July"),'Overflow Report'!$N151,"0")</f>
        <v>0</v>
      </c>
      <c r="BD153" s="176" t="str">
        <f>IF(AND('Overflow Report'!$L151="Release [Sewer], Dry Weather",'Overflow Report'!$AA151="August"),'Overflow Report'!$N151,"0")</f>
        <v>0</v>
      </c>
      <c r="BE153" s="176" t="str">
        <f>IF(AND('Overflow Report'!$L151="Release [Sewer], Dry Weather",'Overflow Report'!$AA151="September"),'Overflow Report'!$N151,"0")</f>
        <v>0</v>
      </c>
      <c r="BF153" s="176" t="str">
        <f>IF(AND('Overflow Report'!$L151="Release [Sewer], Dry Weather",'Overflow Report'!$AA151="October"),'Overflow Report'!$N151,"0")</f>
        <v>0</v>
      </c>
      <c r="BG153" s="176" t="str">
        <f>IF(AND('Overflow Report'!$L151="Release [Sewer], Dry Weather",'Overflow Report'!$AA151="November"),'Overflow Report'!$N151,"0")</f>
        <v>0</v>
      </c>
      <c r="BH153" s="176" t="str">
        <f>IF(AND('Overflow Report'!$L151="Release [Sewer], Dry Weather",'Overflow Report'!$AA151="December"),'Overflow Report'!$N151,"0")</f>
        <v>0</v>
      </c>
      <c r="BI153" s="176"/>
      <c r="BJ153" s="176" t="str">
        <f>IF(AND('Overflow Report'!$L151="Release [Sewer], Wet Weather",'Overflow Report'!$AA151="January"),'Overflow Report'!$N151,"0")</f>
        <v>0</v>
      </c>
      <c r="BK153" s="176" t="str">
        <f>IF(AND('Overflow Report'!$L151="Release [Sewer], Wet Weather",'Overflow Report'!$AA151="February"),'Overflow Report'!$N151,"0")</f>
        <v>0</v>
      </c>
      <c r="BL153" s="176" t="str">
        <f>IF(AND('Overflow Report'!$L151="Release [Sewer], Wet Weather",'Overflow Report'!$AA151="March"),'Overflow Report'!$N151,"0")</f>
        <v>0</v>
      </c>
      <c r="BM153" s="176" t="str">
        <f>IF(AND('Overflow Report'!$L151="Release [Sewer], Wet Weather",'Overflow Report'!$AA151="April"),'Overflow Report'!$N151,"0")</f>
        <v>0</v>
      </c>
      <c r="BN153" s="176" t="str">
        <f>IF(AND('Overflow Report'!$L151="Release [Sewer], Wet Weather",'Overflow Report'!$AA151="May"),'Overflow Report'!$N151,"0")</f>
        <v>0</v>
      </c>
      <c r="BO153" s="176" t="str">
        <f>IF(AND('Overflow Report'!$L151="Release [Sewer], Wet Weather",'Overflow Report'!$AA151="June"),'Overflow Report'!$N151,"0")</f>
        <v>0</v>
      </c>
      <c r="BP153" s="176" t="str">
        <f>IF(AND('Overflow Report'!$L151="Release [Sewer], Wet Weather",'Overflow Report'!$AA151="July"),'Overflow Report'!$N151,"0")</f>
        <v>0</v>
      </c>
      <c r="BQ153" s="176" t="str">
        <f>IF(AND('Overflow Report'!$L151="Release [Sewer], Wet Weather",'Overflow Report'!$AA151="August"),'Overflow Report'!$N151,"0")</f>
        <v>0</v>
      </c>
      <c r="BR153" s="176" t="str">
        <f>IF(AND('Overflow Report'!$L151="Release [Sewer], Wet Weather",'Overflow Report'!$AA151="September"),'Overflow Report'!$N151,"0")</f>
        <v>0</v>
      </c>
      <c r="BS153" s="176" t="str">
        <f>IF(AND('Overflow Report'!$L151="Release [Sewer], Wet Weather",'Overflow Report'!$AA151="October"),'Overflow Report'!$N151,"0")</f>
        <v>0</v>
      </c>
      <c r="BT153" s="176" t="str">
        <f>IF(AND('Overflow Report'!$L151="Release [Sewer], Wet Weather",'Overflow Report'!$AA151="November"),'Overflow Report'!$N151,"0")</f>
        <v>0</v>
      </c>
      <c r="BU153" s="176" t="str">
        <f>IF(AND('Overflow Report'!$L151="Release [Sewer], Wet Weather",'Overflow Report'!$AA151="December"),'Overflow Report'!$N151,"0")</f>
        <v>0</v>
      </c>
      <c r="BV153" s="176"/>
      <c r="BW153" s="176"/>
      <c r="BX153" s="176"/>
      <c r="BY153" s="176"/>
      <c r="BZ153" s="176"/>
      <c r="CA153" s="176"/>
      <c r="CB153" s="176"/>
      <c r="CC153" s="176"/>
      <c r="CD153" s="176"/>
      <c r="CE153" s="176"/>
      <c r="CF153" s="176"/>
      <c r="CG153" s="176"/>
      <c r="CH153" s="176"/>
      <c r="CI153" s="176"/>
      <c r="CJ153" s="176"/>
    </row>
    <row r="154" spans="3:88" s="173" customFormat="1" ht="15">
      <c r="C154" s="174"/>
      <c r="D154" s="174"/>
      <c r="E154" s="174"/>
      <c r="R154" s="176"/>
      <c r="S154" s="176"/>
      <c r="T154" s="176"/>
      <c r="U154" s="176"/>
      <c r="V154" s="176"/>
      <c r="W154" s="176" t="str">
        <f>IF(AND('Overflow Report'!$L152="SSO, Dry Weather",'Overflow Report'!$AA152="January"),'Overflow Report'!$N152,"0")</f>
        <v>0</v>
      </c>
      <c r="X154" s="176" t="str">
        <f>IF(AND('Overflow Report'!$L152="SSO, Dry Weather",'Overflow Report'!$AA152="February"),'Overflow Report'!$N152,"0")</f>
        <v>0</v>
      </c>
      <c r="Y154" s="176" t="str">
        <f>IF(AND('Overflow Report'!$L152="SSO, Dry Weather",'Overflow Report'!$AA152="March"),'Overflow Report'!$N152,"0")</f>
        <v>0</v>
      </c>
      <c r="Z154" s="176" t="str">
        <f>IF(AND('Overflow Report'!$L152="SSO, Dry Weather",'Overflow Report'!$AA152="April"),'Overflow Report'!$N152,"0")</f>
        <v>0</v>
      </c>
      <c r="AA154" s="176" t="str">
        <f>IF(AND('Overflow Report'!$L152="SSO, Dry Weather",'Overflow Report'!$AA152="May"),'Overflow Report'!$N152,"0")</f>
        <v>0</v>
      </c>
      <c r="AB154" s="176" t="str">
        <f>IF(AND('Overflow Report'!$L152="SSO, Dry Weather",'Overflow Report'!$AA152="June"),'Overflow Report'!$N152,"0")</f>
        <v>0</v>
      </c>
      <c r="AC154" s="176" t="str">
        <f>IF(AND('Overflow Report'!$L152="SSO, Dry Weather",'Overflow Report'!$AA152="July"),'Overflow Report'!$N152,"0")</f>
        <v>0</v>
      </c>
      <c r="AD154" s="176" t="str">
        <f>IF(AND('Overflow Report'!$L152="SSO, Dry Weather",'Overflow Report'!$AA152="August"),'Overflow Report'!$N152,"0")</f>
        <v>0</v>
      </c>
      <c r="AE154" s="176" t="str">
        <f>IF(AND('Overflow Report'!$L152="SSO, Dry Weather",'Overflow Report'!$AA152="September"),'Overflow Report'!$N152,"0")</f>
        <v>0</v>
      </c>
      <c r="AF154" s="176" t="str">
        <f>IF(AND('Overflow Report'!$L152="SSO, Dry Weather",'Overflow Report'!$AA152="October"),'Overflow Report'!$N152,"0")</f>
        <v>0</v>
      </c>
      <c r="AG154" s="176" t="str">
        <f>IF(AND('Overflow Report'!$L152="SSO, Dry Weather",'Overflow Report'!$AA152="November"),'Overflow Report'!$N152,"0")</f>
        <v>0</v>
      </c>
      <c r="AH154" s="176" t="str">
        <f>IF(AND('Overflow Report'!$L152="SSO, Dry Weather",'Overflow Report'!$AA152="December"),'Overflow Report'!$N152,"0")</f>
        <v>0</v>
      </c>
      <c r="AI154" s="176"/>
      <c r="AJ154" s="176" t="str">
        <f>IF(AND('Overflow Report'!$L152="SSO, Wet Weather",'Overflow Report'!$AA152="January"),'Overflow Report'!$N152,"0")</f>
        <v>0</v>
      </c>
      <c r="AK154" s="176" t="str">
        <f>IF(AND('Overflow Report'!$L152="SSO, Wet Weather",'Overflow Report'!$AA152="February"),'Overflow Report'!$N152,"0")</f>
        <v>0</v>
      </c>
      <c r="AL154" s="176" t="str">
        <f>IF(AND('Overflow Report'!$L152="SSO, Wet Weather",'Overflow Report'!$AA152="March"),'Overflow Report'!$N152,"0")</f>
        <v>0</v>
      </c>
      <c r="AM154" s="176" t="str">
        <f>IF(AND('Overflow Report'!$L152="SSO, Wet Weather",'Overflow Report'!$AA152="April"),'Overflow Report'!$N152,"0")</f>
        <v>0</v>
      </c>
      <c r="AN154" s="176" t="str">
        <f>IF(AND('Overflow Report'!$L152="SSO, Wet Weather",'Overflow Report'!$AA152="May"),'Overflow Report'!$N152,"0")</f>
        <v>0</v>
      </c>
      <c r="AO154" s="176" t="str">
        <f>IF(AND('Overflow Report'!$L152="SSO, Wet Weather",'Overflow Report'!$AA152="June"),'Overflow Report'!$N152,"0")</f>
        <v>0</v>
      </c>
      <c r="AP154" s="176" t="str">
        <f>IF(AND('Overflow Report'!$L152="SSO, Wet Weather",'Overflow Report'!$AA152="July"),'Overflow Report'!$N152,"0")</f>
        <v>0</v>
      </c>
      <c r="AQ154" s="176" t="str">
        <f>IF(AND('Overflow Report'!$L152="SSO, Wet Weather",'Overflow Report'!$AA152="August"),'Overflow Report'!$N152,"0")</f>
        <v>0</v>
      </c>
      <c r="AR154" s="176" t="str">
        <f>IF(AND('Overflow Report'!$L152="SSO, Wet Weather",'Overflow Report'!$AA152="September"),'Overflow Report'!$N152,"0")</f>
        <v>0</v>
      </c>
      <c r="AS154" s="176" t="str">
        <f>IF(AND('Overflow Report'!$L152="SSO, Wet Weather",'Overflow Report'!$AA152="October"),'Overflow Report'!$N152,"0")</f>
        <v>0</v>
      </c>
      <c r="AT154" s="176" t="str">
        <f>IF(AND('Overflow Report'!$L152="SSO, Wet Weather",'Overflow Report'!$AA152="November"),'Overflow Report'!$N152,"0")</f>
        <v>0</v>
      </c>
      <c r="AU154" s="176" t="str">
        <f>IF(AND('Overflow Report'!$L152="SSO, Wet Weather",'Overflow Report'!$AA152="December"),'Overflow Report'!$N152,"0")</f>
        <v>0</v>
      </c>
      <c r="AV154" s="176"/>
      <c r="AW154" s="176" t="str">
        <f>IF(AND('Overflow Report'!$L152="Release [Sewer], Dry Weather",'Overflow Report'!$AA152="January"),'Overflow Report'!$N152,"0")</f>
        <v>0</v>
      </c>
      <c r="AX154" s="176" t="str">
        <f>IF(AND('Overflow Report'!$L152="Release [Sewer], Dry Weather",'Overflow Report'!$AA152="February"),'Overflow Report'!$N152,"0")</f>
        <v>0</v>
      </c>
      <c r="AY154" s="176" t="str">
        <f>IF(AND('Overflow Report'!$L152="Release [Sewer], Dry Weather",'Overflow Report'!$AA152="March"),'Overflow Report'!$N152,"0")</f>
        <v>0</v>
      </c>
      <c r="AZ154" s="176" t="str">
        <f>IF(AND('Overflow Report'!$L152="Release [Sewer], Dry Weather",'Overflow Report'!$AA152="April"),'Overflow Report'!$N152,"0")</f>
        <v>0</v>
      </c>
      <c r="BA154" s="176" t="str">
        <f>IF(AND('Overflow Report'!$L152="Release [Sewer], Dry Weather",'Overflow Report'!$AA152="May"),'Overflow Report'!$N152,"0")</f>
        <v>0</v>
      </c>
      <c r="BB154" s="176" t="str">
        <f>IF(AND('Overflow Report'!$L152="Release [Sewer], Dry Weather",'Overflow Report'!$AA152="June"),'Overflow Report'!$N152,"0")</f>
        <v>0</v>
      </c>
      <c r="BC154" s="176" t="str">
        <f>IF(AND('Overflow Report'!$L152="Release [Sewer], Dry Weather",'Overflow Report'!$AA152="July"),'Overflow Report'!$N152,"0")</f>
        <v>0</v>
      </c>
      <c r="BD154" s="176" t="str">
        <f>IF(AND('Overflow Report'!$L152="Release [Sewer], Dry Weather",'Overflow Report'!$AA152="August"),'Overflow Report'!$N152,"0")</f>
        <v>0</v>
      </c>
      <c r="BE154" s="176" t="str">
        <f>IF(AND('Overflow Report'!$L152="Release [Sewer], Dry Weather",'Overflow Report'!$AA152="September"),'Overflow Report'!$N152,"0")</f>
        <v>0</v>
      </c>
      <c r="BF154" s="176" t="str">
        <f>IF(AND('Overflow Report'!$L152="Release [Sewer], Dry Weather",'Overflow Report'!$AA152="October"),'Overflow Report'!$N152,"0")</f>
        <v>0</v>
      </c>
      <c r="BG154" s="176" t="str">
        <f>IF(AND('Overflow Report'!$L152="Release [Sewer], Dry Weather",'Overflow Report'!$AA152="November"),'Overflow Report'!$N152,"0")</f>
        <v>0</v>
      </c>
      <c r="BH154" s="176" t="str">
        <f>IF(AND('Overflow Report'!$L152="Release [Sewer], Dry Weather",'Overflow Report'!$AA152="December"),'Overflow Report'!$N152,"0")</f>
        <v>0</v>
      </c>
      <c r="BI154" s="176"/>
      <c r="BJ154" s="176" t="str">
        <f>IF(AND('Overflow Report'!$L152="Release [Sewer], Wet Weather",'Overflow Report'!$AA152="January"),'Overflow Report'!$N152,"0")</f>
        <v>0</v>
      </c>
      <c r="BK154" s="176" t="str">
        <f>IF(AND('Overflow Report'!$L152="Release [Sewer], Wet Weather",'Overflow Report'!$AA152="February"),'Overflow Report'!$N152,"0")</f>
        <v>0</v>
      </c>
      <c r="BL154" s="176" t="str">
        <f>IF(AND('Overflow Report'!$L152="Release [Sewer], Wet Weather",'Overflow Report'!$AA152="March"),'Overflow Report'!$N152,"0")</f>
        <v>0</v>
      </c>
      <c r="BM154" s="176" t="str">
        <f>IF(AND('Overflow Report'!$L152="Release [Sewer], Wet Weather",'Overflow Report'!$AA152="April"),'Overflow Report'!$N152,"0")</f>
        <v>0</v>
      </c>
      <c r="BN154" s="176" t="str">
        <f>IF(AND('Overflow Report'!$L152="Release [Sewer], Wet Weather",'Overflow Report'!$AA152="May"),'Overflow Report'!$N152,"0")</f>
        <v>0</v>
      </c>
      <c r="BO154" s="176" t="str">
        <f>IF(AND('Overflow Report'!$L152="Release [Sewer], Wet Weather",'Overflow Report'!$AA152="June"),'Overflow Report'!$N152,"0")</f>
        <v>0</v>
      </c>
      <c r="BP154" s="176" t="str">
        <f>IF(AND('Overflow Report'!$L152="Release [Sewer], Wet Weather",'Overflow Report'!$AA152="July"),'Overflow Report'!$N152,"0")</f>
        <v>0</v>
      </c>
      <c r="BQ154" s="176" t="str">
        <f>IF(AND('Overflow Report'!$L152="Release [Sewer], Wet Weather",'Overflow Report'!$AA152="August"),'Overflow Report'!$N152,"0")</f>
        <v>0</v>
      </c>
      <c r="BR154" s="176" t="str">
        <f>IF(AND('Overflow Report'!$L152="Release [Sewer], Wet Weather",'Overflow Report'!$AA152="September"),'Overflow Report'!$N152,"0")</f>
        <v>0</v>
      </c>
      <c r="BS154" s="176" t="str">
        <f>IF(AND('Overflow Report'!$L152="Release [Sewer], Wet Weather",'Overflow Report'!$AA152="October"),'Overflow Report'!$N152,"0")</f>
        <v>0</v>
      </c>
      <c r="BT154" s="176" t="str">
        <f>IF(AND('Overflow Report'!$L152="Release [Sewer], Wet Weather",'Overflow Report'!$AA152="November"),'Overflow Report'!$N152,"0")</f>
        <v>0</v>
      </c>
      <c r="BU154" s="176" t="str">
        <f>IF(AND('Overflow Report'!$L152="Release [Sewer], Wet Weather",'Overflow Report'!$AA152="December"),'Overflow Report'!$N152,"0")</f>
        <v>0</v>
      </c>
      <c r="BV154" s="176"/>
      <c r="BW154" s="176"/>
      <c r="BX154" s="176"/>
      <c r="BY154" s="176"/>
      <c r="BZ154" s="176"/>
      <c r="CA154" s="176"/>
      <c r="CB154" s="176"/>
      <c r="CC154" s="176"/>
      <c r="CD154" s="176"/>
      <c r="CE154" s="176"/>
      <c r="CF154" s="176"/>
      <c r="CG154" s="176"/>
      <c r="CH154" s="176"/>
      <c r="CI154" s="176"/>
      <c r="CJ154" s="176"/>
    </row>
    <row r="155" spans="3:128" s="173" customFormat="1" ht="15">
      <c r="C155" s="174"/>
      <c r="D155" s="174"/>
      <c r="E155" s="174"/>
      <c r="R155" s="176"/>
      <c r="S155" s="176"/>
      <c r="T155" s="176"/>
      <c r="U155" s="176"/>
      <c r="V155" s="176"/>
      <c r="W155" s="176" t="str">
        <f>IF(AND('Overflow Report'!$L153="SSO, Dry Weather",'Overflow Report'!$AA153="January"),'Overflow Report'!$N153,"0")</f>
        <v>0</v>
      </c>
      <c r="X155" s="176" t="str">
        <f>IF(AND('Overflow Report'!$L153="SSO, Dry Weather",'Overflow Report'!$AA153="February"),'Overflow Report'!$N153,"0")</f>
        <v>0</v>
      </c>
      <c r="Y155" s="176" t="str">
        <f>IF(AND('Overflow Report'!$L153="SSO, Dry Weather",'Overflow Report'!$AA153="March"),'Overflow Report'!$N153,"0")</f>
        <v>0</v>
      </c>
      <c r="Z155" s="176" t="str">
        <f>IF(AND('Overflow Report'!$L153="SSO, Dry Weather",'Overflow Report'!$AA153="April"),'Overflow Report'!$N153,"0")</f>
        <v>0</v>
      </c>
      <c r="AA155" s="176" t="str">
        <f>IF(AND('Overflow Report'!$L153="SSO, Dry Weather",'Overflow Report'!$AA153="May"),'Overflow Report'!$N153,"0")</f>
        <v>0</v>
      </c>
      <c r="AB155" s="176" t="str">
        <f>IF(AND('Overflow Report'!$L153="SSO, Dry Weather",'Overflow Report'!$AA153="June"),'Overflow Report'!$N153,"0")</f>
        <v>0</v>
      </c>
      <c r="AC155" s="176" t="str">
        <f>IF(AND('Overflow Report'!$L153="SSO, Dry Weather",'Overflow Report'!$AA153="July"),'Overflow Report'!$N153,"0")</f>
        <v>0</v>
      </c>
      <c r="AD155" s="176" t="str">
        <f>IF(AND('Overflow Report'!$L153="SSO, Dry Weather",'Overflow Report'!$AA153="August"),'Overflow Report'!$N153,"0")</f>
        <v>0</v>
      </c>
      <c r="AE155" s="176" t="str">
        <f>IF(AND('Overflow Report'!$L153="SSO, Dry Weather",'Overflow Report'!$AA153="September"),'Overflow Report'!$N153,"0")</f>
        <v>0</v>
      </c>
      <c r="AF155" s="176" t="str">
        <f>IF(AND('Overflow Report'!$L153="SSO, Dry Weather",'Overflow Report'!$AA153="October"),'Overflow Report'!$N153,"0")</f>
        <v>0</v>
      </c>
      <c r="AG155" s="176" t="str">
        <f>IF(AND('Overflow Report'!$L153="SSO, Dry Weather",'Overflow Report'!$AA153="November"),'Overflow Report'!$N153,"0")</f>
        <v>0</v>
      </c>
      <c r="AH155" s="176" t="str">
        <f>IF(AND('Overflow Report'!$L153="SSO, Dry Weather",'Overflow Report'!$AA153="December"),'Overflow Report'!$N153,"0")</f>
        <v>0</v>
      </c>
      <c r="AI155" s="176"/>
      <c r="AJ155" s="176" t="str">
        <f>IF(AND('Overflow Report'!$L153="SSO, Wet Weather",'Overflow Report'!$AA153="January"),'Overflow Report'!$N153,"0")</f>
        <v>0</v>
      </c>
      <c r="AK155" s="176" t="str">
        <f>IF(AND('Overflow Report'!$L153="SSO, Wet Weather",'Overflow Report'!$AA153="February"),'Overflow Report'!$N153,"0")</f>
        <v>0</v>
      </c>
      <c r="AL155" s="176" t="str">
        <f>IF(AND('Overflow Report'!$L153="SSO, Wet Weather",'Overflow Report'!$AA153="March"),'Overflow Report'!$N153,"0")</f>
        <v>0</v>
      </c>
      <c r="AM155" s="176" t="str">
        <f>IF(AND('Overflow Report'!$L153="SSO, Wet Weather",'Overflow Report'!$AA153="April"),'Overflow Report'!$N153,"0")</f>
        <v>0</v>
      </c>
      <c r="AN155" s="176" t="str">
        <f>IF(AND('Overflow Report'!$L153="SSO, Wet Weather",'Overflow Report'!$AA153="May"),'Overflow Report'!$N153,"0")</f>
        <v>0</v>
      </c>
      <c r="AO155" s="176" t="str">
        <f>IF(AND('Overflow Report'!$L153="SSO, Wet Weather",'Overflow Report'!$AA153="June"),'Overflow Report'!$N153,"0")</f>
        <v>0</v>
      </c>
      <c r="AP155" s="176" t="str">
        <f>IF(AND('Overflow Report'!$L153="SSO, Wet Weather",'Overflow Report'!$AA153="July"),'Overflow Report'!$N153,"0")</f>
        <v>0</v>
      </c>
      <c r="AQ155" s="176" t="str">
        <f>IF(AND('Overflow Report'!$L153="SSO, Wet Weather",'Overflow Report'!$AA153="August"),'Overflow Report'!$N153,"0")</f>
        <v>0</v>
      </c>
      <c r="AR155" s="176" t="str">
        <f>IF(AND('Overflow Report'!$L153="SSO, Wet Weather",'Overflow Report'!$AA153="September"),'Overflow Report'!$N153,"0")</f>
        <v>0</v>
      </c>
      <c r="AS155" s="176" t="str">
        <f>IF(AND('Overflow Report'!$L153="SSO, Wet Weather",'Overflow Report'!$AA153="October"),'Overflow Report'!$N153,"0")</f>
        <v>0</v>
      </c>
      <c r="AT155" s="176" t="str">
        <f>IF(AND('Overflow Report'!$L153="SSO, Wet Weather",'Overflow Report'!$AA153="November"),'Overflow Report'!$N153,"0")</f>
        <v>0</v>
      </c>
      <c r="AU155" s="176" t="str">
        <f>IF(AND('Overflow Report'!$L153="SSO, Wet Weather",'Overflow Report'!$AA153="December"),'Overflow Report'!$N153,"0")</f>
        <v>0</v>
      </c>
      <c r="AV155" s="176"/>
      <c r="AW155" s="176" t="str">
        <f>IF(AND('Overflow Report'!$L153="Release [Sewer], Dry Weather",'Overflow Report'!$AA153="January"),'Overflow Report'!$N153,"0")</f>
        <v>0</v>
      </c>
      <c r="AX155" s="176" t="str">
        <f>IF(AND('Overflow Report'!$L153="Release [Sewer], Dry Weather",'Overflow Report'!$AA153="February"),'Overflow Report'!$N153,"0")</f>
        <v>0</v>
      </c>
      <c r="AY155" s="176" t="str">
        <f>IF(AND('Overflow Report'!$L153="Release [Sewer], Dry Weather",'Overflow Report'!$AA153="March"),'Overflow Report'!$N153,"0")</f>
        <v>0</v>
      </c>
      <c r="AZ155" s="176" t="str">
        <f>IF(AND('Overflow Report'!$L153="Release [Sewer], Dry Weather",'Overflow Report'!$AA153="April"),'Overflow Report'!$N153,"0")</f>
        <v>0</v>
      </c>
      <c r="BA155" s="176" t="str">
        <f>IF(AND('Overflow Report'!$L153="Release [Sewer], Dry Weather",'Overflow Report'!$AA153="May"),'Overflow Report'!$N153,"0")</f>
        <v>0</v>
      </c>
      <c r="BB155" s="176" t="str">
        <f>IF(AND('Overflow Report'!$L153="Release [Sewer], Dry Weather",'Overflow Report'!$AA153="June"),'Overflow Report'!$N153,"0")</f>
        <v>0</v>
      </c>
      <c r="BC155" s="176" t="str">
        <f>IF(AND('Overflow Report'!$L153="Release [Sewer], Dry Weather",'Overflow Report'!$AA153="July"),'Overflow Report'!$N153,"0")</f>
        <v>0</v>
      </c>
      <c r="BD155" s="176" t="str">
        <f>IF(AND('Overflow Report'!$L153="Release [Sewer], Dry Weather",'Overflow Report'!$AA153="August"),'Overflow Report'!$N153,"0")</f>
        <v>0</v>
      </c>
      <c r="BE155" s="176" t="str">
        <f>IF(AND('Overflow Report'!$L153="Release [Sewer], Dry Weather",'Overflow Report'!$AA153="September"),'Overflow Report'!$N153,"0")</f>
        <v>0</v>
      </c>
      <c r="BF155" s="176" t="str">
        <f>IF(AND('Overflow Report'!$L153="Release [Sewer], Dry Weather",'Overflow Report'!$AA153="October"),'Overflow Report'!$N153,"0")</f>
        <v>0</v>
      </c>
      <c r="BG155" s="176" t="str">
        <f>IF(AND('Overflow Report'!$L153="Release [Sewer], Dry Weather",'Overflow Report'!$AA153="November"),'Overflow Report'!$N153,"0")</f>
        <v>0</v>
      </c>
      <c r="BH155" s="176" t="str">
        <f>IF(AND('Overflow Report'!$L153="Release [Sewer], Dry Weather",'Overflow Report'!$AA153="December"),'Overflow Report'!$N153,"0")</f>
        <v>0</v>
      </c>
      <c r="BI155" s="176"/>
      <c r="BJ155" s="176" t="str">
        <f>IF(AND('Overflow Report'!$L153="Release [Sewer], Wet Weather",'Overflow Report'!$AA153="January"),'Overflow Report'!$N153,"0")</f>
        <v>0</v>
      </c>
      <c r="BK155" s="176" t="str">
        <f>IF(AND('Overflow Report'!$L153="Release [Sewer], Wet Weather",'Overflow Report'!$AA153="February"),'Overflow Report'!$N153,"0")</f>
        <v>0</v>
      </c>
      <c r="BL155" s="176" t="str">
        <f>IF(AND('Overflow Report'!$L153="Release [Sewer], Wet Weather",'Overflow Report'!$AA153="March"),'Overflow Report'!$N153,"0")</f>
        <v>0</v>
      </c>
      <c r="BM155" s="176" t="str">
        <f>IF(AND('Overflow Report'!$L153="Release [Sewer], Wet Weather",'Overflow Report'!$AA153="April"),'Overflow Report'!$N153,"0")</f>
        <v>0</v>
      </c>
      <c r="BN155" s="176" t="str">
        <f>IF(AND('Overflow Report'!$L153="Release [Sewer], Wet Weather",'Overflow Report'!$AA153="May"),'Overflow Report'!$N153,"0")</f>
        <v>0</v>
      </c>
      <c r="BO155" s="176" t="str">
        <f>IF(AND('Overflow Report'!$L153="Release [Sewer], Wet Weather",'Overflow Report'!$AA153="June"),'Overflow Report'!$N153,"0")</f>
        <v>0</v>
      </c>
      <c r="BP155" s="176" t="str">
        <f>IF(AND('Overflow Report'!$L153="Release [Sewer], Wet Weather",'Overflow Report'!$AA153="July"),'Overflow Report'!$N153,"0")</f>
        <v>0</v>
      </c>
      <c r="BQ155" s="176" t="str">
        <f>IF(AND('Overflow Report'!$L153="Release [Sewer], Wet Weather",'Overflow Report'!$AA153="August"),'Overflow Report'!$N153,"0")</f>
        <v>0</v>
      </c>
      <c r="BR155" s="176" t="str">
        <f>IF(AND('Overflow Report'!$L153="Release [Sewer], Wet Weather",'Overflow Report'!$AA153="September"),'Overflow Report'!$N153,"0")</f>
        <v>0</v>
      </c>
      <c r="BS155" s="176" t="str">
        <f>IF(AND('Overflow Report'!$L153="Release [Sewer], Wet Weather",'Overflow Report'!$AA153="October"),'Overflow Report'!$N153,"0")</f>
        <v>0</v>
      </c>
      <c r="BT155" s="176" t="str">
        <f>IF(AND('Overflow Report'!$L153="Release [Sewer], Wet Weather",'Overflow Report'!$AA153="November"),'Overflow Report'!$N153,"0")</f>
        <v>0</v>
      </c>
      <c r="BU155" s="176" t="str">
        <f>IF(AND('Overflow Report'!$L153="Release [Sewer], Wet Weather",'Overflow Report'!$AA153="December"),'Overflow Report'!$N153,"0")</f>
        <v>0</v>
      </c>
      <c r="BV155" s="176"/>
      <c r="BW155" s="176"/>
      <c r="BX155" s="176"/>
      <c r="BY155" s="176"/>
      <c r="BZ155" s="176"/>
      <c r="CA155" s="176"/>
      <c r="CB155" s="176"/>
      <c r="CC155" s="176"/>
      <c r="CD155" s="176"/>
      <c r="CE155" s="176"/>
      <c r="CF155" s="176"/>
      <c r="CG155" s="176"/>
      <c r="CH155" s="176"/>
      <c r="CI155" s="176"/>
      <c r="CJ155" s="176"/>
      <c r="DK155" s="159"/>
      <c r="DL155" s="159"/>
      <c r="DM155" s="159"/>
      <c r="DN155" s="159"/>
      <c r="DO155" s="159"/>
      <c r="DP155" s="159"/>
      <c r="DQ155" s="159"/>
      <c r="DR155" s="159"/>
      <c r="DS155" s="159"/>
      <c r="DT155" s="159"/>
      <c r="DU155" s="159"/>
      <c r="DV155" s="159"/>
      <c r="DW155" s="159"/>
      <c r="DX155" s="159"/>
    </row>
    <row r="156" spans="3:128" s="173" customFormat="1" ht="15">
      <c r="C156" s="174"/>
      <c r="D156" s="174"/>
      <c r="E156" s="174"/>
      <c r="R156" s="176"/>
      <c r="S156" s="176"/>
      <c r="T156" s="176"/>
      <c r="U156" s="176"/>
      <c r="V156" s="176"/>
      <c r="W156" s="176" t="str">
        <f>IF(AND('Overflow Report'!$L154="SSO, Dry Weather",'Overflow Report'!$AA154="January"),'Overflow Report'!$N154,"0")</f>
        <v>0</v>
      </c>
      <c r="X156" s="176" t="str">
        <f>IF(AND('Overflow Report'!$L154="SSO, Dry Weather",'Overflow Report'!$AA154="February"),'Overflow Report'!$N154,"0")</f>
        <v>0</v>
      </c>
      <c r="Y156" s="176" t="str">
        <f>IF(AND('Overflow Report'!$L154="SSO, Dry Weather",'Overflow Report'!$AA154="March"),'Overflow Report'!$N154,"0")</f>
        <v>0</v>
      </c>
      <c r="Z156" s="176" t="str">
        <f>IF(AND('Overflow Report'!$L154="SSO, Dry Weather",'Overflow Report'!$AA154="April"),'Overflow Report'!$N154,"0")</f>
        <v>0</v>
      </c>
      <c r="AA156" s="176" t="str">
        <f>IF(AND('Overflow Report'!$L154="SSO, Dry Weather",'Overflow Report'!$AA154="May"),'Overflow Report'!$N154,"0")</f>
        <v>0</v>
      </c>
      <c r="AB156" s="176" t="str">
        <f>IF(AND('Overflow Report'!$L154="SSO, Dry Weather",'Overflow Report'!$AA154="June"),'Overflow Report'!$N154,"0")</f>
        <v>0</v>
      </c>
      <c r="AC156" s="176" t="str">
        <f>IF(AND('Overflow Report'!$L154="SSO, Dry Weather",'Overflow Report'!$AA154="July"),'Overflow Report'!$N154,"0")</f>
        <v>0</v>
      </c>
      <c r="AD156" s="176" t="str">
        <f>IF(AND('Overflow Report'!$L154="SSO, Dry Weather",'Overflow Report'!$AA154="August"),'Overflow Report'!$N154,"0")</f>
        <v>0</v>
      </c>
      <c r="AE156" s="176" t="str">
        <f>IF(AND('Overflow Report'!$L154="SSO, Dry Weather",'Overflow Report'!$AA154="September"),'Overflow Report'!$N154,"0")</f>
        <v>0</v>
      </c>
      <c r="AF156" s="176" t="str">
        <f>IF(AND('Overflow Report'!$L154="SSO, Dry Weather",'Overflow Report'!$AA154="October"),'Overflow Report'!$N154,"0")</f>
        <v>0</v>
      </c>
      <c r="AG156" s="176" t="str">
        <f>IF(AND('Overflow Report'!$L154="SSO, Dry Weather",'Overflow Report'!$AA154="November"),'Overflow Report'!$N154,"0")</f>
        <v>0</v>
      </c>
      <c r="AH156" s="176" t="str">
        <f>IF(AND('Overflow Report'!$L154="SSO, Dry Weather",'Overflow Report'!$AA154="December"),'Overflow Report'!$N154,"0")</f>
        <v>0</v>
      </c>
      <c r="AI156" s="176"/>
      <c r="AJ156" s="176" t="str">
        <f>IF(AND('Overflow Report'!$L154="SSO, Wet Weather",'Overflow Report'!$AA154="January"),'Overflow Report'!$N154,"0")</f>
        <v>0</v>
      </c>
      <c r="AK156" s="176" t="str">
        <f>IF(AND('Overflow Report'!$L154="SSO, Wet Weather",'Overflow Report'!$AA154="February"),'Overflow Report'!$N154,"0")</f>
        <v>0</v>
      </c>
      <c r="AL156" s="176" t="str">
        <f>IF(AND('Overflow Report'!$L154="SSO, Wet Weather",'Overflow Report'!$AA154="March"),'Overflow Report'!$N154,"0")</f>
        <v>0</v>
      </c>
      <c r="AM156" s="176" t="str">
        <f>IF(AND('Overflow Report'!$L154="SSO, Wet Weather",'Overflow Report'!$AA154="April"),'Overflow Report'!$N154,"0")</f>
        <v>0</v>
      </c>
      <c r="AN156" s="176" t="str">
        <f>IF(AND('Overflow Report'!$L154="SSO, Wet Weather",'Overflow Report'!$AA154="May"),'Overflow Report'!$N154,"0")</f>
        <v>0</v>
      </c>
      <c r="AO156" s="176" t="str">
        <f>IF(AND('Overflow Report'!$L154="SSO, Wet Weather",'Overflow Report'!$AA154="June"),'Overflow Report'!$N154,"0")</f>
        <v>0</v>
      </c>
      <c r="AP156" s="176" t="str">
        <f>IF(AND('Overflow Report'!$L154="SSO, Wet Weather",'Overflow Report'!$AA154="July"),'Overflow Report'!$N154,"0")</f>
        <v>0</v>
      </c>
      <c r="AQ156" s="176" t="str">
        <f>IF(AND('Overflow Report'!$L154="SSO, Wet Weather",'Overflow Report'!$AA154="August"),'Overflow Report'!$N154,"0")</f>
        <v>0</v>
      </c>
      <c r="AR156" s="176" t="str">
        <f>IF(AND('Overflow Report'!$L154="SSO, Wet Weather",'Overflow Report'!$AA154="September"),'Overflow Report'!$N154,"0")</f>
        <v>0</v>
      </c>
      <c r="AS156" s="176" t="str">
        <f>IF(AND('Overflow Report'!$L154="SSO, Wet Weather",'Overflow Report'!$AA154="October"),'Overflow Report'!$N154,"0")</f>
        <v>0</v>
      </c>
      <c r="AT156" s="176" t="str">
        <f>IF(AND('Overflow Report'!$L154="SSO, Wet Weather",'Overflow Report'!$AA154="November"),'Overflow Report'!$N154,"0")</f>
        <v>0</v>
      </c>
      <c r="AU156" s="176" t="str">
        <f>IF(AND('Overflow Report'!$L154="SSO, Wet Weather",'Overflow Report'!$AA154="December"),'Overflow Report'!$N154,"0")</f>
        <v>0</v>
      </c>
      <c r="AV156" s="176"/>
      <c r="AW156" s="176" t="str">
        <f>IF(AND('Overflow Report'!$L154="Release [Sewer], Dry Weather",'Overflow Report'!$AA154="January"),'Overflow Report'!$N154,"0")</f>
        <v>0</v>
      </c>
      <c r="AX156" s="176" t="str">
        <f>IF(AND('Overflow Report'!$L154="Release [Sewer], Dry Weather",'Overflow Report'!$AA154="February"),'Overflow Report'!$N154,"0")</f>
        <v>0</v>
      </c>
      <c r="AY156" s="176" t="str">
        <f>IF(AND('Overflow Report'!$L154="Release [Sewer], Dry Weather",'Overflow Report'!$AA154="March"),'Overflow Report'!$N154,"0")</f>
        <v>0</v>
      </c>
      <c r="AZ156" s="176" t="str">
        <f>IF(AND('Overflow Report'!$L154="Release [Sewer], Dry Weather",'Overflow Report'!$AA154="April"),'Overflow Report'!$N154,"0")</f>
        <v>0</v>
      </c>
      <c r="BA156" s="176" t="str">
        <f>IF(AND('Overflow Report'!$L154="Release [Sewer], Dry Weather",'Overflow Report'!$AA154="May"),'Overflow Report'!$N154,"0")</f>
        <v>0</v>
      </c>
      <c r="BB156" s="176" t="str">
        <f>IF(AND('Overflow Report'!$L154="Release [Sewer], Dry Weather",'Overflow Report'!$AA154="June"),'Overflow Report'!$N154,"0")</f>
        <v>0</v>
      </c>
      <c r="BC156" s="176" t="str">
        <f>IF(AND('Overflow Report'!$L154="Release [Sewer], Dry Weather",'Overflow Report'!$AA154="July"),'Overflow Report'!$N154,"0")</f>
        <v>0</v>
      </c>
      <c r="BD156" s="176" t="str">
        <f>IF(AND('Overflow Report'!$L154="Release [Sewer], Dry Weather",'Overflow Report'!$AA154="August"),'Overflow Report'!$N154,"0")</f>
        <v>0</v>
      </c>
      <c r="BE156" s="176" t="str">
        <f>IF(AND('Overflow Report'!$L154="Release [Sewer], Dry Weather",'Overflow Report'!$AA154="September"),'Overflow Report'!$N154,"0")</f>
        <v>0</v>
      </c>
      <c r="BF156" s="176" t="str">
        <f>IF(AND('Overflow Report'!$L154="Release [Sewer], Dry Weather",'Overflow Report'!$AA154="October"),'Overflow Report'!$N154,"0")</f>
        <v>0</v>
      </c>
      <c r="BG156" s="176" t="str">
        <f>IF(AND('Overflow Report'!$L154="Release [Sewer], Dry Weather",'Overflow Report'!$AA154="November"),'Overflow Report'!$N154,"0")</f>
        <v>0</v>
      </c>
      <c r="BH156" s="176" t="str">
        <f>IF(AND('Overflow Report'!$L154="Release [Sewer], Dry Weather",'Overflow Report'!$AA154="December"),'Overflow Report'!$N154,"0")</f>
        <v>0</v>
      </c>
      <c r="BI156" s="176"/>
      <c r="BJ156" s="176" t="str">
        <f>IF(AND('Overflow Report'!$L154="Release [Sewer], Wet Weather",'Overflow Report'!$AA154="January"),'Overflow Report'!$N154,"0")</f>
        <v>0</v>
      </c>
      <c r="BK156" s="176" t="str">
        <f>IF(AND('Overflow Report'!$L154="Release [Sewer], Wet Weather",'Overflow Report'!$AA154="February"),'Overflow Report'!$N154,"0")</f>
        <v>0</v>
      </c>
      <c r="BL156" s="176" t="str">
        <f>IF(AND('Overflow Report'!$L154="Release [Sewer], Wet Weather",'Overflow Report'!$AA154="March"),'Overflow Report'!$N154,"0")</f>
        <v>0</v>
      </c>
      <c r="BM156" s="176" t="str">
        <f>IF(AND('Overflow Report'!$L154="Release [Sewer], Wet Weather",'Overflow Report'!$AA154="April"),'Overflow Report'!$N154,"0")</f>
        <v>0</v>
      </c>
      <c r="BN156" s="176" t="str">
        <f>IF(AND('Overflow Report'!$L154="Release [Sewer], Wet Weather",'Overflow Report'!$AA154="May"),'Overflow Report'!$N154,"0")</f>
        <v>0</v>
      </c>
      <c r="BO156" s="176" t="str">
        <f>IF(AND('Overflow Report'!$L154="Release [Sewer], Wet Weather",'Overflow Report'!$AA154="June"),'Overflow Report'!$N154,"0")</f>
        <v>0</v>
      </c>
      <c r="BP156" s="176" t="str">
        <f>IF(AND('Overflow Report'!$L154="Release [Sewer], Wet Weather",'Overflow Report'!$AA154="July"),'Overflow Report'!$N154,"0")</f>
        <v>0</v>
      </c>
      <c r="BQ156" s="176" t="str">
        <f>IF(AND('Overflow Report'!$L154="Release [Sewer], Wet Weather",'Overflow Report'!$AA154="August"),'Overflow Report'!$N154,"0")</f>
        <v>0</v>
      </c>
      <c r="BR156" s="176" t="str">
        <f>IF(AND('Overflow Report'!$L154="Release [Sewer], Wet Weather",'Overflow Report'!$AA154="September"),'Overflow Report'!$N154,"0")</f>
        <v>0</v>
      </c>
      <c r="BS156" s="176" t="str">
        <f>IF(AND('Overflow Report'!$L154="Release [Sewer], Wet Weather",'Overflow Report'!$AA154="October"),'Overflow Report'!$N154,"0")</f>
        <v>0</v>
      </c>
      <c r="BT156" s="176" t="str">
        <f>IF(AND('Overflow Report'!$L154="Release [Sewer], Wet Weather",'Overflow Report'!$AA154="November"),'Overflow Report'!$N154,"0")</f>
        <v>0</v>
      </c>
      <c r="BU156" s="176" t="str">
        <f>IF(AND('Overflow Report'!$L154="Release [Sewer], Wet Weather",'Overflow Report'!$AA154="December"),'Overflow Report'!$N154,"0")</f>
        <v>0</v>
      </c>
      <c r="BV156" s="176"/>
      <c r="BW156" s="176"/>
      <c r="BX156" s="176"/>
      <c r="BY156" s="176"/>
      <c r="BZ156" s="176"/>
      <c r="CA156" s="176"/>
      <c r="CB156" s="176"/>
      <c r="CC156" s="176"/>
      <c r="CD156" s="176"/>
      <c r="CE156" s="176"/>
      <c r="CF156" s="176"/>
      <c r="CG156" s="176"/>
      <c r="CH156" s="176"/>
      <c r="CI156" s="176"/>
      <c r="CJ156" s="176"/>
      <c r="DK156" s="159"/>
      <c r="DL156" s="159"/>
      <c r="DM156" s="159"/>
      <c r="DN156" s="159"/>
      <c r="DO156" s="159"/>
      <c r="DP156" s="159"/>
      <c r="DQ156" s="159"/>
      <c r="DR156" s="159"/>
      <c r="DS156" s="159"/>
      <c r="DT156" s="159"/>
      <c r="DU156" s="159"/>
      <c r="DV156" s="159"/>
      <c r="DW156" s="159"/>
      <c r="DX156" s="159"/>
    </row>
    <row r="157" spans="3:128" s="173" customFormat="1" ht="15">
      <c r="C157" s="174"/>
      <c r="D157" s="174"/>
      <c r="E157" s="174"/>
      <c r="R157" s="176"/>
      <c r="S157" s="176"/>
      <c r="T157" s="176"/>
      <c r="U157" s="176"/>
      <c r="V157" s="176"/>
      <c r="W157" s="176" t="str">
        <f>IF(AND('Overflow Report'!$L155="SSO, Dry Weather",'Overflow Report'!$AA155="January"),'Overflow Report'!$N155,"0")</f>
        <v>0</v>
      </c>
      <c r="X157" s="176" t="str">
        <f>IF(AND('Overflow Report'!$L155="SSO, Dry Weather",'Overflow Report'!$AA155="February"),'Overflow Report'!$N155,"0")</f>
        <v>0</v>
      </c>
      <c r="Y157" s="176" t="str">
        <f>IF(AND('Overflow Report'!$L155="SSO, Dry Weather",'Overflow Report'!$AA155="March"),'Overflow Report'!$N155,"0")</f>
        <v>0</v>
      </c>
      <c r="Z157" s="176" t="str">
        <f>IF(AND('Overflow Report'!$L155="SSO, Dry Weather",'Overflow Report'!$AA155="April"),'Overflow Report'!$N155,"0")</f>
        <v>0</v>
      </c>
      <c r="AA157" s="176" t="str">
        <f>IF(AND('Overflow Report'!$L155="SSO, Dry Weather",'Overflow Report'!$AA155="May"),'Overflow Report'!$N155,"0")</f>
        <v>0</v>
      </c>
      <c r="AB157" s="176" t="str">
        <f>IF(AND('Overflow Report'!$L155="SSO, Dry Weather",'Overflow Report'!$AA155="June"),'Overflow Report'!$N155,"0")</f>
        <v>0</v>
      </c>
      <c r="AC157" s="176" t="str">
        <f>IF(AND('Overflow Report'!$L155="SSO, Dry Weather",'Overflow Report'!$AA155="July"),'Overflow Report'!$N155,"0")</f>
        <v>0</v>
      </c>
      <c r="AD157" s="176" t="str">
        <f>IF(AND('Overflow Report'!$L155="SSO, Dry Weather",'Overflow Report'!$AA155="August"),'Overflow Report'!$N155,"0")</f>
        <v>0</v>
      </c>
      <c r="AE157" s="176" t="str">
        <f>IF(AND('Overflow Report'!$L155="SSO, Dry Weather",'Overflow Report'!$AA155="September"),'Overflow Report'!$N155,"0")</f>
        <v>0</v>
      </c>
      <c r="AF157" s="176" t="str">
        <f>IF(AND('Overflow Report'!$L155="SSO, Dry Weather",'Overflow Report'!$AA155="October"),'Overflow Report'!$N155,"0")</f>
        <v>0</v>
      </c>
      <c r="AG157" s="176" t="str">
        <f>IF(AND('Overflow Report'!$L155="SSO, Dry Weather",'Overflow Report'!$AA155="November"),'Overflow Report'!$N155,"0")</f>
        <v>0</v>
      </c>
      <c r="AH157" s="176" t="str">
        <f>IF(AND('Overflow Report'!$L155="SSO, Dry Weather",'Overflow Report'!$AA155="December"),'Overflow Report'!$N155,"0")</f>
        <v>0</v>
      </c>
      <c r="AI157" s="176"/>
      <c r="AJ157" s="176" t="str">
        <f>IF(AND('Overflow Report'!$L155="SSO, Wet Weather",'Overflow Report'!$AA155="January"),'Overflow Report'!$N155,"0")</f>
        <v>0</v>
      </c>
      <c r="AK157" s="176" t="str">
        <f>IF(AND('Overflow Report'!$L155="SSO, Wet Weather",'Overflow Report'!$AA155="February"),'Overflow Report'!$N155,"0")</f>
        <v>0</v>
      </c>
      <c r="AL157" s="176" t="str">
        <f>IF(AND('Overflow Report'!$L155="SSO, Wet Weather",'Overflow Report'!$AA155="March"),'Overflow Report'!$N155,"0")</f>
        <v>0</v>
      </c>
      <c r="AM157" s="176" t="str">
        <f>IF(AND('Overflow Report'!$L155="SSO, Wet Weather",'Overflow Report'!$AA155="April"),'Overflow Report'!$N155,"0")</f>
        <v>0</v>
      </c>
      <c r="AN157" s="176" t="str">
        <f>IF(AND('Overflow Report'!$L155="SSO, Wet Weather",'Overflow Report'!$AA155="May"),'Overflow Report'!$N155,"0")</f>
        <v>0</v>
      </c>
      <c r="AO157" s="176" t="str">
        <f>IF(AND('Overflow Report'!$L155="SSO, Wet Weather",'Overflow Report'!$AA155="June"),'Overflow Report'!$N155,"0")</f>
        <v>0</v>
      </c>
      <c r="AP157" s="176" t="str">
        <f>IF(AND('Overflow Report'!$L155="SSO, Wet Weather",'Overflow Report'!$AA155="July"),'Overflow Report'!$N155,"0")</f>
        <v>0</v>
      </c>
      <c r="AQ157" s="176" t="str">
        <f>IF(AND('Overflow Report'!$L155="SSO, Wet Weather",'Overflow Report'!$AA155="August"),'Overflow Report'!$N155,"0")</f>
        <v>0</v>
      </c>
      <c r="AR157" s="176" t="str">
        <f>IF(AND('Overflow Report'!$L155="SSO, Wet Weather",'Overflow Report'!$AA155="September"),'Overflow Report'!$N155,"0")</f>
        <v>0</v>
      </c>
      <c r="AS157" s="176" t="str">
        <f>IF(AND('Overflow Report'!$L155="SSO, Wet Weather",'Overflow Report'!$AA155="October"),'Overflow Report'!$N155,"0")</f>
        <v>0</v>
      </c>
      <c r="AT157" s="176" t="str">
        <f>IF(AND('Overflow Report'!$L155="SSO, Wet Weather",'Overflow Report'!$AA155="November"),'Overflow Report'!$N155,"0")</f>
        <v>0</v>
      </c>
      <c r="AU157" s="176" t="str">
        <f>IF(AND('Overflow Report'!$L155="SSO, Wet Weather",'Overflow Report'!$AA155="December"),'Overflow Report'!$N155,"0")</f>
        <v>0</v>
      </c>
      <c r="AV157" s="176"/>
      <c r="AW157" s="176" t="str">
        <f>IF(AND('Overflow Report'!$L155="Release [Sewer], Dry Weather",'Overflow Report'!$AA155="January"),'Overflow Report'!$N155,"0")</f>
        <v>0</v>
      </c>
      <c r="AX157" s="176" t="str">
        <f>IF(AND('Overflow Report'!$L155="Release [Sewer], Dry Weather",'Overflow Report'!$AA155="February"),'Overflow Report'!$N155,"0")</f>
        <v>0</v>
      </c>
      <c r="AY157" s="176" t="str">
        <f>IF(AND('Overflow Report'!$L155="Release [Sewer], Dry Weather",'Overflow Report'!$AA155="March"),'Overflow Report'!$N155,"0")</f>
        <v>0</v>
      </c>
      <c r="AZ157" s="176" t="str">
        <f>IF(AND('Overflow Report'!$L155="Release [Sewer], Dry Weather",'Overflow Report'!$AA155="April"),'Overflow Report'!$N155,"0")</f>
        <v>0</v>
      </c>
      <c r="BA157" s="176" t="str">
        <f>IF(AND('Overflow Report'!$L155="Release [Sewer], Dry Weather",'Overflow Report'!$AA155="May"),'Overflow Report'!$N155,"0")</f>
        <v>0</v>
      </c>
      <c r="BB157" s="176" t="str">
        <f>IF(AND('Overflow Report'!$L155="Release [Sewer], Dry Weather",'Overflow Report'!$AA155="June"),'Overflow Report'!$N155,"0")</f>
        <v>0</v>
      </c>
      <c r="BC157" s="176" t="str">
        <f>IF(AND('Overflow Report'!$L155="Release [Sewer], Dry Weather",'Overflow Report'!$AA155="July"),'Overflow Report'!$N155,"0")</f>
        <v>0</v>
      </c>
      <c r="BD157" s="176" t="str">
        <f>IF(AND('Overflow Report'!$L155="Release [Sewer], Dry Weather",'Overflow Report'!$AA155="August"),'Overflow Report'!$N155,"0")</f>
        <v>0</v>
      </c>
      <c r="BE157" s="176" t="str">
        <f>IF(AND('Overflow Report'!$L155="Release [Sewer], Dry Weather",'Overflow Report'!$AA155="September"),'Overflow Report'!$N155,"0")</f>
        <v>0</v>
      </c>
      <c r="BF157" s="176" t="str">
        <f>IF(AND('Overflow Report'!$L155="Release [Sewer], Dry Weather",'Overflow Report'!$AA155="October"),'Overflow Report'!$N155,"0")</f>
        <v>0</v>
      </c>
      <c r="BG157" s="176" t="str">
        <f>IF(AND('Overflow Report'!$L155="Release [Sewer], Dry Weather",'Overflow Report'!$AA155="November"),'Overflow Report'!$N155,"0")</f>
        <v>0</v>
      </c>
      <c r="BH157" s="176" t="str">
        <f>IF(AND('Overflow Report'!$L155="Release [Sewer], Dry Weather",'Overflow Report'!$AA155="December"),'Overflow Report'!$N155,"0")</f>
        <v>0</v>
      </c>
      <c r="BI157" s="176"/>
      <c r="BJ157" s="176" t="str">
        <f>IF(AND('Overflow Report'!$L155="Release [Sewer], Wet Weather",'Overflow Report'!$AA155="January"),'Overflow Report'!$N155,"0")</f>
        <v>0</v>
      </c>
      <c r="BK157" s="176" t="str">
        <f>IF(AND('Overflow Report'!$L155="Release [Sewer], Wet Weather",'Overflow Report'!$AA155="February"),'Overflow Report'!$N155,"0")</f>
        <v>0</v>
      </c>
      <c r="BL157" s="176" t="str">
        <f>IF(AND('Overflow Report'!$L155="Release [Sewer], Wet Weather",'Overflow Report'!$AA155="March"),'Overflow Report'!$N155,"0")</f>
        <v>0</v>
      </c>
      <c r="BM157" s="176" t="str">
        <f>IF(AND('Overflow Report'!$L155="Release [Sewer], Wet Weather",'Overflow Report'!$AA155="April"),'Overflow Report'!$N155,"0")</f>
        <v>0</v>
      </c>
      <c r="BN157" s="176" t="str">
        <f>IF(AND('Overflow Report'!$L155="Release [Sewer], Wet Weather",'Overflow Report'!$AA155="May"),'Overflow Report'!$N155,"0")</f>
        <v>0</v>
      </c>
      <c r="BO157" s="176" t="str">
        <f>IF(AND('Overflow Report'!$L155="Release [Sewer], Wet Weather",'Overflow Report'!$AA155="June"),'Overflow Report'!$N155,"0")</f>
        <v>0</v>
      </c>
      <c r="BP157" s="176" t="str">
        <f>IF(AND('Overflow Report'!$L155="Release [Sewer], Wet Weather",'Overflow Report'!$AA155="July"),'Overflow Report'!$N155,"0")</f>
        <v>0</v>
      </c>
      <c r="BQ157" s="176" t="str">
        <f>IF(AND('Overflow Report'!$L155="Release [Sewer], Wet Weather",'Overflow Report'!$AA155="August"),'Overflow Report'!$N155,"0")</f>
        <v>0</v>
      </c>
      <c r="BR157" s="176" t="str">
        <f>IF(AND('Overflow Report'!$L155="Release [Sewer], Wet Weather",'Overflow Report'!$AA155="September"),'Overflow Report'!$N155,"0")</f>
        <v>0</v>
      </c>
      <c r="BS157" s="176" t="str">
        <f>IF(AND('Overflow Report'!$L155="Release [Sewer], Wet Weather",'Overflow Report'!$AA155="October"),'Overflow Report'!$N155,"0")</f>
        <v>0</v>
      </c>
      <c r="BT157" s="176" t="str">
        <f>IF(AND('Overflow Report'!$L155="Release [Sewer], Wet Weather",'Overflow Report'!$AA155="November"),'Overflow Report'!$N155,"0")</f>
        <v>0</v>
      </c>
      <c r="BU157" s="176" t="str">
        <f>IF(AND('Overflow Report'!$L155="Release [Sewer], Wet Weather",'Overflow Report'!$AA155="December"),'Overflow Report'!$N155,"0")</f>
        <v>0</v>
      </c>
      <c r="BV157" s="176"/>
      <c r="BW157" s="176"/>
      <c r="BX157" s="176"/>
      <c r="BY157" s="176"/>
      <c r="BZ157" s="176"/>
      <c r="CA157" s="176"/>
      <c r="CB157" s="176"/>
      <c r="CC157" s="176"/>
      <c r="CD157" s="176"/>
      <c r="CE157" s="176"/>
      <c r="CF157" s="176"/>
      <c r="CG157" s="176"/>
      <c r="CH157" s="176"/>
      <c r="CI157" s="176"/>
      <c r="CJ157" s="176"/>
      <c r="DK157" s="159"/>
      <c r="DL157" s="159"/>
      <c r="DM157" s="159"/>
      <c r="DN157" s="159"/>
      <c r="DO157" s="159"/>
      <c r="DP157" s="159"/>
      <c r="DQ157" s="159"/>
      <c r="DR157" s="159"/>
      <c r="DS157" s="159"/>
      <c r="DT157" s="159"/>
      <c r="DU157" s="159"/>
      <c r="DV157" s="159"/>
      <c r="DW157" s="159"/>
      <c r="DX157" s="159"/>
    </row>
    <row r="158" spans="3:128" s="173" customFormat="1" ht="15">
      <c r="C158" s="174"/>
      <c r="D158" s="174"/>
      <c r="E158" s="174"/>
      <c r="R158" s="176"/>
      <c r="S158" s="176"/>
      <c r="T158" s="176"/>
      <c r="U158" s="176"/>
      <c r="V158" s="176"/>
      <c r="W158" s="176" t="str">
        <f>IF(AND('Overflow Report'!$L156="SSO, Dry Weather",'Overflow Report'!$AA156="January"),'Overflow Report'!$N156,"0")</f>
        <v>0</v>
      </c>
      <c r="X158" s="176" t="str">
        <f>IF(AND('Overflow Report'!$L156="SSO, Dry Weather",'Overflow Report'!$AA156="February"),'Overflow Report'!$N156,"0")</f>
        <v>0</v>
      </c>
      <c r="Y158" s="176" t="str">
        <f>IF(AND('Overflow Report'!$L156="SSO, Dry Weather",'Overflow Report'!$AA156="March"),'Overflow Report'!$N156,"0")</f>
        <v>0</v>
      </c>
      <c r="Z158" s="176" t="str">
        <f>IF(AND('Overflow Report'!$L156="SSO, Dry Weather",'Overflow Report'!$AA156="April"),'Overflow Report'!$N156,"0")</f>
        <v>0</v>
      </c>
      <c r="AA158" s="176" t="str">
        <f>IF(AND('Overflow Report'!$L156="SSO, Dry Weather",'Overflow Report'!$AA156="May"),'Overflow Report'!$N156,"0")</f>
        <v>0</v>
      </c>
      <c r="AB158" s="176" t="str">
        <f>IF(AND('Overflow Report'!$L156="SSO, Dry Weather",'Overflow Report'!$AA156="June"),'Overflow Report'!$N156,"0")</f>
        <v>0</v>
      </c>
      <c r="AC158" s="176" t="str">
        <f>IF(AND('Overflow Report'!$L156="SSO, Dry Weather",'Overflow Report'!$AA156="July"),'Overflow Report'!$N156,"0")</f>
        <v>0</v>
      </c>
      <c r="AD158" s="176" t="str">
        <f>IF(AND('Overflow Report'!$L156="SSO, Dry Weather",'Overflow Report'!$AA156="August"),'Overflow Report'!$N156,"0")</f>
        <v>0</v>
      </c>
      <c r="AE158" s="176" t="str">
        <f>IF(AND('Overflow Report'!$L156="SSO, Dry Weather",'Overflow Report'!$AA156="September"),'Overflow Report'!$N156,"0")</f>
        <v>0</v>
      </c>
      <c r="AF158" s="176" t="str">
        <f>IF(AND('Overflow Report'!$L156="SSO, Dry Weather",'Overflow Report'!$AA156="October"),'Overflow Report'!$N156,"0")</f>
        <v>0</v>
      </c>
      <c r="AG158" s="176" t="str">
        <f>IF(AND('Overflow Report'!$L156="SSO, Dry Weather",'Overflow Report'!$AA156="November"),'Overflow Report'!$N156,"0")</f>
        <v>0</v>
      </c>
      <c r="AH158" s="176" t="str">
        <f>IF(AND('Overflow Report'!$L156="SSO, Dry Weather",'Overflow Report'!$AA156="December"),'Overflow Report'!$N156,"0")</f>
        <v>0</v>
      </c>
      <c r="AI158" s="176"/>
      <c r="AJ158" s="176" t="str">
        <f>IF(AND('Overflow Report'!$L156="SSO, Wet Weather",'Overflow Report'!$AA156="January"),'Overflow Report'!$N156,"0")</f>
        <v>0</v>
      </c>
      <c r="AK158" s="176" t="str">
        <f>IF(AND('Overflow Report'!$L156="SSO, Wet Weather",'Overflow Report'!$AA156="February"),'Overflow Report'!$N156,"0")</f>
        <v>0</v>
      </c>
      <c r="AL158" s="176" t="str">
        <f>IF(AND('Overflow Report'!$L156="SSO, Wet Weather",'Overflow Report'!$AA156="March"),'Overflow Report'!$N156,"0")</f>
        <v>0</v>
      </c>
      <c r="AM158" s="176" t="str">
        <f>IF(AND('Overflow Report'!$L156="SSO, Wet Weather",'Overflow Report'!$AA156="April"),'Overflow Report'!$N156,"0")</f>
        <v>0</v>
      </c>
      <c r="AN158" s="176" t="str">
        <f>IF(AND('Overflow Report'!$L156="SSO, Wet Weather",'Overflow Report'!$AA156="May"),'Overflow Report'!$N156,"0")</f>
        <v>0</v>
      </c>
      <c r="AO158" s="176" t="str">
        <f>IF(AND('Overflow Report'!$L156="SSO, Wet Weather",'Overflow Report'!$AA156="June"),'Overflow Report'!$N156,"0")</f>
        <v>0</v>
      </c>
      <c r="AP158" s="176" t="str">
        <f>IF(AND('Overflow Report'!$L156="SSO, Wet Weather",'Overflow Report'!$AA156="July"),'Overflow Report'!$N156,"0")</f>
        <v>0</v>
      </c>
      <c r="AQ158" s="176" t="str">
        <f>IF(AND('Overflow Report'!$L156="SSO, Wet Weather",'Overflow Report'!$AA156="August"),'Overflow Report'!$N156,"0")</f>
        <v>0</v>
      </c>
      <c r="AR158" s="176" t="str">
        <f>IF(AND('Overflow Report'!$L156="SSO, Wet Weather",'Overflow Report'!$AA156="September"),'Overflow Report'!$N156,"0")</f>
        <v>0</v>
      </c>
      <c r="AS158" s="176" t="str">
        <f>IF(AND('Overflow Report'!$L156="SSO, Wet Weather",'Overflow Report'!$AA156="October"),'Overflow Report'!$N156,"0")</f>
        <v>0</v>
      </c>
      <c r="AT158" s="176" t="str">
        <f>IF(AND('Overflow Report'!$L156="SSO, Wet Weather",'Overflow Report'!$AA156="November"),'Overflow Report'!$N156,"0")</f>
        <v>0</v>
      </c>
      <c r="AU158" s="176" t="str">
        <f>IF(AND('Overflow Report'!$L156="SSO, Wet Weather",'Overflow Report'!$AA156="December"),'Overflow Report'!$N156,"0")</f>
        <v>0</v>
      </c>
      <c r="AV158" s="176"/>
      <c r="AW158" s="176" t="str">
        <f>IF(AND('Overflow Report'!$L156="Release [Sewer], Dry Weather",'Overflow Report'!$AA156="January"),'Overflow Report'!$N156,"0")</f>
        <v>0</v>
      </c>
      <c r="AX158" s="176" t="str">
        <f>IF(AND('Overflow Report'!$L156="Release [Sewer], Dry Weather",'Overflow Report'!$AA156="February"),'Overflow Report'!$N156,"0")</f>
        <v>0</v>
      </c>
      <c r="AY158" s="176" t="str">
        <f>IF(AND('Overflow Report'!$L156="Release [Sewer], Dry Weather",'Overflow Report'!$AA156="March"),'Overflow Report'!$N156,"0")</f>
        <v>0</v>
      </c>
      <c r="AZ158" s="176" t="str">
        <f>IF(AND('Overflow Report'!$L156="Release [Sewer], Dry Weather",'Overflow Report'!$AA156="April"),'Overflow Report'!$N156,"0")</f>
        <v>0</v>
      </c>
      <c r="BA158" s="176" t="str">
        <f>IF(AND('Overflow Report'!$L156="Release [Sewer], Dry Weather",'Overflow Report'!$AA156="May"),'Overflow Report'!$N156,"0")</f>
        <v>0</v>
      </c>
      <c r="BB158" s="176" t="str">
        <f>IF(AND('Overflow Report'!$L156="Release [Sewer], Dry Weather",'Overflow Report'!$AA156="June"),'Overflow Report'!$N156,"0")</f>
        <v>0</v>
      </c>
      <c r="BC158" s="176" t="str">
        <f>IF(AND('Overflow Report'!$L156="Release [Sewer], Dry Weather",'Overflow Report'!$AA156="July"),'Overflow Report'!$N156,"0")</f>
        <v>0</v>
      </c>
      <c r="BD158" s="176" t="str">
        <f>IF(AND('Overflow Report'!$L156="Release [Sewer], Dry Weather",'Overflow Report'!$AA156="August"),'Overflow Report'!$N156,"0")</f>
        <v>0</v>
      </c>
      <c r="BE158" s="176" t="str">
        <f>IF(AND('Overflow Report'!$L156="Release [Sewer], Dry Weather",'Overflow Report'!$AA156="September"),'Overflow Report'!$N156,"0")</f>
        <v>0</v>
      </c>
      <c r="BF158" s="176" t="str">
        <f>IF(AND('Overflow Report'!$L156="Release [Sewer], Dry Weather",'Overflow Report'!$AA156="October"),'Overflow Report'!$N156,"0")</f>
        <v>0</v>
      </c>
      <c r="BG158" s="176" t="str">
        <f>IF(AND('Overflow Report'!$L156="Release [Sewer], Dry Weather",'Overflow Report'!$AA156="November"),'Overflow Report'!$N156,"0")</f>
        <v>0</v>
      </c>
      <c r="BH158" s="176" t="str">
        <f>IF(AND('Overflow Report'!$L156="Release [Sewer], Dry Weather",'Overflow Report'!$AA156="December"),'Overflow Report'!$N156,"0")</f>
        <v>0</v>
      </c>
      <c r="BI158" s="176"/>
      <c r="BJ158" s="176" t="str">
        <f>IF(AND('Overflow Report'!$L156="Release [Sewer], Wet Weather",'Overflow Report'!$AA156="January"),'Overflow Report'!$N156,"0")</f>
        <v>0</v>
      </c>
      <c r="BK158" s="176" t="str">
        <f>IF(AND('Overflow Report'!$L156="Release [Sewer], Wet Weather",'Overflow Report'!$AA156="February"),'Overflow Report'!$N156,"0")</f>
        <v>0</v>
      </c>
      <c r="BL158" s="176" t="str">
        <f>IF(AND('Overflow Report'!$L156="Release [Sewer], Wet Weather",'Overflow Report'!$AA156="March"),'Overflow Report'!$N156,"0")</f>
        <v>0</v>
      </c>
      <c r="BM158" s="176" t="str">
        <f>IF(AND('Overflow Report'!$L156="Release [Sewer], Wet Weather",'Overflow Report'!$AA156="April"),'Overflow Report'!$N156,"0")</f>
        <v>0</v>
      </c>
      <c r="BN158" s="176" t="str">
        <f>IF(AND('Overflow Report'!$L156="Release [Sewer], Wet Weather",'Overflow Report'!$AA156="May"),'Overflow Report'!$N156,"0")</f>
        <v>0</v>
      </c>
      <c r="BO158" s="176" t="str">
        <f>IF(AND('Overflow Report'!$L156="Release [Sewer], Wet Weather",'Overflow Report'!$AA156="June"),'Overflow Report'!$N156,"0")</f>
        <v>0</v>
      </c>
      <c r="BP158" s="176" t="str">
        <f>IF(AND('Overflow Report'!$L156="Release [Sewer], Wet Weather",'Overflow Report'!$AA156="July"),'Overflow Report'!$N156,"0")</f>
        <v>0</v>
      </c>
      <c r="BQ158" s="176" t="str">
        <f>IF(AND('Overflow Report'!$L156="Release [Sewer], Wet Weather",'Overflow Report'!$AA156="August"),'Overflow Report'!$N156,"0")</f>
        <v>0</v>
      </c>
      <c r="BR158" s="176" t="str">
        <f>IF(AND('Overflow Report'!$L156="Release [Sewer], Wet Weather",'Overflow Report'!$AA156="September"),'Overflow Report'!$N156,"0")</f>
        <v>0</v>
      </c>
      <c r="BS158" s="176" t="str">
        <f>IF(AND('Overflow Report'!$L156="Release [Sewer], Wet Weather",'Overflow Report'!$AA156="October"),'Overflow Report'!$N156,"0")</f>
        <v>0</v>
      </c>
      <c r="BT158" s="176" t="str">
        <f>IF(AND('Overflow Report'!$L156="Release [Sewer], Wet Weather",'Overflow Report'!$AA156="November"),'Overflow Report'!$N156,"0")</f>
        <v>0</v>
      </c>
      <c r="BU158" s="176" t="str">
        <f>IF(AND('Overflow Report'!$L156="Release [Sewer], Wet Weather",'Overflow Report'!$AA156="December"),'Overflow Report'!$N156,"0")</f>
        <v>0</v>
      </c>
      <c r="BV158" s="176"/>
      <c r="BW158" s="176"/>
      <c r="BX158" s="176"/>
      <c r="BY158" s="176"/>
      <c r="BZ158" s="176"/>
      <c r="CA158" s="176"/>
      <c r="CB158" s="176"/>
      <c r="CC158" s="176"/>
      <c r="CD158" s="176"/>
      <c r="CE158" s="176"/>
      <c r="CF158" s="176"/>
      <c r="CG158" s="176"/>
      <c r="CH158" s="176"/>
      <c r="CI158" s="176"/>
      <c r="CJ158" s="176"/>
      <c r="DK158" s="159"/>
      <c r="DL158" s="159"/>
      <c r="DM158" s="159"/>
      <c r="DN158" s="159"/>
      <c r="DO158" s="159"/>
      <c r="DP158" s="159"/>
      <c r="DQ158" s="159"/>
      <c r="DR158" s="159"/>
      <c r="DS158" s="159"/>
      <c r="DT158" s="159"/>
      <c r="DU158" s="159"/>
      <c r="DV158" s="159"/>
      <c r="DW158" s="159"/>
      <c r="DX158" s="159"/>
    </row>
    <row r="159" spans="3:128" s="173" customFormat="1" ht="15">
      <c r="C159" s="174"/>
      <c r="D159" s="174"/>
      <c r="E159" s="174"/>
      <c r="R159" s="176"/>
      <c r="S159" s="176"/>
      <c r="T159" s="176"/>
      <c r="U159" s="176"/>
      <c r="V159" s="176"/>
      <c r="W159" s="176" t="str">
        <f>IF(AND('Overflow Report'!$L157="SSO, Dry Weather",'Overflow Report'!$AA157="January"),'Overflow Report'!$N157,"0")</f>
        <v>0</v>
      </c>
      <c r="X159" s="176" t="str">
        <f>IF(AND('Overflow Report'!$L157="SSO, Dry Weather",'Overflow Report'!$AA157="February"),'Overflow Report'!$N157,"0")</f>
        <v>0</v>
      </c>
      <c r="Y159" s="176" t="str">
        <f>IF(AND('Overflow Report'!$L157="SSO, Dry Weather",'Overflow Report'!$AA157="March"),'Overflow Report'!$N157,"0")</f>
        <v>0</v>
      </c>
      <c r="Z159" s="176" t="str">
        <f>IF(AND('Overflow Report'!$L157="SSO, Dry Weather",'Overflow Report'!$AA157="April"),'Overflow Report'!$N157,"0")</f>
        <v>0</v>
      </c>
      <c r="AA159" s="176" t="str">
        <f>IF(AND('Overflow Report'!$L157="SSO, Dry Weather",'Overflow Report'!$AA157="May"),'Overflow Report'!$N157,"0")</f>
        <v>0</v>
      </c>
      <c r="AB159" s="176" t="str">
        <f>IF(AND('Overflow Report'!$L157="SSO, Dry Weather",'Overflow Report'!$AA157="June"),'Overflow Report'!$N157,"0")</f>
        <v>0</v>
      </c>
      <c r="AC159" s="176" t="str">
        <f>IF(AND('Overflow Report'!$L157="SSO, Dry Weather",'Overflow Report'!$AA157="July"),'Overflow Report'!$N157,"0")</f>
        <v>0</v>
      </c>
      <c r="AD159" s="176" t="str">
        <f>IF(AND('Overflow Report'!$L157="SSO, Dry Weather",'Overflow Report'!$AA157="August"),'Overflow Report'!$N157,"0")</f>
        <v>0</v>
      </c>
      <c r="AE159" s="176" t="str">
        <f>IF(AND('Overflow Report'!$L157="SSO, Dry Weather",'Overflow Report'!$AA157="September"),'Overflow Report'!$N157,"0")</f>
        <v>0</v>
      </c>
      <c r="AF159" s="176" t="str">
        <f>IF(AND('Overflow Report'!$L157="SSO, Dry Weather",'Overflow Report'!$AA157="October"),'Overflow Report'!$N157,"0")</f>
        <v>0</v>
      </c>
      <c r="AG159" s="176" t="str">
        <f>IF(AND('Overflow Report'!$L157="SSO, Dry Weather",'Overflow Report'!$AA157="November"),'Overflow Report'!$N157,"0")</f>
        <v>0</v>
      </c>
      <c r="AH159" s="176" t="str">
        <f>IF(AND('Overflow Report'!$L157="SSO, Dry Weather",'Overflow Report'!$AA157="December"),'Overflow Report'!$N157,"0")</f>
        <v>0</v>
      </c>
      <c r="AI159" s="176"/>
      <c r="AJ159" s="176" t="str">
        <f>IF(AND('Overflow Report'!$L157="SSO, Wet Weather",'Overflow Report'!$AA157="January"),'Overflow Report'!$N157,"0")</f>
        <v>0</v>
      </c>
      <c r="AK159" s="176" t="str">
        <f>IF(AND('Overflow Report'!$L157="SSO, Wet Weather",'Overflow Report'!$AA157="February"),'Overflow Report'!$N157,"0")</f>
        <v>0</v>
      </c>
      <c r="AL159" s="176" t="str">
        <f>IF(AND('Overflow Report'!$L157="SSO, Wet Weather",'Overflow Report'!$AA157="March"),'Overflow Report'!$N157,"0")</f>
        <v>0</v>
      </c>
      <c r="AM159" s="176" t="str">
        <f>IF(AND('Overflow Report'!$L157="SSO, Wet Weather",'Overflow Report'!$AA157="April"),'Overflow Report'!$N157,"0")</f>
        <v>0</v>
      </c>
      <c r="AN159" s="176" t="str">
        <f>IF(AND('Overflow Report'!$L157="SSO, Wet Weather",'Overflow Report'!$AA157="May"),'Overflow Report'!$N157,"0")</f>
        <v>0</v>
      </c>
      <c r="AO159" s="176" t="str">
        <f>IF(AND('Overflow Report'!$L157="SSO, Wet Weather",'Overflow Report'!$AA157="June"),'Overflow Report'!$N157,"0")</f>
        <v>0</v>
      </c>
      <c r="AP159" s="176" t="str">
        <f>IF(AND('Overflow Report'!$L157="SSO, Wet Weather",'Overflow Report'!$AA157="July"),'Overflow Report'!$N157,"0")</f>
        <v>0</v>
      </c>
      <c r="AQ159" s="176" t="str">
        <f>IF(AND('Overflow Report'!$L157="SSO, Wet Weather",'Overflow Report'!$AA157="August"),'Overflow Report'!$N157,"0")</f>
        <v>0</v>
      </c>
      <c r="AR159" s="176" t="str">
        <f>IF(AND('Overflow Report'!$L157="SSO, Wet Weather",'Overflow Report'!$AA157="September"),'Overflow Report'!$N157,"0")</f>
        <v>0</v>
      </c>
      <c r="AS159" s="176" t="str">
        <f>IF(AND('Overflow Report'!$L157="SSO, Wet Weather",'Overflow Report'!$AA157="October"),'Overflow Report'!$N157,"0")</f>
        <v>0</v>
      </c>
      <c r="AT159" s="176" t="str">
        <f>IF(AND('Overflow Report'!$L157="SSO, Wet Weather",'Overflow Report'!$AA157="November"),'Overflow Report'!$N157,"0")</f>
        <v>0</v>
      </c>
      <c r="AU159" s="176" t="str">
        <f>IF(AND('Overflow Report'!$L157="SSO, Wet Weather",'Overflow Report'!$AA157="December"),'Overflow Report'!$N157,"0")</f>
        <v>0</v>
      </c>
      <c r="AV159" s="176"/>
      <c r="AW159" s="176" t="str">
        <f>IF(AND('Overflow Report'!$L157="Release [Sewer], Dry Weather",'Overflow Report'!$AA157="January"),'Overflow Report'!$N157,"0")</f>
        <v>0</v>
      </c>
      <c r="AX159" s="176" t="str">
        <f>IF(AND('Overflow Report'!$L157="Release [Sewer], Dry Weather",'Overflow Report'!$AA157="February"),'Overflow Report'!$N157,"0")</f>
        <v>0</v>
      </c>
      <c r="AY159" s="176" t="str">
        <f>IF(AND('Overflow Report'!$L157="Release [Sewer], Dry Weather",'Overflow Report'!$AA157="March"),'Overflow Report'!$N157,"0")</f>
        <v>0</v>
      </c>
      <c r="AZ159" s="176" t="str">
        <f>IF(AND('Overflow Report'!$L157="Release [Sewer], Dry Weather",'Overflow Report'!$AA157="April"),'Overflow Report'!$N157,"0")</f>
        <v>0</v>
      </c>
      <c r="BA159" s="176" t="str">
        <f>IF(AND('Overflow Report'!$L157="Release [Sewer], Dry Weather",'Overflow Report'!$AA157="May"),'Overflow Report'!$N157,"0")</f>
        <v>0</v>
      </c>
      <c r="BB159" s="176" t="str">
        <f>IF(AND('Overflow Report'!$L157="Release [Sewer], Dry Weather",'Overflow Report'!$AA157="June"),'Overflow Report'!$N157,"0")</f>
        <v>0</v>
      </c>
      <c r="BC159" s="176" t="str">
        <f>IF(AND('Overflow Report'!$L157="Release [Sewer], Dry Weather",'Overflow Report'!$AA157="July"),'Overflow Report'!$N157,"0")</f>
        <v>0</v>
      </c>
      <c r="BD159" s="176" t="str">
        <f>IF(AND('Overflow Report'!$L157="Release [Sewer], Dry Weather",'Overflow Report'!$AA157="August"),'Overflow Report'!$N157,"0")</f>
        <v>0</v>
      </c>
      <c r="BE159" s="176" t="str">
        <f>IF(AND('Overflow Report'!$L157="Release [Sewer], Dry Weather",'Overflow Report'!$AA157="September"),'Overflow Report'!$N157,"0")</f>
        <v>0</v>
      </c>
      <c r="BF159" s="176" t="str">
        <f>IF(AND('Overflow Report'!$L157="Release [Sewer], Dry Weather",'Overflow Report'!$AA157="October"),'Overflow Report'!$N157,"0")</f>
        <v>0</v>
      </c>
      <c r="BG159" s="176" t="str">
        <f>IF(AND('Overflow Report'!$L157="Release [Sewer], Dry Weather",'Overflow Report'!$AA157="November"),'Overflow Report'!$N157,"0")</f>
        <v>0</v>
      </c>
      <c r="BH159" s="176" t="str">
        <f>IF(AND('Overflow Report'!$L157="Release [Sewer], Dry Weather",'Overflow Report'!$AA157="December"),'Overflow Report'!$N157,"0")</f>
        <v>0</v>
      </c>
      <c r="BI159" s="176"/>
      <c r="BJ159" s="176" t="str">
        <f>IF(AND('Overflow Report'!$L157="Release [Sewer], Wet Weather",'Overflow Report'!$AA157="January"),'Overflow Report'!$N157,"0")</f>
        <v>0</v>
      </c>
      <c r="BK159" s="176" t="str">
        <f>IF(AND('Overflow Report'!$L157="Release [Sewer], Wet Weather",'Overflow Report'!$AA157="February"),'Overflow Report'!$N157,"0")</f>
        <v>0</v>
      </c>
      <c r="BL159" s="176" t="str">
        <f>IF(AND('Overflow Report'!$L157="Release [Sewer], Wet Weather",'Overflow Report'!$AA157="March"),'Overflow Report'!$N157,"0")</f>
        <v>0</v>
      </c>
      <c r="BM159" s="176" t="str">
        <f>IF(AND('Overflow Report'!$L157="Release [Sewer], Wet Weather",'Overflow Report'!$AA157="April"),'Overflow Report'!$N157,"0")</f>
        <v>0</v>
      </c>
      <c r="BN159" s="176" t="str">
        <f>IF(AND('Overflow Report'!$L157="Release [Sewer], Wet Weather",'Overflow Report'!$AA157="May"),'Overflow Report'!$N157,"0")</f>
        <v>0</v>
      </c>
      <c r="BO159" s="176" t="str">
        <f>IF(AND('Overflow Report'!$L157="Release [Sewer], Wet Weather",'Overflow Report'!$AA157="June"),'Overflow Report'!$N157,"0")</f>
        <v>0</v>
      </c>
      <c r="BP159" s="176" t="str">
        <f>IF(AND('Overflow Report'!$L157="Release [Sewer], Wet Weather",'Overflow Report'!$AA157="July"),'Overflow Report'!$N157,"0")</f>
        <v>0</v>
      </c>
      <c r="BQ159" s="176" t="str">
        <f>IF(AND('Overflow Report'!$L157="Release [Sewer], Wet Weather",'Overflow Report'!$AA157="August"),'Overflow Report'!$N157,"0")</f>
        <v>0</v>
      </c>
      <c r="BR159" s="176" t="str">
        <f>IF(AND('Overflow Report'!$L157="Release [Sewer], Wet Weather",'Overflow Report'!$AA157="September"),'Overflow Report'!$N157,"0")</f>
        <v>0</v>
      </c>
      <c r="BS159" s="176" t="str">
        <f>IF(AND('Overflow Report'!$L157="Release [Sewer], Wet Weather",'Overflow Report'!$AA157="October"),'Overflow Report'!$N157,"0")</f>
        <v>0</v>
      </c>
      <c r="BT159" s="176" t="str">
        <f>IF(AND('Overflow Report'!$L157="Release [Sewer], Wet Weather",'Overflow Report'!$AA157="November"),'Overflow Report'!$N157,"0")</f>
        <v>0</v>
      </c>
      <c r="BU159" s="176" t="str">
        <f>IF(AND('Overflow Report'!$L157="Release [Sewer], Wet Weather",'Overflow Report'!$AA157="December"),'Overflow Report'!$N157,"0")</f>
        <v>0</v>
      </c>
      <c r="BV159" s="176"/>
      <c r="BW159" s="176"/>
      <c r="BX159" s="176"/>
      <c r="BY159" s="176"/>
      <c r="BZ159" s="176"/>
      <c r="CA159" s="176"/>
      <c r="CB159" s="176"/>
      <c r="CC159" s="176"/>
      <c r="CD159" s="176"/>
      <c r="CE159" s="176"/>
      <c r="CF159" s="176"/>
      <c r="CG159" s="176"/>
      <c r="CH159" s="176"/>
      <c r="CI159" s="176"/>
      <c r="CJ159" s="176"/>
      <c r="DK159" s="159"/>
      <c r="DL159" s="159"/>
      <c r="DM159" s="159"/>
      <c r="DN159" s="159"/>
      <c r="DO159" s="159"/>
      <c r="DP159" s="159"/>
      <c r="DQ159" s="159"/>
      <c r="DR159" s="159"/>
      <c r="DS159" s="159"/>
      <c r="DT159" s="159"/>
      <c r="DU159" s="159"/>
      <c r="DV159" s="159"/>
      <c r="DW159" s="159"/>
      <c r="DX159" s="159"/>
    </row>
    <row r="160" spans="3:128" s="173" customFormat="1" ht="15">
      <c r="C160" s="174"/>
      <c r="D160" s="174"/>
      <c r="E160" s="174"/>
      <c r="R160" s="176"/>
      <c r="S160" s="176"/>
      <c r="T160" s="176"/>
      <c r="U160" s="176"/>
      <c r="V160" s="176"/>
      <c r="W160" s="176" t="str">
        <f>IF(AND('Overflow Report'!$L158="SSO, Dry Weather",'Overflow Report'!$AA158="January"),'Overflow Report'!$N158,"0")</f>
        <v>0</v>
      </c>
      <c r="X160" s="176" t="str">
        <f>IF(AND('Overflow Report'!$L158="SSO, Dry Weather",'Overflow Report'!$AA158="February"),'Overflow Report'!$N158,"0")</f>
        <v>0</v>
      </c>
      <c r="Y160" s="176" t="str">
        <f>IF(AND('Overflow Report'!$L158="SSO, Dry Weather",'Overflow Report'!$AA158="March"),'Overflow Report'!$N158,"0")</f>
        <v>0</v>
      </c>
      <c r="Z160" s="176" t="str">
        <f>IF(AND('Overflow Report'!$L158="SSO, Dry Weather",'Overflow Report'!$AA158="April"),'Overflow Report'!$N158,"0")</f>
        <v>0</v>
      </c>
      <c r="AA160" s="176" t="str">
        <f>IF(AND('Overflow Report'!$L158="SSO, Dry Weather",'Overflow Report'!$AA158="May"),'Overflow Report'!$N158,"0")</f>
        <v>0</v>
      </c>
      <c r="AB160" s="176" t="str">
        <f>IF(AND('Overflow Report'!$L158="SSO, Dry Weather",'Overflow Report'!$AA158="June"),'Overflow Report'!$N158,"0")</f>
        <v>0</v>
      </c>
      <c r="AC160" s="176" t="str">
        <f>IF(AND('Overflow Report'!$L158="SSO, Dry Weather",'Overflow Report'!$AA158="July"),'Overflow Report'!$N158,"0")</f>
        <v>0</v>
      </c>
      <c r="AD160" s="176" t="str">
        <f>IF(AND('Overflow Report'!$L158="SSO, Dry Weather",'Overflow Report'!$AA158="August"),'Overflow Report'!$N158,"0")</f>
        <v>0</v>
      </c>
      <c r="AE160" s="176" t="str">
        <f>IF(AND('Overflow Report'!$L158="SSO, Dry Weather",'Overflow Report'!$AA158="September"),'Overflow Report'!$N158,"0")</f>
        <v>0</v>
      </c>
      <c r="AF160" s="176" t="str">
        <f>IF(AND('Overflow Report'!$L158="SSO, Dry Weather",'Overflow Report'!$AA158="October"),'Overflow Report'!$N158,"0")</f>
        <v>0</v>
      </c>
      <c r="AG160" s="176" t="str">
        <f>IF(AND('Overflow Report'!$L158="SSO, Dry Weather",'Overflow Report'!$AA158="November"),'Overflow Report'!$N158,"0")</f>
        <v>0</v>
      </c>
      <c r="AH160" s="176" t="str">
        <f>IF(AND('Overflow Report'!$L158="SSO, Dry Weather",'Overflow Report'!$AA158="December"),'Overflow Report'!$N158,"0")</f>
        <v>0</v>
      </c>
      <c r="AI160" s="176"/>
      <c r="AJ160" s="176" t="str">
        <f>IF(AND('Overflow Report'!$L158="SSO, Wet Weather",'Overflow Report'!$AA158="January"),'Overflow Report'!$N158,"0")</f>
        <v>0</v>
      </c>
      <c r="AK160" s="176" t="str">
        <f>IF(AND('Overflow Report'!$L158="SSO, Wet Weather",'Overflow Report'!$AA158="February"),'Overflow Report'!$N158,"0")</f>
        <v>0</v>
      </c>
      <c r="AL160" s="176" t="str">
        <f>IF(AND('Overflow Report'!$L158="SSO, Wet Weather",'Overflow Report'!$AA158="March"),'Overflow Report'!$N158,"0")</f>
        <v>0</v>
      </c>
      <c r="AM160" s="176" t="str">
        <f>IF(AND('Overflow Report'!$L158="SSO, Wet Weather",'Overflow Report'!$AA158="April"),'Overflow Report'!$N158,"0")</f>
        <v>0</v>
      </c>
      <c r="AN160" s="176" t="str">
        <f>IF(AND('Overflow Report'!$L158="SSO, Wet Weather",'Overflow Report'!$AA158="May"),'Overflow Report'!$N158,"0")</f>
        <v>0</v>
      </c>
      <c r="AO160" s="176" t="str">
        <f>IF(AND('Overflow Report'!$L158="SSO, Wet Weather",'Overflow Report'!$AA158="June"),'Overflow Report'!$N158,"0")</f>
        <v>0</v>
      </c>
      <c r="AP160" s="176" t="str">
        <f>IF(AND('Overflow Report'!$L158="SSO, Wet Weather",'Overflow Report'!$AA158="July"),'Overflow Report'!$N158,"0")</f>
        <v>0</v>
      </c>
      <c r="AQ160" s="176" t="str">
        <f>IF(AND('Overflow Report'!$L158="SSO, Wet Weather",'Overflow Report'!$AA158="August"),'Overflow Report'!$N158,"0")</f>
        <v>0</v>
      </c>
      <c r="AR160" s="176" t="str">
        <f>IF(AND('Overflow Report'!$L158="SSO, Wet Weather",'Overflow Report'!$AA158="September"),'Overflow Report'!$N158,"0")</f>
        <v>0</v>
      </c>
      <c r="AS160" s="176" t="str">
        <f>IF(AND('Overflow Report'!$L158="SSO, Wet Weather",'Overflow Report'!$AA158="October"),'Overflow Report'!$N158,"0")</f>
        <v>0</v>
      </c>
      <c r="AT160" s="176" t="str">
        <f>IF(AND('Overflow Report'!$L158="SSO, Wet Weather",'Overflow Report'!$AA158="November"),'Overflow Report'!$N158,"0")</f>
        <v>0</v>
      </c>
      <c r="AU160" s="176" t="str">
        <f>IF(AND('Overflow Report'!$L158="SSO, Wet Weather",'Overflow Report'!$AA158="December"),'Overflow Report'!$N158,"0")</f>
        <v>0</v>
      </c>
      <c r="AV160" s="176"/>
      <c r="AW160" s="176" t="str">
        <f>IF(AND('Overflow Report'!$L158="Release [Sewer], Dry Weather",'Overflow Report'!$AA158="January"),'Overflow Report'!$N158,"0")</f>
        <v>0</v>
      </c>
      <c r="AX160" s="176" t="str">
        <f>IF(AND('Overflow Report'!$L158="Release [Sewer], Dry Weather",'Overflow Report'!$AA158="February"),'Overflow Report'!$N158,"0")</f>
        <v>0</v>
      </c>
      <c r="AY160" s="176" t="str">
        <f>IF(AND('Overflow Report'!$L158="Release [Sewer], Dry Weather",'Overflow Report'!$AA158="March"),'Overflow Report'!$N158,"0")</f>
        <v>0</v>
      </c>
      <c r="AZ160" s="176" t="str">
        <f>IF(AND('Overflow Report'!$L158="Release [Sewer], Dry Weather",'Overflow Report'!$AA158="April"),'Overflow Report'!$N158,"0")</f>
        <v>0</v>
      </c>
      <c r="BA160" s="176" t="str">
        <f>IF(AND('Overflow Report'!$L158="Release [Sewer], Dry Weather",'Overflow Report'!$AA158="May"),'Overflow Report'!$N158,"0")</f>
        <v>0</v>
      </c>
      <c r="BB160" s="176" t="str">
        <f>IF(AND('Overflow Report'!$L158="Release [Sewer], Dry Weather",'Overflow Report'!$AA158="June"),'Overflow Report'!$N158,"0")</f>
        <v>0</v>
      </c>
      <c r="BC160" s="176" t="str">
        <f>IF(AND('Overflow Report'!$L158="Release [Sewer], Dry Weather",'Overflow Report'!$AA158="July"),'Overflow Report'!$N158,"0")</f>
        <v>0</v>
      </c>
      <c r="BD160" s="176" t="str">
        <f>IF(AND('Overflow Report'!$L158="Release [Sewer], Dry Weather",'Overflow Report'!$AA158="August"),'Overflow Report'!$N158,"0")</f>
        <v>0</v>
      </c>
      <c r="BE160" s="176" t="str">
        <f>IF(AND('Overflow Report'!$L158="Release [Sewer], Dry Weather",'Overflow Report'!$AA158="September"),'Overflow Report'!$N158,"0")</f>
        <v>0</v>
      </c>
      <c r="BF160" s="176" t="str">
        <f>IF(AND('Overflow Report'!$L158="Release [Sewer], Dry Weather",'Overflow Report'!$AA158="October"),'Overflow Report'!$N158,"0")</f>
        <v>0</v>
      </c>
      <c r="BG160" s="176" t="str">
        <f>IF(AND('Overflow Report'!$L158="Release [Sewer], Dry Weather",'Overflow Report'!$AA158="November"),'Overflow Report'!$N158,"0")</f>
        <v>0</v>
      </c>
      <c r="BH160" s="176" t="str">
        <f>IF(AND('Overflow Report'!$L158="Release [Sewer], Dry Weather",'Overflow Report'!$AA158="December"),'Overflow Report'!$N158,"0")</f>
        <v>0</v>
      </c>
      <c r="BI160" s="176"/>
      <c r="BJ160" s="176" t="str">
        <f>IF(AND('Overflow Report'!$L158="Release [Sewer], Wet Weather",'Overflow Report'!$AA158="January"),'Overflow Report'!$N158,"0")</f>
        <v>0</v>
      </c>
      <c r="BK160" s="176" t="str">
        <f>IF(AND('Overflow Report'!$L158="Release [Sewer], Wet Weather",'Overflow Report'!$AA158="February"),'Overflow Report'!$N158,"0")</f>
        <v>0</v>
      </c>
      <c r="BL160" s="176" t="str">
        <f>IF(AND('Overflow Report'!$L158="Release [Sewer], Wet Weather",'Overflow Report'!$AA158="March"),'Overflow Report'!$N158,"0")</f>
        <v>0</v>
      </c>
      <c r="BM160" s="176" t="str">
        <f>IF(AND('Overflow Report'!$L158="Release [Sewer], Wet Weather",'Overflow Report'!$AA158="April"),'Overflow Report'!$N158,"0")</f>
        <v>0</v>
      </c>
      <c r="BN160" s="176" t="str">
        <f>IF(AND('Overflow Report'!$L158="Release [Sewer], Wet Weather",'Overflow Report'!$AA158="May"),'Overflow Report'!$N158,"0")</f>
        <v>0</v>
      </c>
      <c r="BO160" s="176" t="str">
        <f>IF(AND('Overflow Report'!$L158="Release [Sewer], Wet Weather",'Overflow Report'!$AA158="June"),'Overflow Report'!$N158,"0")</f>
        <v>0</v>
      </c>
      <c r="BP160" s="176" t="str">
        <f>IF(AND('Overflow Report'!$L158="Release [Sewer], Wet Weather",'Overflow Report'!$AA158="July"),'Overflow Report'!$N158,"0")</f>
        <v>0</v>
      </c>
      <c r="BQ160" s="176" t="str">
        <f>IF(AND('Overflow Report'!$L158="Release [Sewer], Wet Weather",'Overflow Report'!$AA158="August"),'Overflow Report'!$N158,"0")</f>
        <v>0</v>
      </c>
      <c r="BR160" s="176" t="str">
        <f>IF(AND('Overflow Report'!$L158="Release [Sewer], Wet Weather",'Overflow Report'!$AA158="September"),'Overflow Report'!$N158,"0")</f>
        <v>0</v>
      </c>
      <c r="BS160" s="176" t="str">
        <f>IF(AND('Overflow Report'!$L158="Release [Sewer], Wet Weather",'Overflow Report'!$AA158="October"),'Overflow Report'!$N158,"0")</f>
        <v>0</v>
      </c>
      <c r="BT160" s="176" t="str">
        <f>IF(AND('Overflow Report'!$L158="Release [Sewer], Wet Weather",'Overflow Report'!$AA158="November"),'Overflow Report'!$N158,"0")</f>
        <v>0</v>
      </c>
      <c r="BU160" s="176" t="str">
        <f>IF(AND('Overflow Report'!$L158="Release [Sewer], Wet Weather",'Overflow Report'!$AA158="December"),'Overflow Report'!$N158,"0")</f>
        <v>0</v>
      </c>
      <c r="BV160" s="176"/>
      <c r="BW160" s="176"/>
      <c r="BX160" s="176"/>
      <c r="BY160" s="176"/>
      <c r="BZ160" s="176"/>
      <c r="CA160" s="176"/>
      <c r="CB160" s="176"/>
      <c r="CC160" s="176"/>
      <c r="CD160" s="176"/>
      <c r="CE160" s="176"/>
      <c r="CF160" s="176"/>
      <c r="CG160" s="176"/>
      <c r="CH160" s="176"/>
      <c r="CI160" s="176"/>
      <c r="CJ160" s="176"/>
      <c r="DK160" s="159"/>
      <c r="DL160" s="159"/>
      <c r="DM160" s="159"/>
      <c r="DN160" s="159"/>
      <c r="DO160" s="159"/>
      <c r="DP160" s="159"/>
      <c r="DQ160" s="159"/>
      <c r="DR160" s="159"/>
      <c r="DS160" s="159"/>
      <c r="DT160" s="159"/>
      <c r="DU160" s="159"/>
      <c r="DV160" s="159"/>
      <c r="DW160" s="159"/>
      <c r="DX160" s="159"/>
    </row>
    <row r="161" spans="3:128" s="173" customFormat="1" ht="15">
      <c r="C161" s="174"/>
      <c r="D161" s="174"/>
      <c r="E161" s="174"/>
      <c r="R161" s="176"/>
      <c r="S161" s="176"/>
      <c r="T161" s="176"/>
      <c r="U161" s="176"/>
      <c r="V161" s="176"/>
      <c r="W161" s="176" t="str">
        <f>IF(AND('Overflow Report'!$L159="SSO, Dry Weather",'Overflow Report'!$AA159="January"),'Overflow Report'!$N159,"0")</f>
        <v>0</v>
      </c>
      <c r="X161" s="176" t="str">
        <f>IF(AND('Overflow Report'!$L159="SSO, Dry Weather",'Overflow Report'!$AA159="February"),'Overflow Report'!$N159,"0")</f>
        <v>0</v>
      </c>
      <c r="Y161" s="176" t="str">
        <f>IF(AND('Overflow Report'!$L159="SSO, Dry Weather",'Overflow Report'!$AA159="March"),'Overflow Report'!$N159,"0")</f>
        <v>0</v>
      </c>
      <c r="Z161" s="176" t="str">
        <f>IF(AND('Overflow Report'!$L159="SSO, Dry Weather",'Overflow Report'!$AA159="April"),'Overflow Report'!$N159,"0")</f>
        <v>0</v>
      </c>
      <c r="AA161" s="176" t="str">
        <f>IF(AND('Overflow Report'!$L159="SSO, Dry Weather",'Overflow Report'!$AA159="May"),'Overflow Report'!$N159,"0")</f>
        <v>0</v>
      </c>
      <c r="AB161" s="176" t="str">
        <f>IF(AND('Overflow Report'!$L159="SSO, Dry Weather",'Overflow Report'!$AA159="June"),'Overflow Report'!$N159,"0")</f>
        <v>0</v>
      </c>
      <c r="AC161" s="176" t="str">
        <f>IF(AND('Overflow Report'!$L159="SSO, Dry Weather",'Overflow Report'!$AA159="July"),'Overflow Report'!$N159,"0")</f>
        <v>0</v>
      </c>
      <c r="AD161" s="176" t="str">
        <f>IF(AND('Overflow Report'!$L159="SSO, Dry Weather",'Overflow Report'!$AA159="August"),'Overflow Report'!$N159,"0")</f>
        <v>0</v>
      </c>
      <c r="AE161" s="176" t="str">
        <f>IF(AND('Overflow Report'!$L159="SSO, Dry Weather",'Overflow Report'!$AA159="September"),'Overflow Report'!$N159,"0")</f>
        <v>0</v>
      </c>
      <c r="AF161" s="176" t="str">
        <f>IF(AND('Overflow Report'!$L159="SSO, Dry Weather",'Overflow Report'!$AA159="October"),'Overflow Report'!$N159,"0")</f>
        <v>0</v>
      </c>
      <c r="AG161" s="176" t="str">
        <f>IF(AND('Overflow Report'!$L159="SSO, Dry Weather",'Overflow Report'!$AA159="November"),'Overflow Report'!$N159,"0")</f>
        <v>0</v>
      </c>
      <c r="AH161" s="176" t="str">
        <f>IF(AND('Overflow Report'!$L159="SSO, Dry Weather",'Overflow Report'!$AA159="December"),'Overflow Report'!$N159,"0")</f>
        <v>0</v>
      </c>
      <c r="AI161" s="176"/>
      <c r="AJ161" s="176" t="str">
        <f>IF(AND('Overflow Report'!$L159="SSO, Wet Weather",'Overflow Report'!$AA159="January"),'Overflow Report'!$N159,"0")</f>
        <v>0</v>
      </c>
      <c r="AK161" s="176" t="str">
        <f>IF(AND('Overflow Report'!$L159="SSO, Wet Weather",'Overflow Report'!$AA159="February"),'Overflow Report'!$N159,"0")</f>
        <v>0</v>
      </c>
      <c r="AL161" s="176" t="str">
        <f>IF(AND('Overflow Report'!$L159="SSO, Wet Weather",'Overflow Report'!$AA159="March"),'Overflow Report'!$N159,"0")</f>
        <v>0</v>
      </c>
      <c r="AM161" s="176" t="str">
        <f>IF(AND('Overflow Report'!$L159="SSO, Wet Weather",'Overflow Report'!$AA159="April"),'Overflow Report'!$N159,"0")</f>
        <v>0</v>
      </c>
      <c r="AN161" s="176" t="str">
        <f>IF(AND('Overflow Report'!$L159="SSO, Wet Weather",'Overflow Report'!$AA159="May"),'Overflow Report'!$N159,"0")</f>
        <v>0</v>
      </c>
      <c r="AO161" s="176" t="str">
        <f>IF(AND('Overflow Report'!$L159="SSO, Wet Weather",'Overflow Report'!$AA159="June"),'Overflow Report'!$N159,"0")</f>
        <v>0</v>
      </c>
      <c r="AP161" s="176" t="str">
        <f>IF(AND('Overflow Report'!$L159="SSO, Wet Weather",'Overflow Report'!$AA159="July"),'Overflow Report'!$N159,"0")</f>
        <v>0</v>
      </c>
      <c r="AQ161" s="176" t="str">
        <f>IF(AND('Overflow Report'!$L159="SSO, Wet Weather",'Overflow Report'!$AA159="August"),'Overflow Report'!$N159,"0")</f>
        <v>0</v>
      </c>
      <c r="AR161" s="176" t="str">
        <f>IF(AND('Overflow Report'!$L159="SSO, Wet Weather",'Overflow Report'!$AA159="September"),'Overflow Report'!$N159,"0")</f>
        <v>0</v>
      </c>
      <c r="AS161" s="176" t="str">
        <f>IF(AND('Overflow Report'!$L159="SSO, Wet Weather",'Overflow Report'!$AA159="October"),'Overflow Report'!$N159,"0")</f>
        <v>0</v>
      </c>
      <c r="AT161" s="176" t="str">
        <f>IF(AND('Overflow Report'!$L159="SSO, Wet Weather",'Overflow Report'!$AA159="November"),'Overflow Report'!$N159,"0")</f>
        <v>0</v>
      </c>
      <c r="AU161" s="176" t="str">
        <f>IF(AND('Overflow Report'!$L159="SSO, Wet Weather",'Overflow Report'!$AA159="December"),'Overflow Report'!$N159,"0")</f>
        <v>0</v>
      </c>
      <c r="AV161" s="176"/>
      <c r="AW161" s="176" t="str">
        <f>IF(AND('Overflow Report'!$L159="Release [Sewer], Dry Weather",'Overflow Report'!$AA159="January"),'Overflow Report'!$N159,"0")</f>
        <v>0</v>
      </c>
      <c r="AX161" s="176" t="str">
        <f>IF(AND('Overflow Report'!$L159="Release [Sewer], Dry Weather",'Overflow Report'!$AA159="February"),'Overflow Report'!$N159,"0")</f>
        <v>0</v>
      </c>
      <c r="AY161" s="176" t="str">
        <f>IF(AND('Overflow Report'!$L159="Release [Sewer], Dry Weather",'Overflow Report'!$AA159="March"),'Overflow Report'!$N159,"0")</f>
        <v>0</v>
      </c>
      <c r="AZ161" s="176" t="str">
        <f>IF(AND('Overflow Report'!$L159="Release [Sewer], Dry Weather",'Overflow Report'!$AA159="April"),'Overflow Report'!$N159,"0")</f>
        <v>0</v>
      </c>
      <c r="BA161" s="176" t="str">
        <f>IF(AND('Overflow Report'!$L159="Release [Sewer], Dry Weather",'Overflow Report'!$AA159="May"),'Overflow Report'!$N159,"0")</f>
        <v>0</v>
      </c>
      <c r="BB161" s="176" t="str">
        <f>IF(AND('Overflow Report'!$L159="Release [Sewer], Dry Weather",'Overflow Report'!$AA159="June"),'Overflow Report'!$N159,"0")</f>
        <v>0</v>
      </c>
      <c r="BC161" s="176" t="str">
        <f>IF(AND('Overflow Report'!$L159="Release [Sewer], Dry Weather",'Overflow Report'!$AA159="July"),'Overflow Report'!$N159,"0")</f>
        <v>0</v>
      </c>
      <c r="BD161" s="176" t="str">
        <f>IF(AND('Overflow Report'!$L159="Release [Sewer], Dry Weather",'Overflow Report'!$AA159="August"),'Overflow Report'!$N159,"0")</f>
        <v>0</v>
      </c>
      <c r="BE161" s="176" t="str">
        <f>IF(AND('Overflow Report'!$L159="Release [Sewer], Dry Weather",'Overflow Report'!$AA159="September"),'Overflow Report'!$N159,"0")</f>
        <v>0</v>
      </c>
      <c r="BF161" s="176" t="str">
        <f>IF(AND('Overflow Report'!$L159="Release [Sewer], Dry Weather",'Overflow Report'!$AA159="October"),'Overflow Report'!$N159,"0")</f>
        <v>0</v>
      </c>
      <c r="BG161" s="176" t="str">
        <f>IF(AND('Overflow Report'!$L159="Release [Sewer], Dry Weather",'Overflow Report'!$AA159="November"),'Overflow Report'!$N159,"0")</f>
        <v>0</v>
      </c>
      <c r="BH161" s="176" t="str">
        <f>IF(AND('Overflow Report'!$L159="Release [Sewer], Dry Weather",'Overflow Report'!$AA159="December"),'Overflow Report'!$N159,"0")</f>
        <v>0</v>
      </c>
      <c r="BI161" s="176"/>
      <c r="BJ161" s="176" t="str">
        <f>IF(AND('Overflow Report'!$L159="Release [Sewer], Wet Weather",'Overflow Report'!$AA159="January"),'Overflow Report'!$N159,"0")</f>
        <v>0</v>
      </c>
      <c r="BK161" s="176" t="str">
        <f>IF(AND('Overflow Report'!$L159="Release [Sewer], Wet Weather",'Overflow Report'!$AA159="February"),'Overflow Report'!$N159,"0")</f>
        <v>0</v>
      </c>
      <c r="BL161" s="176" t="str">
        <f>IF(AND('Overflow Report'!$L159="Release [Sewer], Wet Weather",'Overflow Report'!$AA159="March"),'Overflow Report'!$N159,"0")</f>
        <v>0</v>
      </c>
      <c r="BM161" s="176" t="str">
        <f>IF(AND('Overflow Report'!$L159="Release [Sewer], Wet Weather",'Overflow Report'!$AA159="April"),'Overflow Report'!$N159,"0")</f>
        <v>0</v>
      </c>
      <c r="BN161" s="176" t="str">
        <f>IF(AND('Overflow Report'!$L159="Release [Sewer], Wet Weather",'Overflow Report'!$AA159="May"),'Overflow Report'!$N159,"0")</f>
        <v>0</v>
      </c>
      <c r="BO161" s="176" t="str">
        <f>IF(AND('Overflow Report'!$L159="Release [Sewer], Wet Weather",'Overflow Report'!$AA159="June"),'Overflow Report'!$N159,"0")</f>
        <v>0</v>
      </c>
      <c r="BP161" s="176" t="str">
        <f>IF(AND('Overflow Report'!$L159="Release [Sewer], Wet Weather",'Overflow Report'!$AA159="July"),'Overflow Report'!$N159,"0")</f>
        <v>0</v>
      </c>
      <c r="BQ161" s="176" t="str">
        <f>IF(AND('Overflow Report'!$L159="Release [Sewer], Wet Weather",'Overflow Report'!$AA159="August"),'Overflow Report'!$N159,"0")</f>
        <v>0</v>
      </c>
      <c r="BR161" s="176" t="str">
        <f>IF(AND('Overflow Report'!$L159="Release [Sewer], Wet Weather",'Overflow Report'!$AA159="September"),'Overflow Report'!$N159,"0")</f>
        <v>0</v>
      </c>
      <c r="BS161" s="176" t="str">
        <f>IF(AND('Overflow Report'!$L159="Release [Sewer], Wet Weather",'Overflow Report'!$AA159="October"),'Overflow Report'!$N159,"0")</f>
        <v>0</v>
      </c>
      <c r="BT161" s="176" t="str">
        <f>IF(AND('Overflow Report'!$L159="Release [Sewer], Wet Weather",'Overflow Report'!$AA159="November"),'Overflow Report'!$N159,"0")</f>
        <v>0</v>
      </c>
      <c r="BU161" s="176" t="str">
        <f>IF(AND('Overflow Report'!$L159="Release [Sewer], Wet Weather",'Overflow Report'!$AA159="December"),'Overflow Report'!$N159,"0")</f>
        <v>0</v>
      </c>
      <c r="BV161" s="176"/>
      <c r="BW161" s="176"/>
      <c r="BX161" s="176"/>
      <c r="BY161" s="176"/>
      <c r="BZ161" s="176"/>
      <c r="CA161" s="176"/>
      <c r="CB161" s="176"/>
      <c r="CC161" s="176"/>
      <c r="CD161" s="176"/>
      <c r="CE161" s="176"/>
      <c r="CF161" s="176"/>
      <c r="CG161" s="176"/>
      <c r="CH161" s="176"/>
      <c r="CI161" s="176"/>
      <c r="CJ161" s="176"/>
      <c r="DK161" s="159"/>
      <c r="DL161" s="159"/>
      <c r="DM161" s="159"/>
      <c r="DN161" s="159"/>
      <c r="DO161" s="159"/>
      <c r="DP161" s="159"/>
      <c r="DQ161" s="159"/>
      <c r="DR161" s="159"/>
      <c r="DS161" s="159"/>
      <c r="DT161" s="159"/>
      <c r="DU161" s="159"/>
      <c r="DV161" s="159"/>
      <c r="DW161" s="159"/>
      <c r="DX161" s="159"/>
    </row>
    <row r="162" spans="3:128" s="173" customFormat="1" ht="15">
      <c r="C162" s="174"/>
      <c r="D162" s="174"/>
      <c r="E162" s="174"/>
      <c r="R162" s="176"/>
      <c r="S162" s="176"/>
      <c r="T162" s="176"/>
      <c r="U162" s="176"/>
      <c r="V162" s="176"/>
      <c r="W162" s="176" t="str">
        <f>IF(AND('Overflow Report'!$L160="SSO, Dry Weather",'Overflow Report'!$AA160="January"),'Overflow Report'!$N160,"0")</f>
        <v>0</v>
      </c>
      <c r="X162" s="176" t="str">
        <f>IF(AND('Overflow Report'!$L160="SSO, Dry Weather",'Overflow Report'!$AA160="February"),'Overflow Report'!$N160,"0")</f>
        <v>0</v>
      </c>
      <c r="Y162" s="176" t="str">
        <f>IF(AND('Overflow Report'!$L160="SSO, Dry Weather",'Overflow Report'!$AA160="March"),'Overflow Report'!$N160,"0")</f>
        <v>0</v>
      </c>
      <c r="Z162" s="176" t="str">
        <f>IF(AND('Overflow Report'!$L160="SSO, Dry Weather",'Overflow Report'!$AA160="April"),'Overflow Report'!$N160,"0")</f>
        <v>0</v>
      </c>
      <c r="AA162" s="176" t="str">
        <f>IF(AND('Overflow Report'!$L160="SSO, Dry Weather",'Overflow Report'!$AA160="May"),'Overflow Report'!$N160,"0")</f>
        <v>0</v>
      </c>
      <c r="AB162" s="176" t="str">
        <f>IF(AND('Overflow Report'!$L160="SSO, Dry Weather",'Overflow Report'!$AA160="June"),'Overflow Report'!$N160,"0")</f>
        <v>0</v>
      </c>
      <c r="AC162" s="176" t="str">
        <f>IF(AND('Overflow Report'!$L160="SSO, Dry Weather",'Overflow Report'!$AA160="July"),'Overflow Report'!$N160,"0")</f>
        <v>0</v>
      </c>
      <c r="AD162" s="176" t="str">
        <f>IF(AND('Overflow Report'!$L160="SSO, Dry Weather",'Overflow Report'!$AA160="August"),'Overflow Report'!$N160,"0")</f>
        <v>0</v>
      </c>
      <c r="AE162" s="176" t="str">
        <f>IF(AND('Overflow Report'!$L160="SSO, Dry Weather",'Overflow Report'!$AA160="September"),'Overflow Report'!$N160,"0")</f>
        <v>0</v>
      </c>
      <c r="AF162" s="176" t="str">
        <f>IF(AND('Overflow Report'!$L160="SSO, Dry Weather",'Overflow Report'!$AA160="October"),'Overflow Report'!$N160,"0")</f>
        <v>0</v>
      </c>
      <c r="AG162" s="176" t="str">
        <f>IF(AND('Overflow Report'!$L160="SSO, Dry Weather",'Overflow Report'!$AA160="November"),'Overflow Report'!$N160,"0")</f>
        <v>0</v>
      </c>
      <c r="AH162" s="176" t="str">
        <f>IF(AND('Overflow Report'!$L160="SSO, Dry Weather",'Overflow Report'!$AA160="December"),'Overflow Report'!$N160,"0")</f>
        <v>0</v>
      </c>
      <c r="AI162" s="176"/>
      <c r="AJ162" s="176" t="str">
        <f>IF(AND('Overflow Report'!$L160="SSO, Wet Weather",'Overflow Report'!$AA160="January"),'Overflow Report'!$N160,"0")</f>
        <v>0</v>
      </c>
      <c r="AK162" s="176" t="str">
        <f>IF(AND('Overflow Report'!$L160="SSO, Wet Weather",'Overflow Report'!$AA160="February"),'Overflow Report'!$N160,"0")</f>
        <v>0</v>
      </c>
      <c r="AL162" s="176" t="str">
        <f>IF(AND('Overflow Report'!$L160="SSO, Wet Weather",'Overflow Report'!$AA160="March"),'Overflow Report'!$N160,"0")</f>
        <v>0</v>
      </c>
      <c r="AM162" s="176" t="str">
        <f>IF(AND('Overflow Report'!$L160="SSO, Wet Weather",'Overflow Report'!$AA160="April"),'Overflow Report'!$N160,"0")</f>
        <v>0</v>
      </c>
      <c r="AN162" s="176" t="str">
        <f>IF(AND('Overflow Report'!$L160="SSO, Wet Weather",'Overflow Report'!$AA160="May"),'Overflow Report'!$N160,"0")</f>
        <v>0</v>
      </c>
      <c r="AO162" s="176" t="str">
        <f>IF(AND('Overflow Report'!$L160="SSO, Wet Weather",'Overflow Report'!$AA160="June"),'Overflow Report'!$N160,"0")</f>
        <v>0</v>
      </c>
      <c r="AP162" s="176" t="str">
        <f>IF(AND('Overflow Report'!$L160="SSO, Wet Weather",'Overflow Report'!$AA160="July"),'Overflow Report'!$N160,"0")</f>
        <v>0</v>
      </c>
      <c r="AQ162" s="176" t="str">
        <f>IF(AND('Overflow Report'!$L160="SSO, Wet Weather",'Overflow Report'!$AA160="August"),'Overflow Report'!$N160,"0")</f>
        <v>0</v>
      </c>
      <c r="AR162" s="176" t="str">
        <f>IF(AND('Overflow Report'!$L160="SSO, Wet Weather",'Overflow Report'!$AA160="September"),'Overflow Report'!$N160,"0")</f>
        <v>0</v>
      </c>
      <c r="AS162" s="176" t="str">
        <f>IF(AND('Overflow Report'!$L160="SSO, Wet Weather",'Overflow Report'!$AA160="October"),'Overflow Report'!$N160,"0")</f>
        <v>0</v>
      </c>
      <c r="AT162" s="176" t="str">
        <f>IF(AND('Overflow Report'!$L160="SSO, Wet Weather",'Overflow Report'!$AA160="November"),'Overflow Report'!$N160,"0")</f>
        <v>0</v>
      </c>
      <c r="AU162" s="176" t="str">
        <f>IF(AND('Overflow Report'!$L160="SSO, Wet Weather",'Overflow Report'!$AA160="December"),'Overflow Report'!$N160,"0")</f>
        <v>0</v>
      </c>
      <c r="AV162" s="176"/>
      <c r="AW162" s="176" t="str">
        <f>IF(AND('Overflow Report'!$L160="Release [Sewer], Dry Weather",'Overflow Report'!$AA160="January"),'Overflow Report'!$N160,"0")</f>
        <v>0</v>
      </c>
      <c r="AX162" s="176" t="str">
        <f>IF(AND('Overflow Report'!$L160="Release [Sewer], Dry Weather",'Overflow Report'!$AA160="February"),'Overflow Report'!$N160,"0")</f>
        <v>0</v>
      </c>
      <c r="AY162" s="176" t="str">
        <f>IF(AND('Overflow Report'!$L160="Release [Sewer], Dry Weather",'Overflow Report'!$AA160="March"),'Overflow Report'!$N160,"0")</f>
        <v>0</v>
      </c>
      <c r="AZ162" s="176" t="str">
        <f>IF(AND('Overflow Report'!$L160="Release [Sewer], Dry Weather",'Overflow Report'!$AA160="April"),'Overflow Report'!$N160,"0")</f>
        <v>0</v>
      </c>
      <c r="BA162" s="176" t="str">
        <f>IF(AND('Overflow Report'!$L160="Release [Sewer], Dry Weather",'Overflow Report'!$AA160="May"),'Overflow Report'!$N160,"0")</f>
        <v>0</v>
      </c>
      <c r="BB162" s="176" t="str">
        <f>IF(AND('Overflow Report'!$L160="Release [Sewer], Dry Weather",'Overflow Report'!$AA160="June"),'Overflow Report'!$N160,"0")</f>
        <v>0</v>
      </c>
      <c r="BC162" s="176" t="str">
        <f>IF(AND('Overflow Report'!$L160="Release [Sewer], Dry Weather",'Overflow Report'!$AA160="July"),'Overflow Report'!$N160,"0")</f>
        <v>0</v>
      </c>
      <c r="BD162" s="176" t="str">
        <f>IF(AND('Overflow Report'!$L160="Release [Sewer], Dry Weather",'Overflow Report'!$AA160="August"),'Overflow Report'!$N160,"0")</f>
        <v>0</v>
      </c>
      <c r="BE162" s="176" t="str">
        <f>IF(AND('Overflow Report'!$L160="Release [Sewer], Dry Weather",'Overflow Report'!$AA160="September"),'Overflow Report'!$N160,"0")</f>
        <v>0</v>
      </c>
      <c r="BF162" s="176" t="str">
        <f>IF(AND('Overflow Report'!$L160="Release [Sewer], Dry Weather",'Overflow Report'!$AA160="October"),'Overflow Report'!$N160,"0")</f>
        <v>0</v>
      </c>
      <c r="BG162" s="176" t="str">
        <f>IF(AND('Overflow Report'!$L160="Release [Sewer], Dry Weather",'Overflow Report'!$AA160="November"),'Overflow Report'!$N160,"0")</f>
        <v>0</v>
      </c>
      <c r="BH162" s="176" t="str">
        <f>IF(AND('Overflow Report'!$L160="Release [Sewer], Dry Weather",'Overflow Report'!$AA160="December"),'Overflow Report'!$N160,"0")</f>
        <v>0</v>
      </c>
      <c r="BI162" s="176"/>
      <c r="BJ162" s="176" t="str">
        <f>IF(AND('Overflow Report'!$L160="Release [Sewer], Wet Weather",'Overflow Report'!$AA160="January"),'Overflow Report'!$N160,"0")</f>
        <v>0</v>
      </c>
      <c r="BK162" s="176" t="str">
        <f>IF(AND('Overflow Report'!$L160="Release [Sewer], Wet Weather",'Overflow Report'!$AA160="February"),'Overflow Report'!$N160,"0")</f>
        <v>0</v>
      </c>
      <c r="BL162" s="176" t="str">
        <f>IF(AND('Overflow Report'!$L160="Release [Sewer], Wet Weather",'Overflow Report'!$AA160="March"),'Overflow Report'!$N160,"0")</f>
        <v>0</v>
      </c>
      <c r="BM162" s="176" t="str">
        <f>IF(AND('Overflow Report'!$L160="Release [Sewer], Wet Weather",'Overflow Report'!$AA160="April"),'Overflow Report'!$N160,"0")</f>
        <v>0</v>
      </c>
      <c r="BN162" s="176" t="str">
        <f>IF(AND('Overflow Report'!$L160="Release [Sewer], Wet Weather",'Overflow Report'!$AA160="May"),'Overflow Report'!$N160,"0")</f>
        <v>0</v>
      </c>
      <c r="BO162" s="176" t="str">
        <f>IF(AND('Overflow Report'!$L160="Release [Sewer], Wet Weather",'Overflow Report'!$AA160="June"),'Overflow Report'!$N160,"0")</f>
        <v>0</v>
      </c>
      <c r="BP162" s="176" t="str">
        <f>IF(AND('Overflow Report'!$L160="Release [Sewer], Wet Weather",'Overflow Report'!$AA160="July"),'Overflow Report'!$N160,"0")</f>
        <v>0</v>
      </c>
      <c r="BQ162" s="176" t="str">
        <f>IF(AND('Overflow Report'!$L160="Release [Sewer], Wet Weather",'Overflow Report'!$AA160="August"),'Overflow Report'!$N160,"0")</f>
        <v>0</v>
      </c>
      <c r="BR162" s="176" t="str">
        <f>IF(AND('Overflow Report'!$L160="Release [Sewer], Wet Weather",'Overflow Report'!$AA160="September"),'Overflow Report'!$N160,"0")</f>
        <v>0</v>
      </c>
      <c r="BS162" s="176" t="str">
        <f>IF(AND('Overflow Report'!$L160="Release [Sewer], Wet Weather",'Overflow Report'!$AA160="October"),'Overflow Report'!$N160,"0")</f>
        <v>0</v>
      </c>
      <c r="BT162" s="176" t="str">
        <f>IF(AND('Overflow Report'!$L160="Release [Sewer], Wet Weather",'Overflow Report'!$AA160="November"),'Overflow Report'!$N160,"0")</f>
        <v>0</v>
      </c>
      <c r="BU162" s="176" t="str">
        <f>IF(AND('Overflow Report'!$L160="Release [Sewer], Wet Weather",'Overflow Report'!$AA160="December"),'Overflow Report'!$N160,"0")</f>
        <v>0</v>
      </c>
      <c r="BV162" s="176"/>
      <c r="BW162" s="176"/>
      <c r="BX162" s="176"/>
      <c r="BY162" s="176"/>
      <c r="BZ162" s="176"/>
      <c r="CA162" s="176"/>
      <c r="CB162" s="176"/>
      <c r="CC162" s="176"/>
      <c r="CD162" s="176"/>
      <c r="CE162" s="176"/>
      <c r="CF162" s="176"/>
      <c r="CG162" s="176"/>
      <c r="CH162" s="176"/>
      <c r="CI162" s="176"/>
      <c r="CJ162" s="176"/>
      <c r="DK162" s="159"/>
      <c r="DL162" s="159"/>
      <c r="DM162" s="159"/>
      <c r="DN162" s="159"/>
      <c r="DO162" s="159"/>
      <c r="DP162" s="159"/>
      <c r="DQ162" s="159"/>
      <c r="DR162" s="159"/>
      <c r="DS162" s="159"/>
      <c r="DT162" s="159"/>
      <c r="DU162" s="159"/>
      <c r="DV162" s="159"/>
      <c r="DW162" s="159"/>
      <c r="DX162" s="159"/>
    </row>
    <row r="163" spans="3:128" s="173" customFormat="1" ht="15">
      <c r="C163" s="174"/>
      <c r="D163" s="174"/>
      <c r="E163" s="174"/>
      <c r="R163" s="176"/>
      <c r="S163" s="176"/>
      <c r="T163" s="176"/>
      <c r="U163" s="176"/>
      <c r="V163" s="176"/>
      <c r="W163" s="176" t="str">
        <f>IF(AND('Overflow Report'!$L161="SSO, Dry Weather",'Overflow Report'!$AA161="January"),'Overflow Report'!$N161,"0")</f>
        <v>0</v>
      </c>
      <c r="X163" s="176" t="str">
        <f>IF(AND('Overflow Report'!$L161="SSO, Dry Weather",'Overflow Report'!$AA161="February"),'Overflow Report'!$N161,"0")</f>
        <v>0</v>
      </c>
      <c r="Y163" s="176" t="str">
        <f>IF(AND('Overflow Report'!$L161="SSO, Dry Weather",'Overflow Report'!$AA161="March"),'Overflow Report'!$N161,"0")</f>
        <v>0</v>
      </c>
      <c r="Z163" s="176" t="str">
        <f>IF(AND('Overflow Report'!$L161="SSO, Dry Weather",'Overflow Report'!$AA161="April"),'Overflow Report'!$N161,"0")</f>
        <v>0</v>
      </c>
      <c r="AA163" s="176" t="str">
        <f>IF(AND('Overflow Report'!$L161="SSO, Dry Weather",'Overflow Report'!$AA161="May"),'Overflow Report'!$N161,"0")</f>
        <v>0</v>
      </c>
      <c r="AB163" s="176" t="str">
        <f>IF(AND('Overflow Report'!$L161="SSO, Dry Weather",'Overflow Report'!$AA161="June"),'Overflow Report'!$N161,"0")</f>
        <v>0</v>
      </c>
      <c r="AC163" s="176" t="str">
        <f>IF(AND('Overflow Report'!$L161="SSO, Dry Weather",'Overflow Report'!$AA161="July"),'Overflow Report'!$N161,"0")</f>
        <v>0</v>
      </c>
      <c r="AD163" s="176" t="str">
        <f>IF(AND('Overflow Report'!$L161="SSO, Dry Weather",'Overflow Report'!$AA161="August"),'Overflow Report'!$N161,"0")</f>
        <v>0</v>
      </c>
      <c r="AE163" s="176" t="str">
        <f>IF(AND('Overflow Report'!$L161="SSO, Dry Weather",'Overflow Report'!$AA161="September"),'Overflow Report'!$N161,"0")</f>
        <v>0</v>
      </c>
      <c r="AF163" s="176" t="str">
        <f>IF(AND('Overflow Report'!$L161="SSO, Dry Weather",'Overflow Report'!$AA161="October"),'Overflow Report'!$N161,"0")</f>
        <v>0</v>
      </c>
      <c r="AG163" s="176" t="str">
        <f>IF(AND('Overflow Report'!$L161="SSO, Dry Weather",'Overflow Report'!$AA161="November"),'Overflow Report'!$N161,"0")</f>
        <v>0</v>
      </c>
      <c r="AH163" s="176" t="str">
        <f>IF(AND('Overflow Report'!$L161="SSO, Dry Weather",'Overflow Report'!$AA161="December"),'Overflow Report'!$N161,"0")</f>
        <v>0</v>
      </c>
      <c r="AI163" s="176"/>
      <c r="AJ163" s="176" t="str">
        <f>IF(AND('Overflow Report'!$L161="SSO, Wet Weather",'Overflow Report'!$AA161="January"),'Overflow Report'!$N161,"0")</f>
        <v>0</v>
      </c>
      <c r="AK163" s="176" t="str">
        <f>IF(AND('Overflow Report'!$L161="SSO, Wet Weather",'Overflow Report'!$AA161="February"),'Overflow Report'!$N161,"0")</f>
        <v>0</v>
      </c>
      <c r="AL163" s="176" t="str">
        <f>IF(AND('Overflow Report'!$L161="SSO, Wet Weather",'Overflow Report'!$AA161="March"),'Overflow Report'!$N161,"0")</f>
        <v>0</v>
      </c>
      <c r="AM163" s="176" t="str">
        <f>IF(AND('Overflow Report'!$L161="SSO, Wet Weather",'Overflow Report'!$AA161="April"),'Overflow Report'!$N161,"0")</f>
        <v>0</v>
      </c>
      <c r="AN163" s="176" t="str">
        <f>IF(AND('Overflow Report'!$L161="SSO, Wet Weather",'Overflow Report'!$AA161="May"),'Overflow Report'!$N161,"0")</f>
        <v>0</v>
      </c>
      <c r="AO163" s="176" t="str">
        <f>IF(AND('Overflow Report'!$L161="SSO, Wet Weather",'Overflow Report'!$AA161="June"),'Overflow Report'!$N161,"0")</f>
        <v>0</v>
      </c>
      <c r="AP163" s="176" t="str">
        <f>IF(AND('Overflow Report'!$L161="SSO, Wet Weather",'Overflow Report'!$AA161="July"),'Overflow Report'!$N161,"0")</f>
        <v>0</v>
      </c>
      <c r="AQ163" s="176" t="str">
        <f>IF(AND('Overflow Report'!$L161="SSO, Wet Weather",'Overflow Report'!$AA161="August"),'Overflow Report'!$N161,"0")</f>
        <v>0</v>
      </c>
      <c r="AR163" s="176" t="str">
        <f>IF(AND('Overflow Report'!$L161="SSO, Wet Weather",'Overflow Report'!$AA161="September"),'Overflow Report'!$N161,"0")</f>
        <v>0</v>
      </c>
      <c r="AS163" s="176" t="str">
        <f>IF(AND('Overflow Report'!$L161="SSO, Wet Weather",'Overflow Report'!$AA161="October"),'Overflow Report'!$N161,"0")</f>
        <v>0</v>
      </c>
      <c r="AT163" s="176" t="str">
        <f>IF(AND('Overflow Report'!$L161="SSO, Wet Weather",'Overflow Report'!$AA161="November"),'Overflow Report'!$N161,"0")</f>
        <v>0</v>
      </c>
      <c r="AU163" s="176" t="str">
        <f>IF(AND('Overflow Report'!$L161="SSO, Wet Weather",'Overflow Report'!$AA161="December"),'Overflow Report'!$N161,"0")</f>
        <v>0</v>
      </c>
      <c r="AV163" s="176"/>
      <c r="AW163" s="176" t="str">
        <f>IF(AND('Overflow Report'!$L161="Release [Sewer], Dry Weather",'Overflow Report'!$AA161="January"),'Overflow Report'!$N161,"0")</f>
        <v>0</v>
      </c>
      <c r="AX163" s="176" t="str">
        <f>IF(AND('Overflow Report'!$L161="Release [Sewer], Dry Weather",'Overflow Report'!$AA161="February"),'Overflow Report'!$N161,"0")</f>
        <v>0</v>
      </c>
      <c r="AY163" s="176" t="str">
        <f>IF(AND('Overflow Report'!$L161="Release [Sewer], Dry Weather",'Overflow Report'!$AA161="March"),'Overflow Report'!$N161,"0")</f>
        <v>0</v>
      </c>
      <c r="AZ163" s="176" t="str">
        <f>IF(AND('Overflow Report'!$L161="Release [Sewer], Dry Weather",'Overflow Report'!$AA161="April"),'Overflow Report'!$N161,"0")</f>
        <v>0</v>
      </c>
      <c r="BA163" s="176" t="str">
        <f>IF(AND('Overflow Report'!$L161="Release [Sewer], Dry Weather",'Overflow Report'!$AA161="May"),'Overflow Report'!$N161,"0")</f>
        <v>0</v>
      </c>
      <c r="BB163" s="176" t="str">
        <f>IF(AND('Overflow Report'!$L161="Release [Sewer], Dry Weather",'Overflow Report'!$AA161="June"),'Overflow Report'!$N161,"0")</f>
        <v>0</v>
      </c>
      <c r="BC163" s="176" t="str">
        <f>IF(AND('Overflow Report'!$L161="Release [Sewer], Dry Weather",'Overflow Report'!$AA161="July"),'Overflow Report'!$N161,"0")</f>
        <v>0</v>
      </c>
      <c r="BD163" s="176" t="str">
        <f>IF(AND('Overflow Report'!$L161="Release [Sewer], Dry Weather",'Overflow Report'!$AA161="August"),'Overflow Report'!$N161,"0")</f>
        <v>0</v>
      </c>
      <c r="BE163" s="176" t="str">
        <f>IF(AND('Overflow Report'!$L161="Release [Sewer], Dry Weather",'Overflow Report'!$AA161="September"),'Overflow Report'!$N161,"0")</f>
        <v>0</v>
      </c>
      <c r="BF163" s="176" t="str">
        <f>IF(AND('Overflow Report'!$L161="Release [Sewer], Dry Weather",'Overflow Report'!$AA161="October"),'Overflow Report'!$N161,"0")</f>
        <v>0</v>
      </c>
      <c r="BG163" s="176" t="str">
        <f>IF(AND('Overflow Report'!$L161="Release [Sewer], Dry Weather",'Overflow Report'!$AA161="November"),'Overflow Report'!$N161,"0")</f>
        <v>0</v>
      </c>
      <c r="BH163" s="176" t="str">
        <f>IF(AND('Overflow Report'!$L161="Release [Sewer], Dry Weather",'Overflow Report'!$AA161="December"),'Overflow Report'!$N161,"0")</f>
        <v>0</v>
      </c>
      <c r="BI163" s="176"/>
      <c r="BJ163" s="176" t="str">
        <f>IF(AND('Overflow Report'!$L161="Release [Sewer], Wet Weather",'Overflow Report'!$AA161="January"),'Overflow Report'!$N161,"0")</f>
        <v>0</v>
      </c>
      <c r="BK163" s="176" t="str">
        <f>IF(AND('Overflow Report'!$L161="Release [Sewer], Wet Weather",'Overflow Report'!$AA161="February"),'Overflow Report'!$N161,"0")</f>
        <v>0</v>
      </c>
      <c r="BL163" s="176" t="str">
        <f>IF(AND('Overflow Report'!$L161="Release [Sewer], Wet Weather",'Overflow Report'!$AA161="March"),'Overflow Report'!$N161,"0")</f>
        <v>0</v>
      </c>
      <c r="BM163" s="176" t="str">
        <f>IF(AND('Overflow Report'!$L161="Release [Sewer], Wet Weather",'Overflow Report'!$AA161="April"),'Overflow Report'!$N161,"0")</f>
        <v>0</v>
      </c>
      <c r="BN163" s="176" t="str">
        <f>IF(AND('Overflow Report'!$L161="Release [Sewer], Wet Weather",'Overflow Report'!$AA161="May"),'Overflow Report'!$N161,"0")</f>
        <v>0</v>
      </c>
      <c r="BO163" s="176" t="str">
        <f>IF(AND('Overflow Report'!$L161="Release [Sewer], Wet Weather",'Overflow Report'!$AA161="June"),'Overflow Report'!$N161,"0")</f>
        <v>0</v>
      </c>
      <c r="BP163" s="176" t="str">
        <f>IF(AND('Overflow Report'!$L161="Release [Sewer], Wet Weather",'Overflow Report'!$AA161="July"),'Overflow Report'!$N161,"0")</f>
        <v>0</v>
      </c>
      <c r="BQ163" s="176" t="str">
        <f>IF(AND('Overflow Report'!$L161="Release [Sewer], Wet Weather",'Overflow Report'!$AA161="August"),'Overflow Report'!$N161,"0")</f>
        <v>0</v>
      </c>
      <c r="BR163" s="176" t="str">
        <f>IF(AND('Overflow Report'!$L161="Release [Sewer], Wet Weather",'Overflow Report'!$AA161="September"),'Overflow Report'!$N161,"0")</f>
        <v>0</v>
      </c>
      <c r="BS163" s="176" t="str">
        <f>IF(AND('Overflow Report'!$L161="Release [Sewer], Wet Weather",'Overflow Report'!$AA161="October"),'Overflow Report'!$N161,"0")</f>
        <v>0</v>
      </c>
      <c r="BT163" s="176" t="str">
        <f>IF(AND('Overflow Report'!$L161="Release [Sewer], Wet Weather",'Overflow Report'!$AA161="November"),'Overflow Report'!$N161,"0")</f>
        <v>0</v>
      </c>
      <c r="BU163" s="176" t="str">
        <f>IF(AND('Overflow Report'!$L161="Release [Sewer], Wet Weather",'Overflow Report'!$AA161="December"),'Overflow Report'!$N161,"0")</f>
        <v>0</v>
      </c>
      <c r="BV163" s="176"/>
      <c r="BW163" s="176"/>
      <c r="BX163" s="176"/>
      <c r="BY163" s="176"/>
      <c r="BZ163" s="176"/>
      <c r="CA163" s="176"/>
      <c r="CB163" s="176"/>
      <c r="CC163" s="176"/>
      <c r="CD163" s="176"/>
      <c r="CE163" s="176"/>
      <c r="CF163" s="176"/>
      <c r="CG163" s="176"/>
      <c r="CH163" s="176"/>
      <c r="CI163" s="176"/>
      <c r="CJ163" s="176"/>
      <c r="DK163" s="159"/>
      <c r="DL163" s="159"/>
      <c r="DM163" s="159"/>
      <c r="DN163" s="159"/>
      <c r="DO163" s="159"/>
      <c r="DP163" s="159"/>
      <c r="DQ163" s="159"/>
      <c r="DR163" s="159"/>
      <c r="DS163" s="159"/>
      <c r="DT163" s="159"/>
      <c r="DU163" s="159"/>
      <c r="DV163" s="159"/>
      <c r="DW163" s="159"/>
      <c r="DX163" s="159"/>
    </row>
    <row r="164" spans="3:128" s="173" customFormat="1" ht="15">
      <c r="C164" s="174"/>
      <c r="D164" s="174"/>
      <c r="E164" s="174"/>
      <c r="R164" s="176"/>
      <c r="S164" s="176"/>
      <c r="T164" s="176"/>
      <c r="U164" s="176"/>
      <c r="V164" s="176"/>
      <c r="W164" s="176" t="str">
        <f>IF(AND('Overflow Report'!$L162="SSO, Dry Weather",'Overflow Report'!$AA162="January"),'Overflow Report'!$N162,"0")</f>
        <v>0</v>
      </c>
      <c r="X164" s="176" t="str">
        <f>IF(AND('Overflow Report'!$L162="SSO, Dry Weather",'Overflow Report'!$AA162="February"),'Overflow Report'!$N162,"0")</f>
        <v>0</v>
      </c>
      <c r="Y164" s="176" t="str">
        <f>IF(AND('Overflow Report'!$L162="SSO, Dry Weather",'Overflow Report'!$AA162="March"),'Overflow Report'!$N162,"0")</f>
        <v>0</v>
      </c>
      <c r="Z164" s="176" t="str">
        <f>IF(AND('Overflow Report'!$L162="SSO, Dry Weather",'Overflow Report'!$AA162="April"),'Overflow Report'!$N162,"0")</f>
        <v>0</v>
      </c>
      <c r="AA164" s="176" t="str">
        <f>IF(AND('Overflow Report'!$L162="SSO, Dry Weather",'Overflow Report'!$AA162="May"),'Overflow Report'!$N162,"0")</f>
        <v>0</v>
      </c>
      <c r="AB164" s="176" t="str">
        <f>IF(AND('Overflow Report'!$L162="SSO, Dry Weather",'Overflow Report'!$AA162="June"),'Overflow Report'!$N162,"0")</f>
        <v>0</v>
      </c>
      <c r="AC164" s="176" t="str">
        <f>IF(AND('Overflow Report'!$L162="SSO, Dry Weather",'Overflow Report'!$AA162="July"),'Overflow Report'!$N162,"0")</f>
        <v>0</v>
      </c>
      <c r="AD164" s="176" t="str">
        <f>IF(AND('Overflow Report'!$L162="SSO, Dry Weather",'Overflow Report'!$AA162="August"),'Overflow Report'!$N162,"0")</f>
        <v>0</v>
      </c>
      <c r="AE164" s="176" t="str">
        <f>IF(AND('Overflow Report'!$L162="SSO, Dry Weather",'Overflow Report'!$AA162="September"),'Overflow Report'!$N162,"0")</f>
        <v>0</v>
      </c>
      <c r="AF164" s="176" t="str">
        <f>IF(AND('Overflow Report'!$L162="SSO, Dry Weather",'Overflow Report'!$AA162="October"),'Overflow Report'!$N162,"0")</f>
        <v>0</v>
      </c>
      <c r="AG164" s="176" t="str">
        <f>IF(AND('Overflow Report'!$L162="SSO, Dry Weather",'Overflow Report'!$AA162="November"),'Overflow Report'!$N162,"0")</f>
        <v>0</v>
      </c>
      <c r="AH164" s="176" t="str">
        <f>IF(AND('Overflow Report'!$L162="SSO, Dry Weather",'Overflow Report'!$AA162="December"),'Overflow Report'!$N162,"0")</f>
        <v>0</v>
      </c>
      <c r="AI164" s="176"/>
      <c r="AJ164" s="176" t="str">
        <f>IF(AND('Overflow Report'!$L162="SSO, Wet Weather",'Overflow Report'!$AA162="January"),'Overflow Report'!$N162,"0")</f>
        <v>0</v>
      </c>
      <c r="AK164" s="176" t="str">
        <f>IF(AND('Overflow Report'!$L162="SSO, Wet Weather",'Overflow Report'!$AA162="February"),'Overflow Report'!$N162,"0")</f>
        <v>0</v>
      </c>
      <c r="AL164" s="176" t="str">
        <f>IF(AND('Overflow Report'!$L162="SSO, Wet Weather",'Overflow Report'!$AA162="March"),'Overflow Report'!$N162,"0")</f>
        <v>0</v>
      </c>
      <c r="AM164" s="176" t="str">
        <f>IF(AND('Overflow Report'!$L162="SSO, Wet Weather",'Overflow Report'!$AA162="April"),'Overflow Report'!$N162,"0")</f>
        <v>0</v>
      </c>
      <c r="AN164" s="176" t="str">
        <f>IF(AND('Overflow Report'!$L162="SSO, Wet Weather",'Overflow Report'!$AA162="May"),'Overflow Report'!$N162,"0")</f>
        <v>0</v>
      </c>
      <c r="AO164" s="176" t="str">
        <f>IF(AND('Overflow Report'!$L162="SSO, Wet Weather",'Overflow Report'!$AA162="June"),'Overflow Report'!$N162,"0")</f>
        <v>0</v>
      </c>
      <c r="AP164" s="176" t="str">
        <f>IF(AND('Overflow Report'!$L162="SSO, Wet Weather",'Overflow Report'!$AA162="July"),'Overflow Report'!$N162,"0")</f>
        <v>0</v>
      </c>
      <c r="AQ164" s="176" t="str">
        <f>IF(AND('Overflow Report'!$L162="SSO, Wet Weather",'Overflow Report'!$AA162="August"),'Overflow Report'!$N162,"0")</f>
        <v>0</v>
      </c>
      <c r="AR164" s="176" t="str">
        <f>IF(AND('Overflow Report'!$L162="SSO, Wet Weather",'Overflow Report'!$AA162="September"),'Overflow Report'!$N162,"0")</f>
        <v>0</v>
      </c>
      <c r="AS164" s="176" t="str">
        <f>IF(AND('Overflow Report'!$L162="SSO, Wet Weather",'Overflow Report'!$AA162="October"),'Overflow Report'!$N162,"0")</f>
        <v>0</v>
      </c>
      <c r="AT164" s="176" t="str">
        <f>IF(AND('Overflow Report'!$L162="SSO, Wet Weather",'Overflow Report'!$AA162="November"),'Overflow Report'!$N162,"0")</f>
        <v>0</v>
      </c>
      <c r="AU164" s="176" t="str">
        <f>IF(AND('Overflow Report'!$L162="SSO, Wet Weather",'Overflow Report'!$AA162="December"),'Overflow Report'!$N162,"0")</f>
        <v>0</v>
      </c>
      <c r="AV164" s="176"/>
      <c r="AW164" s="176" t="str">
        <f>IF(AND('Overflow Report'!$L162="Release [Sewer], Dry Weather",'Overflow Report'!$AA162="January"),'Overflow Report'!$N162,"0")</f>
        <v>0</v>
      </c>
      <c r="AX164" s="176" t="str">
        <f>IF(AND('Overflow Report'!$L162="Release [Sewer], Dry Weather",'Overflow Report'!$AA162="February"),'Overflow Report'!$N162,"0")</f>
        <v>0</v>
      </c>
      <c r="AY164" s="176" t="str">
        <f>IF(AND('Overflow Report'!$L162="Release [Sewer], Dry Weather",'Overflow Report'!$AA162="March"),'Overflow Report'!$N162,"0")</f>
        <v>0</v>
      </c>
      <c r="AZ164" s="176" t="str">
        <f>IF(AND('Overflow Report'!$L162="Release [Sewer], Dry Weather",'Overflow Report'!$AA162="April"),'Overflow Report'!$N162,"0")</f>
        <v>0</v>
      </c>
      <c r="BA164" s="176" t="str">
        <f>IF(AND('Overflow Report'!$L162="Release [Sewer], Dry Weather",'Overflow Report'!$AA162="May"),'Overflow Report'!$N162,"0")</f>
        <v>0</v>
      </c>
      <c r="BB164" s="176" t="str">
        <f>IF(AND('Overflow Report'!$L162="Release [Sewer], Dry Weather",'Overflow Report'!$AA162="June"),'Overflow Report'!$N162,"0")</f>
        <v>0</v>
      </c>
      <c r="BC164" s="176" t="str">
        <f>IF(AND('Overflow Report'!$L162="Release [Sewer], Dry Weather",'Overflow Report'!$AA162="July"),'Overflow Report'!$N162,"0")</f>
        <v>0</v>
      </c>
      <c r="BD164" s="176" t="str">
        <f>IF(AND('Overflow Report'!$L162="Release [Sewer], Dry Weather",'Overflow Report'!$AA162="August"),'Overflow Report'!$N162,"0")</f>
        <v>0</v>
      </c>
      <c r="BE164" s="176" t="str">
        <f>IF(AND('Overflow Report'!$L162="Release [Sewer], Dry Weather",'Overflow Report'!$AA162="September"),'Overflow Report'!$N162,"0")</f>
        <v>0</v>
      </c>
      <c r="BF164" s="176" t="str">
        <f>IF(AND('Overflow Report'!$L162="Release [Sewer], Dry Weather",'Overflow Report'!$AA162="October"),'Overflow Report'!$N162,"0")</f>
        <v>0</v>
      </c>
      <c r="BG164" s="176" t="str">
        <f>IF(AND('Overflow Report'!$L162="Release [Sewer], Dry Weather",'Overflow Report'!$AA162="November"),'Overflow Report'!$N162,"0")</f>
        <v>0</v>
      </c>
      <c r="BH164" s="176" t="str">
        <f>IF(AND('Overflow Report'!$L162="Release [Sewer], Dry Weather",'Overflow Report'!$AA162="December"),'Overflow Report'!$N162,"0")</f>
        <v>0</v>
      </c>
      <c r="BI164" s="176"/>
      <c r="BJ164" s="176" t="str">
        <f>IF(AND('Overflow Report'!$L162="Release [Sewer], Wet Weather",'Overflow Report'!$AA162="January"),'Overflow Report'!$N162,"0")</f>
        <v>0</v>
      </c>
      <c r="BK164" s="176" t="str">
        <f>IF(AND('Overflow Report'!$L162="Release [Sewer], Wet Weather",'Overflow Report'!$AA162="February"),'Overflow Report'!$N162,"0")</f>
        <v>0</v>
      </c>
      <c r="BL164" s="176" t="str">
        <f>IF(AND('Overflow Report'!$L162="Release [Sewer], Wet Weather",'Overflow Report'!$AA162="March"),'Overflow Report'!$N162,"0")</f>
        <v>0</v>
      </c>
      <c r="BM164" s="176" t="str">
        <f>IF(AND('Overflow Report'!$L162="Release [Sewer], Wet Weather",'Overflow Report'!$AA162="April"),'Overflow Report'!$N162,"0")</f>
        <v>0</v>
      </c>
      <c r="BN164" s="176" t="str">
        <f>IF(AND('Overflow Report'!$L162="Release [Sewer], Wet Weather",'Overflow Report'!$AA162="May"),'Overflow Report'!$N162,"0")</f>
        <v>0</v>
      </c>
      <c r="BO164" s="176" t="str">
        <f>IF(AND('Overflow Report'!$L162="Release [Sewer], Wet Weather",'Overflow Report'!$AA162="June"),'Overflow Report'!$N162,"0")</f>
        <v>0</v>
      </c>
      <c r="BP164" s="176" t="str">
        <f>IF(AND('Overflow Report'!$L162="Release [Sewer], Wet Weather",'Overflow Report'!$AA162="July"),'Overflow Report'!$N162,"0")</f>
        <v>0</v>
      </c>
      <c r="BQ164" s="176" t="str">
        <f>IF(AND('Overflow Report'!$L162="Release [Sewer], Wet Weather",'Overflow Report'!$AA162="August"),'Overflow Report'!$N162,"0")</f>
        <v>0</v>
      </c>
      <c r="BR164" s="176" t="str">
        <f>IF(AND('Overflow Report'!$L162="Release [Sewer], Wet Weather",'Overflow Report'!$AA162="September"),'Overflow Report'!$N162,"0")</f>
        <v>0</v>
      </c>
      <c r="BS164" s="176" t="str">
        <f>IF(AND('Overflow Report'!$L162="Release [Sewer], Wet Weather",'Overflow Report'!$AA162="October"),'Overflow Report'!$N162,"0")</f>
        <v>0</v>
      </c>
      <c r="BT164" s="176" t="str">
        <f>IF(AND('Overflow Report'!$L162="Release [Sewer], Wet Weather",'Overflow Report'!$AA162="November"),'Overflow Report'!$N162,"0")</f>
        <v>0</v>
      </c>
      <c r="BU164" s="176" t="str">
        <f>IF(AND('Overflow Report'!$L162="Release [Sewer], Wet Weather",'Overflow Report'!$AA162="December"),'Overflow Report'!$N162,"0")</f>
        <v>0</v>
      </c>
      <c r="BV164" s="176"/>
      <c r="BW164" s="176"/>
      <c r="BX164" s="176"/>
      <c r="BY164" s="176"/>
      <c r="BZ164" s="176"/>
      <c r="CA164" s="176"/>
      <c r="CB164" s="176"/>
      <c r="CC164" s="176"/>
      <c r="CD164" s="176"/>
      <c r="CE164" s="176"/>
      <c r="CF164" s="176"/>
      <c r="CG164" s="176"/>
      <c r="CH164" s="176"/>
      <c r="CI164" s="176"/>
      <c r="CJ164" s="176"/>
      <c r="DK164" s="159"/>
      <c r="DL164" s="159"/>
      <c r="DM164" s="159"/>
      <c r="DN164" s="159"/>
      <c r="DO164" s="159"/>
      <c r="DP164" s="159"/>
      <c r="DQ164" s="159"/>
      <c r="DR164" s="159"/>
      <c r="DS164" s="159"/>
      <c r="DT164" s="159"/>
      <c r="DU164" s="159"/>
      <c r="DV164" s="159"/>
      <c r="DW164" s="159"/>
      <c r="DX164" s="159"/>
    </row>
    <row r="165" spans="3:128" s="173" customFormat="1" ht="15">
      <c r="C165" s="174"/>
      <c r="D165" s="174"/>
      <c r="E165" s="174"/>
      <c r="R165" s="176"/>
      <c r="S165" s="176"/>
      <c r="T165" s="176"/>
      <c r="U165" s="176"/>
      <c r="V165" s="176"/>
      <c r="W165" s="176" t="str">
        <f>IF(AND('Overflow Report'!$L163="SSO, Dry Weather",'Overflow Report'!$AA163="January"),'Overflow Report'!$N163,"0")</f>
        <v>0</v>
      </c>
      <c r="X165" s="176" t="str">
        <f>IF(AND('Overflow Report'!$L163="SSO, Dry Weather",'Overflow Report'!$AA163="February"),'Overflow Report'!$N163,"0")</f>
        <v>0</v>
      </c>
      <c r="Y165" s="176" t="str">
        <f>IF(AND('Overflow Report'!$L163="SSO, Dry Weather",'Overflow Report'!$AA163="March"),'Overflow Report'!$N163,"0")</f>
        <v>0</v>
      </c>
      <c r="Z165" s="176" t="str">
        <f>IF(AND('Overflow Report'!$L163="SSO, Dry Weather",'Overflow Report'!$AA163="April"),'Overflow Report'!$N163,"0")</f>
        <v>0</v>
      </c>
      <c r="AA165" s="176" t="str">
        <f>IF(AND('Overflow Report'!$L163="SSO, Dry Weather",'Overflow Report'!$AA163="May"),'Overflow Report'!$N163,"0")</f>
        <v>0</v>
      </c>
      <c r="AB165" s="176" t="str">
        <f>IF(AND('Overflow Report'!$L163="SSO, Dry Weather",'Overflow Report'!$AA163="June"),'Overflow Report'!$N163,"0")</f>
        <v>0</v>
      </c>
      <c r="AC165" s="176" t="str">
        <f>IF(AND('Overflow Report'!$L163="SSO, Dry Weather",'Overflow Report'!$AA163="July"),'Overflow Report'!$N163,"0")</f>
        <v>0</v>
      </c>
      <c r="AD165" s="176" t="str">
        <f>IF(AND('Overflow Report'!$L163="SSO, Dry Weather",'Overflow Report'!$AA163="August"),'Overflow Report'!$N163,"0")</f>
        <v>0</v>
      </c>
      <c r="AE165" s="176" t="str">
        <f>IF(AND('Overflow Report'!$L163="SSO, Dry Weather",'Overflow Report'!$AA163="September"),'Overflow Report'!$N163,"0")</f>
        <v>0</v>
      </c>
      <c r="AF165" s="176" t="str">
        <f>IF(AND('Overflow Report'!$L163="SSO, Dry Weather",'Overflow Report'!$AA163="October"),'Overflow Report'!$N163,"0")</f>
        <v>0</v>
      </c>
      <c r="AG165" s="176" t="str">
        <f>IF(AND('Overflow Report'!$L163="SSO, Dry Weather",'Overflow Report'!$AA163="November"),'Overflow Report'!$N163,"0")</f>
        <v>0</v>
      </c>
      <c r="AH165" s="176" t="str">
        <f>IF(AND('Overflow Report'!$L163="SSO, Dry Weather",'Overflow Report'!$AA163="December"),'Overflow Report'!$N163,"0")</f>
        <v>0</v>
      </c>
      <c r="AI165" s="176"/>
      <c r="AJ165" s="176" t="str">
        <f>IF(AND('Overflow Report'!$L163="SSO, Wet Weather",'Overflow Report'!$AA163="January"),'Overflow Report'!$N163,"0")</f>
        <v>0</v>
      </c>
      <c r="AK165" s="176" t="str">
        <f>IF(AND('Overflow Report'!$L163="SSO, Wet Weather",'Overflow Report'!$AA163="February"),'Overflow Report'!$N163,"0")</f>
        <v>0</v>
      </c>
      <c r="AL165" s="176" t="str">
        <f>IF(AND('Overflow Report'!$L163="SSO, Wet Weather",'Overflow Report'!$AA163="March"),'Overflow Report'!$N163,"0")</f>
        <v>0</v>
      </c>
      <c r="AM165" s="176" t="str">
        <f>IF(AND('Overflow Report'!$L163="SSO, Wet Weather",'Overflow Report'!$AA163="April"),'Overflow Report'!$N163,"0")</f>
        <v>0</v>
      </c>
      <c r="AN165" s="176" t="str">
        <f>IF(AND('Overflow Report'!$L163="SSO, Wet Weather",'Overflow Report'!$AA163="May"),'Overflow Report'!$N163,"0")</f>
        <v>0</v>
      </c>
      <c r="AO165" s="176" t="str">
        <f>IF(AND('Overflow Report'!$L163="SSO, Wet Weather",'Overflow Report'!$AA163="June"),'Overflow Report'!$N163,"0")</f>
        <v>0</v>
      </c>
      <c r="AP165" s="176" t="str">
        <f>IF(AND('Overflow Report'!$L163="SSO, Wet Weather",'Overflow Report'!$AA163="July"),'Overflow Report'!$N163,"0")</f>
        <v>0</v>
      </c>
      <c r="AQ165" s="176" t="str">
        <f>IF(AND('Overflow Report'!$L163="SSO, Wet Weather",'Overflow Report'!$AA163="August"),'Overflow Report'!$N163,"0")</f>
        <v>0</v>
      </c>
      <c r="AR165" s="176" t="str">
        <f>IF(AND('Overflow Report'!$L163="SSO, Wet Weather",'Overflow Report'!$AA163="September"),'Overflow Report'!$N163,"0")</f>
        <v>0</v>
      </c>
      <c r="AS165" s="176" t="str">
        <f>IF(AND('Overflow Report'!$L163="SSO, Wet Weather",'Overflow Report'!$AA163="October"),'Overflow Report'!$N163,"0")</f>
        <v>0</v>
      </c>
      <c r="AT165" s="176" t="str">
        <f>IF(AND('Overflow Report'!$L163="SSO, Wet Weather",'Overflow Report'!$AA163="November"),'Overflow Report'!$N163,"0")</f>
        <v>0</v>
      </c>
      <c r="AU165" s="176" t="str">
        <f>IF(AND('Overflow Report'!$L163="SSO, Wet Weather",'Overflow Report'!$AA163="December"),'Overflow Report'!$N163,"0")</f>
        <v>0</v>
      </c>
      <c r="AV165" s="176"/>
      <c r="AW165" s="176" t="str">
        <f>IF(AND('Overflow Report'!$L163="Release [Sewer], Dry Weather",'Overflow Report'!$AA163="January"),'Overflow Report'!$N163,"0")</f>
        <v>0</v>
      </c>
      <c r="AX165" s="176" t="str">
        <f>IF(AND('Overflow Report'!$L163="Release [Sewer], Dry Weather",'Overflow Report'!$AA163="February"),'Overflow Report'!$N163,"0")</f>
        <v>0</v>
      </c>
      <c r="AY165" s="176" t="str">
        <f>IF(AND('Overflow Report'!$L163="Release [Sewer], Dry Weather",'Overflow Report'!$AA163="March"),'Overflow Report'!$N163,"0")</f>
        <v>0</v>
      </c>
      <c r="AZ165" s="176" t="str">
        <f>IF(AND('Overflow Report'!$L163="Release [Sewer], Dry Weather",'Overflow Report'!$AA163="April"),'Overflow Report'!$N163,"0")</f>
        <v>0</v>
      </c>
      <c r="BA165" s="176" t="str">
        <f>IF(AND('Overflow Report'!$L163="Release [Sewer], Dry Weather",'Overflow Report'!$AA163="May"),'Overflow Report'!$N163,"0")</f>
        <v>0</v>
      </c>
      <c r="BB165" s="176" t="str">
        <f>IF(AND('Overflow Report'!$L163="Release [Sewer], Dry Weather",'Overflow Report'!$AA163="June"),'Overflow Report'!$N163,"0")</f>
        <v>0</v>
      </c>
      <c r="BC165" s="176" t="str">
        <f>IF(AND('Overflow Report'!$L163="Release [Sewer], Dry Weather",'Overflow Report'!$AA163="July"),'Overflow Report'!$N163,"0")</f>
        <v>0</v>
      </c>
      <c r="BD165" s="176" t="str">
        <f>IF(AND('Overflow Report'!$L163="Release [Sewer], Dry Weather",'Overflow Report'!$AA163="August"),'Overflow Report'!$N163,"0")</f>
        <v>0</v>
      </c>
      <c r="BE165" s="176" t="str">
        <f>IF(AND('Overflow Report'!$L163="Release [Sewer], Dry Weather",'Overflow Report'!$AA163="September"),'Overflow Report'!$N163,"0")</f>
        <v>0</v>
      </c>
      <c r="BF165" s="176" t="str">
        <f>IF(AND('Overflow Report'!$L163="Release [Sewer], Dry Weather",'Overflow Report'!$AA163="October"),'Overflow Report'!$N163,"0")</f>
        <v>0</v>
      </c>
      <c r="BG165" s="176" t="str">
        <f>IF(AND('Overflow Report'!$L163="Release [Sewer], Dry Weather",'Overflow Report'!$AA163="November"),'Overflow Report'!$N163,"0")</f>
        <v>0</v>
      </c>
      <c r="BH165" s="176" t="str">
        <f>IF(AND('Overflow Report'!$L163="Release [Sewer], Dry Weather",'Overflow Report'!$AA163="December"),'Overflow Report'!$N163,"0")</f>
        <v>0</v>
      </c>
      <c r="BI165" s="176"/>
      <c r="BJ165" s="176" t="str">
        <f>IF(AND('Overflow Report'!$L163="Release [Sewer], Wet Weather",'Overflow Report'!$AA163="January"),'Overflow Report'!$N163,"0")</f>
        <v>0</v>
      </c>
      <c r="BK165" s="176" t="str">
        <f>IF(AND('Overflow Report'!$L163="Release [Sewer], Wet Weather",'Overflow Report'!$AA163="February"),'Overflow Report'!$N163,"0")</f>
        <v>0</v>
      </c>
      <c r="BL165" s="176" t="str">
        <f>IF(AND('Overflow Report'!$L163="Release [Sewer], Wet Weather",'Overflow Report'!$AA163="March"),'Overflow Report'!$N163,"0")</f>
        <v>0</v>
      </c>
      <c r="BM165" s="176" t="str">
        <f>IF(AND('Overflow Report'!$L163="Release [Sewer], Wet Weather",'Overflow Report'!$AA163="April"),'Overflow Report'!$N163,"0")</f>
        <v>0</v>
      </c>
      <c r="BN165" s="176" t="str">
        <f>IF(AND('Overflow Report'!$L163="Release [Sewer], Wet Weather",'Overflow Report'!$AA163="May"),'Overflow Report'!$N163,"0")</f>
        <v>0</v>
      </c>
      <c r="BO165" s="176" t="str">
        <f>IF(AND('Overflow Report'!$L163="Release [Sewer], Wet Weather",'Overflow Report'!$AA163="June"),'Overflow Report'!$N163,"0")</f>
        <v>0</v>
      </c>
      <c r="BP165" s="176" t="str">
        <f>IF(AND('Overflow Report'!$L163="Release [Sewer], Wet Weather",'Overflow Report'!$AA163="July"),'Overflow Report'!$N163,"0")</f>
        <v>0</v>
      </c>
      <c r="BQ165" s="176" t="str">
        <f>IF(AND('Overflow Report'!$L163="Release [Sewer], Wet Weather",'Overflow Report'!$AA163="August"),'Overflow Report'!$N163,"0")</f>
        <v>0</v>
      </c>
      <c r="BR165" s="176" t="str">
        <f>IF(AND('Overflow Report'!$L163="Release [Sewer], Wet Weather",'Overflow Report'!$AA163="September"),'Overflow Report'!$N163,"0")</f>
        <v>0</v>
      </c>
      <c r="BS165" s="176" t="str">
        <f>IF(AND('Overflow Report'!$L163="Release [Sewer], Wet Weather",'Overflow Report'!$AA163="October"),'Overflow Report'!$N163,"0")</f>
        <v>0</v>
      </c>
      <c r="BT165" s="176" t="str">
        <f>IF(AND('Overflow Report'!$L163="Release [Sewer], Wet Weather",'Overflow Report'!$AA163="November"),'Overflow Report'!$N163,"0")</f>
        <v>0</v>
      </c>
      <c r="BU165" s="176" t="str">
        <f>IF(AND('Overflow Report'!$L163="Release [Sewer], Wet Weather",'Overflow Report'!$AA163="December"),'Overflow Report'!$N163,"0")</f>
        <v>0</v>
      </c>
      <c r="BV165" s="176"/>
      <c r="BW165" s="176"/>
      <c r="BX165" s="176"/>
      <c r="BY165" s="176"/>
      <c r="BZ165" s="176"/>
      <c r="CA165" s="176"/>
      <c r="CB165" s="176"/>
      <c r="CC165" s="176"/>
      <c r="CD165" s="176"/>
      <c r="CE165" s="176"/>
      <c r="CF165" s="176"/>
      <c r="CG165" s="176"/>
      <c r="CH165" s="176"/>
      <c r="CI165" s="176"/>
      <c r="CJ165" s="176"/>
      <c r="DK165" s="159"/>
      <c r="DL165" s="159"/>
      <c r="DM165" s="159"/>
      <c r="DN165" s="159"/>
      <c r="DO165" s="159"/>
      <c r="DP165" s="159"/>
      <c r="DQ165" s="159"/>
      <c r="DR165" s="159"/>
      <c r="DS165" s="159"/>
      <c r="DT165" s="159"/>
      <c r="DU165" s="159"/>
      <c r="DV165" s="159"/>
      <c r="DW165" s="159"/>
      <c r="DX165" s="159"/>
    </row>
    <row r="166" spans="3:128" s="173" customFormat="1" ht="15">
      <c r="C166" s="174"/>
      <c r="D166" s="174"/>
      <c r="E166" s="174"/>
      <c r="R166" s="176"/>
      <c r="S166" s="176"/>
      <c r="T166" s="176"/>
      <c r="U166" s="176"/>
      <c r="V166" s="176"/>
      <c r="W166" s="176" t="str">
        <f>IF(AND('Overflow Report'!$L164="SSO, Dry Weather",'Overflow Report'!$AA164="January"),'Overflow Report'!$N164,"0")</f>
        <v>0</v>
      </c>
      <c r="X166" s="176" t="str">
        <f>IF(AND('Overflow Report'!$L164="SSO, Dry Weather",'Overflow Report'!$AA164="February"),'Overflow Report'!$N164,"0")</f>
        <v>0</v>
      </c>
      <c r="Y166" s="176" t="str">
        <f>IF(AND('Overflow Report'!$L164="SSO, Dry Weather",'Overflow Report'!$AA164="March"),'Overflow Report'!$N164,"0")</f>
        <v>0</v>
      </c>
      <c r="Z166" s="176" t="str">
        <f>IF(AND('Overflow Report'!$L164="SSO, Dry Weather",'Overflow Report'!$AA164="April"),'Overflow Report'!$N164,"0")</f>
        <v>0</v>
      </c>
      <c r="AA166" s="176" t="str">
        <f>IF(AND('Overflow Report'!$L164="SSO, Dry Weather",'Overflow Report'!$AA164="May"),'Overflow Report'!$N164,"0")</f>
        <v>0</v>
      </c>
      <c r="AB166" s="176" t="str">
        <f>IF(AND('Overflow Report'!$L164="SSO, Dry Weather",'Overflow Report'!$AA164="June"),'Overflow Report'!$N164,"0")</f>
        <v>0</v>
      </c>
      <c r="AC166" s="176" t="str">
        <f>IF(AND('Overflow Report'!$L164="SSO, Dry Weather",'Overflow Report'!$AA164="July"),'Overflow Report'!$N164,"0")</f>
        <v>0</v>
      </c>
      <c r="AD166" s="176" t="str">
        <f>IF(AND('Overflow Report'!$L164="SSO, Dry Weather",'Overflow Report'!$AA164="August"),'Overflow Report'!$N164,"0")</f>
        <v>0</v>
      </c>
      <c r="AE166" s="176" t="str">
        <f>IF(AND('Overflow Report'!$L164="SSO, Dry Weather",'Overflow Report'!$AA164="September"),'Overflow Report'!$N164,"0")</f>
        <v>0</v>
      </c>
      <c r="AF166" s="176" t="str">
        <f>IF(AND('Overflow Report'!$L164="SSO, Dry Weather",'Overflow Report'!$AA164="October"),'Overflow Report'!$N164,"0")</f>
        <v>0</v>
      </c>
      <c r="AG166" s="176" t="str">
        <f>IF(AND('Overflow Report'!$L164="SSO, Dry Weather",'Overflow Report'!$AA164="November"),'Overflow Report'!$N164,"0")</f>
        <v>0</v>
      </c>
      <c r="AH166" s="176" t="str">
        <f>IF(AND('Overflow Report'!$L164="SSO, Dry Weather",'Overflow Report'!$AA164="December"),'Overflow Report'!$N164,"0")</f>
        <v>0</v>
      </c>
      <c r="AI166" s="176"/>
      <c r="AJ166" s="176" t="str">
        <f>IF(AND('Overflow Report'!$L164="SSO, Wet Weather",'Overflow Report'!$AA164="January"),'Overflow Report'!$N164,"0")</f>
        <v>0</v>
      </c>
      <c r="AK166" s="176" t="str">
        <f>IF(AND('Overflow Report'!$L164="SSO, Wet Weather",'Overflow Report'!$AA164="February"),'Overflow Report'!$N164,"0")</f>
        <v>0</v>
      </c>
      <c r="AL166" s="176" t="str">
        <f>IF(AND('Overflow Report'!$L164="SSO, Wet Weather",'Overflow Report'!$AA164="March"),'Overflow Report'!$N164,"0")</f>
        <v>0</v>
      </c>
      <c r="AM166" s="176" t="str">
        <f>IF(AND('Overflow Report'!$L164="SSO, Wet Weather",'Overflow Report'!$AA164="April"),'Overflow Report'!$N164,"0")</f>
        <v>0</v>
      </c>
      <c r="AN166" s="176" t="str">
        <f>IF(AND('Overflow Report'!$L164="SSO, Wet Weather",'Overflow Report'!$AA164="May"),'Overflow Report'!$N164,"0")</f>
        <v>0</v>
      </c>
      <c r="AO166" s="176" t="str">
        <f>IF(AND('Overflow Report'!$L164="SSO, Wet Weather",'Overflow Report'!$AA164="June"),'Overflow Report'!$N164,"0")</f>
        <v>0</v>
      </c>
      <c r="AP166" s="176" t="str">
        <f>IF(AND('Overflow Report'!$L164="SSO, Wet Weather",'Overflow Report'!$AA164="July"),'Overflow Report'!$N164,"0")</f>
        <v>0</v>
      </c>
      <c r="AQ166" s="176" t="str">
        <f>IF(AND('Overflow Report'!$L164="SSO, Wet Weather",'Overflow Report'!$AA164="August"),'Overflow Report'!$N164,"0")</f>
        <v>0</v>
      </c>
      <c r="AR166" s="176" t="str">
        <f>IF(AND('Overflow Report'!$L164="SSO, Wet Weather",'Overflow Report'!$AA164="September"),'Overflow Report'!$N164,"0")</f>
        <v>0</v>
      </c>
      <c r="AS166" s="176" t="str">
        <f>IF(AND('Overflow Report'!$L164="SSO, Wet Weather",'Overflow Report'!$AA164="October"),'Overflow Report'!$N164,"0")</f>
        <v>0</v>
      </c>
      <c r="AT166" s="176" t="str">
        <f>IF(AND('Overflow Report'!$L164="SSO, Wet Weather",'Overflow Report'!$AA164="November"),'Overflow Report'!$N164,"0")</f>
        <v>0</v>
      </c>
      <c r="AU166" s="176" t="str">
        <f>IF(AND('Overflow Report'!$L164="SSO, Wet Weather",'Overflow Report'!$AA164="December"),'Overflow Report'!$N164,"0")</f>
        <v>0</v>
      </c>
      <c r="AV166" s="176"/>
      <c r="AW166" s="176" t="str">
        <f>IF(AND('Overflow Report'!$L164="Release [Sewer], Dry Weather",'Overflow Report'!$AA164="January"),'Overflow Report'!$N164,"0")</f>
        <v>0</v>
      </c>
      <c r="AX166" s="176" t="str">
        <f>IF(AND('Overflow Report'!$L164="Release [Sewer], Dry Weather",'Overflow Report'!$AA164="February"),'Overflow Report'!$N164,"0")</f>
        <v>0</v>
      </c>
      <c r="AY166" s="176" t="str">
        <f>IF(AND('Overflow Report'!$L164="Release [Sewer], Dry Weather",'Overflow Report'!$AA164="March"),'Overflow Report'!$N164,"0")</f>
        <v>0</v>
      </c>
      <c r="AZ166" s="176" t="str">
        <f>IF(AND('Overflow Report'!$L164="Release [Sewer], Dry Weather",'Overflow Report'!$AA164="April"),'Overflow Report'!$N164,"0")</f>
        <v>0</v>
      </c>
      <c r="BA166" s="176" t="str">
        <f>IF(AND('Overflow Report'!$L164="Release [Sewer], Dry Weather",'Overflow Report'!$AA164="May"),'Overflow Report'!$N164,"0")</f>
        <v>0</v>
      </c>
      <c r="BB166" s="176" t="str">
        <f>IF(AND('Overflow Report'!$L164="Release [Sewer], Dry Weather",'Overflow Report'!$AA164="June"),'Overflow Report'!$N164,"0")</f>
        <v>0</v>
      </c>
      <c r="BC166" s="176" t="str">
        <f>IF(AND('Overflow Report'!$L164="Release [Sewer], Dry Weather",'Overflow Report'!$AA164="July"),'Overflow Report'!$N164,"0")</f>
        <v>0</v>
      </c>
      <c r="BD166" s="176" t="str">
        <f>IF(AND('Overflow Report'!$L164="Release [Sewer], Dry Weather",'Overflow Report'!$AA164="August"),'Overflow Report'!$N164,"0")</f>
        <v>0</v>
      </c>
      <c r="BE166" s="176" t="str">
        <f>IF(AND('Overflow Report'!$L164="Release [Sewer], Dry Weather",'Overflow Report'!$AA164="September"),'Overflow Report'!$N164,"0")</f>
        <v>0</v>
      </c>
      <c r="BF166" s="176" t="str">
        <f>IF(AND('Overflow Report'!$L164="Release [Sewer], Dry Weather",'Overflow Report'!$AA164="October"),'Overflow Report'!$N164,"0")</f>
        <v>0</v>
      </c>
      <c r="BG166" s="176" t="str">
        <f>IF(AND('Overflow Report'!$L164="Release [Sewer], Dry Weather",'Overflow Report'!$AA164="November"),'Overflow Report'!$N164,"0")</f>
        <v>0</v>
      </c>
      <c r="BH166" s="176" t="str">
        <f>IF(AND('Overflow Report'!$L164="Release [Sewer], Dry Weather",'Overflow Report'!$AA164="December"),'Overflow Report'!$N164,"0")</f>
        <v>0</v>
      </c>
      <c r="BI166" s="176"/>
      <c r="BJ166" s="176" t="str">
        <f>IF(AND('Overflow Report'!$L164="Release [Sewer], Wet Weather",'Overflow Report'!$AA164="January"),'Overflow Report'!$N164,"0")</f>
        <v>0</v>
      </c>
      <c r="BK166" s="176" t="str">
        <f>IF(AND('Overflow Report'!$L164="Release [Sewer], Wet Weather",'Overflow Report'!$AA164="February"),'Overflow Report'!$N164,"0")</f>
        <v>0</v>
      </c>
      <c r="BL166" s="176" t="str">
        <f>IF(AND('Overflow Report'!$L164="Release [Sewer], Wet Weather",'Overflow Report'!$AA164="March"),'Overflow Report'!$N164,"0")</f>
        <v>0</v>
      </c>
      <c r="BM166" s="176" t="str">
        <f>IF(AND('Overflow Report'!$L164="Release [Sewer], Wet Weather",'Overflow Report'!$AA164="April"),'Overflow Report'!$N164,"0")</f>
        <v>0</v>
      </c>
      <c r="BN166" s="176" t="str">
        <f>IF(AND('Overflow Report'!$L164="Release [Sewer], Wet Weather",'Overflow Report'!$AA164="May"),'Overflow Report'!$N164,"0")</f>
        <v>0</v>
      </c>
      <c r="BO166" s="176" t="str">
        <f>IF(AND('Overflow Report'!$L164="Release [Sewer], Wet Weather",'Overflow Report'!$AA164="June"),'Overflow Report'!$N164,"0")</f>
        <v>0</v>
      </c>
      <c r="BP166" s="176" t="str">
        <f>IF(AND('Overflow Report'!$L164="Release [Sewer], Wet Weather",'Overflow Report'!$AA164="July"),'Overflow Report'!$N164,"0")</f>
        <v>0</v>
      </c>
      <c r="BQ166" s="176" t="str">
        <f>IF(AND('Overflow Report'!$L164="Release [Sewer], Wet Weather",'Overflow Report'!$AA164="August"),'Overflow Report'!$N164,"0")</f>
        <v>0</v>
      </c>
      <c r="BR166" s="176" t="str">
        <f>IF(AND('Overflow Report'!$L164="Release [Sewer], Wet Weather",'Overflow Report'!$AA164="September"),'Overflow Report'!$N164,"0")</f>
        <v>0</v>
      </c>
      <c r="BS166" s="176" t="str">
        <f>IF(AND('Overflow Report'!$L164="Release [Sewer], Wet Weather",'Overflow Report'!$AA164="October"),'Overflow Report'!$N164,"0")</f>
        <v>0</v>
      </c>
      <c r="BT166" s="176" t="str">
        <f>IF(AND('Overflow Report'!$L164="Release [Sewer], Wet Weather",'Overflow Report'!$AA164="November"),'Overflow Report'!$N164,"0")</f>
        <v>0</v>
      </c>
      <c r="BU166" s="176" t="str">
        <f>IF(AND('Overflow Report'!$L164="Release [Sewer], Wet Weather",'Overflow Report'!$AA164="December"),'Overflow Report'!$N164,"0")</f>
        <v>0</v>
      </c>
      <c r="BV166" s="176"/>
      <c r="BW166" s="176"/>
      <c r="BX166" s="176"/>
      <c r="BY166" s="176"/>
      <c r="BZ166" s="176"/>
      <c r="CA166" s="176"/>
      <c r="CB166" s="176"/>
      <c r="CC166" s="176"/>
      <c r="CD166" s="176"/>
      <c r="CE166" s="176"/>
      <c r="CF166" s="176"/>
      <c r="CG166" s="176"/>
      <c r="CH166" s="176"/>
      <c r="CI166" s="176"/>
      <c r="CJ166" s="176"/>
      <c r="DK166" s="159"/>
      <c r="DL166" s="159"/>
      <c r="DM166" s="159"/>
      <c r="DN166" s="159"/>
      <c r="DO166" s="159"/>
      <c r="DP166" s="159"/>
      <c r="DQ166" s="159"/>
      <c r="DR166" s="159"/>
      <c r="DS166" s="159"/>
      <c r="DT166" s="159"/>
      <c r="DU166" s="159"/>
      <c r="DV166" s="159"/>
      <c r="DW166" s="159"/>
      <c r="DX166" s="159"/>
    </row>
    <row r="167" spans="3:128" s="173" customFormat="1" ht="15">
      <c r="C167" s="174"/>
      <c r="D167" s="174"/>
      <c r="E167" s="174"/>
      <c r="R167" s="176"/>
      <c r="S167" s="176"/>
      <c r="T167" s="176"/>
      <c r="U167" s="176"/>
      <c r="V167" s="176"/>
      <c r="W167" s="176" t="str">
        <f>IF(AND('Overflow Report'!$L165="SSO, Dry Weather",'Overflow Report'!$AA165="January"),'Overflow Report'!$N165,"0")</f>
        <v>0</v>
      </c>
      <c r="X167" s="176" t="str">
        <f>IF(AND('Overflow Report'!$L165="SSO, Dry Weather",'Overflow Report'!$AA165="February"),'Overflow Report'!$N165,"0")</f>
        <v>0</v>
      </c>
      <c r="Y167" s="176" t="str">
        <f>IF(AND('Overflow Report'!$L165="SSO, Dry Weather",'Overflow Report'!$AA165="March"),'Overflow Report'!$N165,"0")</f>
        <v>0</v>
      </c>
      <c r="Z167" s="176" t="str">
        <f>IF(AND('Overflow Report'!$L165="SSO, Dry Weather",'Overflow Report'!$AA165="April"),'Overflow Report'!$N165,"0")</f>
        <v>0</v>
      </c>
      <c r="AA167" s="176" t="str">
        <f>IF(AND('Overflow Report'!$L165="SSO, Dry Weather",'Overflow Report'!$AA165="May"),'Overflow Report'!$N165,"0")</f>
        <v>0</v>
      </c>
      <c r="AB167" s="176" t="str">
        <f>IF(AND('Overflow Report'!$L165="SSO, Dry Weather",'Overflow Report'!$AA165="June"),'Overflow Report'!$N165,"0")</f>
        <v>0</v>
      </c>
      <c r="AC167" s="176" t="str">
        <f>IF(AND('Overflow Report'!$L165="SSO, Dry Weather",'Overflow Report'!$AA165="July"),'Overflow Report'!$N165,"0")</f>
        <v>0</v>
      </c>
      <c r="AD167" s="176" t="str">
        <f>IF(AND('Overflow Report'!$L165="SSO, Dry Weather",'Overflow Report'!$AA165="August"),'Overflow Report'!$N165,"0")</f>
        <v>0</v>
      </c>
      <c r="AE167" s="176" t="str">
        <f>IF(AND('Overflow Report'!$L165="SSO, Dry Weather",'Overflow Report'!$AA165="September"),'Overflow Report'!$N165,"0")</f>
        <v>0</v>
      </c>
      <c r="AF167" s="176" t="str">
        <f>IF(AND('Overflow Report'!$L165="SSO, Dry Weather",'Overflow Report'!$AA165="October"),'Overflow Report'!$N165,"0")</f>
        <v>0</v>
      </c>
      <c r="AG167" s="176" t="str">
        <f>IF(AND('Overflow Report'!$L165="SSO, Dry Weather",'Overflow Report'!$AA165="November"),'Overflow Report'!$N165,"0")</f>
        <v>0</v>
      </c>
      <c r="AH167" s="176" t="str">
        <f>IF(AND('Overflow Report'!$L165="SSO, Dry Weather",'Overflow Report'!$AA165="December"),'Overflow Report'!$N165,"0")</f>
        <v>0</v>
      </c>
      <c r="AI167" s="176"/>
      <c r="AJ167" s="176" t="str">
        <f>IF(AND('Overflow Report'!$L165="SSO, Wet Weather",'Overflow Report'!$AA165="January"),'Overflow Report'!$N165,"0")</f>
        <v>0</v>
      </c>
      <c r="AK167" s="176" t="str">
        <f>IF(AND('Overflow Report'!$L165="SSO, Wet Weather",'Overflow Report'!$AA165="February"),'Overflow Report'!$N165,"0")</f>
        <v>0</v>
      </c>
      <c r="AL167" s="176" t="str">
        <f>IF(AND('Overflow Report'!$L165="SSO, Wet Weather",'Overflow Report'!$AA165="March"),'Overflow Report'!$N165,"0")</f>
        <v>0</v>
      </c>
      <c r="AM167" s="176" t="str">
        <f>IF(AND('Overflow Report'!$L165="SSO, Wet Weather",'Overflow Report'!$AA165="April"),'Overflow Report'!$N165,"0")</f>
        <v>0</v>
      </c>
      <c r="AN167" s="176" t="str">
        <f>IF(AND('Overflow Report'!$L165="SSO, Wet Weather",'Overflow Report'!$AA165="May"),'Overflow Report'!$N165,"0")</f>
        <v>0</v>
      </c>
      <c r="AO167" s="176" t="str">
        <f>IF(AND('Overflow Report'!$L165="SSO, Wet Weather",'Overflow Report'!$AA165="June"),'Overflow Report'!$N165,"0")</f>
        <v>0</v>
      </c>
      <c r="AP167" s="176" t="str">
        <f>IF(AND('Overflow Report'!$L165="SSO, Wet Weather",'Overflow Report'!$AA165="July"),'Overflow Report'!$N165,"0")</f>
        <v>0</v>
      </c>
      <c r="AQ167" s="176" t="str">
        <f>IF(AND('Overflow Report'!$L165="SSO, Wet Weather",'Overflow Report'!$AA165="August"),'Overflow Report'!$N165,"0")</f>
        <v>0</v>
      </c>
      <c r="AR167" s="176" t="str">
        <f>IF(AND('Overflow Report'!$L165="SSO, Wet Weather",'Overflow Report'!$AA165="September"),'Overflow Report'!$N165,"0")</f>
        <v>0</v>
      </c>
      <c r="AS167" s="176" t="str">
        <f>IF(AND('Overflow Report'!$L165="SSO, Wet Weather",'Overflow Report'!$AA165="October"),'Overflow Report'!$N165,"0")</f>
        <v>0</v>
      </c>
      <c r="AT167" s="176" t="str">
        <f>IF(AND('Overflow Report'!$L165="SSO, Wet Weather",'Overflow Report'!$AA165="November"),'Overflow Report'!$N165,"0")</f>
        <v>0</v>
      </c>
      <c r="AU167" s="176" t="str">
        <f>IF(AND('Overflow Report'!$L165="SSO, Wet Weather",'Overflow Report'!$AA165="December"),'Overflow Report'!$N165,"0")</f>
        <v>0</v>
      </c>
      <c r="AV167" s="176"/>
      <c r="AW167" s="176" t="str">
        <f>IF(AND('Overflow Report'!$L165="Release [Sewer], Dry Weather",'Overflow Report'!$AA165="January"),'Overflow Report'!$N165,"0")</f>
        <v>0</v>
      </c>
      <c r="AX167" s="176" t="str">
        <f>IF(AND('Overflow Report'!$L165="Release [Sewer], Dry Weather",'Overflow Report'!$AA165="February"),'Overflow Report'!$N165,"0")</f>
        <v>0</v>
      </c>
      <c r="AY167" s="176" t="str">
        <f>IF(AND('Overflow Report'!$L165="Release [Sewer], Dry Weather",'Overflow Report'!$AA165="March"),'Overflow Report'!$N165,"0")</f>
        <v>0</v>
      </c>
      <c r="AZ167" s="176" t="str">
        <f>IF(AND('Overflow Report'!$L165="Release [Sewer], Dry Weather",'Overflow Report'!$AA165="April"),'Overflow Report'!$N165,"0")</f>
        <v>0</v>
      </c>
      <c r="BA167" s="176" t="str">
        <f>IF(AND('Overflow Report'!$L165="Release [Sewer], Dry Weather",'Overflow Report'!$AA165="May"),'Overflow Report'!$N165,"0")</f>
        <v>0</v>
      </c>
      <c r="BB167" s="176" t="str">
        <f>IF(AND('Overflow Report'!$L165="Release [Sewer], Dry Weather",'Overflow Report'!$AA165="June"),'Overflow Report'!$N165,"0")</f>
        <v>0</v>
      </c>
      <c r="BC167" s="176" t="str">
        <f>IF(AND('Overflow Report'!$L165="Release [Sewer], Dry Weather",'Overflow Report'!$AA165="July"),'Overflow Report'!$N165,"0")</f>
        <v>0</v>
      </c>
      <c r="BD167" s="176" t="str">
        <f>IF(AND('Overflow Report'!$L165="Release [Sewer], Dry Weather",'Overflow Report'!$AA165="August"),'Overflow Report'!$N165,"0")</f>
        <v>0</v>
      </c>
      <c r="BE167" s="176" t="str">
        <f>IF(AND('Overflow Report'!$L165="Release [Sewer], Dry Weather",'Overflow Report'!$AA165="September"),'Overflow Report'!$N165,"0")</f>
        <v>0</v>
      </c>
      <c r="BF167" s="176" t="str">
        <f>IF(AND('Overflow Report'!$L165="Release [Sewer], Dry Weather",'Overflow Report'!$AA165="October"),'Overflow Report'!$N165,"0")</f>
        <v>0</v>
      </c>
      <c r="BG167" s="176" t="str">
        <f>IF(AND('Overflow Report'!$L165="Release [Sewer], Dry Weather",'Overflow Report'!$AA165="November"),'Overflow Report'!$N165,"0")</f>
        <v>0</v>
      </c>
      <c r="BH167" s="176" t="str">
        <f>IF(AND('Overflow Report'!$L165="Release [Sewer], Dry Weather",'Overflow Report'!$AA165="December"),'Overflow Report'!$N165,"0")</f>
        <v>0</v>
      </c>
      <c r="BI167" s="176"/>
      <c r="BJ167" s="176" t="str">
        <f>IF(AND('Overflow Report'!$L165="Release [Sewer], Wet Weather",'Overflow Report'!$AA165="January"),'Overflow Report'!$N165,"0")</f>
        <v>0</v>
      </c>
      <c r="BK167" s="176" t="str">
        <f>IF(AND('Overflow Report'!$L165="Release [Sewer], Wet Weather",'Overflow Report'!$AA165="February"),'Overflow Report'!$N165,"0")</f>
        <v>0</v>
      </c>
      <c r="BL167" s="176" t="str">
        <f>IF(AND('Overflow Report'!$L165="Release [Sewer], Wet Weather",'Overflow Report'!$AA165="March"),'Overflow Report'!$N165,"0")</f>
        <v>0</v>
      </c>
      <c r="BM167" s="176" t="str">
        <f>IF(AND('Overflow Report'!$L165="Release [Sewer], Wet Weather",'Overflow Report'!$AA165="April"),'Overflow Report'!$N165,"0")</f>
        <v>0</v>
      </c>
      <c r="BN167" s="176" t="str">
        <f>IF(AND('Overflow Report'!$L165="Release [Sewer], Wet Weather",'Overflow Report'!$AA165="May"),'Overflow Report'!$N165,"0")</f>
        <v>0</v>
      </c>
      <c r="BO167" s="176" t="str">
        <f>IF(AND('Overflow Report'!$L165="Release [Sewer], Wet Weather",'Overflow Report'!$AA165="June"),'Overflow Report'!$N165,"0")</f>
        <v>0</v>
      </c>
      <c r="BP167" s="176" t="str">
        <f>IF(AND('Overflow Report'!$L165="Release [Sewer], Wet Weather",'Overflow Report'!$AA165="July"),'Overflow Report'!$N165,"0")</f>
        <v>0</v>
      </c>
      <c r="BQ167" s="176" t="str">
        <f>IF(AND('Overflow Report'!$L165="Release [Sewer], Wet Weather",'Overflow Report'!$AA165="August"),'Overflow Report'!$N165,"0")</f>
        <v>0</v>
      </c>
      <c r="BR167" s="176" t="str">
        <f>IF(AND('Overflow Report'!$L165="Release [Sewer], Wet Weather",'Overflow Report'!$AA165="September"),'Overflow Report'!$N165,"0")</f>
        <v>0</v>
      </c>
      <c r="BS167" s="176" t="str">
        <f>IF(AND('Overflow Report'!$L165="Release [Sewer], Wet Weather",'Overflow Report'!$AA165="October"),'Overflow Report'!$N165,"0")</f>
        <v>0</v>
      </c>
      <c r="BT167" s="176" t="str">
        <f>IF(AND('Overflow Report'!$L165="Release [Sewer], Wet Weather",'Overflow Report'!$AA165="November"),'Overflow Report'!$N165,"0")</f>
        <v>0</v>
      </c>
      <c r="BU167" s="176" t="str">
        <f>IF(AND('Overflow Report'!$L165="Release [Sewer], Wet Weather",'Overflow Report'!$AA165="December"),'Overflow Report'!$N165,"0")</f>
        <v>0</v>
      </c>
      <c r="BV167" s="176"/>
      <c r="BW167" s="176"/>
      <c r="BX167" s="176"/>
      <c r="BY167" s="176"/>
      <c r="BZ167" s="176"/>
      <c r="CA167" s="176"/>
      <c r="CB167" s="176"/>
      <c r="CC167" s="176"/>
      <c r="CD167" s="176"/>
      <c r="CE167" s="176"/>
      <c r="CF167" s="176"/>
      <c r="CG167" s="176"/>
      <c r="CH167" s="176"/>
      <c r="CI167" s="176"/>
      <c r="CJ167" s="176"/>
      <c r="DK167" s="159"/>
      <c r="DL167" s="159"/>
      <c r="DM167" s="159"/>
      <c r="DN167" s="159"/>
      <c r="DO167" s="159"/>
      <c r="DP167" s="159"/>
      <c r="DQ167" s="159"/>
      <c r="DR167" s="159"/>
      <c r="DS167" s="159"/>
      <c r="DT167" s="159"/>
      <c r="DU167" s="159"/>
      <c r="DV167" s="159"/>
      <c r="DW167" s="159"/>
      <c r="DX167" s="159"/>
    </row>
    <row r="168" spans="3:128" s="173" customFormat="1" ht="15">
      <c r="C168" s="174"/>
      <c r="D168" s="174"/>
      <c r="E168" s="174"/>
      <c r="R168" s="176"/>
      <c r="S168" s="176"/>
      <c r="T168" s="176"/>
      <c r="U168" s="176"/>
      <c r="V168" s="176"/>
      <c r="W168" s="176" t="str">
        <f>IF(AND('Overflow Report'!$L166="SSO, Dry Weather",'Overflow Report'!$AA166="January"),'Overflow Report'!$N166,"0")</f>
        <v>0</v>
      </c>
      <c r="X168" s="176" t="str">
        <f>IF(AND('Overflow Report'!$L166="SSO, Dry Weather",'Overflow Report'!$AA166="February"),'Overflow Report'!$N166,"0")</f>
        <v>0</v>
      </c>
      <c r="Y168" s="176" t="str">
        <f>IF(AND('Overflow Report'!$L166="SSO, Dry Weather",'Overflow Report'!$AA166="March"),'Overflow Report'!$N166,"0")</f>
        <v>0</v>
      </c>
      <c r="Z168" s="176" t="str">
        <f>IF(AND('Overflow Report'!$L166="SSO, Dry Weather",'Overflow Report'!$AA166="April"),'Overflow Report'!$N166,"0")</f>
        <v>0</v>
      </c>
      <c r="AA168" s="176" t="str">
        <f>IF(AND('Overflow Report'!$L166="SSO, Dry Weather",'Overflow Report'!$AA166="May"),'Overflow Report'!$N166,"0")</f>
        <v>0</v>
      </c>
      <c r="AB168" s="176" t="str">
        <f>IF(AND('Overflow Report'!$L166="SSO, Dry Weather",'Overflow Report'!$AA166="June"),'Overflow Report'!$N166,"0")</f>
        <v>0</v>
      </c>
      <c r="AC168" s="176" t="str">
        <f>IF(AND('Overflow Report'!$L166="SSO, Dry Weather",'Overflow Report'!$AA166="July"),'Overflow Report'!$N166,"0")</f>
        <v>0</v>
      </c>
      <c r="AD168" s="176" t="str">
        <f>IF(AND('Overflow Report'!$L166="SSO, Dry Weather",'Overflow Report'!$AA166="August"),'Overflow Report'!$N166,"0")</f>
        <v>0</v>
      </c>
      <c r="AE168" s="176" t="str">
        <f>IF(AND('Overflow Report'!$L166="SSO, Dry Weather",'Overflow Report'!$AA166="September"),'Overflow Report'!$N166,"0")</f>
        <v>0</v>
      </c>
      <c r="AF168" s="176" t="str">
        <f>IF(AND('Overflow Report'!$L166="SSO, Dry Weather",'Overflow Report'!$AA166="October"),'Overflow Report'!$N166,"0")</f>
        <v>0</v>
      </c>
      <c r="AG168" s="176" t="str">
        <f>IF(AND('Overflow Report'!$L166="SSO, Dry Weather",'Overflow Report'!$AA166="November"),'Overflow Report'!$N166,"0")</f>
        <v>0</v>
      </c>
      <c r="AH168" s="176" t="str">
        <f>IF(AND('Overflow Report'!$L166="SSO, Dry Weather",'Overflow Report'!$AA166="December"),'Overflow Report'!$N166,"0")</f>
        <v>0</v>
      </c>
      <c r="AI168" s="176"/>
      <c r="AJ168" s="176" t="str">
        <f>IF(AND('Overflow Report'!$L166="SSO, Wet Weather",'Overflow Report'!$AA166="January"),'Overflow Report'!$N166,"0")</f>
        <v>0</v>
      </c>
      <c r="AK168" s="176" t="str">
        <f>IF(AND('Overflow Report'!$L166="SSO, Wet Weather",'Overflow Report'!$AA166="February"),'Overflow Report'!$N166,"0")</f>
        <v>0</v>
      </c>
      <c r="AL168" s="176" t="str">
        <f>IF(AND('Overflow Report'!$L166="SSO, Wet Weather",'Overflow Report'!$AA166="March"),'Overflow Report'!$N166,"0")</f>
        <v>0</v>
      </c>
      <c r="AM168" s="176" t="str">
        <f>IF(AND('Overflow Report'!$L166="SSO, Wet Weather",'Overflow Report'!$AA166="April"),'Overflow Report'!$N166,"0")</f>
        <v>0</v>
      </c>
      <c r="AN168" s="176" t="str">
        <f>IF(AND('Overflow Report'!$L166="SSO, Wet Weather",'Overflow Report'!$AA166="May"),'Overflow Report'!$N166,"0")</f>
        <v>0</v>
      </c>
      <c r="AO168" s="176" t="str">
        <f>IF(AND('Overflow Report'!$L166="SSO, Wet Weather",'Overflow Report'!$AA166="June"),'Overflow Report'!$N166,"0")</f>
        <v>0</v>
      </c>
      <c r="AP168" s="176" t="str">
        <f>IF(AND('Overflow Report'!$L166="SSO, Wet Weather",'Overflow Report'!$AA166="July"),'Overflow Report'!$N166,"0")</f>
        <v>0</v>
      </c>
      <c r="AQ168" s="176" t="str">
        <f>IF(AND('Overflow Report'!$L166="SSO, Wet Weather",'Overflow Report'!$AA166="August"),'Overflow Report'!$N166,"0")</f>
        <v>0</v>
      </c>
      <c r="AR168" s="176" t="str">
        <f>IF(AND('Overflow Report'!$L166="SSO, Wet Weather",'Overflow Report'!$AA166="September"),'Overflow Report'!$N166,"0")</f>
        <v>0</v>
      </c>
      <c r="AS168" s="176" t="str">
        <f>IF(AND('Overflow Report'!$L166="SSO, Wet Weather",'Overflow Report'!$AA166="October"),'Overflow Report'!$N166,"0")</f>
        <v>0</v>
      </c>
      <c r="AT168" s="176" t="str">
        <f>IF(AND('Overflow Report'!$L166="SSO, Wet Weather",'Overflow Report'!$AA166="November"),'Overflow Report'!$N166,"0")</f>
        <v>0</v>
      </c>
      <c r="AU168" s="176" t="str">
        <f>IF(AND('Overflow Report'!$L166="SSO, Wet Weather",'Overflow Report'!$AA166="December"),'Overflow Report'!$N166,"0")</f>
        <v>0</v>
      </c>
      <c r="AV168" s="176"/>
      <c r="AW168" s="176" t="str">
        <f>IF(AND('Overflow Report'!$L166="Release [Sewer], Dry Weather",'Overflow Report'!$AA166="January"),'Overflow Report'!$N166,"0")</f>
        <v>0</v>
      </c>
      <c r="AX168" s="176" t="str">
        <f>IF(AND('Overflow Report'!$L166="Release [Sewer], Dry Weather",'Overflow Report'!$AA166="February"),'Overflow Report'!$N166,"0")</f>
        <v>0</v>
      </c>
      <c r="AY168" s="176" t="str">
        <f>IF(AND('Overflow Report'!$L166="Release [Sewer], Dry Weather",'Overflow Report'!$AA166="March"),'Overflow Report'!$N166,"0")</f>
        <v>0</v>
      </c>
      <c r="AZ168" s="176" t="str">
        <f>IF(AND('Overflow Report'!$L166="Release [Sewer], Dry Weather",'Overflow Report'!$AA166="April"),'Overflow Report'!$N166,"0")</f>
        <v>0</v>
      </c>
      <c r="BA168" s="176" t="str">
        <f>IF(AND('Overflow Report'!$L166="Release [Sewer], Dry Weather",'Overflow Report'!$AA166="May"),'Overflow Report'!$N166,"0")</f>
        <v>0</v>
      </c>
      <c r="BB168" s="176" t="str">
        <f>IF(AND('Overflow Report'!$L166="Release [Sewer], Dry Weather",'Overflow Report'!$AA166="June"),'Overflow Report'!$N166,"0")</f>
        <v>0</v>
      </c>
      <c r="BC168" s="176" t="str">
        <f>IF(AND('Overflow Report'!$L166="Release [Sewer], Dry Weather",'Overflow Report'!$AA166="July"),'Overflow Report'!$N166,"0")</f>
        <v>0</v>
      </c>
      <c r="BD168" s="176" t="str">
        <f>IF(AND('Overflow Report'!$L166="Release [Sewer], Dry Weather",'Overflow Report'!$AA166="August"),'Overflow Report'!$N166,"0")</f>
        <v>0</v>
      </c>
      <c r="BE168" s="176" t="str">
        <f>IF(AND('Overflow Report'!$L166="Release [Sewer], Dry Weather",'Overflow Report'!$AA166="September"),'Overflow Report'!$N166,"0")</f>
        <v>0</v>
      </c>
      <c r="BF168" s="176" t="str">
        <f>IF(AND('Overflow Report'!$L166="Release [Sewer], Dry Weather",'Overflow Report'!$AA166="October"),'Overflow Report'!$N166,"0")</f>
        <v>0</v>
      </c>
      <c r="BG168" s="176" t="str">
        <f>IF(AND('Overflow Report'!$L166="Release [Sewer], Dry Weather",'Overflow Report'!$AA166="November"),'Overflow Report'!$N166,"0")</f>
        <v>0</v>
      </c>
      <c r="BH168" s="176" t="str">
        <f>IF(AND('Overflow Report'!$L166="Release [Sewer], Dry Weather",'Overflow Report'!$AA166="December"),'Overflow Report'!$N166,"0")</f>
        <v>0</v>
      </c>
      <c r="BI168" s="176"/>
      <c r="BJ168" s="176" t="str">
        <f>IF(AND('Overflow Report'!$L166="Release [Sewer], Wet Weather",'Overflow Report'!$AA166="January"),'Overflow Report'!$N166,"0")</f>
        <v>0</v>
      </c>
      <c r="BK168" s="176" t="str">
        <f>IF(AND('Overflow Report'!$L166="Release [Sewer], Wet Weather",'Overflow Report'!$AA166="February"),'Overflow Report'!$N166,"0")</f>
        <v>0</v>
      </c>
      <c r="BL168" s="176" t="str">
        <f>IF(AND('Overflow Report'!$L166="Release [Sewer], Wet Weather",'Overflow Report'!$AA166="March"),'Overflow Report'!$N166,"0")</f>
        <v>0</v>
      </c>
      <c r="BM168" s="176" t="str">
        <f>IF(AND('Overflow Report'!$L166="Release [Sewer], Wet Weather",'Overflow Report'!$AA166="April"),'Overflow Report'!$N166,"0")</f>
        <v>0</v>
      </c>
      <c r="BN168" s="176" t="str">
        <f>IF(AND('Overflow Report'!$L166="Release [Sewer], Wet Weather",'Overflow Report'!$AA166="May"),'Overflow Report'!$N166,"0")</f>
        <v>0</v>
      </c>
      <c r="BO168" s="176" t="str">
        <f>IF(AND('Overflow Report'!$L166="Release [Sewer], Wet Weather",'Overflow Report'!$AA166="June"),'Overflow Report'!$N166,"0")</f>
        <v>0</v>
      </c>
      <c r="BP168" s="176" t="str">
        <f>IF(AND('Overflow Report'!$L166="Release [Sewer], Wet Weather",'Overflow Report'!$AA166="July"),'Overflow Report'!$N166,"0")</f>
        <v>0</v>
      </c>
      <c r="BQ168" s="176" t="str">
        <f>IF(AND('Overflow Report'!$L166="Release [Sewer], Wet Weather",'Overflow Report'!$AA166="August"),'Overflow Report'!$N166,"0")</f>
        <v>0</v>
      </c>
      <c r="BR168" s="176" t="str">
        <f>IF(AND('Overflow Report'!$L166="Release [Sewer], Wet Weather",'Overflow Report'!$AA166="September"),'Overflow Report'!$N166,"0")</f>
        <v>0</v>
      </c>
      <c r="BS168" s="176" t="str">
        <f>IF(AND('Overflow Report'!$L166="Release [Sewer], Wet Weather",'Overflow Report'!$AA166="October"),'Overflow Report'!$N166,"0")</f>
        <v>0</v>
      </c>
      <c r="BT168" s="176" t="str">
        <f>IF(AND('Overflow Report'!$L166="Release [Sewer], Wet Weather",'Overflow Report'!$AA166="November"),'Overflow Report'!$N166,"0")</f>
        <v>0</v>
      </c>
      <c r="BU168" s="176" t="str">
        <f>IF(AND('Overflow Report'!$L166="Release [Sewer], Wet Weather",'Overflow Report'!$AA166="December"),'Overflow Report'!$N166,"0")</f>
        <v>0</v>
      </c>
      <c r="BV168" s="176"/>
      <c r="BW168" s="176"/>
      <c r="BX168" s="176"/>
      <c r="BY168" s="176"/>
      <c r="BZ168" s="176"/>
      <c r="CA168" s="176"/>
      <c r="CB168" s="176"/>
      <c r="CC168" s="176"/>
      <c r="CD168" s="176"/>
      <c r="CE168" s="176"/>
      <c r="CF168" s="176"/>
      <c r="CG168" s="176"/>
      <c r="CH168" s="176"/>
      <c r="CI168" s="176"/>
      <c r="CJ168" s="176"/>
      <c r="DK168" s="159"/>
      <c r="DL168" s="159"/>
      <c r="DM168" s="159"/>
      <c r="DN168" s="159"/>
      <c r="DO168" s="159"/>
      <c r="DP168" s="159"/>
      <c r="DQ168" s="159"/>
      <c r="DR168" s="159"/>
      <c r="DS168" s="159"/>
      <c r="DT168" s="159"/>
      <c r="DU168" s="159"/>
      <c r="DV168" s="159"/>
      <c r="DW168" s="159"/>
      <c r="DX168" s="159"/>
    </row>
    <row r="169" spans="3:128" s="173" customFormat="1" ht="15">
      <c r="C169" s="174"/>
      <c r="D169" s="174"/>
      <c r="E169" s="174"/>
      <c r="R169" s="176"/>
      <c r="S169" s="176"/>
      <c r="T169" s="176"/>
      <c r="U169" s="176"/>
      <c r="V169" s="176"/>
      <c r="W169" s="176" t="str">
        <f>IF(AND('Overflow Report'!$L167="SSO, Dry Weather",'Overflow Report'!$AA167="January"),'Overflow Report'!$N167,"0")</f>
        <v>0</v>
      </c>
      <c r="X169" s="176" t="str">
        <f>IF(AND('Overflow Report'!$L167="SSO, Dry Weather",'Overflow Report'!$AA167="February"),'Overflow Report'!$N167,"0")</f>
        <v>0</v>
      </c>
      <c r="Y169" s="176" t="str">
        <f>IF(AND('Overflow Report'!$L167="SSO, Dry Weather",'Overflow Report'!$AA167="March"),'Overflow Report'!$N167,"0")</f>
        <v>0</v>
      </c>
      <c r="Z169" s="176" t="str">
        <f>IF(AND('Overflow Report'!$L167="SSO, Dry Weather",'Overflow Report'!$AA167="April"),'Overflow Report'!$N167,"0")</f>
        <v>0</v>
      </c>
      <c r="AA169" s="176" t="str">
        <f>IF(AND('Overflow Report'!$L167="SSO, Dry Weather",'Overflow Report'!$AA167="May"),'Overflow Report'!$N167,"0")</f>
        <v>0</v>
      </c>
      <c r="AB169" s="176" t="str">
        <f>IF(AND('Overflow Report'!$L167="SSO, Dry Weather",'Overflow Report'!$AA167="June"),'Overflow Report'!$N167,"0")</f>
        <v>0</v>
      </c>
      <c r="AC169" s="176" t="str">
        <f>IF(AND('Overflow Report'!$L167="SSO, Dry Weather",'Overflow Report'!$AA167="July"),'Overflow Report'!$N167,"0")</f>
        <v>0</v>
      </c>
      <c r="AD169" s="176" t="str">
        <f>IF(AND('Overflow Report'!$L167="SSO, Dry Weather",'Overflow Report'!$AA167="August"),'Overflow Report'!$N167,"0")</f>
        <v>0</v>
      </c>
      <c r="AE169" s="176" t="str">
        <f>IF(AND('Overflow Report'!$L167="SSO, Dry Weather",'Overflow Report'!$AA167="September"),'Overflow Report'!$N167,"0")</f>
        <v>0</v>
      </c>
      <c r="AF169" s="176" t="str">
        <f>IF(AND('Overflow Report'!$L167="SSO, Dry Weather",'Overflow Report'!$AA167="October"),'Overflow Report'!$N167,"0")</f>
        <v>0</v>
      </c>
      <c r="AG169" s="176" t="str">
        <f>IF(AND('Overflow Report'!$L167="SSO, Dry Weather",'Overflow Report'!$AA167="November"),'Overflow Report'!$N167,"0")</f>
        <v>0</v>
      </c>
      <c r="AH169" s="176" t="str">
        <f>IF(AND('Overflow Report'!$L167="SSO, Dry Weather",'Overflow Report'!$AA167="December"),'Overflow Report'!$N167,"0")</f>
        <v>0</v>
      </c>
      <c r="AI169" s="176"/>
      <c r="AJ169" s="176" t="str">
        <f>IF(AND('Overflow Report'!$L167="SSO, Wet Weather",'Overflow Report'!$AA167="January"),'Overflow Report'!$N167,"0")</f>
        <v>0</v>
      </c>
      <c r="AK169" s="176" t="str">
        <f>IF(AND('Overflow Report'!$L167="SSO, Wet Weather",'Overflow Report'!$AA167="February"),'Overflow Report'!$N167,"0")</f>
        <v>0</v>
      </c>
      <c r="AL169" s="176" t="str">
        <f>IF(AND('Overflow Report'!$L167="SSO, Wet Weather",'Overflow Report'!$AA167="March"),'Overflow Report'!$N167,"0")</f>
        <v>0</v>
      </c>
      <c r="AM169" s="176" t="str">
        <f>IF(AND('Overflow Report'!$L167="SSO, Wet Weather",'Overflow Report'!$AA167="April"),'Overflow Report'!$N167,"0")</f>
        <v>0</v>
      </c>
      <c r="AN169" s="176" t="str">
        <f>IF(AND('Overflow Report'!$L167="SSO, Wet Weather",'Overflow Report'!$AA167="May"),'Overflow Report'!$N167,"0")</f>
        <v>0</v>
      </c>
      <c r="AO169" s="176" t="str">
        <f>IF(AND('Overflow Report'!$L167="SSO, Wet Weather",'Overflow Report'!$AA167="June"),'Overflow Report'!$N167,"0")</f>
        <v>0</v>
      </c>
      <c r="AP169" s="176" t="str">
        <f>IF(AND('Overflow Report'!$L167="SSO, Wet Weather",'Overflow Report'!$AA167="July"),'Overflow Report'!$N167,"0")</f>
        <v>0</v>
      </c>
      <c r="AQ169" s="176" t="str">
        <f>IF(AND('Overflow Report'!$L167="SSO, Wet Weather",'Overflow Report'!$AA167="August"),'Overflow Report'!$N167,"0")</f>
        <v>0</v>
      </c>
      <c r="AR169" s="176" t="str">
        <f>IF(AND('Overflow Report'!$L167="SSO, Wet Weather",'Overflow Report'!$AA167="September"),'Overflow Report'!$N167,"0")</f>
        <v>0</v>
      </c>
      <c r="AS169" s="176" t="str">
        <f>IF(AND('Overflow Report'!$L167="SSO, Wet Weather",'Overflow Report'!$AA167="October"),'Overflow Report'!$N167,"0")</f>
        <v>0</v>
      </c>
      <c r="AT169" s="176" t="str">
        <f>IF(AND('Overflow Report'!$L167="SSO, Wet Weather",'Overflow Report'!$AA167="November"),'Overflow Report'!$N167,"0")</f>
        <v>0</v>
      </c>
      <c r="AU169" s="176" t="str">
        <f>IF(AND('Overflow Report'!$L167="SSO, Wet Weather",'Overflow Report'!$AA167="December"),'Overflow Report'!$N167,"0")</f>
        <v>0</v>
      </c>
      <c r="AV169" s="176"/>
      <c r="AW169" s="176" t="str">
        <f>IF(AND('Overflow Report'!$L167="Release [Sewer], Dry Weather",'Overflow Report'!$AA167="January"),'Overflow Report'!$N167,"0")</f>
        <v>0</v>
      </c>
      <c r="AX169" s="176" t="str">
        <f>IF(AND('Overflow Report'!$L167="Release [Sewer], Dry Weather",'Overflow Report'!$AA167="February"),'Overflow Report'!$N167,"0")</f>
        <v>0</v>
      </c>
      <c r="AY169" s="176" t="str">
        <f>IF(AND('Overflow Report'!$L167="Release [Sewer], Dry Weather",'Overflow Report'!$AA167="March"),'Overflow Report'!$N167,"0")</f>
        <v>0</v>
      </c>
      <c r="AZ169" s="176" t="str">
        <f>IF(AND('Overflow Report'!$L167="Release [Sewer], Dry Weather",'Overflow Report'!$AA167="April"),'Overflow Report'!$N167,"0")</f>
        <v>0</v>
      </c>
      <c r="BA169" s="176" t="str">
        <f>IF(AND('Overflow Report'!$L167="Release [Sewer], Dry Weather",'Overflow Report'!$AA167="May"),'Overflow Report'!$N167,"0")</f>
        <v>0</v>
      </c>
      <c r="BB169" s="176" t="str">
        <f>IF(AND('Overflow Report'!$L167="Release [Sewer], Dry Weather",'Overflow Report'!$AA167="June"),'Overflow Report'!$N167,"0")</f>
        <v>0</v>
      </c>
      <c r="BC169" s="176" t="str">
        <f>IF(AND('Overflow Report'!$L167="Release [Sewer], Dry Weather",'Overflow Report'!$AA167="July"),'Overflow Report'!$N167,"0")</f>
        <v>0</v>
      </c>
      <c r="BD169" s="176" t="str">
        <f>IF(AND('Overflow Report'!$L167="Release [Sewer], Dry Weather",'Overflow Report'!$AA167="August"),'Overflow Report'!$N167,"0")</f>
        <v>0</v>
      </c>
      <c r="BE169" s="176" t="str">
        <f>IF(AND('Overflow Report'!$L167="Release [Sewer], Dry Weather",'Overflow Report'!$AA167="September"),'Overflow Report'!$N167,"0")</f>
        <v>0</v>
      </c>
      <c r="BF169" s="176" t="str">
        <f>IF(AND('Overflow Report'!$L167="Release [Sewer], Dry Weather",'Overflow Report'!$AA167="October"),'Overflow Report'!$N167,"0")</f>
        <v>0</v>
      </c>
      <c r="BG169" s="176" t="str">
        <f>IF(AND('Overflow Report'!$L167="Release [Sewer], Dry Weather",'Overflow Report'!$AA167="November"),'Overflow Report'!$N167,"0")</f>
        <v>0</v>
      </c>
      <c r="BH169" s="176" t="str">
        <f>IF(AND('Overflow Report'!$L167="Release [Sewer], Dry Weather",'Overflow Report'!$AA167="December"),'Overflow Report'!$N167,"0")</f>
        <v>0</v>
      </c>
      <c r="BI169" s="176"/>
      <c r="BJ169" s="176" t="str">
        <f>IF(AND('Overflow Report'!$L167="Release [Sewer], Wet Weather",'Overflow Report'!$AA167="January"),'Overflow Report'!$N167,"0")</f>
        <v>0</v>
      </c>
      <c r="BK169" s="176" t="str">
        <f>IF(AND('Overflow Report'!$L167="Release [Sewer], Wet Weather",'Overflow Report'!$AA167="February"),'Overflow Report'!$N167,"0")</f>
        <v>0</v>
      </c>
      <c r="BL169" s="176" t="str">
        <f>IF(AND('Overflow Report'!$L167="Release [Sewer], Wet Weather",'Overflow Report'!$AA167="March"),'Overflow Report'!$N167,"0")</f>
        <v>0</v>
      </c>
      <c r="BM169" s="176" t="str">
        <f>IF(AND('Overflow Report'!$L167="Release [Sewer], Wet Weather",'Overflow Report'!$AA167="April"),'Overflow Report'!$N167,"0")</f>
        <v>0</v>
      </c>
      <c r="BN169" s="176" t="str">
        <f>IF(AND('Overflow Report'!$L167="Release [Sewer], Wet Weather",'Overflow Report'!$AA167="May"),'Overflow Report'!$N167,"0")</f>
        <v>0</v>
      </c>
      <c r="BO169" s="176" t="str">
        <f>IF(AND('Overflow Report'!$L167="Release [Sewer], Wet Weather",'Overflow Report'!$AA167="June"),'Overflow Report'!$N167,"0")</f>
        <v>0</v>
      </c>
      <c r="BP169" s="176" t="str">
        <f>IF(AND('Overflow Report'!$L167="Release [Sewer], Wet Weather",'Overflow Report'!$AA167="July"),'Overflow Report'!$N167,"0")</f>
        <v>0</v>
      </c>
      <c r="BQ169" s="176" t="str">
        <f>IF(AND('Overflow Report'!$L167="Release [Sewer], Wet Weather",'Overflow Report'!$AA167="August"),'Overflow Report'!$N167,"0")</f>
        <v>0</v>
      </c>
      <c r="BR169" s="176" t="str">
        <f>IF(AND('Overflow Report'!$L167="Release [Sewer], Wet Weather",'Overflow Report'!$AA167="September"),'Overflow Report'!$N167,"0")</f>
        <v>0</v>
      </c>
      <c r="BS169" s="176" t="str">
        <f>IF(AND('Overflow Report'!$L167="Release [Sewer], Wet Weather",'Overflow Report'!$AA167="October"),'Overflow Report'!$N167,"0")</f>
        <v>0</v>
      </c>
      <c r="BT169" s="176" t="str">
        <f>IF(AND('Overflow Report'!$L167="Release [Sewer], Wet Weather",'Overflow Report'!$AA167="November"),'Overflow Report'!$N167,"0")</f>
        <v>0</v>
      </c>
      <c r="BU169" s="176" t="str">
        <f>IF(AND('Overflow Report'!$L167="Release [Sewer], Wet Weather",'Overflow Report'!$AA167="December"),'Overflow Report'!$N167,"0")</f>
        <v>0</v>
      </c>
      <c r="BV169" s="176"/>
      <c r="BW169" s="176"/>
      <c r="BX169" s="176"/>
      <c r="BY169" s="176"/>
      <c r="BZ169" s="176"/>
      <c r="CA169" s="176"/>
      <c r="CB169" s="176"/>
      <c r="CC169" s="176"/>
      <c r="CD169" s="176"/>
      <c r="CE169" s="176"/>
      <c r="CF169" s="176"/>
      <c r="CG169" s="176"/>
      <c r="CH169" s="176"/>
      <c r="CI169" s="176"/>
      <c r="CJ169" s="176"/>
      <c r="DK169" s="159"/>
      <c r="DL169" s="159"/>
      <c r="DM169" s="159"/>
      <c r="DN169" s="159"/>
      <c r="DO169" s="159"/>
      <c r="DP169" s="159"/>
      <c r="DQ169" s="159"/>
      <c r="DR169" s="159"/>
      <c r="DS169" s="159"/>
      <c r="DT169" s="159"/>
      <c r="DU169" s="159"/>
      <c r="DV169" s="159"/>
      <c r="DW169" s="159"/>
      <c r="DX169" s="159"/>
    </row>
    <row r="170" spans="3:128" s="173" customFormat="1" ht="15">
      <c r="C170" s="174"/>
      <c r="D170" s="174"/>
      <c r="E170" s="174"/>
      <c r="R170" s="176"/>
      <c r="S170" s="176"/>
      <c r="T170" s="176"/>
      <c r="U170" s="176"/>
      <c r="V170" s="176"/>
      <c r="W170" s="176" t="str">
        <f>IF(AND('Overflow Report'!$L168="SSO, Dry Weather",'Overflow Report'!$AA168="January"),'Overflow Report'!$N168,"0")</f>
        <v>0</v>
      </c>
      <c r="X170" s="176" t="str">
        <f>IF(AND('Overflow Report'!$L168="SSO, Dry Weather",'Overflow Report'!$AA168="February"),'Overflow Report'!$N168,"0")</f>
        <v>0</v>
      </c>
      <c r="Y170" s="176" t="str">
        <f>IF(AND('Overflow Report'!$L168="SSO, Dry Weather",'Overflow Report'!$AA168="March"),'Overflow Report'!$N168,"0")</f>
        <v>0</v>
      </c>
      <c r="Z170" s="176" t="str">
        <f>IF(AND('Overflow Report'!$L168="SSO, Dry Weather",'Overflow Report'!$AA168="April"),'Overflow Report'!$N168,"0")</f>
        <v>0</v>
      </c>
      <c r="AA170" s="176" t="str">
        <f>IF(AND('Overflow Report'!$L168="SSO, Dry Weather",'Overflow Report'!$AA168="May"),'Overflow Report'!$N168,"0")</f>
        <v>0</v>
      </c>
      <c r="AB170" s="176" t="str">
        <f>IF(AND('Overflow Report'!$L168="SSO, Dry Weather",'Overflow Report'!$AA168="June"),'Overflow Report'!$N168,"0")</f>
        <v>0</v>
      </c>
      <c r="AC170" s="176" t="str">
        <f>IF(AND('Overflow Report'!$L168="SSO, Dry Weather",'Overflow Report'!$AA168="July"),'Overflow Report'!$N168,"0")</f>
        <v>0</v>
      </c>
      <c r="AD170" s="176" t="str">
        <f>IF(AND('Overflow Report'!$L168="SSO, Dry Weather",'Overflow Report'!$AA168="August"),'Overflow Report'!$N168,"0")</f>
        <v>0</v>
      </c>
      <c r="AE170" s="176" t="str">
        <f>IF(AND('Overflow Report'!$L168="SSO, Dry Weather",'Overflow Report'!$AA168="September"),'Overflow Report'!$N168,"0")</f>
        <v>0</v>
      </c>
      <c r="AF170" s="176" t="str">
        <f>IF(AND('Overflow Report'!$L168="SSO, Dry Weather",'Overflow Report'!$AA168="October"),'Overflow Report'!$N168,"0")</f>
        <v>0</v>
      </c>
      <c r="AG170" s="176" t="str">
        <f>IF(AND('Overflow Report'!$L168="SSO, Dry Weather",'Overflow Report'!$AA168="November"),'Overflow Report'!$N168,"0")</f>
        <v>0</v>
      </c>
      <c r="AH170" s="176" t="str">
        <f>IF(AND('Overflow Report'!$L168="SSO, Dry Weather",'Overflow Report'!$AA168="December"),'Overflow Report'!$N168,"0")</f>
        <v>0</v>
      </c>
      <c r="AI170" s="176"/>
      <c r="AJ170" s="176" t="str">
        <f>IF(AND('Overflow Report'!$L168="SSO, Wet Weather",'Overflow Report'!$AA168="January"),'Overflow Report'!$N168,"0")</f>
        <v>0</v>
      </c>
      <c r="AK170" s="176" t="str">
        <f>IF(AND('Overflow Report'!$L168="SSO, Wet Weather",'Overflow Report'!$AA168="February"),'Overflow Report'!$N168,"0")</f>
        <v>0</v>
      </c>
      <c r="AL170" s="176" t="str">
        <f>IF(AND('Overflow Report'!$L168="SSO, Wet Weather",'Overflow Report'!$AA168="March"),'Overflow Report'!$N168,"0")</f>
        <v>0</v>
      </c>
      <c r="AM170" s="176" t="str">
        <f>IF(AND('Overflow Report'!$L168="SSO, Wet Weather",'Overflow Report'!$AA168="April"),'Overflow Report'!$N168,"0")</f>
        <v>0</v>
      </c>
      <c r="AN170" s="176" t="str">
        <f>IF(AND('Overflow Report'!$L168="SSO, Wet Weather",'Overflow Report'!$AA168="May"),'Overflow Report'!$N168,"0")</f>
        <v>0</v>
      </c>
      <c r="AO170" s="176" t="str">
        <f>IF(AND('Overflow Report'!$L168="SSO, Wet Weather",'Overflow Report'!$AA168="June"),'Overflow Report'!$N168,"0")</f>
        <v>0</v>
      </c>
      <c r="AP170" s="176" t="str">
        <f>IF(AND('Overflow Report'!$L168="SSO, Wet Weather",'Overflow Report'!$AA168="July"),'Overflow Report'!$N168,"0")</f>
        <v>0</v>
      </c>
      <c r="AQ170" s="176" t="str">
        <f>IF(AND('Overflow Report'!$L168="SSO, Wet Weather",'Overflow Report'!$AA168="August"),'Overflow Report'!$N168,"0")</f>
        <v>0</v>
      </c>
      <c r="AR170" s="176" t="str">
        <f>IF(AND('Overflow Report'!$L168="SSO, Wet Weather",'Overflow Report'!$AA168="September"),'Overflow Report'!$N168,"0")</f>
        <v>0</v>
      </c>
      <c r="AS170" s="176" t="str">
        <f>IF(AND('Overflow Report'!$L168="SSO, Wet Weather",'Overflow Report'!$AA168="October"),'Overflow Report'!$N168,"0")</f>
        <v>0</v>
      </c>
      <c r="AT170" s="176" t="str">
        <f>IF(AND('Overflow Report'!$L168="SSO, Wet Weather",'Overflow Report'!$AA168="November"),'Overflow Report'!$N168,"0")</f>
        <v>0</v>
      </c>
      <c r="AU170" s="176" t="str">
        <f>IF(AND('Overflow Report'!$L168="SSO, Wet Weather",'Overflow Report'!$AA168="December"),'Overflow Report'!$N168,"0")</f>
        <v>0</v>
      </c>
      <c r="AV170" s="176"/>
      <c r="AW170" s="176" t="str">
        <f>IF(AND('Overflow Report'!$L168="Release [Sewer], Dry Weather",'Overflow Report'!$AA168="January"),'Overflow Report'!$N168,"0")</f>
        <v>0</v>
      </c>
      <c r="AX170" s="176" t="str">
        <f>IF(AND('Overflow Report'!$L168="Release [Sewer], Dry Weather",'Overflow Report'!$AA168="February"),'Overflow Report'!$N168,"0")</f>
        <v>0</v>
      </c>
      <c r="AY170" s="176" t="str">
        <f>IF(AND('Overflow Report'!$L168="Release [Sewer], Dry Weather",'Overflow Report'!$AA168="March"),'Overflow Report'!$N168,"0")</f>
        <v>0</v>
      </c>
      <c r="AZ170" s="176" t="str">
        <f>IF(AND('Overflow Report'!$L168="Release [Sewer], Dry Weather",'Overflow Report'!$AA168="April"),'Overflow Report'!$N168,"0")</f>
        <v>0</v>
      </c>
      <c r="BA170" s="176" t="str">
        <f>IF(AND('Overflow Report'!$L168="Release [Sewer], Dry Weather",'Overflow Report'!$AA168="May"),'Overflow Report'!$N168,"0")</f>
        <v>0</v>
      </c>
      <c r="BB170" s="176" t="str">
        <f>IF(AND('Overflow Report'!$L168="Release [Sewer], Dry Weather",'Overflow Report'!$AA168="June"),'Overflow Report'!$N168,"0")</f>
        <v>0</v>
      </c>
      <c r="BC170" s="176" t="str">
        <f>IF(AND('Overflow Report'!$L168="Release [Sewer], Dry Weather",'Overflow Report'!$AA168="July"),'Overflow Report'!$N168,"0")</f>
        <v>0</v>
      </c>
      <c r="BD170" s="176" t="str">
        <f>IF(AND('Overflow Report'!$L168="Release [Sewer], Dry Weather",'Overflow Report'!$AA168="August"),'Overflow Report'!$N168,"0")</f>
        <v>0</v>
      </c>
      <c r="BE170" s="176" t="str">
        <f>IF(AND('Overflow Report'!$L168="Release [Sewer], Dry Weather",'Overflow Report'!$AA168="September"),'Overflow Report'!$N168,"0")</f>
        <v>0</v>
      </c>
      <c r="BF170" s="176" t="str">
        <f>IF(AND('Overflow Report'!$L168="Release [Sewer], Dry Weather",'Overflow Report'!$AA168="October"),'Overflow Report'!$N168,"0")</f>
        <v>0</v>
      </c>
      <c r="BG170" s="176" t="str">
        <f>IF(AND('Overflow Report'!$L168="Release [Sewer], Dry Weather",'Overflow Report'!$AA168="November"),'Overflow Report'!$N168,"0")</f>
        <v>0</v>
      </c>
      <c r="BH170" s="176" t="str">
        <f>IF(AND('Overflow Report'!$L168="Release [Sewer], Dry Weather",'Overflow Report'!$AA168="December"),'Overflow Report'!$N168,"0")</f>
        <v>0</v>
      </c>
      <c r="BI170" s="176"/>
      <c r="BJ170" s="176" t="str">
        <f>IF(AND('Overflow Report'!$L168="Release [Sewer], Wet Weather",'Overflow Report'!$AA168="January"),'Overflow Report'!$N168,"0")</f>
        <v>0</v>
      </c>
      <c r="BK170" s="176" t="str">
        <f>IF(AND('Overflow Report'!$L168="Release [Sewer], Wet Weather",'Overflow Report'!$AA168="February"),'Overflow Report'!$N168,"0")</f>
        <v>0</v>
      </c>
      <c r="BL170" s="176" t="str">
        <f>IF(AND('Overflow Report'!$L168="Release [Sewer], Wet Weather",'Overflow Report'!$AA168="March"),'Overflow Report'!$N168,"0")</f>
        <v>0</v>
      </c>
      <c r="BM170" s="176" t="str">
        <f>IF(AND('Overflow Report'!$L168="Release [Sewer], Wet Weather",'Overflow Report'!$AA168="April"),'Overflow Report'!$N168,"0")</f>
        <v>0</v>
      </c>
      <c r="BN170" s="176" t="str">
        <f>IF(AND('Overflow Report'!$L168="Release [Sewer], Wet Weather",'Overflow Report'!$AA168="May"),'Overflow Report'!$N168,"0")</f>
        <v>0</v>
      </c>
      <c r="BO170" s="176" t="str">
        <f>IF(AND('Overflow Report'!$L168="Release [Sewer], Wet Weather",'Overflow Report'!$AA168="June"),'Overflow Report'!$N168,"0")</f>
        <v>0</v>
      </c>
      <c r="BP170" s="176" t="str">
        <f>IF(AND('Overflow Report'!$L168="Release [Sewer], Wet Weather",'Overflow Report'!$AA168="July"),'Overflow Report'!$N168,"0")</f>
        <v>0</v>
      </c>
      <c r="BQ170" s="176" t="str">
        <f>IF(AND('Overflow Report'!$L168="Release [Sewer], Wet Weather",'Overflow Report'!$AA168="August"),'Overflow Report'!$N168,"0")</f>
        <v>0</v>
      </c>
      <c r="BR170" s="176" t="str">
        <f>IF(AND('Overflow Report'!$L168="Release [Sewer], Wet Weather",'Overflow Report'!$AA168="September"),'Overflow Report'!$N168,"0")</f>
        <v>0</v>
      </c>
      <c r="BS170" s="176" t="str">
        <f>IF(AND('Overflow Report'!$L168="Release [Sewer], Wet Weather",'Overflow Report'!$AA168="October"),'Overflow Report'!$N168,"0")</f>
        <v>0</v>
      </c>
      <c r="BT170" s="176" t="str">
        <f>IF(AND('Overflow Report'!$L168="Release [Sewer], Wet Weather",'Overflow Report'!$AA168="November"),'Overflow Report'!$N168,"0")</f>
        <v>0</v>
      </c>
      <c r="BU170" s="176" t="str">
        <f>IF(AND('Overflow Report'!$L168="Release [Sewer], Wet Weather",'Overflow Report'!$AA168="December"),'Overflow Report'!$N168,"0")</f>
        <v>0</v>
      </c>
      <c r="BV170" s="176"/>
      <c r="BW170" s="176"/>
      <c r="BX170" s="176"/>
      <c r="BY170" s="176"/>
      <c r="BZ170" s="176"/>
      <c r="CA170" s="176"/>
      <c r="CB170" s="176"/>
      <c r="CC170" s="176"/>
      <c r="CD170" s="176"/>
      <c r="CE170" s="176"/>
      <c r="CF170" s="176"/>
      <c r="CG170" s="176"/>
      <c r="CH170" s="176"/>
      <c r="CI170" s="176"/>
      <c r="CJ170" s="176"/>
      <c r="DK170" s="159"/>
      <c r="DL170" s="159"/>
      <c r="DM170" s="159"/>
      <c r="DN170" s="159"/>
      <c r="DO170" s="159"/>
      <c r="DP170" s="159"/>
      <c r="DQ170" s="159"/>
      <c r="DR170" s="159"/>
      <c r="DS170" s="159"/>
      <c r="DT170" s="159"/>
      <c r="DU170" s="159"/>
      <c r="DV170" s="159"/>
      <c r="DW170" s="159"/>
      <c r="DX170" s="159"/>
    </row>
    <row r="171" spans="3:128" s="173" customFormat="1" ht="15">
      <c r="C171" s="174"/>
      <c r="D171" s="174"/>
      <c r="E171" s="174"/>
      <c r="R171" s="176"/>
      <c r="S171" s="176"/>
      <c r="T171" s="176"/>
      <c r="U171" s="176"/>
      <c r="V171" s="176"/>
      <c r="W171" s="176" t="str">
        <f>IF(AND('Overflow Report'!$L169="SSO, Dry Weather",'Overflow Report'!$AA169="January"),'Overflow Report'!$N169,"0")</f>
        <v>0</v>
      </c>
      <c r="X171" s="176" t="str">
        <f>IF(AND('Overflow Report'!$L169="SSO, Dry Weather",'Overflow Report'!$AA169="February"),'Overflow Report'!$N169,"0")</f>
        <v>0</v>
      </c>
      <c r="Y171" s="176" t="str">
        <f>IF(AND('Overflow Report'!$L169="SSO, Dry Weather",'Overflow Report'!$AA169="March"),'Overflow Report'!$N169,"0")</f>
        <v>0</v>
      </c>
      <c r="Z171" s="176" t="str">
        <f>IF(AND('Overflow Report'!$L169="SSO, Dry Weather",'Overflow Report'!$AA169="April"),'Overflow Report'!$N169,"0")</f>
        <v>0</v>
      </c>
      <c r="AA171" s="176" t="str">
        <f>IF(AND('Overflow Report'!$L169="SSO, Dry Weather",'Overflow Report'!$AA169="May"),'Overflow Report'!$N169,"0")</f>
        <v>0</v>
      </c>
      <c r="AB171" s="176" t="str">
        <f>IF(AND('Overflow Report'!$L169="SSO, Dry Weather",'Overflow Report'!$AA169="June"),'Overflow Report'!$N169,"0")</f>
        <v>0</v>
      </c>
      <c r="AC171" s="176" t="str">
        <f>IF(AND('Overflow Report'!$L169="SSO, Dry Weather",'Overflow Report'!$AA169="July"),'Overflow Report'!$N169,"0")</f>
        <v>0</v>
      </c>
      <c r="AD171" s="176" t="str">
        <f>IF(AND('Overflow Report'!$L169="SSO, Dry Weather",'Overflow Report'!$AA169="August"),'Overflow Report'!$N169,"0")</f>
        <v>0</v>
      </c>
      <c r="AE171" s="176" t="str">
        <f>IF(AND('Overflow Report'!$L169="SSO, Dry Weather",'Overflow Report'!$AA169="September"),'Overflow Report'!$N169,"0")</f>
        <v>0</v>
      </c>
      <c r="AF171" s="176" t="str">
        <f>IF(AND('Overflow Report'!$L169="SSO, Dry Weather",'Overflow Report'!$AA169="October"),'Overflow Report'!$N169,"0")</f>
        <v>0</v>
      </c>
      <c r="AG171" s="176" t="str">
        <f>IF(AND('Overflow Report'!$L169="SSO, Dry Weather",'Overflow Report'!$AA169="November"),'Overflow Report'!$N169,"0")</f>
        <v>0</v>
      </c>
      <c r="AH171" s="176" t="str">
        <f>IF(AND('Overflow Report'!$L169="SSO, Dry Weather",'Overflow Report'!$AA169="December"),'Overflow Report'!$N169,"0")</f>
        <v>0</v>
      </c>
      <c r="AI171" s="176"/>
      <c r="AJ171" s="176" t="str">
        <f>IF(AND('Overflow Report'!$L169="SSO, Wet Weather",'Overflow Report'!$AA169="January"),'Overflow Report'!$N169,"0")</f>
        <v>0</v>
      </c>
      <c r="AK171" s="176" t="str">
        <f>IF(AND('Overflow Report'!$L169="SSO, Wet Weather",'Overflow Report'!$AA169="February"),'Overflow Report'!$N169,"0")</f>
        <v>0</v>
      </c>
      <c r="AL171" s="176" t="str">
        <f>IF(AND('Overflow Report'!$L169="SSO, Wet Weather",'Overflow Report'!$AA169="March"),'Overflow Report'!$N169,"0")</f>
        <v>0</v>
      </c>
      <c r="AM171" s="176" t="str">
        <f>IF(AND('Overflow Report'!$L169="SSO, Wet Weather",'Overflow Report'!$AA169="April"),'Overflow Report'!$N169,"0")</f>
        <v>0</v>
      </c>
      <c r="AN171" s="176" t="str">
        <f>IF(AND('Overflow Report'!$L169="SSO, Wet Weather",'Overflow Report'!$AA169="May"),'Overflow Report'!$N169,"0")</f>
        <v>0</v>
      </c>
      <c r="AO171" s="176" t="str">
        <f>IF(AND('Overflow Report'!$L169="SSO, Wet Weather",'Overflow Report'!$AA169="June"),'Overflow Report'!$N169,"0")</f>
        <v>0</v>
      </c>
      <c r="AP171" s="176" t="str">
        <f>IF(AND('Overflow Report'!$L169="SSO, Wet Weather",'Overflow Report'!$AA169="July"),'Overflow Report'!$N169,"0")</f>
        <v>0</v>
      </c>
      <c r="AQ171" s="176" t="str">
        <f>IF(AND('Overflow Report'!$L169="SSO, Wet Weather",'Overflow Report'!$AA169="August"),'Overflow Report'!$N169,"0")</f>
        <v>0</v>
      </c>
      <c r="AR171" s="176" t="str">
        <f>IF(AND('Overflow Report'!$L169="SSO, Wet Weather",'Overflow Report'!$AA169="September"),'Overflow Report'!$N169,"0")</f>
        <v>0</v>
      </c>
      <c r="AS171" s="176" t="str">
        <f>IF(AND('Overflow Report'!$L169="SSO, Wet Weather",'Overflow Report'!$AA169="October"),'Overflow Report'!$N169,"0")</f>
        <v>0</v>
      </c>
      <c r="AT171" s="176" t="str">
        <f>IF(AND('Overflow Report'!$L169="SSO, Wet Weather",'Overflow Report'!$AA169="November"),'Overflow Report'!$N169,"0")</f>
        <v>0</v>
      </c>
      <c r="AU171" s="176" t="str">
        <f>IF(AND('Overflow Report'!$L169="SSO, Wet Weather",'Overflow Report'!$AA169="December"),'Overflow Report'!$N169,"0")</f>
        <v>0</v>
      </c>
      <c r="AV171" s="176"/>
      <c r="AW171" s="176" t="str">
        <f>IF(AND('Overflow Report'!$L169="Release [Sewer], Dry Weather",'Overflow Report'!$AA169="January"),'Overflow Report'!$N169,"0")</f>
        <v>0</v>
      </c>
      <c r="AX171" s="176" t="str">
        <f>IF(AND('Overflow Report'!$L169="Release [Sewer], Dry Weather",'Overflow Report'!$AA169="February"),'Overflow Report'!$N169,"0")</f>
        <v>0</v>
      </c>
      <c r="AY171" s="176" t="str">
        <f>IF(AND('Overflow Report'!$L169="Release [Sewer], Dry Weather",'Overflow Report'!$AA169="March"),'Overflow Report'!$N169,"0")</f>
        <v>0</v>
      </c>
      <c r="AZ171" s="176" t="str">
        <f>IF(AND('Overflow Report'!$L169="Release [Sewer], Dry Weather",'Overflow Report'!$AA169="April"),'Overflow Report'!$N169,"0")</f>
        <v>0</v>
      </c>
      <c r="BA171" s="176" t="str">
        <f>IF(AND('Overflow Report'!$L169="Release [Sewer], Dry Weather",'Overflow Report'!$AA169="May"),'Overflow Report'!$N169,"0")</f>
        <v>0</v>
      </c>
      <c r="BB171" s="176" t="str">
        <f>IF(AND('Overflow Report'!$L169="Release [Sewer], Dry Weather",'Overflow Report'!$AA169="June"),'Overflow Report'!$N169,"0")</f>
        <v>0</v>
      </c>
      <c r="BC171" s="176" t="str">
        <f>IF(AND('Overflow Report'!$L169="Release [Sewer], Dry Weather",'Overflow Report'!$AA169="July"),'Overflow Report'!$N169,"0")</f>
        <v>0</v>
      </c>
      <c r="BD171" s="176" t="str">
        <f>IF(AND('Overflow Report'!$L169="Release [Sewer], Dry Weather",'Overflow Report'!$AA169="August"),'Overflow Report'!$N169,"0")</f>
        <v>0</v>
      </c>
      <c r="BE171" s="176" t="str">
        <f>IF(AND('Overflow Report'!$L169="Release [Sewer], Dry Weather",'Overflow Report'!$AA169="September"),'Overflow Report'!$N169,"0")</f>
        <v>0</v>
      </c>
      <c r="BF171" s="176" t="str">
        <f>IF(AND('Overflow Report'!$L169="Release [Sewer], Dry Weather",'Overflow Report'!$AA169="October"),'Overflow Report'!$N169,"0")</f>
        <v>0</v>
      </c>
      <c r="BG171" s="176" t="str">
        <f>IF(AND('Overflow Report'!$L169="Release [Sewer], Dry Weather",'Overflow Report'!$AA169="November"),'Overflow Report'!$N169,"0")</f>
        <v>0</v>
      </c>
      <c r="BH171" s="176" t="str">
        <f>IF(AND('Overflow Report'!$L169="Release [Sewer], Dry Weather",'Overflow Report'!$AA169="December"),'Overflow Report'!$N169,"0")</f>
        <v>0</v>
      </c>
      <c r="BI171" s="176"/>
      <c r="BJ171" s="176" t="str">
        <f>IF(AND('Overflow Report'!$L169="Release [Sewer], Wet Weather",'Overflow Report'!$AA169="January"),'Overflow Report'!$N169,"0")</f>
        <v>0</v>
      </c>
      <c r="BK171" s="176" t="str">
        <f>IF(AND('Overflow Report'!$L169="Release [Sewer], Wet Weather",'Overflow Report'!$AA169="February"),'Overflow Report'!$N169,"0")</f>
        <v>0</v>
      </c>
      <c r="BL171" s="176" t="str">
        <f>IF(AND('Overflow Report'!$L169="Release [Sewer], Wet Weather",'Overflow Report'!$AA169="March"),'Overflow Report'!$N169,"0")</f>
        <v>0</v>
      </c>
      <c r="BM171" s="176" t="str">
        <f>IF(AND('Overflow Report'!$L169="Release [Sewer], Wet Weather",'Overflow Report'!$AA169="April"),'Overflow Report'!$N169,"0")</f>
        <v>0</v>
      </c>
      <c r="BN171" s="176" t="str">
        <f>IF(AND('Overflow Report'!$L169="Release [Sewer], Wet Weather",'Overflow Report'!$AA169="May"),'Overflow Report'!$N169,"0")</f>
        <v>0</v>
      </c>
      <c r="BO171" s="176" t="str">
        <f>IF(AND('Overflow Report'!$L169="Release [Sewer], Wet Weather",'Overflow Report'!$AA169="June"),'Overflow Report'!$N169,"0")</f>
        <v>0</v>
      </c>
      <c r="BP171" s="176" t="str">
        <f>IF(AND('Overflow Report'!$L169="Release [Sewer], Wet Weather",'Overflow Report'!$AA169="July"),'Overflow Report'!$N169,"0")</f>
        <v>0</v>
      </c>
      <c r="BQ171" s="176" t="str">
        <f>IF(AND('Overflow Report'!$L169="Release [Sewer], Wet Weather",'Overflow Report'!$AA169="August"),'Overflow Report'!$N169,"0")</f>
        <v>0</v>
      </c>
      <c r="BR171" s="176" t="str">
        <f>IF(AND('Overflow Report'!$L169="Release [Sewer], Wet Weather",'Overflow Report'!$AA169="September"),'Overflow Report'!$N169,"0")</f>
        <v>0</v>
      </c>
      <c r="BS171" s="176" t="str">
        <f>IF(AND('Overflow Report'!$L169="Release [Sewer], Wet Weather",'Overflow Report'!$AA169="October"),'Overflow Report'!$N169,"0")</f>
        <v>0</v>
      </c>
      <c r="BT171" s="176" t="str">
        <f>IF(AND('Overflow Report'!$L169="Release [Sewer], Wet Weather",'Overflow Report'!$AA169="November"),'Overflow Report'!$N169,"0")</f>
        <v>0</v>
      </c>
      <c r="BU171" s="176" t="str">
        <f>IF(AND('Overflow Report'!$L169="Release [Sewer], Wet Weather",'Overflow Report'!$AA169="December"),'Overflow Report'!$N169,"0")</f>
        <v>0</v>
      </c>
      <c r="BV171" s="176"/>
      <c r="BW171" s="176"/>
      <c r="BX171" s="176"/>
      <c r="BY171" s="176"/>
      <c r="BZ171" s="176"/>
      <c r="CA171" s="176"/>
      <c r="CB171" s="176"/>
      <c r="CC171" s="176"/>
      <c r="CD171" s="176"/>
      <c r="CE171" s="176"/>
      <c r="CF171" s="176"/>
      <c r="CG171" s="176"/>
      <c r="CH171" s="176"/>
      <c r="CI171" s="176"/>
      <c r="CJ171" s="176"/>
      <c r="DK171" s="159"/>
      <c r="DL171" s="159"/>
      <c r="DM171" s="159"/>
      <c r="DN171" s="159"/>
      <c r="DO171" s="159"/>
      <c r="DP171" s="159"/>
      <c r="DQ171" s="159"/>
      <c r="DR171" s="159"/>
      <c r="DS171" s="159"/>
      <c r="DT171" s="159"/>
      <c r="DU171" s="159"/>
      <c r="DV171" s="159"/>
      <c r="DW171" s="159"/>
      <c r="DX171" s="159"/>
    </row>
    <row r="172" spans="3:128" s="173" customFormat="1" ht="15">
      <c r="C172" s="174"/>
      <c r="D172" s="174"/>
      <c r="E172" s="174"/>
      <c r="R172" s="176"/>
      <c r="S172" s="176"/>
      <c r="T172" s="176"/>
      <c r="U172" s="176"/>
      <c r="V172" s="176"/>
      <c r="W172" s="176" t="str">
        <f>IF(AND('Overflow Report'!$L170="SSO, Dry Weather",'Overflow Report'!$AA170="January"),'Overflow Report'!$N170,"0")</f>
        <v>0</v>
      </c>
      <c r="X172" s="176" t="str">
        <f>IF(AND('Overflow Report'!$L170="SSO, Dry Weather",'Overflow Report'!$AA170="February"),'Overflow Report'!$N170,"0")</f>
        <v>0</v>
      </c>
      <c r="Y172" s="176" t="str">
        <f>IF(AND('Overflow Report'!$L170="SSO, Dry Weather",'Overflow Report'!$AA170="March"),'Overflow Report'!$N170,"0")</f>
        <v>0</v>
      </c>
      <c r="Z172" s="176" t="str">
        <f>IF(AND('Overflow Report'!$L170="SSO, Dry Weather",'Overflow Report'!$AA170="April"),'Overflow Report'!$N170,"0")</f>
        <v>0</v>
      </c>
      <c r="AA172" s="176" t="str">
        <f>IF(AND('Overflow Report'!$L170="SSO, Dry Weather",'Overflow Report'!$AA170="May"),'Overflow Report'!$N170,"0")</f>
        <v>0</v>
      </c>
      <c r="AB172" s="176" t="str">
        <f>IF(AND('Overflow Report'!$L170="SSO, Dry Weather",'Overflow Report'!$AA170="June"),'Overflow Report'!$N170,"0")</f>
        <v>0</v>
      </c>
      <c r="AC172" s="176" t="str">
        <f>IF(AND('Overflow Report'!$L170="SSO, Dry Weather",'Overflow Report'!$AA170="July"),'Overflow Report'!$N170,"0")</f>
        <v>0</v>
      </c>
      <c r="AD172" s="176" t="str">
        <f>IF(AND('Overflow Report'!$L170="SSO, Dry Weather",'Overflow Report'!$AA170="August"),'Overflow Report'!$N170,"0")</f>
        <v>0</v>
      </c>
      <c r="AE172" s="176" t="str">
        <f>IF(AND('Overflow Report'!$L170="SSO, Dry Weather",'Overflow Report'!$AA170="September"),'Overflow Report'!$N170,"0")</f>
        <v>0</v>
      </c>
      <c r="AF172" s="176" t="str">
        <f>IF(AND('Overflow Report'!$L170="SSO, Dry Weather",'Overflow Report'!$AA170="October"),'Overflow Report'!$N170,"0")</f>
        <v>0</v>
      </c>
      <c r="AG172" s="176" t="str">
        <f>IF(AND('Overflow Report'!$L170="SSO, Dry Weather",'Overflow Report'!$AA170="November"),'Overflow Report'!$N170,"0")</f>
        <v>0</v>
      </c>
      <c r="AH172" s="176" t="str">
        <f>IF(AND('Overflow Report'!$L170="SSO, Dry Weather",'Overflow Report'!$AA170="December"),'Overflow Report'!$N170,"0")</f>
        <v>0</v>
      </c>
      <c r="AI172" s="176"/>
      <c r="AJ172" s="176" t="str">
        <f>IF(AND('Overflow Report'!$L170="SSO, Wet Weather",'Overflow Report'!$AA170="January"),'Overflow Report'!$N170,"0")</f>
        <v>0</v>
      </c>
      <c r="AK172" s="176" t="str">
        <f>IF(AND('Overflow Report'!$L170="SSO, Wet Weather",'Overflow Report'!$AA170="February"),'Overflow Report'!$N170,"0")</f>
        <v>0</v>
      </c>
      <c r="AL172" s="176" t="str">
        <f>IF(AND('Overflow Report'!$L170="SSO, Wet Weather",'Overflow Report'!$AA170="March"),'Overflow Report'!$N170,"0")</f>
        <v>0</v>
      </c>
      <c r="AM172" s="176" t="str">
        <f>IF(AND('Overflow Report'!$L170="SSO, Wet Weather",'Overflow Report'!$AA170="April"),'Overflow Report'!$N170,"0")</f>
        <v>0</v>
      </c>
      <c r="AN172" s="176" t="str">
        <f>IF(AND('Overflow Report'!$L170="SSO, Wet Weather",'Overflow Report'!$AA170="May"),'Overflow Report'!$N170,"0")</f>
        <v>0</v>
      </c>
      <c r="AO172" s="176" t="str">
        <f>IF(AND('Overflow Report'!$L170="SSO, Wet Weather",'Overflow Report'!$AA170="June"),'Overflow Report'!$N170,"0")</f>
        <v>0</v>
      </c>
      <c r="AP172" s="176" t="str">
        <f>IF(AND('Overflow Report'!$L170="SSO, Wet Weather",'Overflow Report'!$AA170="July"),'Overflow Report'!$N170,"0")</f>
        <v>0</v>
      </c>
      <c r="AQ172" s="176" t="str">
        <f>IF(AND('Overflow Report'!$L170="SSO, Wet Weather",'Overflow Report'!$AA170="August"),'Overflow Report'!$N170,"0")</f>
        <v>0</v>
      </c>
      <c r="AR172" s="176" t="str">
        <f>IF(AND('Overflow Report'!$L170="SSO, Wet Weather",'Overflow Report'!$AA170="September"),'Overflow Report'!$N170,"0")</f>
        <v>0</v>
      </c>
      <c r="AS172" s="176" t="str">
        <f>IF(AND('Overflow Report'!$L170="SSO, Wet Weather",'Overflow Report'!$AA170="October"),'Overflow Report'!$N170,"0")</f>
        <v>0</v>
      </c>
      <c r="AT172" s="176" t="str">
        <f>IF(AND('Overflow Report'!$L170="SSO, Wet Weather",'Overflow Report'!$AA170="November"),'Overflow Report'!$N170,"0")</f>
        <v>0</v>
      </c>
      <c r="AU172" s="176" t="str">
        <f>IF(AND('Overflow Report'!$L170="SSO, Wet Weather",'Overflow Report'!$AA170="December"),'Overflow Report'!$N170,"0")</f>
        <v>0</v>
      </c>
      <c r="AV172" s="176"/>
      <c r="AW172" s="176" t="str">
        <f>IF(AND('Overflow Report'!$L170="Release [Sewer], Dry Weather",'Overflow Report'!$AA170="January"),'Overflow Report'!$N170,"0")</f>
        <v>0</v>
      </c>
      <c r="AX172" s="176" t="str">
        <f>IF(AND('Overflow Report'!$L170="Release [Sewer], Dry Weather",'Overflow Report'!$AA170="February"),'Overflow Report'!$N170,"0")</f>
        <v>0</v>
      </c>
      <c r="AY172" s="176" t="str">
        <f>IF(AND('Overflow Report'!$L170="Release [Sewer], Dry Weather",'Overflow Report'!$AA170="March"),'Overflow Report'!$N170,"0")</f>
        <v>0</v>
      </c>
      <c r="AZ172" s="176" t="str">
        <f>IF(AND('Overflow Report'!$L170="Release [Sewer], Dry Weather",'Overflow Report'!$AA170="April"),'Overflow Report'!$N170,"0")</f>
        <v>0</v>
      </c>
      <c r="BA172" s="176" t="str">
        <f>IF(AND('Overflow Report'!$L170="Release [Sewer], Dry Weather",'Overflow Report'!$AA170="May"),'Overflow Report'!$N170,"0")</f>
        <v>0</v>
      </c>
      <c r="BB172" s="176" t="str">
        <f>IF(AND('Overflow Report'!$L170="Release [Sewer], Dry Weather",'Overflow Report'!$AA170="June"),'Overflow Report'!$N170,"0")</f>
        <v>0</v>
      </c>
      <c r="BC172" s="176" t="str">
        <f>IF(AND('Overflow Report'!$L170="Release [Sewer], Dry Weather",'Overflow Report'!$AA170="July"),'Overflow Report'!$N170,"0")</f>
        <v>0</v>
      </c>
      <c r="BD172" s="176" t="str">
        <f>IF(AND('Overflow Report'!$L170="Release [Sewer], Dry Weather",'Overflow Report'!$AA170="August"),'Overflow Report'!$N170,"0")</f>
        <v>0</v>
      </c>
      <c r="BE172" s="176" t="str">
        <f>IF(AND('Overflow Report'!$L170="Release [Sewer], Dry Weather",'Overflow Report'!$AA170="September"),'Overflow Report'!$N170,"0")</f>
        <v>0</v>
      </c>
      <c r="BF172" s="176" t="str">
        <f>IF(AND('Overflow Report'!$L170="Release [Sewer], Dry Weather",'Overflow Report'!$AA170="October"),'Overflow Report'!$N170,"0")</f>
        <v>0</v>
      </c>
      <c r="BG172" s="176" t="str">
        <f>IF(AND('Overflow Report'!$L170="Release [Sewer], Dry Weather",'Overflow Report'!$AA170="November"),'Overflow Report'!$N170,"0")</f>
        <v>0</v>
      </c>
      <c r="BH172" s="176" t="str">
        <f>IF(AND('Overflow Report'!$L170="Release [Sewer], Dry Weather",'Overflow Report'!$AA170="December"),'Overflow Report'!$N170,"0")</f>
        <v>0</v>
      </c>
      <c r="BI172" s="176"/>
      <c r="BJ172" s="176" t="str">
        <f>IF(AND('Overflow Report'!$L170="Release [Sewer], Wet Weather",'Overflow Report'!$AA170="January"),'Overflow Report'!$N170,"0")</f>
        <v>0</v>
      </c>
      <c r="BK172" s="176" t="str">
        <f>IF(AND('Overflow Report'!$L170="Release [Sewer], Wet Weather",'Overflow Report'!$AA170="February"),'Overflow Report'!$N170,"0")</f>
        <v>0</v>
      </c>
      <c r="BL172" s="176" t="str">
        <f>IF(AND('Overflow Report'!$L170="Release [Sewer], Wet Weather",'Overflow Report'!$AA170="March"),'Overflow Report'!$N170,"0")</f>
        <v>0</v>
      </c>
      <c r="BM172" s="176" t="str">
        <f>IF(AND('Overflow Report'!$L170="Release [Sewer], Wet Weather",'Overflow Report'!$AA170="April"),'Overflow Report'!$N170,"0")</f>
        <v>0</v>
      </c>
      <c r="BN172" s="176" t="str">
        <f>IF(AND('Overflow Report'!$L170="Release [Sewer], Wet Weather",'Overflow Report'!$AA170="May"),'Overflow Report'!$N170,"0")</f>
        <v>0</v>
      </c>
      <c r="BO172" s="176" t="str">
        <f>IF(AND('Overflow Report'!$L170="Release [Sewer], Wet Weather",'Overflow Report'!$AA170="June"),'Overflow Report'!$N170,"0")</f>
        <v>0</v>
      </c>
      <c r="BP172" s="176" t="str">
        <f>IF(AND('Overflow Report'!$L170="Release [Sewer], Wet Weather",'Overflow Report'!$AA170="July"),'Overflow Report'!$N170,"0")</f>
        <v>0</v>
      </c>
      <c r="BQ172" s="176" t="str">
        <f>IF(AND('Overflow Report'!$L170="Release [Sewer], Wet Weather",'Overflow Report'!$AA170="August"),'Overflow Report'!$N170,"0")</f>
        <v>0</v>
      </c>
      <c r="BR172" s="176" t="str">
        <f>IF(AND('Overflow Report'!$L170="Release [Sewer], Wet Weather",'Overflow Report'!$AA170="September"),'Overflow Report'!$N170,"0")</f>
        <v>0</v>
      </c>
      <c r="BS172" s="176" t="str">
        <f>IF(AND('Overflow Report'!$L170="Release [Sewer], Wet Weather",'Overflow Report'!$AA170="October"),'Overflow Report'!$N170,"0")</f>
        <v>0</v>
      </c>
      <c r="BT172" s="176" t="str">
        <f>IF(AND('Overflow Report'!$L170="Release [Sewer], Wet Weather",'Overflow Report'!$AA170="November"),'Overflow Report'!$N170,"0")</f>
        <v>0</v>
      </c>
      <c r="BU172" s="176" t="str">
        <f>IF(AND('Overflow Report'!$L170="Release [Sewer], Wet Weather",'Overflow Report'!$AA170="December"),'Overflow Report'!$N170,"0")</f>
        <v>0</v>
      </c>
      <c r="BV172" s="176"/>
      <c r="BW172" s="176"/>
      <c r="BX172" s="176"/>
      <c r="BY172" s="176"/>
      <c r="BZ172" s="176"/>
      <c r="CA172" s="176"/>
      <c r="CB172" s="176"/>
      <c r="CC172" s="176"/>
      <c r="CD172" s="176"/>
      <c r="CE172" s="176"/>
      <c r="CF172" s="176"/>
      <c r="CG172" s="176"/>
      <c r="CH172" s="176"/>
      <c r="CI172" s="176"/>
      <c r="CJ172" s="176"/>
      <c r="DK172" s="159"/>
      <c r="DL172" s="159"/>
      <c r="DM172" s="159"/>
      <c r="DN172" s="159"/>
      <c r="DO172" s="159"/>
      <c r="DP172" s="159"/>
      <c r="DQ172" s="159"/>
      <c r="DR172" s="159"/>
      <c r="DS172" s="159"/>
      <c r="DT172" s="159"/>
      <c r="DU172" s="159"/>
      <c r="DV172" s="159"/>
      <c r="DW172" s="159"/>
      <c r="DX172" s="159"/>
    </row>
    <row r="173" spans="3:128" s="173" customFormat="1" ht="15">
      <c r="C173" s="174"/>
      <c r="D173" s="174"/>
      <c r="E173" s="174"/>
      <c r="R173" s="176"/>
      <c r="S173" s="176"/>
      <c r="T173" s="176"/>
      <c r="U173" s="176"/>
      <c r="V173" s="176"/>
      <c r="W173" s="176" t="str">
        <f>IF(AND('Overflow Report'!$L171="SSO, Dry Weather",'Overflow Report'!$AA171="January"),'Overflow Report'!$N171,"0")</f>
        <v>0</v>
      </c>
      <c r="X173" s="176" t="str">
        <f>IF(AND('Overflow Report'!$L171="SSO, Dry Weather",'Overflow Report'!$AA171="February"),'Overflow Report'!$N171,"0")</f>
        <v>0</v>
      </c>
      <c r="Y173" s="176" t="str">
        <f>IF(AND('Overflow Report'!$L171="SSO, Dry Weather",'Overflow Report'!$AA171="March"),'Overflow Report'!$N171,"0")</f>
        <v>0</v>
      </c>
      <c r="Z173" s="176" t="str">
        <f>IF(AND('Overflow Report'!$L171="SSO, Dry Weather",'Overflow Report'!$AA171="April"),'Overflow Report'!$N171,"0")</f>
        <v>0</v>
      </c>
      <c r="AA173" s="176" t="str">
        <f>IF(AND('Overflow Report'!$L171="SSO, Dry Weather",'Overflow Report'!$AA171="May"),'Overflow Report'!$N171,"0")</f>
        <v>0</v>
      </c>
      <c r="AB173" s="176" t="str">
        <f>IF(AND('Overflow Report'!$L171="SSO, Dry Weather",'Overflow Report'!$AA171="June"),'Overflow Report'!$N171,"0")</f>
        <v>0</v>
      </c>
      <c r="AC173" s="176" t="str">
        <f>IF(AND('Overflow Report'!$L171="SSO, Dry Weather",'Overflow Report'!$AA171="July"),'Overflow Report'!$N171,"0")</f>
        <v>0</v>
      </c>
      <c r="AD173" s="176" t="str">
        <f>IF(AND('Overflow Report'!$L171="SSO, Dry Weather",'Overflow Report'!$AA171="August"),'Overflow Report'!$N171,"0")</f>
        <v>0</v>
      </c>
      <c r="AE173" s="176" t="str">
        <f>IF(AND('Overflow Report'!$L171="SSO, Dry Weather",'Overflow Report'!$AA171="September"),'Overflow Report'!$N171,"0")</f>
        <v>0</v>
      </c>
      <c r="AF173" s="176" t="str">
        <f>IF(AND('Overflow Report'!$L171="SSO, Dry Weather",'Overflow Report'!$AA171="October"),'Overflow Report'!$N171,"0")</f>
        <v>0</v>
      </c>
      <c r="AG173" s="176" t="str">
        <f>IF(AND('Overflow Report'!$L171="SSO, Dry Weather",'Overflow Report'!$AA171="November"),'Overflow Report'!$N171,"0")</f>
        <v>0</v>
      </c>
      <c r="AH173" s="176" t="str">
        <f>IF(AND('Overflow Report'!$L171="SSO, Dry Weather",'Overflow Report'!$AA171="December"),'Overflow Report'!$N171,"0")</f>
        <v>0</v>
      </c>
      <c r="AI173" s="176"/>
      <c r="AJ173" s="176" t="str">
        <f>IF(AND('Overflow Report'!$L171="SSO, Wet Weather",'Overflow Report'!$AA171="January"),'Overflow Report'!$N171,"0")</f>
        <v>0</v>
      </c>
      <c r="AK173" s="176" t="str">
        <f>IF(AND('Overflow Report'!$L171="SSO, Wet Weather",'Overflow Report'!$AA171="February"),'Overflow Report'!$N171,"0")</f>
        <v>0</v>
      </c>
      <c r="AL173" s="176" t="str">
        <f>IF(AND('Overflow Report'!$L171="SSO, Wet Weather",'Overflow Report'!$AA171="March"),'Overflow Report'!$N171,"0")</f>
        <v>0</v>
      </c>
      <c r="AM173" s="176" t="str">
        <f>IF(AND('Overflow Report'!$L171="SSO, Wet Weather",'Overflow Report'!$AA171="April"),'Overflow Report'!$N171,"0")</f>
        <v>0</v>
      </c>
      <c r="AN173" s="176" t="str">
        <f>IF(AND('Overflow Report'!$L171="SSO, Wet Weather",'Overflow Report'!$AA171="May"),'Overflow Report'!$N171,"0")</f>
        <v>0</v>
      </c>
      <c r="AO173" s="176" t="str">
        <f>IF(AND('Overflow Report'!$L171="SSO, Wet Weather",'Overflow Report'!$AA171="June"),'Overflow Report'!$N171,"0")</f>
        <v>0</v>
      </c>
      <c r="AP173" s="176" t="str">
        <f>IF(AND('Overflow Report'!$L171="SSO, Wet Weather",'Overflow Report'!$AA171="July"),'Overflow Report'!$N171,"0")</f>
        <v>0</v>
      </c>
      <c r="AQ173" s="176" t="str">
        <f>IF(AND('Overflow Report'!$L171="SSO, Wet Weather",'Overflow Report'!$AA171="August"),'Overflow Report'!$N171,"0")</f>
        <v>0</v>
      </c>
      <c r="AR173" s="176" t="str">
        <f>IF(AND('Overflow Report'!$L171="SSO, Wet Weather",'Overflow Report'!$AA171="September"),'Overflow Report'!$N171,"0")</f>
        <v>0</v>
      </c>
      <c r="AS173" s="176" t="str">
        <f>IF(AND('Overflow Report'!$L171="SSO, Wet Weather",'Overflow Report'!$AA171="October"),'Overflow Report'!$N171,"0")</f>
        <v>0</v>
      </c>
      <c r="AT173" s="176" t="str">
        <f>IF(AND('Overflow Report'!$L171="SSO, Wet Weather",'Overflow Report'!$AA171="November"),'Overflow Report'!$N171,"0")</f>
        <v>0</v>
      </c>
      <c r="AU173" s="176" t="str">
        <f>IF(AND('Overflow Report'!$L171="SSO, Wet Weather",'Overflow Report'!$AA171="December"),'Overflow Report'!$N171,"0")</f>
        <v>0</v>
      </c>
      <c r="AV173" s="176"/>
      <c r="AW173" s="176" t="str">
        <f>IF(AND('Overflow Report'!$L171="Release [Sewer], Dry Weather",'Overflow Report'!$AA171="January"),'Overflow Report'!$N171,"0")</f>
        <v>0</v>
      </c>
      <c r="AX173" s="176" t="str">
        <f>IF(AND('Overflow Report'!$L171="Release [Sewer], Dry Weather",'Overflow Report'!$AA171="February"),'Overflow Report'!$N171,"0")</f>
        <v>0</v>
      </c>
      <c r="AY173" s="176" t="str">
        <f>IF(AND('Overflow Report'!$L171="Release [Sewer], Dry Weather",'Overflow Report'!$AA171="March"),'Overflow Report'!$N171,"0")</f>
        <v>0</v>
      </c>
      <c r="AZ173" s="176" t="str">
        <f>IF(AND('Overflow Report'!$L171="Release [Sewer], Dry Weather",'Overflow Report'!$AA171="April"),'Overflow Report'!$N171,"0")</f>
        <v>0</v>
      </c>
      <c r="BA173" s="176" t="str">
        <f>IF(AND('Overflow Report'!$L171="Release [Sewer], Dry Weather",'Overflow Report'!$AA171="May"),'Overflow Report'!$N171,"0")</f>
        <v>0</v>
      </c>
      <c r="BB173" s="176" t="str">
        <f>IF(AND('Overflow Report'!$L171="Release [Sewer], Dry Weather",'Overflow Report'!$AA171="June"),'Overflow Report'!$N171,"0")</f>
        <v>0</v>
      </c>
      <c r="BC173" s="176" t="str">
        <f>IF(AND('Overflow Report'!$L171="Release [Sewer], Dry Weather",'Overflow Report'!$AA171="July"),'Overflow Report'!$N171,"0")</f>
        <v>0</v>
      </c>
      <c r="BD173" s="176" t="str">
        <f>IF(AND('Overflow Report'!$L171="Release [Sewer], Dry Weather",'Overflow Report'!$AA171="August"),'Overflow Report'!$N171,"0")</f>
        <v>0</v>
      </c>
      <c r="BE173" s="176" t="str">
        <f>IF(AND('Overflow Report'!$L171="Release [Sewer], Dry Weather",'Overflow Report'!$AA171="September"),'Overflow Report'!$N171,"0")</f>
        <v>0</v>
      </c>
      <c r="BF173" s="176" t="str">
        <f>IF(AND('Overflow Report'!$L171="Release [Sewer], Dry Weather",'Overflow Report'!$AA171="October"),'Overflow Report'!$N171,"0")</f>
        <v>0</v>
      </c>
      <c r="BG173" s="176" t="str">
        <f>IF(AND('Overflow Report'!$L171="Release [Sewer], Dry Weather",'Overflow Report'!$AA171="November"),'Overflow Report'!$N171,"0")</f>
        <v>0</v>
      </c>
      <c r="BH173" s="176" t="str">
        <f>IF(AND('Overflow Report'!$L171="Release [Sewer], Dry Weather",'Overflow Report'!$AA171="December"),'Overflow Report'!$N171,"0")</f>
        <v>0</v>
      </c>
      <c r="BI173" s="176"/>
      <c r="BJ173" s="176" t="str">
        <f>IF(AND('Overflow Report'!$L171="Release [Sewer], Wet Weather",'Overflow Report'!$AA171="January"),'Overflow Report'!$N171,"0")</f>
        <v>0</v>
      </c>
      <c r="BK173" s="176" t="str">
        <f>IF(AND('Overflow Report'!$L171="Release [Sewer], Wet Weather",'Overflow Report'!$AA171="February"),'Overflow Report'!$N171,"0")</f>
        <v>0</v>
      </c>
      <c r="BL173" s="176" t="str">
        <f>IF(AND('Overflow Report'!$L171="Release [Sewer], Wet Weather",'Overflow Report'!$AA171="March"),'Overflow Report'!$N171,"0")</f>
        <v>0</v>
      </c>
      <c r="BM173" s="176" t="str">
        <f>IF(AND('Overflow Report'!$L171="Release [Sewer], Wet Weather",'Overflow Report'!$AA171="April"),'Overflow Report'!$N171,"0")</f>
        <v>0</v>
      </c>
      <c r="BN173" s="176" t="str">
        <f>IF(AND('Overflow Report'!$L171="Release [Sewer], Wet Weather",'Overflow Report'!$AA171="May"),'Overflow Report'!$N171,"0")</f>
        <v>0</v>
      </c>
      <c r="BO173" s="176" t="str">
        <f>IF(AND('Overflow Report'!$L171="Release [Sewer], Wet Weather",'Overflow Report'!$AA171="June"),'Overflow Report'!$N171,"0")</f>
        <v>0</v>
      </c>
      <c r="BP173" s="176" t="str">
        <f>IF(AND('Overflow Report'!$L171="Release [Sewer], Wet Weather",'Overflow Report'!$AA171="July"),'Overflow Report'!$N171,"0")</f>
        <v>0</v>
      </c>
      <c r="BQ173" s="176" t="str">
        <f>IF(AND('Overflow Report'!$L171="Release [Sewer], Wet Weather",'Overflow Report'!$AA171="August"),'Overflow Report'!$N171,"0")</f>
        <v>0</v>
      </c>
      <c r="BR173" s="176" t="str">
        <f>IF(AND('Overflow Report'!$L171="Release [Sewer], Wet Weather",'Overflow Report'!$AA171="September"),'Overflow Report'!$N171,"0")</f>
        <v>0</v>
      </c>
      <c r="BS173" s="176" t="str">
        <f>IF(AND('Overflow Report'!$L171="Release [Sewer], Wet Weather",'Overflow Report'!$AA171="October"),'Overflow Report'!$N171,"0")</f>
        <v>0</v>
      </c>
      <c r="BT173" s="176" t="str">
        <f>IF(AND('Overflow Report'!$L171="Release [Sewer], Wet Weather",'Overflow Report'!$AA171="November"),'Overflow Report'!$N171,"0")</f>
        <v>0</v>
      </c>
      <c r="BU173" s="176" t="str">
        <f>IF(AND('Overflow Report'!$L171="Release [Sewer], Wet Weather",'Overflow Report'!$AA171="December"),'Overflow Report'!$N171,"0")</f>
        <v>0</v>
      </c>
      <c r="BV173" s="176"/>
      <c r="BW173" s="176"/>
      <c r="BX173" s="176"/>
      <c r="BY173" s="176"/>
      <c r="BZ173" s="176"/>
      <c r="CA173" s="176"/>
      <c r="CB173" s="176"/>
      <c r="CC173" s="176"/>
      <c r="CD173" s="176"/>
      <c r="CE173" s="176"/>
      <c r="CF173" s="176"/>
      <c r="CG173" s="176"/>
      <c r="CH173" s="176"/>
      <c r="CI173" s="176"/>
      <c r="CJ173" s="176"/>
      <c r="DK173" s="159"/>
      <c r="DL173" s="159"/>
      <c r="DM173" s="159"/>
      <c r="DN173" s="159"/>
      <c r="DO173" s="159"/>
      <c r="DP173" s="159"/>
      <c r="DQ173" s="159"/>
      <c r="DR173" s="159"/>
      <c r="DS173" s="159"/>
      <c r="DT173" s="159"/>
      <c r="DU173" s="159"/>
      <c r="DV173" s="159"/>
      <c r="DW173" s="159"/>
      <c r="DX173" s="159"/>
    </row>
    <row r="174" spans="3:128" s="173" customFormat="1" ht="15">
      <c r="C174" s="174"/>
      <c r="D174" s="174"/>
      <c r="E174" s="174"/>
      <c r="R174" s="176"/>
      <c r="S174" s="176"/>
      <c r="T174" s="176"/>
      <c r="U174" s="176"/>
      <c r="V174" s="176"/>
      <c r="W174" s="176" t="str">
        <f>IF(AND('Overflow Report'!$L172="SSO, Dry Weather",'Overflow Report'!$AA172="January"),'Overflow Report'!$N172,"0")</f>
        <v>0</v>
      </c>
      <c r="X174" s="176" t="str">
        <f>IF(AND('Overflow Report'!$L172="SSO, Dry Weather",'Overflow Report'!$AA172="February"),'Overflow Report'!$N172,"0")</f>
        <v>0</v>
      </c>
      <c r="Y174" s="176" t="str">
        <f>IF(AND('Overflow Report'!$L172="SSO, Dry Weather",'Overflow Report'!$AA172="March"),'Overflow Report'!$N172,"0")</f>
        <v>0</v>
      </c>
      <c r="Z174" s="176" t="str">
        <f>IF(AND('Overflow Report'!$L172="SSO, Dry Weather",'Overflow Report'!$AA172="April"),'Overflow Report'!$N172,"0")</f>
        <v>0</v>
      </c>
      <c r="AA174" s="176" t="str">
        <f>IF(AND('Overflow Report'!$L172="SSO, Dry Weather",'Overflow Report'!$AA172="May"),'Overflow Report'!$N172,"0")</f>
        <v>0</v>
      </c>
      <c r="AB174" s="176" t="str">
        <f>IF(AND('Overflow Report'!$L172="SSO, Dry Weather",'Overflow Report'!$AA172="June"),'Overflow Report'!$N172,"0")</f>
        <v>0</v>
      </c>
      <c r="AC174" s="176" t="str">
        <f>IF(AND('Overflow Report'!$L172="SSO, Dry Weather",'Overflow Report'!$AA172="July"),'Overflow Report'!$N172,"0")</f>
        <v>0</v>
      </c>
      <c r="AD174" s="176" t="str">
        <f>IF(AND('Overflow Report'!$L172="SSO, Dry Weather",'Overflow Report'!$AA172="August"),'Overflow Report'!$N172,"0")</f>
        <v>0</v>
      </c>
      <c r="AE174" s="176" t="str">
        <f>IF(AND('Overflow Report'!$L172="SSO, Dry Weather",'Overflow Report'!$AA172="September"),'Overflow Report'!$N172,"0")</f>
        <v>0</v>
      </c>
      <c r="AF174" s="176" t="str">
        <f>IF(AND('Overflow Report'!$L172="SSO, Dry Weather",'Overflow Report'!$AA172="October"),'Overflow Report'!$N172,"0")</f>
        <v>0</v>
      </c>
      <c r="AG174" s="176" t="str">
        <f>IF(AND('Overflow Report'!$L172="SSO, Dry Weather",'Overflow Report'!$AA172="November"),'Overflow Report'!$N172,"0")</f>
        <v>0</v>
      </c>
      <c r="AH174" s="176" t="str">
        <f>IF(AND('Overflow Report'!$L172="SSO, Dry Weather",'Overflow Report'!$AA172="December"),'Overflow Report'!$N172,"0")</f>
        <v>0</v>
      </c>
      <c r="AI174" s="176"/>
      <c r="AJ174" s="176" t="str">
        <f>IF(AND('Overflow Report'!$L172="SSO, Wet Weather",'Overflow Report'!$AA172="January"),'Overflow Report'!$N172,"0")</f>
        <v>0</v>
      </c>
      <c r="AK174" s="176" t="str">
        <f>IF(AND('Overflow Report'!$L172="SSO, Wet Weather",'Overflow Report'!$AA172="February"),'Overflow Report'!$N172,"0")</f>
        <v>0</v>
      </c>
      <c r="AL174" s="176" t="str">
        <f>IF(AND('Overflow Report'!$L172="SSO, Wet Weather",'Overflow Report'!$AA172="March"),'Overflow Report'!$N172,"0")</f>
        <v>0</v>
      </c>
      <c r="AM174" s="176" t="str">
        <f>IF(AND('Overflow Report'!$L172="SSO, Wet Weather",'Overflow Report'!$AA172="April"),'Overflow Report'!$N172,"0")</f>
        <v>0</v>
      </c>
      <c r="AN174" s="176" t="str">
        <f>IF(AND('Overflow Report'!$L172="SSO, Wet Weather",'Overflow Report'!$AA172="May"),'Overflow Report'!$N172,"0")</f>
        <v>0</v>
      </c>
      <c r="AO174" s="176" t="str">
        <f>IF(AND('Overflow Report'!$L172="SSO, Wet Weather",'Overflow Report'!$AA172="June"),'Overflow Report'!$N172,"0")</f>
        <v>0</v>
      </c>
      <c r="AP174" s="176" t="str">
        <f>IF(AND('Overflow Report'!$L172="SSO, Wet Weather",'Overflow Report'!$AA172="July"),'Overflow Report'!$N172,"0")</f>
        <v>0</v>
      </c>
      <c r="AQ174" s="176" t="str">
        <f>IF(AND('Overflow Report'!$L172="SSO, Wet Weather",'Overflow Report'!$AA172="August"),'Overflow Report'!$N172,"0")</f>
        <v>0</v>
      </c>
      <c r="AR174" s="176" t="str">
        <f>IF(AND('Overflow Report'!$L172="SSO, Wet Weather",'Overflow Report'!$AA172="September"),'Overflow Report'!$N172,"0")</f>
        <v>0</v>
      </c>
      <c r="AS174" s="176" t="str">
        <f>IF(AND('Overflow Report'!$L172="SSO, Wet Weather",'Overflow Report'!$AA172="October"),'Overflow Report'!$N172,"0")</f>
        <v>0</v>
      </c>
      <c r="AT174" s="176" t="str">
        <f>IF(AND('Overflow Report'!$L172="SSO, Wet Weather",'Overflow Report'!$AA172="November"),'Overflow Report'!$N172,"0")</f>
        <v>0</v>
      </c>
      <c r="AU174" s="176" t="str">
        <f>IF(AND('Overflow Report'!$L172="SSO, Wet Weather",'Overflow Report'!$AA172="December"),'Overflow Report'!$N172,"0")</f>
        <v>0</v>
      </c>
      <c r="AV174" s="176"/>
      <c r="AW174" s="176" t="str">
        <f>IF(AND('Overflow Report'!$L172="Release [Sewer], Dry Weather",'Overflow Report'!$AA172="January"),'Overflow Report'!$N172,"0")</f>
        <v>0</v>
      </c>
      <c r="AX174" s="176" t="str">
        <f>IF(AND('Overflow Report'!$L172="Release [Sewer], Dry Weather",'Overflow Report'!$AA172="February"),'Overflow Report'!$N172,"0")</f>
        <v>0</v>
      </c>
      <c r="AY174" s="176" t="str">
        <f>IF(AND('Overflow Report'!$L172="Release [Sewer], Dry Weather",'Overflow Report'!$AA172="March"),'Overflow Report'!$N172,"0")</f>
        <v>0</v>
      </c>
      <c r="AZ174" s="176" t="str">
        <f>IF(AND('Overflow Report'!$L172="Release [Sewer], Dry Weather",'Overflow Report'!$AA172="April"),'Overflow Report'!$N172,"0")</f>
        <v>0</v>
      </c>
      <c r="BA174" s="176" t="str">
        <f>IF(AND('Overflow Report'!$L172="Release [Sewer], Dry Weather",'Overflow Report'!$AA172="May"),'Overflow Report'!$N172,"0")</f>
        <v>0</v>
      </c>
      <c r="BB174" s="176" t="str">
        <f>IF(AND('Overflow Report'!$L172="Release [Sewer], Dry Weather",'Overflow Report'!$AA172="June"),'Overflow Report'!$N172,"0")</f>
        <v>0</v>
      </c>
      <c r="BC174" s="176" t="str">
        <f>IF(AND('Overflow Report'!$L172="Release [Sewer], Dry Weather",'Overflow Report'!$AA172="July"),'Overflow Report'!$N172,"0")</f>
        <v>0</v>
      </c>
      <c r="BD174" s="176" t="str">
        <f>IF(AND('Overflow Report'!$L172="Release [Sewer], Dry Weather",'Overflow Report'!$AA172="August"),'Overflow Report'!$N172,"0")</f>
        <v>0</v>
      </c>
      <c r="BE174" s="176" t="str">
        <f>IF(AND('Overflow Report'!$L172="Release [Sewer], Dry Weather",'Overflow Report'!$AA172="September"),'Overflow Report'!$N172,"0")</f>
        <v>0</v>
      </c>
      <c r="BF174" s="176" t="str">
        <f>IF(AND('Overflow Report'!$L172="Release [Sewer], Dry Weather",'Overflow Report'!$AA172="October"),'Overflow Report'!$N172,"0")</f>
        <v>0</v>
      </c>
      <c r="BG174" s="176" t="str">
        <f>IF(AND('Overflow Report'!$L172="Release [Sewer], Dry Weather",'Overflow Report'!$AA172="November"),'Overflow Report'!$N172,"0")</f>
        <v>0</v>
      </c>
      <c r="BH174" s="176" t="str">
        <f>IF(AND('Overflow Report'!$L172="Release [Sewer], Dry Weather",'Overflow Report'!$AA172="December"),'Overflow Report'!$N172,"0")</f>
        <v>0</v>
      </c>
      <c r="BI174" s="176"/>
      <c r="BJ174" s="176" t="str">
        <f>IF(AND('Overflow Report'!$L172="Release [Sewer], Wet Weather",'Overflow Report'!$AA172="January"),'Overflow Report'!$N172,"0")</f>
        <v>0</v>
      </c>
      <c r="BK174" s="176" t="str">
        <f>IF(AND('Overflow Report'!$L172="Release [Sewer], Wet Weather",'Overflow Report'!$AA172="February"),'Overflow Report'!$N172,"0")</f>
        <v>0</v>
      </c>
      <c r="BL174" s="176" t="str">
        <f>IF(AND('Overflow Report'!$L172="Release [Sewer], Wet Weather",'Overflow Report'!$AA172="March"),'Overflow Report'!$N172,"0")</f>
        <v>0</v>
      </c>
      <c r="BM174" s="176" t="str">
        <f>IF(AND('Overflow Report'!$L172="Release [Sewer], Wet Weather",'Overflow Report'!$AA172="April"),'Overflow Report'!$N172,"0")</f>
        <v>0</v>
      </c>
      <c r="BN174" s="176" t="str">
        <f>IF(AND('Overflow Report'!$L172="Release [Sewer], Wet Weather",'Overflow Report'!$AA172="May"),'Overflow Report'!$N172,"0")</f>
        <v>0</v>
      </c>
      <c r="BO174" s="176" t="str">
        <f>IF(AND('Overflow Report'!$L172="Release [Sewer], Wet Weather",'Overflow Report'!$AA172="June"),'Overflow Report'!$N172,"0")</f>
        <v>0</v>
      </c>
      <c r="BP174" s="176" t="str">
        <f>IF(AND('Overflow Report'!$L172="Release [Sewer], Wet Weather",'Overflow Report'!$AA172="July"),'Overflow Report'!$N172,"0")</f>
        <v>0</v>
      </c>
      <c r="BQ174" s="176" t="str">
        <f>IF(AND('Overflow Report'!$L172="Release [Sewer], Wet Weather",'Overflow Report'!$AA172="August"),'Overflow Report'!$N172,"0")</f>
        <v>0</v>
      </c>
      <c r="BR174" s="176" t="str">
        <f>IF(AND('Overflow Report'!$L172="Release [Sewer], Wet Weather",'Overflow Report'!$AA172="September"),'Overflow Report'!$N172,"0")</f>
        <v>0</v>
      </c>
      <c r="BS174" s="176" t="str">
        <f>IF(AND('Overflow Report'!$L172="Release [Sewer], Wet Weather",'Overflow Report'!$AA172="October"),'Overflow Report'!$N172,"0")</f>
        <v>0</v>
      </c>
      <c r="BT174" s="176" t="str">
        <f>IF(AND('Overflow Report'!$L172="Release [Sewer], Wet Weather",'Overflow Report'!$AA172="November"),'Overflow Report'!$N172,"0")</f>
        <v>0</v>
      </c>
      <c r="BU174" s="176" t="str">
        <f>IF(AND('Overflow Report'!$L172="Release [Sewer], Wet Weather",'Overflow Report'!$AA172="December"),'Overflow Report'!$N172,"0")</f>
        <v>0</v>
      </c>
      <c r="BV174" s="176"/>
      <c r="BW174" s="176"/>
      <c r="BX174" s="176"/>
      <c r="BY174" s="176"/>
      <c r="BZ174" s="176"/>
      <c r="CA174" s="176"/>
      <c r="CB174" s="176"/>
      <c r="CC174" s="176"/>
      <c r="CD174" s="176"/>
      <c r="CE174" s="176"/>
      <c r="CF174" s="176"/>
      <c r="CG174" s="176"/>
      <c r="CH174" s="176"/>
      <c r="CI174" s="176"/>
      <c r="CJ174" s="176"/>
      <c r="DK174" s="159"/>
      <c r="DL174" s="159"/>
      <c r="DM174" s="159"/>
      <c r="DN174" s="159"/>
      <c r="DO174" s="159"/>
      <c r="DP174" s="159"/>
      <c r="DQ174" s="159"/>
      <c r="DR174" s="159"/>
      <c r="DS174" s="159"/>
      <c r="DT174" s="159"/>
      <c r="DU174" s="159"/>
      <c r="DV174" s="159"/>
      <c r="DW174" s="159"/>
      <c r="DX174" s="159"/>
    </row>
    <row r="175" spans="3:128" s="173" customFormat="1" ht="15">
      <c r="C175" s="174"/>
      <c r="D175" s="174"/>
      <c r="E175" s="174"/>
      <c r="R175" s="176"/>
      <c r="S175" s="176"/>
      <c r="T175" s="176"/>
      <c r="U175" s="176"/>
      <c r="V175" s="176"/>
      <c r="W175" s="176" t="str">
        <f>IF(AND('Overflow Report'!$L173="SSO, Dry Weather",'Overflow Report'!$AA173="January"),'Overflow Report'!$N173,"0")</f>
        <v>0</v>
      </c>
      <c r="X175" s="176" t="str">
        <f>IF(AND('Overflow Report'!$L173="SSO, Dry Weather",'Overflow Report'!$AA173="February"),'Overflow Report'!$N173,"0")</f>
        <v>0</v>
      </c>
      <c r="Y175" s="176" t="str">
        <f>IF(AND('Overflow Report'!$L173="SSO, Dry Weather",'Overflow Report'!$AA173="March"),'Overflow Report'!$N173,"0")</f>
        <v>0</v>
      </c>
      <c r="Z175" s="176" t="str">
        <f>IF(AND('Overflow Report'!$L173="SSO, Dry Weather",'Overflow Report'!$AA173="April"),'Overflow Report'!$N173,"0")</f>
        <v>0</v>
      </c>
      <c r="AA175" s="176" t="str">
        <f>IF(AND('Overflow Report'!$L173="SSO, Dry Weather",'Overflow Report'!$AA173="May"),'Overflow Report'!$N173,"0")</f>
        <v>0</v>
      </c>
      <c r="AB175" s="176" t="str">
        <f>IF(AND('Overflow Report'!$L173="SSO, Dry Weather",'Overflow Report'!$AA173="June"),'Overflow Report'!$N173,"0")</f>
        <v>0</v>
      </c>
      <c r="AC175" s="176" t="str">
        <f>IF(AND('Overflow Report'!$L173="SSO, Dry Weather",'Overflow Report'!$AA173="July"),'Overflow Report'!$N173,"0")</f>
        <v>0</v>
      </c>
      <c r="AD175" s="176" t="str">
        <f>IF(AND('Overflow Report'!$L173="SSO, Dry Weather",'Overflow Report'!$AA173="August"),'Overflow Report'!$N173,"0")</f>
        <v>0</v>
      </c>
      <c r="AE175" s="176" t="str">
        <f>IF(AND('Overflow Report'!$L173="SSO, Dry Weather",'Overflow Report'!$AA173="September"),'Overflow Report'!$N173,"0")</f>
        <v>0</v>
      </c>
      <c r="AF175" s="176" t="str">
        <f>IF(AND('Overflow Report'!$L173="SSO, Dry Weather",'Overflow Report'!$AA173="October"),'Overflow Report'!$N173,"0")</f>
        <v>0</v>
      </c>
      <c r="AG175" s="176" t="str">
        <f>IF(AND('Overflow Report'!$L173="SSO, Dry Weather",'Overflow Report'!$AA173="November"),'Overflow Report'!$N173,"0")</f>
        <v>0</v>
      </c>
      <c r="AH175" s="176" t="str">
        <f>IF(AND('Overflow Report'!$L173="SSO, Dry Weather",'Overflow Report'!$AA173="December"),'Overflow Report'!$N173,"0")</f>
        <v>0</v>
      </c>
      <c r="AI175" s="176"/>
      <c r="AJ175" s="176" t="str">
        <f>IF(AND('Overflow Report'!$L173="SSO, Wet Weather",'Overflow Report'!$AA173="January"),'Overflow Report'!$N173,"0")</f>
        <v>0</v>
      </c>
      <c r="AK175" s="176" t="str">
        <f>IF(AND('Overflow Report'!$L173="SSO, Wet Weather",'Overflow Report'!$AA173="February"),'Overflow Report'!$N173,"0")</f>
        <v>0</v>
      </c>
      <c r="AL175" s="176" t="str">
        <f>IF(AND('Overflow Report'!$L173="SSO, Wet Weather",'Overflow Report'!$AA173="March"),'Overflow Report'!$N173,"0")</f>
        <v>0</v>
      </c>
      <c r="AM175" s="176" t="str">
        <f>IF(AND('Overflow Report'!$L173="SSO, Wet Weather",'Overflow Report'!$AA173="April"),'Overflow Report'!$N173,"0")</f>
        <v>0</v>
      </c>
      <c r="AN175" s="176" t="str">
        <f>IF(AND('Overflow Report'!$L173="SSO, Wet Weather",'Overflow Report'!$AA173="May"),'Overflow Report'!$N173,"0")</f>
        <v>0</v>
      </c>
      <c r="AO175" s="176" t="str">
        <f>IF(AND('Overflow Report'!$L173="SSO, Wet Weather",'Overflow Report'!$AA173="June"),'Overflow Report'!$N173,"0")</f>
        <v>0</v>
      </c>
      <c r="AP175" s="176" t="str">
        <f>IF(AND('Overflow Report'!$L173="SSO, Wet Weather",'Overflow Report'!$AA173="July"),'Overflow Report'!$N173,"0")</f>
        <v>0</v>
      </c>
      <c r="AQ175" s="176" t="str">
        <f>IF(AND('Overflow Report'!$L173="SSO, Wet Weather",'Overflow Report'!$AA173="August"),'Overflow Report'!$N173,"0")</f>
        <v>0</v>
      </c>
      <c r="AR175" s="176" t="str">
        <f>IF(AND('Overflow Report'!$L173="SSO, Wet Weather",'Overflow Report'!$AA173="September"),'Overflow Report'!$N173,"0")</f>
        <v>0</v>
      </c>
      <c r="AS175" s="176" t="str">
        <f>IF(AND('Overflow Report'!$L173="SSO, Wet Weather",'Overflow Report'!$AA173="October"),'Overflow Report'!$N173,"0")</f>
        <v>0</v>
      </c>
      <c r="AT175" s="176" t="str">
        <f>IF(AND('Overflow Report'!$L173="SSO, Wet Weather",'Overflow Report'!$AA173="November"),'Overflow Report'!$N173,"0")</f>
        <v>0</v>
      </c>
      <c r="AU175" s="176" t="str">
        <f>IF(AND('Overflow Report'!$L173="SSO, Wet Weather",'Overflow Report'!$AA173="December"),'Overflow Report'!$N173,"0")</f>
        <v>0</v>
      </c>
      <c r="AV175" s="176"/>
      <c r="AW175" s="176" t="str">
        <f>IF(AND('Overflow Report'!$L173="Release [Sewer], Dry Weather",'Overflow Report'!$AA173="January"),'Overflow Report'!$N173,"0")</f>
        <v>0</v>
      </c>
      <c r="AX175" s="176" t="str">
        <f>IF(AND('Overflow Report'!$L173="Release [Sewer], Dry Weather",'Overflow Report'!$AA173="February"),'Overflow Report'!$N173,"0")</f>
        <v>0</v>
      </c>
      <c r="AY175" s="176" t="str">
        <f>IF(AND('Overflow Report'!$L173="Release [Sewer], Dry Weather",'Overflow Report'!$AA173="March"),'Overflow Report'!$N173,"0")</f>
        <v>0</v>
      </c>
      <c r="AZ175" s="176" t="str">
        <f>IF(AND('Overflow Report'!$L173="Release [Sewer], Dry Weather",'Overflow Report'!$AA173="April"),'Overflow Report'!$N173,"0")</f>
        <v>0</v>
      </c>
      <c r="BA175" s="176" t="str">
        <f>IF(AND('Overflow Report'!$L173="Release [Sewer], Dry Weather",'Overflow Report'!$AA173="May"),'Overflow Report'!$N173,"0")</f>
        <v>0</v>
      </c>
      <c r="BB175" s="176" t="str">
        <f>IF(AND('Overflow Report'!$L173="Release [Sewer], Dry Weather",'Overflow Report'!$AA173="June"),'Overflow Report'!$N173,"0")</f>
        <v>0</v>
      </c>
      <c r="BC175" s="176" t="str">
        <f>IF(AND('Overflow Report'!$L173="Release [Sewer], Dry Weather",'Overflow Report'!$AA173="July"),'Overflow Report'!$N173,"0")</f>
        <v>0</v>
      </c>
      <c r="BD175" s="176" t="str">
        <f>IF(AND('Overflow Report'!$L173="Release [Sewer], Dry Weather",'Overflow Report'!$AA173="August"),'Overflow Report'!$N173,"0")</f>
        <v>0</v>
      </c>
      <c r="BE175" s="176" t="str">
        <f>IF(AND('Overflow Report'!$L173="Release [Sewer], Dry Weather",'Overflow Report'!$AA173="September"),'Overflow Report'!$N173,"0")</f>
        <v>0</v>
      </c>
      <c r="BF175" s="176" t="str">
        <f>IF(AND('Overflow Report'!$L173="Release [Sewer], Dry Weather",'Overflow Report'!$AA173="October"),'Overflow Report'!$N173,"0")</f>
        <v>0</v>
      </c>
      <c r="BG175" s="176" t="str">
        <f>IF(AND('Overflow Report'!$L173="Release [Sewer], Dry Weather",'Overflow Report'!$AA173="November"),'Overflow Report'!$N173,"0")</f>
        <v>0</v>
      </c>
      <c r="BH175" s="176" t="str">
        <f>IF(AND('Overflow Report'!$L173="Release [Sewer], Dry Weather",'Overflow Report'!$AA173="December"),'Overflow Report'!$N173,"0")</f>
        <v>0</v>
      </c>
      <c r="BI175" s="176"/>
      <c r="BJ175" s="176" t="str">
        <f>IF(AND('Overflow Report'!$L173="Release [Sewer], Wet Weather",'Overflow Report'!$AA173="January"),'Overflow Report'!$N173,"0")</f>
        <v>0</v>
      </c>
      <c r="BK175" s="176" t="str">
        <f>IF(AND('Overflow Report'!$L173="Release [Sewer], Wet Weather",'Overflow Report'!$AA173="February"),'Overflow Report'!$N173,"0")</f>
        <v>0</v>
      </c>
      <c r="BL175" s="176" t="str">
        <f>IF(AND('Overflow Report'!$L173="Release [Sewer], Wet Weather",'Overflow Report'!$AA173="March"),'Overflow Report'!$N173,"0")</f>
        <v>0</v>
      </c>
      <c r="BM175" s="176" t="str">
        <f>IF(AND('Overflow Report'!$L173="Release [Sewer], Wet Weather",'Overflow Report'!$AA173="April"),'Overflow Report'!$N173,"0")</f>
        <v>0</v>
      </c>
      <c r="BN175" s="176" t="str">
        <f>IF(AND('Overflow Report'!$L173="Release [Sewer], Wet Weather",'Overflow Report'!$AA173="May"),'Overflow Report'!$N173,"0")</f>
        <v>0</v>
      </c>
      <c r="BO175" s="176" t="str">
        <f>IF(AND('Overflow Report'!$L173="Release [Sewer], Wet Weather",'Overflow Report'!$AA173="June"),'Overflow Report'!$N173,"0")</f>
        <v>0</v>
      </c>
      <c r="BP175" s="176" t="str">
        <f>IF(AND('Overflow Report'!$L173="Release [Sewer], Wet Weather",'Overflow Report'!$AA173="July"),'Overflow Report'!$N173,"0")</f>
        <v>0</v>
      </c>
      <c r="BQ175" s="176" t="str">
        <f>IF(AND('Overflow Report'!$L173="Release [Sewer], Wet Weather",'Overflow Report'!$AA173="August"),'Overflow Report'!$N173,"0")</f>
        <v>0</v>
      </c>
      <c r="BR175" s="176" t="str">
        <f>IF(AND('Overflow Report'!$L173="Release [Sewer], Wet Weather",'Overflow Report'!$AA173="September"),'Overflow Report'!$N173,"0")</f>
        <v>0</v>
      </c>
      <c r="BS175" s="176" t="str">
        <f>IF(AND('Overflow Report'!$L173="Release [Sewer], Wet Weather",'Overflow Report'!$AA173="October"),'Overflow Report'!$N173,"0")</f>
        <v>0</v>
      </c>
      <c r="BT175" s="176" t="str">
        <f>IF(AND('Overflow Report'!$L173="Release [Sewer], Wet Weather",'Overflow Report'!$AA173="November"),'Overflow Report'!$N173,"0")</f>
        <v>0</v>
      </c>
      <c r="BU175" s="176" t="str">
        <f>IF(AND('Overflow Report'!$L173="Release [Sewer], Wet Weather",'Overflow Report'!$AA173="December"),'Overflow Report'!$N173,"0")</f>
        <v>0</v>
      </c>
      <c r="BV175" s="176"/>
      <c r="BW175" s="176"/>
      <c r="BX175" s="176"/>
      <c r="BY175" s="176"/>
      <c r="BZ175" s="176"/>
      <c r="CA175" s="176"/>
      <c r="CB175" s="176"/>
      <c r="CC175" s="176"/>
      <c r="CD175" s="176"/>
      <c r="CE175" s="176"/>
      <c r="CF175" s="176"/>
      <c r="CG175" s="176"/>
      <c r="CH175" s="176"/>
      <c r="CI175" s="176"/>
      <c r="CJ175" s="176"/>
      <c r="DK175" s="159"/>
      <c r="DL175" s="159"/>
      <c r="DM175" s="159"/>
      <c r="DN175" s="159"/>
      <c r="DO175" s="159"/>
      <c r="DP175" s="159"/>
      <c r="DQ175" s="159"/>
      <c r="DR175" s="159"/>
      <c r="DS175" s="159"/>
      <c r="DT175" s="159"/>
      <c r="DU175" s="159"/>
      <c r="DV175" s="159"/>
      <c r="DW175" s="159"/>
      <c r="DX175" s="159"/>
    </row>
    <row r="176" spans="3:128" s="173" customFormat="1" ht="15">
      <c r="C176" s="174"/>
      <c r="D176" s="174"/>
      <c r="E176" s="174"/>
      <c r="R176" s="176"/>
      <c r="S176" s="176"/>
      <c r="T176" s="176"/>
      <c r="U176" s="176"/>
      <c r="V176" s="176"/>
      <c r="W176" s="176" t="str">
        <f>IF(AND('Overflow Report'!$L174="SSO, Dry Weather",'Overflow Report'!$AA174="January"),'Overflow Report'!$N174,"0")</f>
        <v>0</v>
      </c>
      <c r="X176" s="176" t="str">
        <f>IF(AND('Overflow Report'!$L174="SSO, Dry Weather",'Overflow Report'!$AA174="February"),'Overflow Report'!$N174,"0")</f>
        <v>0</v>
      </c>
      <c r="Y176" s="176" t="str">
        <f>IF(AND('Overflow Report'!$L174="SSO, Dry Weather",'Overflow Report'!$AA174="March"),'Overflow Report'!$N174,"0")</f>
        <v>0</v>
      </c>
      <c r="Z176" s="176" t="str">
        <f>IF(AND('Overflow Report'!$L174="SSO, Dry Weather",'Overflow Report'!$AA174="April"),'Overflow Report'!$N174,"0")</f>
        <v>0</v>
      </c>
      <c r="AA176" s="176" t="str">
        <f>IF(AND('Overflow Report'!$L174="SSO, Dry Weather",'Overflow Report'!$AA174="May"),'Overflow Report'!$N174,"0")</f>
        <v>0</v>
      </c>
      <c r="AB176" s="176" t="str">
        <f>IF(AND('Overflow Report'!$L174="SSO, Dry Weather",'Overflow Report'!$AA174="June"),'Overflow Report'!$N174,"0")</f>
        <v>0</v>
      </c>
      <c r="AC176" s="176" t="str">
        <f>IF(AND('Overflow Report'!$L174="SSO, Dry Weather",'Overflow Report'!$AA174="July"),'Overflow Report'!$N174,"0")</f>
        <v>0</v>
      </c>
      <c r="AD176" s="176" t="str">
        <f>IF(AND('Overflow Report'!$L174="SSO, Dry Weather",'Overflow Report'!$AA174="August"),'Overflow Report'!$N174,"0")</f>
        <v>0</v>
      </c>
      <c r="AE176" s="176" t="str">
        <f>IF(AND('Overflow Report'!$L174="SSO, Dry Weather",'Overflow Report'!$AA174="September"),'Overflow Report'!$N174,"0")</f>
        <v>0</v>
      </c>
      <c r="AF176" s="176" t="str">
        <f>IF(AND('Overflow Report'!$L174="SSO, Dry Weather",'Overflow Report'!$AA174="October"),'Overflow Report'!$N174,"0")</f>
        <v>0</v>
      </c>
      <c r="AG176" s="176" t="str">
        <f>IF(AND('Overflow Report'!$L174="SSO, Dry Weather",'Overflow Report'!$AA174="November"),'Overflow Report'!$N174,"0")</f>
        <v>0</v>
      </c>
      <c r="AH176" s="176" t="str">
        <f>IF(AND('Overflow Report'!$L174="SSO, Dry Weather",'Overflow Report'!$AA174="December"),'Overflow Report'!$N174,"0")</f>
        <v>0</v>
      </c>
      <c r="AI176" s="176"/>
      <c r="AJ176" s="176" t="str">
        <f>IF(AND('Overflow Report'!$L174="SSO, Wet Weather",'Overflow Report'!$AA174="January"),'Overflow Report'!$N174,"0")</f>
        <v>0</v>
      </c>
      <c r="AK176" s="176" t="str">
        <f>IF(AND('Overflow Report'!$L174="SSO, Wet Weather",'Overflow Report'!$AA174="February"),'Overflow Report'!$N174,"0")</f>
        <v>0</v>
      </c>
      <c r="AL176" s="176" t="str">
        <f>IF(AND('Overflow Report'!$L174="SSO, Wet Weather",'Overflow Report'!$AA174="March"),'Overflow Report'!$N174,"0")</f>
        <v>0</v>
      </c>
      <c r="AM176" s="176" t="str">
        <f>IF(AND('Overflow Report'!$L174="SSO, Wet Weather",'Overflow Report'!$AA174="April"),'Overflow Report'!$N174,"0")</f>
        <v>0</v>
      </c>
      <c r="AN176" s="176" t="str">
        <f>IF(AND('Overflow Report'!$L174="SSO, Wet Weather",'Overflow Report'!$AA174="May"),'Overflow Report'!$N174,"0")</f>
        <v>0</v>
      </c>
      <c r="AO176" s="176" t="str">
        <f>IF(AND('Overflow Report'!$L174="SSO, Wet Weather",'Overflow Report'!$AA174="June"),'Overflow Report'!$N174,"0")</f>
        <v>0</v>
      </c>
      <c r="AP176" s="176" t="str">
        <f>IF(AND('Overflow Report'!$L174="SSO, Wet Weather",'Overflow Report'!$AA174="July"),'Overflow Report'!$N174,"0")</f>
        <v>0</v>
      </c>
      <c r="AQ176" s="176" t="str">
        <f>IF(AND('Overflow Report'!$L174="SSO, Wet Weather",'Overflow Report'!$AA174="August"),'Overflow Report'!$N174,"0")</f>
        <v>0</v>
      </c>
      <c r="AR176" s="176" t="str">
        <f>IF(AND('Overflow Report'!$L174="SSO, Wet Weather",'Overflow Report'!$AA174="September"),'Overflow Report'!$N174,"0")</f>
        <v>0</v>
      </c>
      <c r="AS176" s="176" t="str">
        <f>IF(AND('Overflow Report'!$L174="SSO, Wet Weather",'Overflow Report'!$AA174="October"),'Overflow Report'!$N174,"0")</f>
        <v>0</v>
      </c>
      <c r="AT176" s="176" t="str">
        <f>IF(AND('Overflow Report'!$L174="SSO, Wet Weather",'Overflow Report'!$AA174="November"),'Overflow Report'!$N174,"0")</f>
        <v>0</v>
      </c>
      <c r="AU176" s="176" t="str">
        <f>IF(AND('Overflow Report'!$L174="SSO, Wet Weather",'Overflow Report'!$AA174="December"),'Overflow Report'!$N174,"0")</f>
        <v>0</v>
      </c>
      <c r="AV176" s="176"/>
      <c r="AW176" s="176" t="str">
        <f>IF(AND('Overflow Report'!$L174="Release [Sewer], Dry Weather",'Overflow Report'!$AA174="January"),'Overflow Report'!$N174,"0")</f>
        <v>0</v>
      </c>
      <c r="AX176" s="176" t="str">
        <f>IF(AND('Overflow Report'!$L174="Release [Sewer], Dry Weather",'Overflow Report'!$AA174="February"),'Overflow Report'!$N174,"0")</f>
        <v>0</v>
      </c>
      <c r="AY176" s="176" t="str">
        <f>IF(AND('Overflow Report'!$L174="Release [Sewer], Dry Weather",'Overflow Report'!$AA174="March"),'Overflow Report'!$N174,"0")</f>
        <v>0</v>
      </c>
      <c r="AZ176" s="176" t="str">
        <f>IF(AND('Overflow Report'!$L174="Release [Sewer], Dry Weather",'Overflow Report'!$AA174="April"),'Overflow Report'!$N174,"0")</f>
        <v>0</v>
      </c>
      <c r="BA176" s="176" t="str">
        <f>IF(AND('Overflow Report'!$L174="Release [Sewer], Dry Weather",'Overflow Report'!$AA174="May"),'Overflow Report'!$N174,"0")</f>
        <v>0</v>
      </c>
      <c r="BB176" s="176" t="str">
        <f>IF(AND('Overflow Report'!$L174="Release [Sewer], Dry Weather",'Overflow Report'!$AA174="June"),'Overflow Report'!$N174,"0")</f>
        <v>0</v>
      </c>
      <c r="BC176" s="176" t="str">
        <f>IF(AND('Overflow Report'!$L174="Release [Sewer], Dry Weather",'Overflow Report'!$AA174="July"),'Overflow Report'!$N174,"0")</f>
        <v>0</v>
      </c>
      <c r="BD176" s="176" t="str">
        <f>IF(AND('Overflow Report'!$L174="Release [Sewer], Dry Weather",'Overflow Report'!$AA174="August"),'Overflow Report'!$N174,"0")</f>
        <v>0</v>
      </c>
      <c r="BE176" s="176" t="str">
        <f>IF(AND('Overflow Report'!$L174="Release [Sewer], Dry Weather",'Overflow Report'!$AA174="September"),'Overflow Report'!$N174,"0")</f>
        <v>0</v>
      </c>
      <c r="BF176" s="176" t="str">
        <f>IF(AND('Overflow Report'!$L174="Release [Sewer], Dry Weather",'Overflow Report'!$AA174="October"),'Overflow Report'!$N174,"0")</f>
        <v>0</v>
      </c>
      <c r="BG176" s="176" t="str">
        <f>IF(AND('Overflow Report'!$L174="Release [Sewer], Dry Weather",'Overflow Report'!$AA174="November"),'Overflow Report'!$N174,"0")</f>
        <v>0</v>
      </c>
      <c r="BH176" s="176" t="str">
        <f>IF(AND('Overflow Report'!$L174="Release [Sewer], Dry Weather",'Overflow Report'!$AA174="December"),'Overflow Report'!$N174,"0")</f>
        <v>0</v>
      </c>
      <c r="BI176" s="176"/>
      <c r="BJ176" s="176" t="str">
        <f>IF(AND('Overflow Report'!$L174="Release [Sewer], Wet Weather",'Overflow Report'!$AA174="January"),'Overflow Report'!$N174,"0")</f>
        <v>0</v>
      </c>
      <c r="BK176" s="176" t="str">
        <f>IF(AND('Overflow Report'!$L174="Release [Sewer], Wet Weather",'Overflow Report'!$AA174="February"),'Overflow Report'!$N174,"0")</f>
        <v>0</v>
      </c>
      <c r="BL176" s="176" t="str">
        <f>IF(AND('Overflow Report'!$L174="Release [Sewer], Wet Weather",'Overflow Report'!$AA174="March"),'Overflow Report'!$N174,"0")</f>
        <v>0</v>
      </c>
      <c r="BM176" s="176" t="str">
        <f>IF(AND('Overflow Report'!$L174="Release [Sewer], Wet Weather",'Overflow Report'!$AA174="April"),'Overflow Report'!$N174,"0")</f>
        <v>0</v>
      </c>
      <c r="BN176" s="176" t="str">
        <f>IF(AND('Overflow Report'!$L174="Release [Sewer], Wet Weather",'Overflow Report'!$AA174="May"),'Overflow Report'!$N174,"0")</f>
        <v>0</v>
      </c>
      <c r="BO176" s="176" t="str">
        <f>IF(AND('Overflow Report'!$L174="Release [Sewer], Wet Weather",'Overflow Report'!$AA174="June"),'Overflow Report'!$N174,"0")</f>
        <v>0</v>
      </c>
      <c r="BP176" s="176" t="str">
        <f>IF(AND('Overflow Report'!$L174="Release [Sewer], Wet Weather",'Overflow Report'!$AA174="July"),'Overflow Report'!$N174,"0")</f>
        <v>0</v>
      </c>
      <c r="BQ176" s="176" t="str">
        <f>IF(AND('Overflow Report'!$L174="Release [Sewer], Wet Weather",'Overflow Report'!$AA174="August"),'Overflow Report'!$N174,"0")</f>
        <v>0</v>
      </c>
      <c r="BR176" s="176" t="str">
        <f>IF(AND('Overflow Report'!$L174="Release [Sewer], Wet Weather",'Overflow Report'!$AA174="September"),'Overflow Report'!$N174,"0")</f>
        <v>0</v>
      </c>
      <c r="BS176" s="176" t="str">
        <f>IF(AND('Overflow Report'!$L174="Release [Sewer], Wet Weather",'Overflow Report'!$AA174="October"),'Overflow Report'!$N174,"0")</f>
        <v>0</v>
      </c>
      <c r="BT176" s="176" t="str">
        <f>IF(AND('Overflow Report'!$L174="Release [Sewer], Wet Weather",'Overflow Report'!$AA174="November"),'Overflow Report'!$N174,"0")</f>
        <v>0</v>
      </c>
      <c r="BU176" s="176" t="str">
        <f>IF(AND('Overflow Report'!$L174="Release [Sewer], Wet Weather",'Overflow Report'!$AA174="December"),'Overflow Report'!$N174,"0")</f>
        <v>0</v>
      </c>
      <c r="BV176" s="176"/>
      <c r="BW176" s="176"/>
      <c r="BX176" s="176"/>
      <c r="BY176" s="176"/>
      <c r="BZ176" s="176"/>
      <c r="CA176" s="176"/>
      <c r="CB176" s="176"/>
      <c r="CC176" s="176"/>
      <c r="CD176" s="176"/>
      <c r="CE176" s="176"/>
      <c r="CF176" s="176"/>
      <c r="CG176" s="176"/>
      <c r="CH176" s="176"/>
      <c r="CI176" s="176"/>
      <c r="CJ176" s="176"/>
      <c r="DK176" s="159"/>
      <c r="DL176" s="159"/>
      <c r="DM176" s="159"/>
      <c r="DN176" s="159"/>
      <c r="DO176" s="159"/>
      <c r="DP176" s="159"/>
      <c r="DQ176" s="159"/>
      <c r="DR176" s="159"/>
      <c r="DS176" s="159"/>
      <c r="DT176" s="159"/>
      <c r="DU176" s="159"/>
      <c r="DV176" s="159"/>
      <c r="DW176" s="159"/>
      <c r="DX176" s="159"/>
    </row>
    <row r="177" spans="3:128" s="173" customFormat="1" ht="15">
      <c r="C177" s="174"/>
      <c r="D177" s="174"/>
      <c r="E177" s="174"/>
      <c r="R177" s="176"/>
      <c r="S177" s="176"/>
      <c r="T177" s="176"/>
      <c r="U177" s="176"/>
      <c r="V177" s="176"/>
      <c r="W177" s="176" t="str">
        <f>IF(AND('Overflow Report'!$L175="SSO, Dry Weather",'Overflow Report'!$AA175="January"),'Overflow Report'!$N175,"0")</f>
        <v>0</v>
      </c>
      <c r="X177" s="176" t="str">
        <f>IF(AND('Overflow Report'!$L175="SSO, Dry Weather",'Overflow Report'!$AA175="February"),'Overflow Report'!$N175,"0")</f>
        <v>0</v>
      </c>
      <c r="Y177" s="176" t="str">
        <f>IF(AND('Overflow Report'!$L175="SSO, Dry Weather",'Overflow Report'!$AA175="March"),'Overflow Report'!$N175,"0")</f>
        <v>0</v>
      </c>
      <c r="Z177" s="176" t="str">
        <f>IF(AND('Overflow Report'!$L175="SSO, Dry Weather",'Overflow Report'!$AA175="April"),'Overflow Report'!$N175,"0")</f>
        <v>0</v>
      </c>
      <c r="AA177" s="176" t="str">
        <f>IF(AND('Overflow Report'!$L175="SSO, Dry Weather",'Overflow Report'!$AA175="May"),'Overflow Report'!$N175,"0")</f>
        <v>0</v>
      </c>
      <c r="AB177" s="176" t="str">
        <f>IF(AND('Overflow Report'!$L175="SSO, Dry Weather",'Overflow Report'!$AA175="June"),'Overflow Report'!$N175,"0")</f>
        <v>0</v>
      </c>
      <c r="AC177" s="176" t="str">
        <f>IF(AND('Overflow Report'!$L175="SSO, Dry Weather",'Overflow Report'!$AA175="July"),'Overflow Report'!$N175,"0")</f>
        <v>0</v>
      </c>
      <c r="AD177" s="176" t="str">
        <f>IF(AND('Overflow Report'!$L175="SSO, Dry Weather",'Overflow Report'!$AA175="August"),'Overflow Report'!$N175,"0")</f>
        <v>0</v>
      </c>
      <c r="AE177" s="176" t="str">
        <f>IF(AND('Overflow Report'!$L175="SSO, Dry Weather",'Overflow Report'!$AA175="September"),'Overflow Report'!$N175,"0")</f>
        <v>0</v>
      </c>
      <c r="AF177" s="176" t="str">
        <f>IF(AND('Overflow Report'!$L175="SSO, Dry Weather",'Overflow Report'!$AA175="October"),'Overflow Report'!$N175,"0")</f>
        <v>0</v>
      </c>
      <c r="AG177" s="176" t="str">
        <f>IF(AND('Overflow Report'!$L175="SSO, Dry Weather",'Overflow Report'!$AA175="November"),'Overflow Report'!$N175,"0")</f>
        <v>0</v>
      </c>
      <c r="AH177" s="176" t="str">
        <f>IF(AND('Overflow Report'!$L175="SSO, Dry Weather",'Overflow Report'!$AA175="December"),'Overflow Report'!$N175,"0")</f>
        <v>0</v>
      </c>
      <c r="AI177" s="176"/>
      <c r="AJ177" s="176" t="str">
        <f>IF(AND('Overflow Report'!$L175="SSO, Wet Weather",'Overflow Report'!$AA175="January"),'Overflow Report'!$N175,"0")</f>
        <v>0</v>
      </c>
      <c r="AK177" s="176" t="str">
        <f>IF(AND('Overflow Report'!$L175="SSO, Wet Weather",'Overflow Report'!$AA175="February"),'Overflow Report'!$N175,"0")</f>
        <v>0</v>
      </c>
      <c r="AL177" s="176" t="str">
        <f>IF(AND('Overflow Report'!$L175="SSO, Wet Weather",'Overflow Report'!$AA175="March"),'Overflow Report'!$N175,"0")</f>
        <v>0</v>
      </c>
      <c r="AM177" s="176" t="str">
        <f>IF(AND('Overflow Report'!$L175="SSO, Wet Weather",'Overflow Report'!$AA175="April"),'Overflow Report'!$N175,"0")</f>
        <v>0</v>
      </c>
      <c r="AN177" s="176" t="str">
        <f>IF(AND('Overflow Report'!$L175="SSO, Wet Weather",'Overflow Report'!$AA175="May"),'Overflow Report'!$N175,"0")</f>
        <v>0</v>
      </c>
      <c r="AO177" s="176" t="str">
        <f>IF(AND('Overflow Report'!$L175="SSO, Wet Weather",'Overflow Report'!$AA175="June"),'Overflow Report'!$N175,"0")</f>
        <v>0</v>
      </c>
      <c r="AP177" s="176" t="str">
        <f>IF(AND('Overflow Report'!$L175="SSO, Wet Weather",'Overflow Report'!$AA175="July"),'Overflow Report'!$N175,"0")</f>
        <v>0</v>
      </c>
      <c r="AQ177" s="176" t="str">
        <f>IF(AND('Overflow Report'!$L175="SSO, Wet Weather",'Overflow Report'!$AA175="August"),'Overflow Report'!$N175,"0")</f>
        <v>0</v>
      </c>
      <c r="AR177" s="176" t="str">
        <f>IF(AND('Overflow Report'!$L175="SSO, Wet Weather",'Overflow Report'!$AA175="September"),'Overflow Report'!$N175,"0")</f>
        <v>0</v>
      </c>
      <c r="AS177" s="176" t="str">
        <f>IF(AND('Overflow Report'!$L175="SSO, Wet Weather",'Overflow Report'!$AA175="October"),'Overflow Report'!$N175,"0")</f>
        <v>0</v>
      </c>
      <c r="AT177" s="176" t="str">
        <f>IF(AND('Overflow Report'!$L175="SSO, Wet Weather",'Overflow Report'!$AA175="November"),'Overflow Report'!$N175,"0")</f>
        <v>0</v>
      </c>
      <c r="AU177" s="176" t="str">
        <f>IF(AND('Overflow Report'!$L175="SSO, Wet Weather",'Overflow Report'!$AA175="December"),'Overflow Report'!$N175,"0")</f>
        <v>0</v>
      </c>
      <c r="AV177" s="176"/>
      <c r="AW177" s="176" t="str">
        <f>IF(AND('Overflow Report'!$L175="Release [Sewer], Dry Weather",'Overflow Report'!$AA175="January"),'Overflow Report'!$N175,"0")</f>
        <v>0</v>
      </c>
      <c r="AX177" s="176" t="str">
        <f>IF(AND('Overflow Report'!$L175="Release [Sewer], Dry Weather",'Overflow Report'!$AA175="February"),'Overflow Report'!$N175,"0")</f>
        <v>0</v>
      </c>
      <c r="AY177" s="176" t="str">
        <f>IF(AND('Overflow Report'!$L175="Release [Sewer], Dry Weather",'Overflow Report'!$AA175="March"),'Overflow Report'!$N175,"0")</f>
        <v>0</v>
      </c>
      <c r="AZ177" s="176" t="str">
        <f>IF(AND('Overflow Report'!$L175="Release [Sewer], Dry Weather",'Overflow Report'!$AA175="April"),'Overflow Report'!$N175,"0")</f>
        <v>0</v>
      </c>
      <c r="BA177" s="176" t="str">
        <f>IF(AND('Overflow Report'!$L175="Release [Sewer], Dry Weather",'Overflow Report'!$AA175="May"),'Overflow Report'!$N175,"0")</f>
        <v>0</v>
      </c>
      <c r="BB177" s="176" t="str">
        <f>IF(AND('Overflow Report'!$L175="Release [Sewer], Dry Weather",'Overflow Report'!$AA175="June"),'Overflow Report'!$N175,"0")</f>
        <v>0</v>
      </c>
      <c r="BC177" s="176" t="str">
        <f>IF(AND('Overflow Report'!$L175="Release [Sewer], Dry Weather",'Overflow Report'!$AA175="July"),'Overflow Report'!$N175,"0")</f>
        <v>0</v>
      </c>
      <c r="BD177" s="176" t="str">
        <f>IF(AND('Overflow Report'!$L175="Release [Sewer], Dry Weather",'Overflow Report'!$AA175="August"),'Overflow Report'!$N175,"0")</f>
        <v>0</v>
      </c>
      <c r="BE177" s="176" t="str">
        <f>IF(AND('Overflow Report'!$L175="Release [Sewer], Dry Weather",'Overflow Report'!$AA175="September"),'Overflow Report'!$N175,"0")</f>
        <v>0</v>
      </c>
      <c r="BF177" s="176" t="str">
        <f>IF(AND('Overflow Report'!$L175="Release [Sewer], Dry Weather",'Overflow Report'!$AA175="October"),'Overflow Report'!$N175,"0")</f>
        <v>0</v>
      </c>
      <c r="BG177" s="176" t="str">
        <f>IF(AND('Overflow Report'!$L175="Release [Sewer], Dry Weather",'Overflow Report'!$AA175="November"),'Overflow Report'!$N175,"0")</f>
        <v>0</v>
      </c>
      <c r="BH177" s="176" t="str">
        <f>IF(AND('Overflow Report'!$L175="Release [Sewer], Dry Weather",'Overflow Report'!$AA175="December"),'Overflow Report'!$N175,"0")</f>
        <v>0</v>
      </c>
      <c r="BI177" s="176"/>
      <c r="BJ177" s="176" t="str">
        <f>IF(AND('Overflow Report'!$L175="Release [Sewer], Wet Weather",'Overflow Report'!$AA175="January"),'Overflow Report'!$N175,"0")</f>
        <v>0</v>
      </c>
      <c r="BK177" s="176" t="str">
        <f>IF(AND('Overflow Report'!$L175="Release [Sewer], Wet Weather",'Overflow Report'!$AA175="February"),'Overflow Report'!$N175,"0")</f>
        <v>0</v>
      </c>
      <c r="BL177" s="176" t="str">
        <f>IF(AND('Overflow Report'!$L175="Release [Sewer], Wet Weather",'Overflow Report'!$AA175="March"),'Overflow Report'!$N175,"0")</f>
        <v>0</v>
      </c>
      <c r="BM177" s="176" t="str">
        <f>IF(AND('Overflow Report'!$L175="Release [Sewer], Wet Weather",'Overflow Report'!$AA175="April"),'Overflow Report'!$N175,"0")</f>
        <v>0</v>
      </c>
      <c r="BN177" s="176" t="str">
        <f>IF(AND('Overflow Report'!$L175="Release [Sewer], Wet Weather",'Overflow Report'!$AA175="May"),'Overflow Report'!$N175,"0")</f>
        <v>0</v>
      </c>
      <c r="BO177" s="176" t="str">
        <f>IF(AND('Overflow Report'!$L175="Release [Sewer], Wet Weather",'Overflow Report'!$AA175="June"),'Overflow Report'!$N175,"0")</f>
        <v>0</v>
      </c>
      <c r="BP177" s="176" t="str">
        <f>IF(AND('Overflow Report'!$L175="Release [Sewer], Wet Weather",'Overflow Report'!$AA175="July"),'Overflow Report'!$N175,"0")</f>
        <v>0</v>
      </c>
      <c r="BQ177" s="176" t="str">
        <f>IF(AND('Overflow Report'!$L175="Release [Sewer], Wet Weather",'Overflow Report'!$AA175="August"),'Overflow Report'!$N175,"0")</f>
        <v>0</v>
      </c>
      <c r="BR177" s="176" t="str">
        <f>IF(AND('Overflow Report'!$L175="Release [Sewer], Wet Weather",'Overflow Report'!$AA175="September"),'Overflow Report'!$N175,"0")</f>
        <v>0</v>
      </c>
      <c r="BS177" s="176" t="str">
        <f>IF(AND('Overflow Report'!$L175="Release [Sewer], Wet Weather",'Overflow Report'!$AA175="October"),'Overflow Report'!$N175,"0")</f>
        <v>0</v>
      </c>
      <c r="BT177" s="176" t="str">
        <f>IF(AND('Overflow Report'!$L175="Release [Sewer], Wet Weather",'Overflow Report'!$AA175="November"),'Overflow Report'!$N175,"0")</f>
        <v>0</v>
      </c>
      <c r="BU177" s="176" t="str">
        <f>IF(AND('Overflow Report'!$L175="Release [Sewer], Wet Weather",'Overflow Report'!$AA175="December"),'Overflow Report'!$N175,"0")</f>
        <v>0</v>
      </c>
      <c r="BV177" s="176"/>
      <c r="BW177" s="176"/>
      <c r="BX177" s="176"/>
      <c r="BY177" s="176"/>
      <c r="BZ177" s="176"/>
      <c r="CA177" s="176"/>
      <c r="CB177" s="176"/>
      <c r="CC177" s="176"/>
      <c r="CD177" s="176"/>
      <c r="CE177" s="176"/>
      <c r="CF177" s="176"/>
      <c r="CG177" s="176"/>
      <c r="CH177" s="176"/>
      <c r="CI177" s="176"/>
      <c r="CJ177" s="176"/>
      <c r="DK177" s="159"/>
      <c r="DL177" s="159"/>
      <c r="DM177" s="159"/>
      <c r="DN177" s="159"/>
      <c r="DO177" s="159"/>
      <c r="DP177" s="159"/>
      <c r="DQ177" s="159"/>
      <c r="DR177" s="159"/>
      <c r="DS177" s="159"/>
      <c r="DT177" s="159"/>
      <c r="DU177" s="159"/>
      <c r="DV177" s="159"/>
      <c r="DW177" s="159"/>
      <c r="DX177" s="159"/>
    </row>
    <row r="178" spans="3:128" s="173" customFormat="1" ht="15">
      <c r="C178" s="174"/>
      <c r="D178" s="174"/>
      <c r="E178" s="174"/>
      <c r="R178" s="176"/>
      <c r="S178" s="176"/>
      <c r="T178" s="176"/>
      <c r="U178" s="176"/>
      <c r="V178" s="176"/>
      <c r="W178" s="176" t="str">
        <f>IF(AND('Overflow Report'!$L176="SSO, Dry Weather",'Overflow Report'!$AA176="January"),'Overflow Report'!$N176,"0")</f>
        <v>0</v>
      </c>
      <c r="X178" s="176" t="str">
        <f>IF(AND('Overflow Report'!$L176="SSO, Dry Weather",'Overflow Report'!$AA176="February"),'Overflow Report'!$N176,"0")</f>
        <v>0</v>
      </c>
      <c r="Y178" s="176" t="str">
        <f>IF(AND('Overflow Report'!$L176="SSO, Dry Weather",'Overflow Report'!$AA176="March"),'Overflow Report'!$N176,"0")</f>
        <v>0</v>
      </c>
      <c r="Z178" s="176" t="str">
        <f>IF(AND('Overflow Report'!$L176="SSO, Dry Weather",'Overflow Report'!$AA176="April"),'Overflow Report'!$N176,"0")</f>
        <v>0</v>
      </c>
      <c r="AA178" s="176" t="str">
        <f>IF(AND('Overflow Report'!$L176="SSO, Dry Weather",'Overflow Report'!$AA176="May"),'Overflow Report'!$N176,"0")</f>
        <v>0</v>
      </c>
      <c r="AB178" s="176" t="str">
        <f>IF(AND('Overflow Report'!$L176="SSO, Dry Weather",'Overflow Report'!$AA176="June"),'Overflow Report'!$N176,"0")</f>
        <v>0</v>
      </c>
      <c r="AC178" s="176" t="str">
        <f>IF(AND('Overflow Report'!$L176="SSO, Dry Weather",'Overflow Report'!$AA176="July"),'Overflow Report'!$N176,"0")</f>
        <v>0</v>
      </c>
      <c r="AD178" s="176" t="str">
        <f>IF(AND('Overflow Report'!$L176="SSO, Dry Weather",'Overflow Report'!$AA176="August"),'Overflow Report'!$N176,"0")</f>
        <v>0</v>
      </c>
      <c r="AE178" s="176" t="str">
        <f>IF(AND('Overflow Report'!$L176="SSO, Dry Weather",'Overflow Report'!$AA176="September"),'Overflow Report'!$N176,"0")</f>
        <v>0</v>
      </c>
      <c r="AF178" s="176" t="str">
        <f>IF(AND('Overflow Report'!$L176="SSO, Dry Weather",'Overflow Report'!$AA176="October"),'Overflow Report'!$N176,"0")</f>
        <v>0</v>
      </c>
      <c r="AG178" s="176" t="str">
        <f>IF(AND('Overflow Report'!$L176="SSO, Dry Weather",'Overflow Report'!$AA176="November"),'Overflow Report'!$N176,"0")</f>
        <v>0</v>
      </c>
      <c r="AH178" s="176" t="str">
        <f>IF(AND('Overflow Report'!$L176="SSO, Dry Weather",'Overflow Report'!$AA176="December"),'Overflow Report'!$N176,"0")</f>
        <v>0</v>
      </c>
      <c r="AI178" s="176"/>
      <c r="AJ178" s="176" t="str">
        <f>IF(AND('Overflow Report'!$L176="SSO, Wet Weather",'Overflow Report'!$AA176="January"),'Overflow Report'!$N176,"0")</f>
        <v>0</v>
      </c>
      <c r="AK178" s="176" t="str">
        <f>IF(AND('Overflow Report'!$L176="SSO, Wet Weather",'Overflow Report'!$AA176="February"),'Overflow Report'!$N176,"0")</f>
        <v>0</v>
      </c>
      <c r="AL178" s="176" t="str">
        <f>IF(AND('Overflow Report'!$L176="SSO, Wet Weather",'Overflow Report'!$AA176="March"),'Overflow Report'!$N176,"0")</f>
        <v>0</v>
      </c>
      <c r="AM178" s="176" t="str">
        <f>IF(AND('Overflow Report'!$L176="SSO, Wet Weather",'Overflow Report'!$AA176="April"),'Overflow Report'!$N176,"0")</f>
        <v>0</v>
      </c>
      <c r="AN178" s="176" t="str">
        <f>IF(AND('Overflow Report'!$L176="SSO, Wet Weather",'Overflow Report'!$AA176="May"),'Overflow Report'!$N176,"0")</f>
        <v>0</v>
      </c>
      <c r="AO178" s="176" t="str">
        <f>IF(AND('Overflow Report'!$L176="SSO, Wet Weather",'Overflow Report'!$AA176="June"),'Overflow Report'!$N176,"0")</f>
        <v>0</v>
      </c>
      <c r="AP178" s="176" t="str">
        <f>IF(AND('Overflow Report'!$L176="SSO, Wet Weather",'Overflow Report'!$AA176="July"),'Overflow Report'!$N176,"0")</f>
        <v>0</v>
      </c>
      <c r="AQ178" s="176" t="str">
        <f>IF(AND('Overflow Report'!$L176="SSO, Wet Weather",'Overflow Report'!$AA176="August"),'Overflow Report'!$N176,"0")</f>
        <v>0</v>
      </c>
      <c r="AR178" s="176" t="str">
        <f>IF(AND('Overflow Report'!$L176="SSO, Wet Weather",'Overflow Report'!$AA176="September"),'Overflow Report'!$N176,"0")</f>
        <v>0</v>
      </c>
      <c r="AS178" s="176" t="str">
        <f>IF(AND('Overflow Report'!$L176="SSO, Wet Weather",'Overflow Report'!$AA176="October"),'Overflow Report'!$N176,"0")</f>
        <v>0</v>
      </c>
      <c r="AT178" s="176" t="str">
        <f>IF(AND('Overflow Report'!$L176="SSO, Wet Weather",'Overflow Report'!$AA176="November"),'Overflow Report'!$N176,"0")</f>
        <v>0</v>
      </c>
      <c r="AU178" s="176" t="str">
        <f>IF(AND('Overflow Report'!$L176="SSO, Wet Weather",'Overflow Report'!$AA176="December"),'Overflow Report'!$N176,"0")</f>
        <v>0</v>
      </c>
      <c r="AV178" s="176"/>
      <c r="AW178" s="176" t="str">
        <f>IF(AND('Overflow Report'!$L176="Release [Sewer], Dry Weather",'Overflow Report'!$AA176="January"),'Overflow Report'!$N176,"0")</f>
        <v>0</v>
      </c>
      <c r="AX178" s="176" t="str">
        <f>IF(AND('Overflow Report'!$L176="Release [Sewer], Dry Weather",'Overflow Report'!$AA176="February"),'Overflow Report'!$N176,"0")</f>
        <v>0</v>
      </c>
      <c r="AY178" s="176" t="str">
        <f>IF(AND('Overflow Report'!$L176="Release [Sewer], Dry Weather",'Overflow Report'!$AA176="March"),'Overflow Report'!$N176,"0")</f>
        <v>0</v>
      </c>
      <c r="AZ178" s="176" t="str">
        <f>IF(AND('Overflow Report'!$L176="Release [Sewer], Dry Weather",'Overflow Report'!$AA176="April"),'Overflow Report'!$N176,"0")</f>
        <v>0</v>
      </c>
      <c r="BA178" s="176" t="str">
        <f>IF(AND('Overflow Report'!$L176="Release [Sewer], Dry Weather",'Overflow Report'!$AA176="May"),'Overflow Report'!$N176,"0")</f>
        <v>0</v>
      </c>
      <c r="BB178" s="176" t="str">
        <f>IF(AND('Overflow Report'!$L176="Release [Sewer], Dry Weather",'Overflow Report'!$AA176="June"),'Overflow Report'!$N176,"0")</f>
        <v>0</v>
      </c>
      <c r="BC178" s="176" t="str">
        <f>IF(AND('Overflow Report'!$L176="Release [Sewer], Dry Weather",'Overflow Report'!$AA176="July"),'Overflow Report'!$N176,"0")</f>
        <v>0</v>
      </c>
      <c r="BD178" s="176" t="str">
        <f>IF(AND('Overflow Report'!$L176="Release [Sewer], Dry Weather",'Overflow Report'!$AA176="August"),'Overflow Report'!$N176,"0")</f>
        <v>0</v>
      </c>
      <c r="BE178" s="176" t="str">
        <f>IF(AND('Overflow Report'!$L176="Release [Sewer], Dry Weather",'Overflow Report'!$AA176="September"),'Overflow Report'!$N176,"0")</f>
        <v>0</v>
      </c>
      <c r="BF178" s="176" t="str">
        <f>IF(AND('Overflow Report'!$L176="Release [Sewer], Dry Weather",'Overflow Report'!$AA176="October"),'Overflow Report'!$N176,"0")</f>
        <v>0</v>
      </c>
      <c r="BG178" s="176" t="str">
        <f>IF(AND('Overflow Report'!$L176="Release [Sewer], Dry Weather",'Overflow Report'!$AA176="November"),'Overflow Report'!$N176,"0")</f>
        <v>0</v>
      </c>
      <c r="BH178" s="176" t="str">
        <f>IF(AND('Overflow Report'!$L176="Release [Sewer], Dry Weather",'Overflow Report'!$AA176="December"),'Overflow Report'!$N176,"0")</f>
        <v>0</v>
      </c>
      <c r="BI178" s="176"/>
      <c r="BJ178" s="176" t="str">
        <f>IF(AND('Overflow Report'!$L176="Release [Sewer], Wet Weather",'Overflow Report'!$AA176="January"),'Overflow Report'!$N176,"0")</f>
        <v>0</v>
      </c>
      <c r="BK178" s="176" t="str">
        <f>IF(AND('Overflow Report'!$L176="Release [Sewer], Wet Weather",'Overflow Report'!$AA176="February"),'Overflow Report'!$N176,"0")</f>
        <v>0</v>
      </c>
      <c r="BL178" s="176" t="str">
        <f>IF(AND('Overflow Report'!$L176="Release [Sewer], Wet Weather",'Overflow Report'!$AA176="March"),'Overflow Report'!$N176,"0")</f>
        <v>0</v>
      </c>
      <c r="BM178" s="176" t="str">
        <f>IF(AND('Overflow Report'!$L176="Release [Sewer], Wet Weather",'Overflow Report'!$AA176="April"),'Overflow Report'!$N176,"0")</f>
        <v>0</v>
      </c>
      <c r="BN178" s="176" t="str">
        <f>IF(AND('Overflow Report'!$L176="Release [Sewer], Wet Weather",'Overflow Report'!$AA176="May"),'Overflow Report'!$N176,"0")</f>
        <v>0</v>
      </c>
      <c r="BO178" s="176" t="str">
        <f>IF(AND('Overflow Report'!$L176="Release [Sewer], Wet Weather",'Overflow Report'!$AA176="June"),'Overflow Report'!$N176,"0")</f>
        <v>0</v>
      </c>
      <c r="BP178" s="176" t="str">
        <f>IF(AND('Overflow Report'!$L176="Release [Sewer], Wet Weather",'Overflow Report'!$AA176="July"),'Overflow Report'!$N176,"0")</f>
        <v>0</v>
      </c>
      <c r="BQ178" s="176" t="str">
        <f>IF(AND('Overflow Report'!$L176="Release [Sewer], Wet Weather",'Overflow Report'!$AA176="August"),'Overflow Report'!$N176,"0")</f>
        <v>0</v>
      </c>
      <c r="BR178" s="176" t="str">
        <f>IF(AND('Overflow Report'!$L176="Release [Sewer], Wet Weather",'Overflow Report'!$AA176="September"),'Overflow Report'!$N176,"0")</f>
        <v>0</v>
      </c>
      <c r="BS178" s="176" t="str">
        <f>IF(AND('Overflow Report'!$L176="Release [Sewer], Wet Weather",'Overflow Report'!$AA176="October"),'Overflow Report'!$N176,"0")</f>
        <v>0</v>
      </c>
      <c r="BT178" s="176" t="str">
        <f>IF(AND('Overflow Report'!$L176="Release [Sewer], Wet Weather",'Overflow Report'!$AA176="November"),'Overflow Report'!$N176,"0")</f>
        <v>0</v>
      </c>
      <c r="BU178" s="176" t="str">
        <f>IF(AND('Overflow Report'!$L176="Release [Sewer], Wet Weather",'Overflow Report'!$AA176="December"),'Overflow Report'!$N176,"0")</f>
        <v>0</v>
      </c>
      <c r="BV178" s="176"/>
      <c r="BW178" s="176"/>
      <c r="BX178" s="176"/>
      <c r="BY178" s="176"/>
      <c r="BZ178" s="176"/>
      <c r="CA178" s="176"/>
      <c r="CB178" s="176"/>
      <c r="CC178" s="176"/>
      <c r="CD178" s="176"/>
      <c r="CE178" s="176"/>
      <c r="CF178" s="176"/>
      <c r="CG178" s="176"/>
      <c r="CH178" s="176"/>
      <c r="CI178" s="176"/>
      <c r="CJ178" s="176"/>
      <c r="DK178" s="159"/>
      <c r="DL178" s="159"/>
      <c r="DM178" s="159"/>
      <c r="DN178" s="159"/>
      <c r="DO178" s="159"/>
      <c r="DP178" s="159"/>
      <c r="DQ178" s="159"/>
      <c r="DR178" s="159"/>
      <c r="DS178" s="159"/>
      <c r="DT178" s="159"/>
      <c r="DU178" s="159"/>
      <c r="DV178" s="159"/>
      <c r="DW178" s="159"/>
      <c r="DX178" s="159"/>
    </row>
    <row r="179" spans="3:128" s="173" customFormat="1" ht="15">
      <c r="C179" s="174"/>
      <c r="D179" s="174"/>
      <c r="E179" s="174"/>
      <c r="R179" s="176"/>
      <c r="S179" s="176"/>
      <c r="T179" s="176"/>
      <c r="U179" s="176"/>
      <c r="V179" s="176"/>
      <c r="W179" s="176" t="str">
        <f>IF(AND('Overflow Report'!$L177="SSO, Dry Weather",'Overflow Report'!$AA177="January"),'Overflow Report'!$N177,"0")</f>
        <v>0</v>
      </c>
      <c r="X179" s="176" t="str">
        <f>IF(AND('Overflow Report'!$L177="SSO, Dry Weather",'Overflow Report'!$AA177="February"),'Overflow Report'!$N177,"0")</f>
        <v>0</v>
      </c>
      <c r="Y179" s="176" t="str">
        <f>IF(AND('Overflow Report'!$L177="SSO, Dry Weather",'Overflow Report'!$AA177="March"),'Overflow Report'!$N177,"0")</f>
        <v>0</v>
      </c>
      <c r="Z179" s="176" t="str">
        <f>IF(AND('Overflow Report'!$L177="SSO, Dry Weather",'Overflow Report'!$AA177="April"),'Overflow Report'!$N177,"0")</f>
        <v>0</v>
      </c>
      <c r="AA179" s="176" t="str">
        <f>IF(AND('Overflow Report'!$L177="SSO, Dry Weather",'Overflow Report'!$AA177="May"),'Overflow Report'!$N177,"0")</f>
        <v>0</v>
      </c>
      <c r="AB179" s="176" t="str">
        <f>IF(AND('Overflow Report'!$L177="SSO, Dry Weather",'Overflow Report'!$AA177="June"),'Overflow Report'!$N177,"0")</f>
        <v>0</v>
      </c>
      <c r="AC179" s="176" t="str">
        <f>IF(AND('Overflow Report'!$L177="SSO, Dry Weather",'Overflow Report'!$AA177="July"),'Overflow Report'!$N177,"0")</f>
        <v>0</v>
      </c>
      <c r="AD179" s="176" t="str">
        <f>IF(AND('Overflow Report'!$L177="SSO, Dry Weather",'Overflow Report'!$AA177="August"),'Overflow Report'!$N177,"0")</f>
        <v>0</v>
      </c>
      <c r="AE179" s="176" t="str">
        <f>IF(AND('Overflow Report'!$L177="SSO, Dry Weather",'Overflow Report'!$AA177="September"),'Overflow Report'!$N177,"0")</f>
        <v>0</v>
      </c>
      <c r="AF179" s="176" t="str">
        <f>IF(AND('Overflow Report'!$L177="SSO, Dry Weather",'Overflow Report'!$AA177="October"),'Overflow Report'!$N177,"0")</f>
        <v>0</v>
      </c>
      <c r="AG179" s="176" t="str">
        <f>IF(AND('Overflow Report'!$L177="SSO, Dry Weather",'Overflow Report'!$AA177="November"),'Overflow Report'!$N177,"0")</f>
        <v>0</v>
      </c>
      <c r="AH179" s="176" t="str">
        <f>IF(AND('Overflow Report'!$L177="SSO, Dry Weather",'Overflow Report'!$AA177="December"),'Overflow Report'!$N177,"0")</f>
        <v>0</v>
      </c>
      <c r="AI179" s="176"/>
      <c r="AJ179" s="176" t="str">
        <f>IF(AND('Overflow Report'!$L177="SSO, Wet Weather",'Overflow Report'!$AA177="January"),'Overflow Report'!$N177,"0")</f>
        <v>0</v>
      </c>
      <c r="AK179" s="176" t="str">
        <f>IF(AND('Overflow Report'!$L177="SSO, Wet Weather",'Overflow Report'!$AA177="February"),'Overflow Report'!$N177,"0")</f>
        <v>0</v>
      </c>
      <c r="AL179" s="176" t="str">
        <f>IF(AND('Overflow Report'!$L177="SSO, Wet Weather",'Overflow Report'!$AA177="March"),'Overflow Report'!$N177,"0")</f>
        <v>0</v>
      </c>
      <c r="AM179" s="176" t="str">
        <f>IF(AND('Overflow Report'!$L177="SSO, Wet Weather",'Overflow Report'!$AA177="April"),'Overflow Report'!$N177,"0")</f>
        <v>0</v>
      </c>
      <c r="AN179" s="176" t="str">
        <f>IF(AND('Overflow Report'!$L177="SSO, Wet Weather",'Overflow Report'!$AA177="May"),'Overflow Report'!$N177,"0")</f>
        <v>0</v>
      </c>
      <c r="AO179" s="176" t="str">
        <f>IF(AND('Overflow Report'!$L177="SSO, Wet Weather",'Overflow Report'!$AA177="June"),'Overflow Report'!$N177,"0")</f>
        <v>0</v>
      </c>
      <c r="AP179" s="176" t="str">
        <f>IF(AND('Overflow Report'!$L177="SSO, Wet Weather",'Overflow Report'!$AA177="July"),'Overflow Report'!$N177,"0")</f>
        <v>0</v>
      </c>
      <c r="AQ179" s="176" t="str">
        <f>IF(AND('Overflow Report'!$L177="SSO, Wet Weather",'Overflow Report'!$AA177="August"),'Overflow Report'!$N177,"0")</f>
        <v>0</v>
      </c>
      <c r="AR179" s="176" t="str">
        <f>IF(AND('Overflow Report'!$L177="SSO, Wet Weather",'Overflow Report'!$AA177="September"),'Overflow Report'!$N177,"0")</f>
        <v>0</v>
      </c>
      <c r="AS179" s="176" t="str">
        <f>IF(AND('Overflow Report'!$L177="SSO, Wet Weather",'Overflow Report'!$AA177="October"),'Overflow Report'!$N177,"0")</f>
        <v>0</v>
      </c>
      <c r="AT179" s="176" t="str">
        <f>IF(AND('Overflow Report'!$L177="SSO, Wet Weather",'Overflow Report'!$AA177="November"),'Overflow Report'!$N177,"0")</f>
        <v>0</v>
      </c>
      <c r="AU179" s="176" t="str">
        <f>IF(AND('Overflow Report'!$L177="SSO, Wet Weather",'Overflow Report'!$AA177="December"),'Overflow Report'!$N177,"0")</f>
        <v>0</v>
      </c>
      <c r="AV179" s="176"/>
      <c r="AW179" s="176" t="str">
        <f>IF(AND('Overflow Report'!$L177="Release [Sewer], Dry Weather",'Overflow Report'!$AA177="January"),'Overflow Report'!$N177,"0")</f>
        <v>0</v>
      </c>
      <c r="AX179" s="176" t="str">
        <f>IF(AND('Overflow Report'!$L177="Release [Sewer], Dry Weather",'Overflow Report'!$AA177="February"),'Overflow Report'!$N177,"0")</f>
        <v>0</v>
      </c>
      <c r="AY179" s="176" t="str">
        <f>IF(AND('Overflow Report'!$L177="Release [Sewer], Dry Weather",'Overflow Report'!$AA177="March"),'Overflow Report'!$N177,"0")</f>
        <v>0</v>
      </c>
      <c r="AZ179" s="176" t="str">
        <f>IF(AND('Overflow Report'!$L177="Release [Sewer], Dry Weather",'Overflow Report'!$AA177="April"),'Overflow Report'!$N177,"0")</f>
        <v>0</v>
      </c>
      <c r="BA179" s="176" t="str">
        <f>IF(AND('Overflow Report'!$L177="Release [Sewer], Dry Weather",'Overflow Report'!$AA177="May"),'Overflow Report'!$N177,"0")</f>
        <v>0</v>
      </c>
      <c r="BB179" s="176" t="str">
        <f>IF(AND('Overflow Report'!$L177="Release [Sewer], Dry Weather",'Overflow Report'!$AA177="June"),'Overflow Report'!$N177,"0")</f>
        <v>0</v>
      </c>
      <c r="BC179" s="176" t="str">
        <f>IF(AND('Overflow Report'!$L177="Release [Sewer], Dry Weather",'Overflow Report'!$AA177="July"),'Overflow Report'!$N177,"0")</f>
        <v>0</v>
      </c>
      <c r="BD179" s="176" t="str">
        <f>IF(AND('Overflow Report'!$L177="Release [Sewer], Dry Weather",'Overflow Report'!$AA177="August"),'Overflow Report'!$N177,"0")</f>
        <v>0</v>
      </c>
      <c r="BE179" s="176" t="str">
        <f>IF(AND('Overflow Report'!$L177="Release [Sewer], Dry Weather",'Overflow Report'!$AA177="September"),'Overflow Report'!$N177,"0")</f>
        <v>0</v>
      </c>
      <c r="BF179" s="176" t="str">
        <f>IF(AND('Overflow Report'!$L177="Release [Sewer], Dry Weather",'Overflow Report'!$AA177="October"),'Overflow Report'!$N177,"0")</f>
        <v>0</v>
      </c>
      <c r="BG179" s="176" t="str">
        <f>IF(AND('Overflow Report'!$L177="Release [Sewer], Dry Weather",'Overflow Report'!$AA177="November"),'Overflow Report'!$N177,"0")</f>
        <v>0</v>
      </c>
      <c r="BH179" s="176" t="str">
        <f>IF(AND('Overflow Report'!$L177="Release [Sewer], Dry Weather",'Overflow Report'!$AA177="December"),'Overflow Report'!$N177,"0")</f>
        <v>0</v>
      </c>
      <c r="BI179" s="176"/>
      <c r="BJ179" s="176" t="str">
        <f>IF(AND('Overflow Report'!$L177="Release [Sewer], Wet Weather",'Overflow Report'!$AA177="January"),'Overflow Report'!$N177,"0")</f>
        <v>0</v>
      </c>
      <c r="BK179" s="176" t="str">
        <f>IF(AND('Overflow Report'!$L177="Release [Sewer], Wet Weather",'Overflow Report'!$AA177="February"),'Overflow Report'!$N177,"0")</f>
        <v>0</v>
      </c>
      <c r="BL179" s="176" t="str">
        <f>IF(AND('Overflow Report'!$L177="Release [Sewer], Wet Weather",'Overflow Report'!$AA177="March"),'Overflow Report'!$N177,"0")</f>
        <v>0</v>
      </c>
      <c r="BM179" s="176" t="str">
        <f>IF(AND('Overflow Report'!$L177="Release [Sewer], Wet Weather",'Overflow Report'!$AA177="April"),'Overflow Report'!$N177,"0")</f>
        <v>0</v>
      </c>
      <c r="BN179" s="176" t="str">
        <f>IF(AND('Overflow Report'!$L177="Release [Sewer], Wet Weather",'Overflow Report'!$AA177="May"),'Overflow Report'!$N177,"0")</f>
        <v>0</v>
      </c>
      <c r="BO179" s="176" t="str">
        <f>IF(AND('Overflow Report'!$L177="Release [Sewer], Wet Weather",'Overflow Report'!$AA177="June"),'Overflow Report'!$N177,"0")</f>
        <v>0</v>
      </c>
      <c r="BP179" s="176" t="str">
        <f>IF(AND('Overflow Report'!$L177="Release [Sewer], Wet Weather",'Overflow Report'!$AA177="July"),'Overflow Report'!$N177,"0")</f>
        <v>0</v>
      </c>
      <c r="BQ179" s="176" t="str">
        <f>IF(AND('Overflow Report'!$L177="Release [Sewer], Wet Weather",'Overflow Report'!$AA177="August"),'Overflow Report'!$N177,"0")</f>
        <v>0</v>
      </c>
      <c r="BR179" s="176" t="str">
        <f>IF(AND('Overflow Report'!$L177="Release [Sewer], Wet Weather",'Overflow Report'!$AA177="September"),'Overflow Report'!$N177,"0")</f>
        <v>0</v>
      </c>
      <c r="BS179" s="176" t="str">
        <f>IF(AND('Overflow Report'!$L177="Release [Sewer], Wet Weather",'Overflow Report'!$AA177="October"),'Overflow Report'!$N177,"0")</f>
        <v>0</v>
      </c>
      <c r="BT179" s="176" t="str">
        <f>IF(AND('Overflow Report'!$L177="Release [Sewer], Wet Weather",'Overflow Report'!$AA177="November"),'Overflow Report'!$N177,"0")</f>
        <v>0</v>
      </c>
      <c r="BU179" s="176" t="str">
        <f>IF(AND('Overflow Report'!$L177="Release [Sewer], Wet Weather",'Overflow Report'!$AA177="December"),'Overflow Report'!$N177,"0")</f>
        <v>0</v>
      </c>
      <c r="BV179" s="176"/>
      <c r="BW179" s="176"/>
      <c r="BX179" s="176"/>
      <c r="BY179" s="176"/>
      <c r="BZ179" s="176"/>
      <c r="CA179" s="176"/>
      <c r="CB179" s="176"/>
      <c r="CC179" s="176"/>
      <c r="CD179" s="176"/>
      <c r="CE179" s="176"/>
      <c r="CF179" s="176"/>
      <c r="CG179" s="176"/>
      <c r="CH179" s="176"/>
      <c r="CI179" s="176"/>
      <c r="CJ179" s="176"/>
      <c r="DK179" s="159"/>
      <c r="DL179" s="159"/>
      <c r="DM179" s="159"/>
      <c r="DN179" s="159"/>
      <c r="DO179" s="159"/>
      <c r="DP179" s="159"/>
      <c r="DQ179" s="159"/>
      <c r="DR179" s="159"/>
      <c r="DS179" s="159"/>
      <c r="DT179" s="159"/>
      <c r="DU179" s="159"/>
      <c r="DV179" s="159"/>
      <c r="DW179" s="159"/>
      <c r="DX179" s="159"/>
    </row>
    <row r="180" spans="3:128" s="173" customFormat="1" ht="15">
      <c r="C180" s="174"/>
      <c r="D180" s="174"/>
      <c r="E180" s="174"/>
      <c r="R180" s="176"/>
      <c r="S180" s="176"/>
      <c r="T180" s="176"/>
      <c r="U180" s="176"/>
      <c r="V180" s="176"/>
      <c r="W180" s="176" t="str">
        <f>IF(AND('Overflow Report'!$L178="SSO, Dry Weather",'Overflow Report'!$AA178="January"),'Overflow Report'!$N178,"0")</f>
        <v>0</v>
      </c>
      <c r="X180" s="176" t="str">
        <f>IF(AND('Overflow Report'!$L178="SSO, Dry Weather",'Overflow Report'!$AA178="February"),'Overflow Report'!$N178,"0")</f>
        <v>0</v>
      </c>
      <c r="Y180" s="176" t="str">
        <f>IF(AND('Overflow Report'!$L178="SSO, Dry Weather",'Overflow Report'!$AA178="March"),'Overflow Report'!$N178,"0")</f>
        <v>0</v>
      </c>
      <c r="Z180" s="176" t="str">
        <f>IF(AND('Overflow Report'!$L178="SSO, Dry Weather",'Overflow Report'!$AA178="April"),'Overflow Report'!$N178,"0")</f>
        <v>0</v>
      </c>
      <c r="AA180" s="176" t="str">
        <f>IF(AND('Overflow Report'!$L178="SSO, Dry Weather",'Overflow Report'!$AA178="May"),'Overflow Report'!$N178,"0")</f>
        <v>0</v>
      </c>
      <c r="AB180" s="176" t="str">
        <f>IF(AND('Overflow Report'!$L178="SSO, Dry Weather",'Overflow Report'!$AA178="June"),'Overflow Report'!$N178,"0")</f>
        <v>0</v>
      </c>
      <c r="AC180" s="176" t="str">
        <f>IF(AND('Overflow Report'!$L178="SSO, Dry Weather",'Overflow Report'!$AA178="July"),'Overflow Report'!$N178,"0")</f>
        <v>0</v>
      </c>
      <c r="AD180" s="176" t="str">
        <f>IF(AND('Overflow Report'!$L178="SSO, Dry Weather",'Overflow Report'!$AA178="August"),'Overflow Report'!$N178,"0")</f>
        <v>0</v>
      </c>
      <c r="AE180" s="176" t="str">
        <f>IF(AND('Overflow Report'!$L178="SSO, Dry Weather",'Overflow Report'!$AA178="September"),'Overflow Report'!$N178,"0")</f>
        <v>0</v>
      </c>
      <c r="AF180" s="176" t="str">
        <f>IF(AND('Overflow Report'!$L178="SSO, Dry Weather",'Overflow Report'!$AA178="October"),'Overflow Report'!$N178,"0")</f>
        <v>0</v>
      </c>
      <c r="AG180" s="176" t="str">
        <f>IF(AND('Overflow Report'!$L178="SSO, Dry Weather",'Overflow Report'!$AA178="November"),'Overflow Report'!$N178,"0")</f>
        <v>0</v>
      </c>
      <c r="AH180" s="176" t="str">
        <f>IF(AND('Overflow Report'!$L178="SSO, Dry Weather",'Overflow Report'!$AA178="December"),'Overflow Report'!$N178,"0")</f>
        <v>0</v>
      </c>
      <c r="AI180" s="176"/>
      <c r="AJ180" s="176" t="str">
        <f>IF(AND('Overflow Report'!$L178="SSO, Wet Weather",'Overflow Report'!$AA178="January"),'Overflow Report'!$N178,"0")</f>
        <v>0</v>
      </c>
      <c r="AK180" s="176" t="str">
        <f>IF(AND('Overflow Report'!$L178="SSO, Wet Weather",'Overflow Report'!$AA178="February"),'Overflow Report'!$N178,"0")</f>
        <v>0</v>
      </c>
      <c r="AL180" s="176" t="str">
        <f>IF(AND('Overflow Report'!$L178="SSO, Wet Weather",'Overflow Report'!$AA178="March"),'Overflow Report'!$N178,"0")</f>
        <v>0</v>
      </c>
      <c r="AM180" s="176" t="str">
        <f>IF(AND('Overflow Report'!$L178="SSO, Wet Weather",'Overflow Report'!$AA178="April"),'Overflow Report'!$N178,"0")</f>
        <v>0</v>
      </c>
      <c r="AN180" s="176" t="str">
        <f>IF(AND('Overflow Report'!$L178="SSO, Wet Weather",'Overflow Report'!$AA178="May"),'Overflow Report'!$N178,"0")</f>
        <v>0</v>
      </c>
      <c r="AO180" s="176" t="str">
        <f>IF(AND('Overflow Report'!$L178="SSO, Wet Weather",'Overflow Report'!$AA178="June"),'Overflow Report'!$N178,"0")</f>
        <v>0</v>
      </c>
      <c r="AP180" s="176" t="str">
        <f>IF(AND('Overflow Report'!$L178="SSO, Wet Weather",'Overflow Report'!$AA178="July"),'Overflow Report'!$N178,"0")</f>
        <v>0</v>
      </c>
      <c r="AQ180" s="176" t="str">
        <f>IF(AND('Overflow Report'!$L178="SSO, Wet Weather",'Overflow Report'!$AA178="August"),'Overflow Report'!$N178,"0")</f>
        <v>0</v>
      </c>
      <c r="AR180" s="176" t="str">
        <f>IF(AND('Overflow Report'!$L178="SSO, Wet Weather",'Overflow Report'!$AA178="September"),'Overflow Report'!$N178,"0")</f>
        <v>0</v>
      </c>
      <c r="AS180" s="176" t="str">
        <f>IF(AND('Overflow Report'!$L178="SSO, Wet Weather",'Overflow Report'!$AA178="October"),'Overflow Report'!$N178,"0")</f>
        <v>0</v>
      </c>
      <c r="AT180" s="176" t="str">
        <f>IF(AND('Overflow Report'!$L178="SSO, Wet Weather",'Overflow Report'!$AA178="November"),'Overflow Report'!$N178,"0")</f>
        <v>0</v>
      </c>
      <c r="AU180" s="176" t="str">
        <f>IF(AND('Overflow Report'!$L178="SSO, Wet Weather",'Overflow Report'!$AA178="December"),'Overflow Report'!$N178,"0")</f>
        <v>0</v>
      </c>
      <c r="AV180" s="176"/>
      <c r="AW180" s="176" t="str">
        <f>IF(AND('Overflow Report'!$L178="Release [Sewer], Dry Weather",'Overflow Report'!$AA178="January"),'Overflow Report'!$N178,"0")</f>
        <v>0</v>
      </c>
      <c r="AX180" s="176" t="str">
        <f>IF(AND('Overflow Report'!$L178="Release [Sewer], Dry Weather",'Overflow Report'!$AA178="February"),'Overflow Report'!$N178,"0")</f>
        <v>0</v>
      </c>
      <c r="AY180" s="176" t="str">
        <f>IF(AND('Overflow Report'!$L178="Release [Sewer], Dry Weather",'Overflow Report'!$AA178="March"),'Overflow Report'!$N178,"0")</f>
        <v>0</v>
      </c>
      <c r="AZ180" s="176" t="str">
        <f>IF(AND('Overflow Report'!$L178="Release [Sewer], Dry Weather",'Overflow Report'!$AA178="April"),'Overflow Report'!$N178,"0")</f>
        <v>0</v>
      </c>
      <c r="BA180" s="176" t="str">
        <f>IF(AND('Overflow Report'!$L178="Release [Sewer], Dry Weather",'Overflow Report'!$AA178="May"),'Overflow Report'!$N178,"0")</f>
        <v>0</v>
      </c>
      <c r="BB180" s="176" t="str">
        <f>IF(AND('Overflow Report'!$L178="Release [Sewer], Dry Weather",'Overflow Report'!$AA178="June"),'Overflow Report'!$N178,"0")</f>
        <v>0</v>
      </c>
      <c r="BC180" s="176" t="str">
        <f>IF(AND('Overflow Report'!$L178="Release [Sewer], Dry Weather",'Overflow Report'!$AA178="July"),'Overflow Report'!$N178,"0")</f>
        <v>0</v>
      </c>
      <c r="BD180" s="176" t="str">
        <f>IF(AND('Overflow Report'!$L178="Release [Sewer], Dry Weather",'Overflow Report'!$AA178="August"),'Overflow Report'!$N178,"0")</f>
        <v>0</v>
      </c>
      <c r="BE180" s="176" t="str">
        <f>IF(AND('Overflow Report'!$L178="Release [Sewer], Dry Weather",'Overflow Report'!$AA178="September"),'Overflow Report'!$N178,"0")</f>
        <v>0</v>
      </c>
      <c r="BF180" s="176" t="str">
        <f>IF(AND('Overflow Report'!$L178="Release [Sewer], Dry Weather",'Overflow Report'!$AA178="October"),'Overflow Report'!$N178,"0")</f>
        <v>0</v>
      </c>
      <c r="BG180" s="176" t="str">
        <f>IF(AND('Overflow Report'!$L178="Release [Sewer], Dry Weather",'Overflow Report'!$AA178="November"),'Overflow Report'!$N178,"0")</f>
        <v>0</v>
      </c>
      <c r="BH180" s="176" t="str">
        <f>IF(AND('Overflow Report'!$L178="Release [Sewer], Dry Weather",'Overflow Report'!$AA178="December"),'Overflow Report'!$N178,"0")</f>
        <v>0</v>
      </c>
      <c r="BI180" s="176"/>
      <c r="BJ180" s="176" t="str">
        <f>IF(AND('Overflow Report'!$L178="Release [Sewer], Wet Weather",'Overflow Report'!$AA178="January"),'Overflow Report'!$N178,"0")</f>
        <v>0</v>
      </c>
      <c r="BK180" s="176" t="str">
        <f>IF(AND('Overflow Report'!$L178="Release [Sewer], Wet Weather",'Overflow Report'!$AA178="February"),'Overflow Report'!$N178,"0")</f>
        <v>0</v>
      </c>
      <c r="BL180" s="176" t="str">
        <f>IF(AND('Overflow Report'!$L178="Release [Sewer], Wet Weather",'Overflow Report'!$AA178="March"),'Overflow Report'!$N178,"0")</f>
        <v>0</v>
      </c>
      <c r="BM180" s="176" t="str">
        <f>IF(AND('Overflow Report'!$L178="Release [Sewer], Wet Weather",'Overflow Report'!$AA178="April"),'Overflow Report'!$N178,"0")</f>
        <v>0</v>
      </c>
      <c r="BN180" s="176" t="str">
        <f>IF(AND('Overflow Report'!$L178="Release [Sewer], Wet Weather",'Overflow Report'!$AA178="May"),'Overflow Report'!$N178,"0")</f>
        <v>0</v>
      </c>
      <c r="BO180" s="176" t="str">
        <f>IF(AND('Overflow Report'!$L178="Release [Sewer], Wet Weather",'Overflow Report'!$AA178="June"),'Overflow Report'!$N178,"0")</f>
        <v>0</v>
      </c>
      <c r="BP180" s="176" t="str">
        <f>IF(AND('Overflow Report'!$L178="Release [Sewer], Wet Weather",'Overflow Report'!$AA178="July"),'Overflow Report'!$N178,"0")</f>
        <v>0</v>
      </c>
      <c r="BQ180" s="176" t="str">
        <f>IF(AND('Overflow Report'!$L178="Release [Sewer], Wet Weather",'Overflow Report'!$AA178="August"),'Overflow Report'!$N178,"0")</f>
        <v>0</v>
      </c>
      <c r="BR180" s="176" t="str">
        <f>IF(AND('Overflow Report'!$L178="Release [Sewer], Wet Weather",'Overflow Report'!$AA178="September"),'Overflow Report'!$N178,"0")</f>
        <v>0</v>
      </c>
      <c r="BS180" s="176" t="str">
        <f>IF(AND('Overflow Report'!$L178="Release [Sewer], Wet Weather",'Overflow Report'!$AA178="October"),'Overflow Report'!$N178,"0")</f>
        <v>0</v>
      </c>
      <c r="BT180" s="176" t="str">
        <f>IF(AND('Overflow Report'!$L178="Release [Sewer], Wet Weather",'Overflow Report'!$AA178="November"),'Overflow Report'!$N178,"0")</f>
        <v>0</v>
      </c>
      <c r="BU180" s="176" t="str">
        <f>IF(AND('Overflow Report'!$L178="Release [Sewer], Wet Weather",'Overflow Report'!$AA178="December"),'Overflow Report'!$N178,"0")</f>
        <v>0</v>
      </c>
      <c r="BV180" s="176"/>
      <c r="BW180" s="176"/>
      <c r="BX180" s="176"/>
      <c r="BY180" s="176"/>
      <c r="BZ180" s="176"/>
      <c r="CA180" s="176"/>
      <c r="CB180" s="176"/>
      <c r="CC180" s="176"/>
      <c r="CD180" s="176"/>
      <c r="CE180" s="176"/>
      <c r="CF180" s="176"/>
      <c r="CG180" s="176"/>
      <c r="CH180" s="176"/>
      <c r="CI180" s="176"/>
      <c r="CJ180" s="176"/>
      <c r="DK180" s="159"/>
      <c r="DL180" s="159"/>
      <c r="DM180" s="159"/>
      <c r="DN180" s="159"/>
      <c r="DO180" s="159"/>
      <c r="DP180" s="159"/>
      <c r="DQ180" s="159"/>
      <c r="DR180" s="159"/>
      <c r="DS180" s="159"/>
      <c r="DT180" s="159"/>
      <c r="DU180" s="159"/>
      <c r="DV180" s="159"/>
      <c r="DW180" s="159"/>
      <c r="DX180" s="159"/>
    </row>
    <row r="181" spans="3:128" s="173" customFormat="1" ht="15">
      <c r="C181" s="174"/>
      <c r="D181" s="174"/>
      <c r="E181" s="174"/>
      <c r="R181" s="176"/>
      <c r="S181" s="176"/>
      <c r="T181" s="176"/>
      <c r="U181" s="176"/>
      <c r="V181" s="176"/>
      <c r="W181" s="176" t="str">
        <f>IF(AND('Overflow Report'!$L179="SSO, Dry Weather",'Overflow Report'!$AA179="January"),'Overflow Report'!$N179,"0")</f>
        <v>0</v>
      </c>
      <c r="X181" s="176" t="str">
        <f>IF(AND('Overflow Report'!$L179="SSO, Dry Weather",'Overflow Report'!$AA179="February"),'Overflow Report'!$N179,"0")</f>
        <v>0</v>
      </c>
      <c r="Y181" s="176" t="str">
        <f>IF(AND('Overflow Report'!$L179="SSO, Dry Weather",'Overflow Report'!$AA179="March"),'Overflow Report'!$N179,"0")</f>
        <v>0</v>
      </c>
      <c r="Z181" s="176" t="str">
        <f>IF(AND('Overflow Report'!$L179="SSO, Dry Weather",'Overflow Report'!$AA179="April"),'Overflow Report'!$N179,"0")</f>
        <v>0</v>
      </c>
      <c r="AA181" s="176" t="str">
        <f>IF(AND('Overflow Report'!$L179="SSO, Dry Weather",'Overflow Report'!$AA179="May"),'Overflow Report'!$N179,"0")</f>
        <v>0</v>
      </c>
      <c r="AB181" s="176" t="str">
        <f>IF(AND('Overflow Report'!$L179="SSO, Dry Weather",'Overflow Report'!$AA179="June"),'Overflow Report'!$N179,"0")</f>
        <v>0</v>
      </c>
      <c r="AC181" s="176" t="str">
        <f>IF(AND('Overflow Report'!$L179="SSO, Dry Weather",'Overflow Report'!$AA179="July"),'Overflow Report'!$N179,"0")</f>
        <v>0</v>
      </c>
      <c r="AD181" s="176" t="str">
        <f>IF(AND('Overflow Report'!$L179="SSO, Dry Weather",'Overflow Report'!$AA179="August"),'Overflow Report'!$N179,"0")</f>
        <v>0</v>
      </c>
      <c r="AE181" s="176" t="str">
        <f>IF(AND('Overflow Report'!$L179="SSO, Dry Weather",'Overflow Report'!$AA179="September"),'Overflow Report'!$N179,"0")</f>
        <v>0</v>
      </c>
      <c r="AF181" s="176" t="str">
        <f>IF(AND('Overflow Report'!$L179="SSO, Dry Weather",'Overflow Report'!$AA179="October"),'Overflow Report'!$N179,"0")</f>
        <v>0</v>
      </c>
      <c r="AG181" s="176" t="str">
        <f>IF(AND('Overflow Report'!$L179="SSO, Dry Weather",'Overflow Report'!$AA179="November"),'Overflow Report'!$N179,"0")</f>
        <v>0</v>
      </c>
      <c r="AH181" s="176" t="str">
        <f>IF(AND('Overflow Report'!$L179="SSO, Dry Weather",'Overflow Report'!$AA179="December"),'Overflow Report'!$N179,"0")</f>
        <v>0</v>
      </c>
      <c r="AI181" s="176"/>
      <c r="AJ181" s="176" t="str">
        <f>IF(AND('Overflow Report'!$L179="SSO, Wet Weather",'Overflow Report'!$AA179="January"),'Overflow Report'!$N179,"0")</f>
        <v>0</v>
      </c>
      <c r="AK181" s="176" t="str">
        <f>IF(AND('Overflow Report'!$L179="SSO, Wet Weather",'Overflow Report'!$AA179="February"),'Overflow Report'!$N179,"0")</f>
        <v>0</v>
      </c>
      <c r="AL181" s="176" t="str">
        <f>IF(AND('Overflow Report'!$L179="SSO, Wet Weather",'Overflow Report'!$AA179="March"),'Overflow Report'!$N179,"0")</f>
        <v>0</v>
      </c>
      <c r="AM181" s="176" t="str">
        <f>IF(AND('Overflow Report'!$L179="SSO, Wet Weather",'Overflow Report'!$AA179="April"),'Overflow Report'!$N179,"0")</f>
        <v>0</v>
      </c>
      <c r="AN181" s="176" t="str">
        <f>IF(AND('Overflow Report'!$L179="SSO, Wet Weather",'Overflow Report'!$AA179="May"),'Overflow Report'!$N179,"0")</f>
        <v>0</v>
      </c>
      <c r="AO181" s="176" t="str">
        <f>IF(AND('Overflow Report'!$L179="SSO, Wet Weather",'Overflow Report'!$AA179="June"),'Overflow Report'!$N179,"0")</f>
        <v>0</v>
      </c>
      <c r="AP181" s="176" t="str">
        <f>IF(AND('Overflow Report'!$L179="SSO, Wet Weather",'Overflow Report'!$AA179="July"),'Overflow Report'!$N179,"0")</f>
        <v>0</v>
      </c>
      <c r="AQ181" s="176" t="str">
        <f>IF(AND('Overflow Report'!$L179="SSO, Wet Weather",'Overflow Report'!$AA179="August"),'Overflow Report'!$N179,"0")</f>
        <v>0</v>
      </c>
      <c r="AR181" s="176" t="str">
        <f>IF(AND('Overflow Report'!$L179="SSO, Wet Weather",'Overflow Report'!$AA179="September"),'Overflow Report'!$N179,"0")</f>
        <v>0</v>
      </c>
      <c r="AS181" s="176" t="str">
        <f>IF(AND('Overflow Report'!$L179="SSO, Wet Weather",'Overflow Report'!$AA179="October"),'Overflow Report'!$N179,"0")</f>
        <v>0</v>
      </c>
      <c r="AT181" s="176" t="str">
        <f>IF(AND('Overflow Report'!$L179="SSO, Wet Weather",'Overflow Report'!$AA179="November"),'Overflow Report'!$N179,"0")</f>
        <v>0</v>
      </c>
      <c r="AU181" s="176" t="str">
        <f>IF(AND('Overflow Report'!$L179="SSO, Wet Weather",'Overflow Report'!$AA179="December"),'Overflow Report'!$N179,"0")</f>
        <v>0</v>
      </c>
      <c r="AV181" s="176"/>
      <c r="AW181" s="176" t="str">
        <f>IF(AND('Overflow Report'!$L179="Release [Sewer], Dry Weather",'Overflow Report'!$AA179="January"),'Overflow Report'!$N179,"0")</f>
        <v>0</v>
      </c>
      <c r="AX181" s="176" t="str">
        <f>IF(AND('Overflow Report'!$L179="Release [Sewer], Dry Weather",'Overflow Report'!$AA179="February"),'Overflow Report'!$N179,"0")</f>
        <v>0</v>
      </c>
      <c r="AY181" s="176" t="str">
        <f>IF(AND('Overflow Report'!$L179="Release [Sewer], Dry Weather",'Overflow Report'!$AA179="March"),'Overflow Report'!$N179,"0")</f>
        <v>0</v>
      </c>
      <c r="AZ181" s="176" t="str">
        <f>IF(AND('Overflow Report'!$L179="Release [Sewer], Dry Weather",'Overflow Report'!$AA179="April"),'Overflow Report'!$N179,"0")</f>
        <v>0</v>
      </c>
      <c r="BA181" s="176" t="str">
        <f>IF(AND('Overflow Report'!$L179="Release [Sewer], Dry Weather",'Overflow Report'!$AA179="May"),'Overflow Report'!$N179,"0")</f>
        <v>0</v>
      </c>
      <c r="BB181" s="176" t="str">
        <f>IF(AND('Overflow Report'!$L179="Release [Sewer], Dry Weather",'Overflow Report'!$AA179="June"),'Overflow Report'!$N179,"0")</f>
        <v>0</v>
      </c>
      <c r="BC181" s="176" t="str">
        <f>IF(AND('Overflow Report'!$L179="Release [Sewer], Dry Weather",'Overflow Report'!$AA179="July"),'Overflow Report'!$N179,"0")</f>
        <v>0</v>
      </c>
      <c r="BD181" s="176" t="str">
        <f>IF(AND('Overflow Report'!$L179="Release [Sewer], Dry Weather",'Overflow Report'!$AA179="August"),'Overflow Report'!$N179,"0")</f>
        <v>0</v>
      </c>
      <c r="BE181" s="176" t="str">
        <f>IF(AND('Overflow Report'!$L179="Release [Sewer], Dry Weather",'Overflow Report'!$AA179="September"),'Overflow Report'!$N179,"0")</f>
        <v>0</v>
      </c>
      <c r="BF181" s="176" t="str">
        <f>IF(AND('Overflow Report'!$L179="Release [Sewer], Dry Weather",'Overflow Report'!$AA179="October"),'Overflow Report'!$N179,"0")</f>
        <v>0</v>
      </c>
      <c r="BG181" s="176" t="str">
        <f>IF(AND('Overflow Report'!$L179="Release [Sewer], Dry Weather",'Overflow Report'!$AA179="November"),'Overflow Report'!$N179,"0")</f>
        <v>0</v>
      </c>
      <c r="BH181" s="176" t="str">
        <f>IF(AND('Overflow Report'!$L179="Release [Sewer], Dry Weather",'Overflow Report'!$AA179="December"),'Overflow Report'!$N179,"0")</f>
        <v>0</v>
      </c>
      <c r="BI181" s="176"/>
      <c r="BJ181" s="176" t="str">
        <f>IF(AND('Overflow Report'!$L179="Release [Sewer], Wet Weather",'Overflow Report'!$AA179="January"),'Overflow Report'!$N179,"0")</f>
        <v>0</v>
      </c>
      <c r="BK181" s="176" t="str">
        <f>IF(AND('Overflow Report'!$L179="Release [Sewer], Wet Weather",'Overflow Report'!$AA179="February"),'Overflow Report'!$N179,"0")</f>
        <v>0</v>
      </c>
      <c r="BL181" s="176" t="str">
        <f>IF(AND('Overflow Report'!$L179="Release [Sewer], Wet Weather",'Overflow Report'!$AA179="March"),'Overflow Report'!$N179,"0")</f>
        <v>0</v>
      </c>
      <c r="BM181" s="176" t="str">
        <f>IF(AND('Overflow Report'!$L179="Release [Sewer], Wet Weather",'Overflow Report'!$AA179="April"),'Overflow Report'!$N179,"0")</f>
        <v>0</v>
      </c>
      <c r="BN181" s="176" t="str">
        <f>IF(AND('Overflow Report'!$L179="Release [Sewer], Wet Weather",'Overflow Report'!$AA179="May"),'Overflow Report'!$N179,"0")</f>
        <v>0</v>
      </c>
      <c r="BO181" s="176" t="str">
        <f>IF(AND('Overflow Report'!$L179="Release [Sewer], Wet Weather",'Overflow Report'!$AA179="June"),'Overflow Report'!$N179,"0")</f>
        <v>0</v>
      </c>
      <c r="BP181" s="176" t="str">
        <f>IF(AND('Overflow Report'!$L179="Release [Sewer], Wet Weather",'Overflow Report'!$AA179="July"),'Overflow Report'!$N179,"0")</f>
        <v>0</v>
      </c>
      <c r="BQ181" s="176" t="str">
        <f>IF(AND('Overflow Report'!$L179="Release [Sewer], Wet Weather",'Overflow Report'!$AA179="August"),'Overflow Report'!$N179,"0")</f>
        <v>0</v>
      </c>
      <c r="BR181" s="176" t="str">
        <f>IF(AND('Overflow Report'!$L179="Release [Sewer], Wet Weather",'Overflow Report'!$AA179="September"),'Overflow Report'!$N179,"0")</f>
        <v>0</v>
      </c>
      <c r="BS181" s="176" t="str">
        <f>IF(AND('Overflow Report'!$L179="Release [Sewer], Wet Weather",'Overflow Report'!$AA179="October"),'Overflow Report'!$N179,"0")</f>
        <v>0</v>
      </c>
      <c r="BT181" s="176" t="str">
        <f>IF(AND('Overflow Report'!$L179="Release [Sewer], Wet Weather",'Overflow Report'!$AA179="November"),'Overflow Report'!$N179,"0")</f>
        <v>0</v>
      </c>
      <c r="BU181" s="176" t="str">
        <f>IF(AND('Overflow Report'!$L179="Release [Sewer], Wet Weather",'Overflow Report'!$AA179="December"),'Overflow Report'!$N179,"0")</f>
        <v>0</v>
      </c>
      <c r="BV181" s="176"/>
      <c r="BW181" s="176"/>
      <c r="BX181" s="176"/>
      <c r="BY181" s="176"/>
      <c r="BZ181" s="176"/>
      <c r="CA181" s="176"/>
      <c r="CB181" s="176"/>
      <c r="CC181" s="176"/>
      <c r="CD181" s="176"/>
      <c r="CE181" s="176"/>
      <c r="CF181" s="176"/>
      <c r="CG181" s="176"/>
      <c r="CH181" s="176"/>
      <c r="CI181" s="176"/>
      <c r="CJ181" s="176"/>
      <c r="DK181" s="159"/>
      <c r="DL181" s="159"/>
      <c r="DM181" s="159"/>
      <c r="DN181" s="159"/>
      <c r="DO181" s="159"/>
      <c r="DP181" s="159"/>
      <c r="DQ181" s="159"/>
      <c r="DR181" s="159"/>
      <c r="DS181" s="159"/>
      <c r="DT181" s="159"/>
      <c r="DU181" s="159"/>
      <c r="DV181" s="159"/>
      <c r="DW181" s="159"/>
      <c r="DX181" s="159"/>
    </row>
    <row r="182" spans="3:128" s="173" customFormat="1" ht="15">
      <c r="C182" s="174"/>
      <c r="D182" s="174"/>
      <c r="E182" s="174"/>
      <c r="R182" s="176"/>
      <c r="S182" s="176"/>
      <c r="T182" s="176"/>
      <c r="U182" s="176"/>
      <c r="V182" s="176"/>
      <c r="W182" s="176" t="str">
        <f>IF(AND('Overflow Report'!$L180="SSO, Dry Weather",'Overflow Report'!$AA180="January"),'Overflow Report'!$N180,"0")</f>
        <v>0</v>
      </c>
      <c r="X182" s="176" t="str">
        <f>IF(AND('Overflow Report'!$L180="SSO, Dry Weather",'Overflow Report'!$AA180="February"),'Overflow Report'!$N180,"0")</f>
        <v>0</v>
      </c>
      <c r="Y182" s="176" t="str">
        <f>IF(AND('Overflow Report'!$L180="SSO, Dry Weather",'Overflow Report'!$AA180="March"),'Overflow Report'!$N180,"0")</f>
        <v>0</v>
      </c>
      <c r="Z182" s="176" t="str">
        <f>IF(AND('Overflow Report'!$L180="SSO, Dry Weather",'Overflow Report'!$AA180="April"),'Overflow Report'!$N180,"0")</f>
        <v>0</v>
      </c>
      <c r="AA182" s="176" t="str">
        <f>IF(AND('Overflow Report'!$L180="SSO, Dry Weather",'Overflow Report'!$AA180="May"),'Overflow Report'!$N180,"0")</f>
        <v>0</v>
      </c>
      <c r="AB182" s="176" t="str">
        <f>IF(AND('Overflow Report'!$L180="SSO, Dry Weather",'Overflow Report'!$AA180="June"),'Overflow Report'!$N180,"0")</f>
        <v>0</v>
      </c>
      <c r="AC182" s="176" t="str">
        <f>IF(AND('Overflow Report'!$L180="SSO, Dry Weather",'Overflow Report'!$AA180="July"),'Overflow Report'!$N180,"0")</f>
        <v>0</v>
      </c>
      <c r="AD182" s="176" t="str">
        <f>IF(AND('Overflow Report'!$L180="SSO, Dry Weather",'Overflow Report'!$AA180="August"),'Overflow Report'!$N180,"0")</f>
        <v>0</v>
      </c>
      <c r="AE182" s="176" t="str">
        <f>IF(AND('Overflow Report'!$L180="SSO, Dry Weather",'Overflow Report'!$AA180="September"),'Overflow Report'!$N180,"0")</f>
        <v>0</v>
      </c>
      <c r="AF182" s="176" t="str">
        <f>IF(AND('Overflow Report'!$L180="SSO, Dry Weather",'Overflow Report'!$AA180="October"),'Overflow Report'!$N180,"0")</f>
        <v>0</v>
      </c>
      <c r="AG182" s="176" t="str">
        <f>IF(AND('Overflow Report'!$L180="SSO, Dry Weather",'Overflow Report'!$AA180="November"),'Overflow Report'!$N180,"0")</f>
        <v>0</v>
      </c>
      <c r="AH182" s="176" t="str">
        <f>IF(AND('Overflow Report'!$L180="SSO, Dry Weather",'Overflow Report'!$AA180="December"),'Overflow Report'!$N180,"0")</f>
        <v>0</v>
      </c>
      <c r="AI182" s="176"/>
      <c r="AJ182" s="176" t="str">
        <f>IF(AND('Overflow Report'!$L180="SSO, Wet Weather",'Overflow Report'!$AA180="January"),'Overflow Report'!$N180,"0")</f>
        <v>0</v>
      </c>
      <c r="AK182" s="176" t="str">
        <f>IF(AND('Overflow Report'!$L180="SSO, Wet Weather",'Overflow Report'!$AA180="February"),'Overflow Report'!$N180,"0")</f>
        <v>0</v>
      </c>
      <c r="AL182" s="176" t="str">
        <f>IF(AND('Overflow Report'!$L180="SSO, Wet Weather",'Overflow Report'!$AA180="March"),'Overflow Report'!$N180,"0")</f>
        <v>0</v>
      </c>
      <c r="AM182" s="176" t="str">
        <f>IF(AND('Overflow Report'!$L180="SSO, Wet Weather",'Overflow Report'!$AA180="April"),'Overflow Report'!$N180,"0")</f>
        <v>0</v>
      </c>
      <c r="AN182" s="176" t="str">
        <f>IF(AND('Overflow Report'!$L180="SSO, Wet Weather",'Overflow Report'!$AA180="May"),'Overflow Report'!$N180,"0")</f>
        <v>0</v>
      </c>
      <c r="AO182" s="176" t="str">
        <f>IF(AND('Overflow Report'!$L180="SSO, Wet Weather",'Overflow Report'!$AA180="June"),'Overflow Report'!$N180,"0")</f>
        <v>0</v>
      </c>
      <c r="AP182" s="176" t="str">
        <f>IF(AND('Overflow Report'!$L180="SSO, Wet Weather",'Overflow Report'!$AA180="July"),'Overflow Report'!$N180,"0")</f>
        <v>0</v>
      </c>
      <c r="AQ182" s="176" t="str">
        <f>IF(AND('Overflow Report'!$L180="SSO, Wet Weather",'Overflow Report'!$AA180="August"),'Overflow Report'!$N180,"0")</f>
        <v>0</v>
      </c>
      <c r="AR182" s="176" t="str">
        <f>IF(AND('Overflow Report'!$L180="SSO, Wet Weather",'Overflow Report'!$AA180="September"),'Overflow Report'!$N180,"0")</f>
        <v>0</v>
      </c>
      <c r="AS182" s="176" t="str">
        <f>IF(AND('Overflow Report'!$L180="SSO, Wet Weather",'Overflow Report'!$AA180="October"),'Overflow Report'!$N180,"0")</f>
        <v>0</v>
      </c>
      <c r="AT182" s="176" t="str">
        <f>IF(AND('Overflow Report'!$L180="SSO, Wet Weather",'Overflow Report'!$AA180="November"),'Overflow Report'!$N180,"0")</f>
        <v>0</v>
      </c>
      <c r="AU182" s="176" t="str">
        <f>IF(AND('Overflow Report'!$L180="SSO, Wet Weather",'Overflow Report'!$AA180="December"),'Overflow Report'!$N180,"0")</f>
        <v>0</v>
      </c>
      <c r="AV182" s="176"/>
      <c r="AW182" s="176" t="str">
        <f>IF(AND('Overflow Report'!$L180="Release [Sewer], Dry Weather",'Overflow Report'!$AA180="January"),'Overflow Report'!$N180,"0")</f>
        <v>0</v>
      </c>
      <c r="AX182" s="176" t="str">
        <f>IF(AND('Overflow Report'!$L180="Release [Sewer], Dry Weather",'Overflow Report'!$AA180="February"),'Overflow Report'!$N180,"0")</f>
        <v>0</v>
      </c>
      <c r="AY182" s="176" t="str">
        <f>IF(AND('Overflow Report'!$L180="Release [Sewer], Dry Weather",'Overflow Report'!$AA180="March"),'Overflow Report'!$N180,"0")</f>
        <v>0</v>
      </c>
      <c r="AZ182" s="176" t="str">
        <f>IF(AND('Overflow Report'!$L180="Release [Sewer], Dry Weather",'Overflow Report'!$AA180="April"),'Overflow Report'!$N180,"0")</f>
        <v>0</v>
      </c>
      <c r="BA182" s="176" t="str">
        <f>IF(AND('Overflow Report'!$L180="Release [Sewer], Dry Weather",'Overflow Report'!$AA180="May"),'Overflow Report'!$N180,"0")</f>
        <v>0</v>
      </c>
      <c r="BB182" s="176" t="str">
        <f>IF(AND('Overflow Report'!$L180="Release [Sewer], Dry Weather",'Overflow Report'!$AA180="June"),'Overflow Report'!$N180,"0")</f>
        <v>0</v>
      </c>
      <c r="BC182" s="176" t="str">
        <f>IF(AND('Overflow Report'!$L180="Release [Sewer], Dry Weather",'Overflow Report'!$AA180="July"),'Overflow Report'!$N180,"0")</f>
        <v>0</v>
      </c>
      <c r="BD182" s="176" t="str">
        <f>IF(AND('Overflow Report'!$L180="Release [Sewer], Dry Weather",'Overflow Report'!$AA180="August"),'Overflow Report'!$N180,"0")</f>
        <v>0</v>
      </c>
      <c r="BE182" s="176" t="str">
        <f>IF(AND('Overflow Report'!$L180="Release [Sewer], Dry Weather",'Overflow Report'!$AA180="September"),'Overflow Report'!$N180,"0")</f>
        <v>0</v>
      </c>
      <c r="BF182" s="176" t="str">
        <f>IF(AND('Overflow Report'!$L180="Release [Sewer], Dry Weather",'Overflow Report'!$AA180="October"),'Overflow Report'!$N180,"0")</f>
        <v>0</v>
      </c>
      <c r="BG182" s="176" t="str">
        <f>IF(AND('Overflow Report'!$L180="Release [Sewer], Dry Weather",'Overflow Report'!$AA180="November"),'Overflow Report'!$N180,"0")</f>
        <v>0</v>
      </c>
      <c r="BH182" s="176" t="str">
        <f>IF(AND('Overflow Report'!$L180="Release [Sewer], Dry Weather",'Overflow Report'!$AA180="December"),'Overflow Report'!$N180,"0")</f>
        <v>0</v>
      </c>
      <c r="BI182" s="176"/>
      <c r="BJ182" s="176" t="str">
        <f>IF(AND('Overflow Report'!$L180="Release [Sewer], Wet Weather",'Overflow Report'!$AA180="January"),'Overflow Report'!$N180,"0")</f>
        <v>0</v>
      </c>
      <c r="BK182" s="176" t="str">
        <f>IF(AND('Overflow Report'!$L180="Release [Sewer], Wet Weather",'Overflow Report'!$AA180="February"),'Overflow Report'!$N180,"0")</f>
        <v>0</v>
      </c>
      <c r="BL182" s="176" t="str">
        <f>IF(AND('Overflow Report'!$L180="Release [Sewer], Wet Weather",'Overflow Report'!$AA180="March"),'Overflow Report'!$N180,"0")</f>
        <v>0</v>
      </c>
      <c r="BM182" s="176" t="str">
        <f>IF(AND('Overflow Report'!$L180="Release [Sewer], Wet Weather",'Overflow Report'!$AA180="April"),'Overflow Report'!$N180,"0")</f>
        <v>0</v>
      </c>
      <c r="BN182" s="176" t="str">
        <f>IF(AND('Overflow Report'!$L180="Release [Sewer], Wet Weather",'Overflow Report'!$AA180="May"),'Overflow Report'!$N180,"0")</f>
        <v>0</v>
      </c>
      <c r="BO182" s="176" t="str">
        <f>IF(AND('Overflow Report'!$L180="Release [Sewer], Wet Weather",'Overflow Report'!$AA180="June"),'Overflow Report'!$N180,"0")</f>
        <v>0</v>
      </c>
      <c r="BP182" s="176" t="str">
        <f>IF(AND('Overflow Report'!$L180="Release [Sewer], Wet Weather",'Overflow Report'!$AA180="July"),'Overflow Report'!$N180,"0")</f>
        <v>0</v>
      </c>
      <c r="BQ182" s="176" t="str">
        <f>IF(AND('Overflow Report'!$L180="Release [Sewer], Wet Weather",'Overflow Report'!$AA180="August"),'Overflow Report'!$N180,"0")</f>
        <v>0</v>
      </c>
      <c r="BR182" s="176" t="str">
        <f>IF(AND('Overflow Report'!$L180="Release [Sewer], Wet Weather",'Overflow Report'!$AA180="September"),'Overflow Report'!$N180,"0")</f>
        <v>0</v>
      </c>
      <c r="BS182" s="176" t="str">
        <f>IF(AND('Overflow Report'!$L180="Release [Sewer], Wet Weather",'Overflow Report'!$AA180="October"),'Overflow Report'!$N180,"0")</f>
        <v>0</v>
      </c>
      <c r="BT182" s="176" t="str">
        <f>IF(AND('Overflow Report'!$L180="Release [Sewer], Wet Weather",'Overflow Report'!$AA180="November"),'Overflow Report'!$N180,"0")</f>
        <v>0</v>
      </c>
      <c r="BU182" s="176" t="str">
        <f>IF(AND('Overflow Report'!$L180="Release [Sewer], Wet Weather",'Overflow Report'!$AA180="December"),'Overflow Report'!$N180,"0")</f>
        <v>0</v>
      </c>
      <c r="BV182" s="176"/>
      <c r="BW182" s="176"/>
      <c r="BX182" s="176"/>
      <c r="BY182" s="176"/>
      <c r="BZ182" s="176"/>
      <c r="CA182" s="176"/>
      <c r="CB182" s="176"/>
      <c r="CC182" s="176"/>
      <c r="CD182" s="176"/>
      <c r="CE182" s="176"/>
      <c r="CF182" s="176"/>
      <c r="CG182" s="176"/>
      <c r="CH182" s="176"/>
      <c r="CI182" s="176"/>
      <c r="CJ182" s="176"/>
      <c r="DK182" s="159"/>
      <c r="DL182" s="159"/>
      <c r="DM182" s="159"/>
      <c r="DN182" s="159"/>
      <c r="DO182" s="159"/>
      <c r="DP182" s="159"/>
      <c r="DQ182" s="159"/>
      <c r="DR182" s="159"/>
      <c r="DS182" s="159"/>
      <c r="DT182" s="159"/>
      <c r="DU182" s="159"/>
      <c r="DV182" s="159"/>
      <c r="DW182" s="159"/>
      <c r="DX182" s="159"/>
    </row>
    <row r="183" spans="3:128" s="173" customFormat="1" ht="15">
      <c r="C183" s="174"/>
      <c r="D183" s="174"/>
      <c r="E183" s="174"/>
      <c r="R183" s="176"/>
      <c r="S183" s="176"/>
      <c r="T183" s="176"/>
      <c r="U183" s="176"/>
      <c r="V183" s="176"/>
      <c r="W183" s="176" t="str">
        <f>IF(AND('Overflow Report'!$L181="SSO, Dry Weather",'Overflow Report'!$AA181="January"),'Overflow Report'!$N181,"0")</f>
        <v>0</v>
      </c>
      <c r="X183" s="176" t="str">
        <f>IF(AND('Overflow Report'!$L181="SSO, Dry Weather",'Overflow Report'!$AA181="February"),'Overflow Report'!$N181,"0")</f>
        <v>0</v>
      </c>
      <c r="Y183" s="176" t="str">
        <f>IF(AND('Overflow Report'!$L181="SSO, Dry Weather",'Overflow Report'!$AA181="March"),'Overflow Report'!$N181,"0")</f>
        <v>0</v>
      </c>
      <c r="Z183" s="176" t="str">
        <f>IF(AND('Overflow Report'!$L181="SSO, Dry Weather",'Overflow Report'!$AA181="April"),'Overflow Report'!$N181,"0")</f>
        <v>0</v>
      </c>
      <c r="AA183" s="176" t="str">
        <f>IF(AND('Overflow Report'!$L181="SSO, Dry Weather",'Overflow Report'!$AA181="May"),'Overflow Report'!$N181,"0")</f>
        <v>0</v>
      </c>
      <c r="AB183" s="176" t="str">
        <f>IF(AND('Overflow Report'!$L181="SSO, Dry Weather",'Overflow Report'!$AA181="June"),'Overflow Report'!$N181,"0")</f>
        <v>0</v>
      </c>
      <c r="AC183" s="176" t="str">
        <f>IF(AND('Overflow Report'!$L181="SSO, Dry Weather",'Overflow Report'!$AA181="July"),'Overflow Report'!$N181,"0")</f>
        <v>0</v>
      </c>
      <c r="AD183" s="176" t="str">
        <f>IF(AND('Overflow Report'!$L181="SSO, Dry Weather",'Overflow Report'!$AA181="August"),'Overflow Report'!$N181,"0")</f>
        <v>0</v>
      </c>
      <c r="AE183" s="176" t="str">
        <f>IF(AND('Overflow Report'!$L181="SSO, Dry Weather",'Overflow Report'!$AA181="September"),'Overflow Report'!$N181,"0")</f>
        <v>0</v>
      </c>
      <c r="AF183" s="176" t="str">
        <f>IF(AND('Overflow Report'!$L181="SSO, Dry Weather",'Overflow Report'!$AA181="October"),'Overflow Report'!$N181,"0")</f>
        <v>0</v>
      </c>
      <c r="AG183" s="176" t="str">
        <f>IF(AND('Overflow Report'!$L181="SSO, Dry Weather",'Overflow Report'!$AA181="November"),'Overflow Report'!$N181,"0")</f>
        <v>0</v>
      </c>
      <c r="AH183" s="176" t="str">
        <f>IF(AND('Overflow Report'!$L181="SSO, Dry Weather",'Overflow Report'!$AA181="December"),'Overflow Report'!$N181,"0")</f>
        <v>0</v>
      </c>
      <c r="AI183" s="176"/>
      <c r="AJ183" s="176" t="str">
        <f>IF(AND('Overflow Report'!$L181="SSO, Wet Weather",'Overflow Report'!$AA181="January"),'Overflow Report'!$N181,"0")</f>
        <v>0</v>
      </c>
      <c r="AK183" s="176" t="str">
        <f>IF(AND('Overflow Report'!$L181="SSO, Wet Weather",'Overflow Report'!$AA181="February"),'Overflow Report'!$N181,"0")</f>
        <v>0</v>
      </c>
      <c r="AL183" s="176" t="str">
        <f>IF(AND('Overflow Report'!$L181="SSO, Wet Weather",'Overflow Report'!$AA181="March"),'Overflow Report'!$N181,"0")</f>
        <v>0</v>
      </c>
      <c r="AM183" s="176" t="str">
        <f>IF(AND('Overflow Report'!$L181="SSO, Wet Weather",'Overflow Report'!$AA181="April"),'Overflow Report'!$N181,"0")</f>
        <v>0</v>
      </c>
      <c r="AN183" s="176" t="str">
        <f>IF(AND('Overflow Report'!$L181="SSO, Wet Weather",'Overflow Report'!$AA181="May"),'Overflow Report'!$N181,"0")</f>
        <v>0</v>
      </c>
      <c r="AO183" s="176" t="str">
        <f>IF(AND('Overflow Report'!$L181="SSO, Wet Weather",'Overflow Report'!$AA181="June"),'Overflow Report'!$N181,"0")</f>
        <v>0</v>
      </c>
      <c r="AP183" s="176" t="str">
        <f>IF(AND('Overflow Report'!$L181="SSO, Wet Weather",'Overflow Report'!$AA181="July"),'Overflow Report'!$N181,"0")</f>
        <v>0</v>
      </c>
      <c r="AQ183" s="176" t="str">
        <f>IF(AND('Overflow Report'!$L181="SSO, Wet Weather",'Overflow Report'!$AA181="August"),'Overflow Report'!$N181,"0")</f>
        <v>0</v>
      </c>
      <c r="AR183" s="176" t="str">
        <f>IF(AND('Overflow Report'!$L181="SSO, Wet Weather",'Overflow Report'!$AA181="September"),'Overflow Report'!$N181,"0")</f>
        <v>0</v>
      </c>
      <c r="AS183" s="176" t="str">
        <f>IF(AND('Overflow Report'!$L181="SSO, Wet Weather",'Overflow Report'!$AA181="October"),'Overflow Report'!$N181,"0")</f>
        <v>0</v>
      </c>
      <c r="AT183" s="176" t="str">
        <f>IF(AND('Overflow Report'!$L181="SSO, Wet Weather",'Overflow Report'!$AA181="November"),'Overflow Report'!$N181,"0")</f>
        <v>0</v>
      </c>
      <c r="AU183" s="176" t="str">
        <f>IF(AND('Overflow Report'!$L181="SSO, Wet Weather",'Overflow Report'!$AA181="December"),'Overflow Report'!$N181,"0")</f>
        <v>0</v>
      </c>
      <c r="AV183" s="176"/>
      <c r="AW183" s="176" t="str">
        <f>IF(AND('Overflow Report'!$L181="Release [Sewer], Dry Weather",'Overflow Report'!$AA181="January"),'Overflow Report'!$N181,"0")</f>
        <v>0</v>
      </c>
      <c r="AX183" s="176" t="str">
        <f>IF(AND('Overflow Report'!$L181="Release [Sewer], Dry Weather",'Overflow Report'!$AA181="February"),'Overflow Report'!$N181,"0")</f>
        <v>0</v>
      </c>
      <c r="AY183" s="176" t="str">
        <f>IF(AND('Overflow Report'!$L181="Release [Sewer], Dry Weather",'Overflow Report'!$AA181="March"),'Overflow Report'!$N181,"0")</f>
        <v>0</v>
      </c>
      <c r="AZ183" s="176" t="str">
        <f>IF(AND('Overflow Report'!$L181="Release [Sewer], Dry Weather",'Overflow Report'!$AA181="April"),'Overflow Report'!$N181,"0")</f>
        <v>0</v>
      </c>
      <c r="BA183" s="176" t="str">
        <f>IF(AND('Overflow Report'!$L181="Release [Sewer], Dry Weather",'Overflow Report'!$AA181="May"),'Overflow Report'!$N181,"0")</f>
        <v>0</v>
      </c>
      <c r="BB183" s="176" t="str">
        <f>IF(AND('Overflow Report'!$L181="Release [Sewer], Dry Weather",'Overflow Report'!$AA181="June"),'Overflow Report'!$N181,"0")</f>
        <v>0</v>
      </c>
      <c r="BC183" s="176" t="str">
        <f>IF(AND('Overflow Report'!$L181="Release [Sewer], Dry Weather",'Overflow Report'!$AA181="July"),'Overflow Report'!$N181,"0")</f>
        <v>0</v>
      </c>
      <c r="BD183" s="176" t="str">
        <f>IF(AND('Overflow Report'!$L181="Release [Sewer], Dry Weather",'Overflow Report'!$AA181="August"),'Overflow Report'!$N181,"0")</f>
        <v>0</v>
      </c>
      <c r="BE183" s="176" t="str">
        <f>IF(AND('Overflow Report'!$L181="Release [Sewer], Dry Weather",'Overflow Report'!$AA181="September"),'Overflow Report'!$N181,"0")</f>
        <v>0</v>
      </c>
      <c r="BF183" s="176" t="str">
        <f>IF(AND('Overflow Report'!$L181="Release [Sewer], Dry Weather",'Overflow Report'!$AA181="October"),'Overflow Report'!$N181,"0")</f>
        <v>0</v>
      </c>
      <c r="BG183" s="176" t="str">
        <f>IF(AND('Overflow Report'!$L181="Release [Sewer], Dry Weather",'Overflow Report'!$AA181="November"),'Overflow Report'!$N181,"0")</f>
        <v>0</v>
      </c>
      <c r="BH183" s="176" t="str">
        <f>IF(AND('Overflow Report'!$L181="Release [Sewer], Dry Weather",'Overflow Report'!$AA181="December"),'Overflow Report'!$N181,"0")</f>
        <v>0</v>
      </c>
      <c r="BI183" s="176"/>
      <c r="BJ183" s="176" t="str">
        <f>IF(AND('Overflow Report'!$L181="Release [Sewer], Wet Weather",'Overflow Report'!$AA181="January"),'Overflow Report'!$N181,"0")</f>
        <v>0</v>
      </c>
      <c r="BK183" s="176" t="str">
        <f>IF(AND('Overflow Report'!$L181="Release [Sewer], Wet Weather",'Overflow Report'!$AA181="February"),'Overflow Report'!$N181,"0")</f>
        <v>0</v>
      </c>
      <c r="BL183" s="176" t="str">
        <f>IF(AND('Overflow Report'!$L181="Release [Sewer], Wet Weather",'Overflow Report'!$AA181="March"),'Overflow Report'!$N181,"0")</f>
        <v>0</v>
      </c>
      <c r="BM183" s="176" t="str">
        <f>IF(AND('Overflow Report'!$L181="Release [Sewer], Wet Weather",'Overflow Report'!$AA181="April"),'Overflow Report'!$N181,"0")</f>
        <v>0</v>
      </c>
      <c r="BN183" s="176" t="str">
        <f>IF(AND('Overflow Report'!$L181="Release [Sewer], Wet Weather",'Overflow Report'!$AA181="May"),'Overflow Report'!$N181,"0")</f>
        <v>0</v>
      </c>
      <c r="BO183" s="176" t="str">
        <f>IF(AND('Overflow Report'!$L181="Release [Sewer], Wet Weather",'Overflow Report'!$AA181="June"),'Overflow Report'!$N181,"0")</f>
        <v>0</v>
      </c>
      <c r="BP183" s="176" t="str">
        <f>IF(AND('Overflow Report'!$L181="Release [Sewer], Wet Weather",'Overflow Report'!$AA181="July"),'Overflow Report'!$N181,"0")</f>
        <v>0</v>
      </c>
      <c r="BQ183" s="176" t="str">
        <f>IF(AND('Overflow Report'!$L181="Release [Sewer], Wet Weather",'Overflow Report'!$AA181="August"),'Overflow Report'!$N181,"0")</f>
        <v>0</v>
      </c>
      <c r="BR183" s="176" t="str">
        <f>IF(AND('Overflow Report'!$L181="Release [Sewer], Wet Weather",'Overflow Report'!$AA181="September"),'Overflow Report'!$N181,"0")</f>
        <v>0</v>
      </c>
      <c r="BS183" s="176" t="str">
        <f>IF(AND('Overflow Report'!$L181="Release [Sewer], Wet Weather",'Overflow Report'!$AA181="October"),'Overflow Report'!$N181,"0")</f>
        <v>0</v>
      </c>
      <c r="BT183" s="176" t="str">
        <f>IF(AND('Overflow Report'!$L181="Release [Sewer], Wet Weather",'Overflow Report'!$AA181="November"),'Overflow Report'!$N181,"0")</f>
        <v>0</v>
      </c>
      <c r="BU183" s="176" t="str">
        <f>IF(AND('Overflow Report'!$L181="Release [Sewer], Wet Weather",'Overflow Report'!$AA181="December"),'Overflow Report'!$N181,"0")</f>
        <v>0</v>
      </c>
      <c r="BV183" s="176"/>
      <c r="BW183" s="176"/>
      <c r="BX183" s="176"/>
      <c r="BY183" s="176"/>
      <c r="BZ183" s="176"/>
      <c r="CA183" s="176"/>
      <c r="CB183" s="176"/>
      <c r="CC183" s="176"/>
      <c r="CD183" s="176"/>
      <c r="CE183" s="176"/>
      <c r="CF183" s="176"/>
      <c r="CG183" s="176"/>
      <c r="CH183" s="176"/>
      <c r="CI183" s="176"/>
      <c r="CJ183" s="176"/>
      <c r="DK183" s="159"/>
      <c r="DL183" s="159"/>
      <c r="DM183" s="159"/>
      <c r="DN183" s="159"/>
      <c r="DO183" s="159"/>
      <c r="DP183" s="159"/>
      <c r="DQ183" s="159"/>
      <c r="DR183" s="159"/>
      <c r="DS183" s="159"/>
      <c r="DT183" s="159"/>
      <c r="DU183" s="159"/>
      <c r="DV183" s="159"/>
      <c r="DW183" s="159"/>
      <c r="DX183" s="159"/>
    </row>
    <row r="184" spans="3:128" s="173" customFormat="1" ht="15">
      <c r="C184" s="174"/>
      <c r="D184" s="174"/>
      <c r="E184" s="174"/>
      <c r="R184" s="176"/>
      <c r="S184" s="176"/>
      <c r="T184" s="176"/>
      <c r="U184" s="176"/>
      <c r="V184" s="176"/>
      <c r="W184" s="176" t="str">
        <f>IF(AND('Overflow Report'!$L182="SSO, Dry Weather",'Overflow Report'!$AA182="January"),'Overflow Report'!$N182,"0")</f>
        <v>0</v>
      </c>
      <c r="X184" s="176" t="str">
        <f>IF(AND('Overflow Report'!$L182="SSO, Dry Weather",'Overflow Report'!$AA182="February"),'Overflow Report'!$N182,"0")</f>
        <v>0</v>
      </c>
      <c r="Y184" s="176" t="str">
        <f>IF(AND('Overflow Report'!$L182="SSO, Dry Weather",'Overflow Report'!$AA182="March"),'Overflow Report'!$N182,"0")</f>
        <v>0</v>
      </c>
      <c r="Z184" s="176" t="str">
        <f>IF(AND('Overflow Report'!$L182="SSO, Dry Weather",'Overflow Report'!$AA182="April"),'Overflow Report'!$N182,"0")</f>
        <v>0</v>
      </c>
      <c r="AA184" s="176" t="str">
        <f>IF(AND('Overflow Report'!$L182="SSO, Dry Weather",'Overflow Report'!$AA182="May"),'Overflow Report'!$N182,"0")</f>
        <v>0</v>
      </c>
      <c r="AB184" s="176" t="str">
        <f>IF(AND('Overflow Report'!$L182="SSO, Dry Weather",'Overflow Report'!$AA182="June"),'Overflow Report'!$N182,"0")</f>
        <v>0</v>
      </c>
      <c r="AC184" s="176" t="str">
        <f>IF(AND('Overflow Report'!$L182="SSO, Dry Weather",'Overflow Report'!$AA182="July"),'Overflow Report'!$N182,"0")</f>
        <v>0</v>
      </c>
      <c r="AD184" s="176" t="str">
        <f>IF(AND('Overflow Report'!$L182="SSO, Dry Weather",'Overflow Report'!$AA182="August"),'Overflow Report'!$N182,"0")</f>
        <v>0</v>
      </c>
      <c r="AE184" s="176" t="str">
        <f>IF(AND('Overflow Report'!$L182="SSO, Dry Weather",'Overflow Report'!$AA182="September"),'Overflow Report'!$N182,"0")</f>
        <v>0</v>
      </c>
      <c r="AF184" s="176" t="str">
        <f>IF(AND('Overflow Report'!$L182="SSO, Dry Weather",'Overflow Report'!$AA182="October"),'Overflow Report'!$N182,"0")</f>
        <v>0</v>
      </c>
      <c r="AG184" s="176" t="str">
        <f>IF(AND('Overflow Report'!$L182="SSO, Dry Weather",'Overflow Report'!$AA182="November"),'Overflow Report'!$N182,"0")</f>
        <v>0</v>
      </c>
      <c r="AH184" s="176" t="str">
        <f>IF(AND('Overflow Report'!$L182="SSO, Dry Weather",'Overflow Report'!$AA182="December"),'Overflow Report'!$N182,"0")</f>
        <v>0</v>
      </c>
      <c r="AI184" s="176"/>
      <c r="AJ184" s="176" t="str">
        <f>IF(AND('Overflow Report'!$L182="SSO, Wet Weather",'Overflow Report'!$AA182="January"),'Overflow Report'!$N182,"0")</f>
        <v>0</v>
      </c>
      <c r="AK184" s="176" t="str">
        <f>IF(AND('Overflow Report'!$L182="SSO, Wet Weather",'Overflow Report'!$AA182="February"),'Overflow Report'!$N182,"0")</f>
        <v>0</v>
      </c>
      <c r="AL184" s="176" t="str">
        <f>IF(AND('Overflow Report'!$L182="SSO, Wet Weather",'Overflow Report'!$AA182="March"),'Overflow Report'!$N182,"0")</f>
        <v>0</v>
      </c>
      <c r="AM184" s="176" t="str">
        <f>IF(AND('Overflow Report'!$L182="SSO, Wet Weather",'Overflow Report'!$AA182="April"),'Overflow Report'!$N182,"0")</f>
        <v>0</v>
      </c>
      <c r="AN184" s="176" t="str">
        <f>IF(AND('Overflow Report'!$L182="SSO, Wet Weather",'Overflow Report'!$AA182="May"),'Overflow Report'!$N182,"0")</f>
        <v>0</v>
      </c>
      <c r="AO184" s="176" t="str">
        <f>IF(AND('Overflow Report'!$L182="SSO, Wet Weather",'Overflow Report'!$AA182="June"),'Overflow Report'!$N182,"0")</f>
        <v>0</v>
      </c>
      <c r="AP184" s="176" t="str">
        <f>IF(AND('Overflow Report'!$L182="SSO, Wet Weather",'Overflow Report'!$AA182="July"),'Overflow Report'!$N182,"0")</f>
        <v>0</v>
      </c>
      <c r="AQ184" s="176" t="str">
        <f>IF(AND('Overflow Report'!$L182="SSO, Wet Weather",'Overflow Report'!$AA182="August"),'Overflow Report'!$N182,"0")</f>
        <v>0</v>
      </c>
      <c r="AR184" s="176" t="str">
        <f>IF(AND('Overflow Report'!$L182="SSO, Wet Weather",'Overflow Report'!$AA182="September"),'Overflow Report'!$N182,"0")</f>
        <v>0</v>
      </c>
      <c r="AS184" s="176" t="str">
        <f>IF(AND('Overflow Report'!$L182="SSO, Wet Weather",'Overflow Report'!$AA182="October"),'Overflow Report'!$N182,"0")</f>
        <v>0</v>
      </c>
      <c r="AT184" s="176" t="str">
        <f>IF(AND('Overflow Report'!$L182="SSO, Wet Weather",'Overflow Report'!$AA182="November"),'Overflow Report'!$N182,"0")</f>
        <v>0</v>
      </c>
      <c r="AU184" s="176" t="str">
        <f>IF(AND('Overflow Report'!$L182="SSO, Wet Weather",'Overflow Report'!$AA182="December"),'Overflow Report'!$N182,"0")</f>
        <v>0</v>
      </c>
      <c r="AV184" s="176"/>
      <c r="AW184" s="176" t="str">
        <f>IF(AND('Overflow Report'!$L182="Release [Sewer], Dry Weather",'Overflow Report'!$AA182="January"),'Overflow Report'!$N182,"0")</f>
        <v>0</v>
      </c>
      <c r="AX184" s="176" t="str">
        <f>IF(AND('Overflow Report'!$L182="Release [Sewer], Dry Weather",'Overflow Report'!$AA182="February"),'Overflow Report'!$N182,"0")</f>
        <v>0</v>
      </c>
      <c r="AY184" s="176" t="str">
        <f>IF(AND('Overflow Report'!$L182="Release [Sewer], Dry Weather",'Overflow Report'!$AA182="March"),'Overflow Report'!$N182,"0")</f>
        <v>0</v>
      </c>
      <c r="AZ184" s="176" t="str">
        <f>IF(AND('Overflow Report'!$L182="Release [Sewer], Dry Weather",'Overflow Report'!$AA182="April"),'Overflow Report'!$N182,"0")</f>
        <v>0</v>
      </c>
      <c r="BA184" s="176" t="str">
        <f>IF(AND('Overflow Report'!$L182="Release [Sewer], Dry Weather",'Overflow Report'!$AA182="May"),'Overflow Report'!$N182,"0")</f>
        <v>0</v>
      </c>
      <c r="BB184" s="176" t="str">
        <f>IF(AND('Overflow Report'!$L182="Release [Sewer], Dry Weather",'Overflow Report'!$AA182="June"),'Overflow Report'!$N182,"0")</f>
        <v>0</v>
      </c>
      <c r="BC184" s="176" t="str">
        <f>IF(AND('Overflow Report'!$L182="Release [Sewer], Dry Weather",'Overflow Report'!$AA182="July"),'Overflow Report'!$N182,"0")</f>
        <v>0</v>
      </c>
      <c r="BD184" s="176" t="str">
        <f>IF(AND('Overflow Report'!$L182="Release [Sewer], Dry Weather",'Overflow Report'!$AA182="August"),'Overflow Report'!$N182,"0")</f>
        <v>0</v>
      </c>
      <c r="BE184" s="176" t="str">
        <f>IF(AND('Overflow Report'!$L182="Release [Sewer], Dry Weather",'Overflow Report'!$AA182="September"),'Overflow Report'!$N182,"0")</f>
        <v>0</v>
      </c>
      <c r="BF184" s="176" t="str">
        <f>IF(AND('Overflow Report'!$L182="Release [Sewer], Dry Weather",'Overflow Report'!$AA182="October"),'Overflow Report'!$N182,"0")</f>
        <v>0</v>
      </c>
      <c r="BG184" s="176" t="str">
        <f>IF(AND('Overflow Report'!$L182="Release [Sewer], Dry Weather",'Overflow Report'!$AA182="November"),'Overflow Report'!$N182,"0")</f>
        <v>0</v>
      </c>
      <c r="BH184" s="176" t="str">
        <f>IF(AND('Overflow Report'!$L182="Release [Sewer], Dry Weather",'Overflow Report'!$AA182="December"),'Overflow Report'!$N182,"0")</f>
        <v>0</v>
      </c>
      <c r="BI184" s="176"/>
      <c r="BJ184" s="176" t="str">
        <f>IF(AND('Overflow Report'!$L182="Release [Sewer], Wet Weather",'Overflow Report'!$AA182="January"),'Overflow Report'!$N182,"0")</f>
        <v>0</v>
      </c>
      <c r="BK184" s="176" t="str">
        <f>IF(AND('Overflow Report'!$L182="Release [Sewer], Wet Weather",'Overflow Report'!$AA182="February"),'Overflow Report'!$N182,"0")</f>
        <v>0</v>
      </c>
      <c r="BL184" s="176" t="str">
        <f>IF(AND('Overflow Report'!$L182="Release [Sewer], Wet Weather",'Overflow Report'!$AA182="March"),'Overflow Report'!$N182,"0")</f>
        <v>0</v>
      </c>
      <c r="BM184" s="176" t="str">
        <f>IF(AND('Overflow Report'!$L182="Release [Sewer], Wet Weather",'Overflow Report'!$AA182="April"),'Overflow Report'!$N182,"0")</f>
        <v>0</v>
      </c>
      <c r="BN184" s="176" t="str">
        <f>IF(AND('Overflow Report'!$L182="Release [Sewer], Wet Weather",'Overflow Report'!$AA182="May"),'Overflow Report'!$N182,"0")</f>
        <v>0</v>
      </c>
      <c r="BO184" s="176" t="str">
        <f>IF(AND('Overflow Report'!$L182="Release [Sewer], Wet Weather",'Overflow Report'!$AA182="June"),'Overflow Report'!$N182,"0")</f>
        <v>0</v>
      </c>
      <c r="BP184" s="176" t="str">
        <f>IF(AND('Overflow Report'!$L182="Release [Sewer], Wet Weather",'Overflow Report'!$AA182="July"),'Overflow Report'!$N182,"0")</f>
        <v>0</v>
      </c>
      <c r="BQ184" s="176" t="str">
        <f>IF(AND('Overflow Report'!$L182="Release [Sewer], Wet Weather",'Overflow Report'!$AA182="August"),'Overflow Report'!$N182,"0")</f>
        <v>0</v>
      </c>
      <c r="BR184" s="176" t="str">
        <f>IF(AND('Overflow Report'!$L182="Release [Sewer], Wet Weather",'Overflow Report'!$AA182="September"),'Overflow Report'!$N182,"0")</f>
        <v>0</v>
      </c>
      <c r="BS184" s="176" t="str">
        <f>IF(AND('Overflow Report'!$L182="Release [Sewer], Wet Weather",'Overflow Report'!$AA182="October"),'Overflow Report'!$N182,"0")</f>
        <v>0</v>
      </c>
      <c r="BT184" s="176" t="str">
        <f>IF(AND('Overflow Report'!$L182="Release [Sewer], Wet Weather",'Overflow Report'!$AA182="November"),'Overflow Report'!$N182,"0")</f>
        <v>0</v>
      </c>
      <c r="BU184" s="176" t="str">
        <f>IF(AND('Overflow Report'!$L182="Release [Sewer], Wet Weather",'Overflow Report'!$AA182="December"),'Overflow Report'!$N182,"0")</f>
        <v>0</v>
      </c>
      <c r="BV184" s="176"/>
      <c r="BW184" s="176"/>
      <c r="BX184" s="176"/>
      <c r="BY184" s="176"/>
      <c r="BZ184" s="176"/>
      <c r="CA184" s="176"/>
      <c r="CB184" s="176"/>
      <c r="CC184" s="176"/>
      <c r="CD184" s="176"/>
      <c r="CE184" s="176"/>
      <c r="CF184" s="176"/>
      <c r="CG184" s="176"/>
      <c r="CH184" s="176"/>
      <c r="CI184" s="176"/>
      <c r="CJ184" s="176"/>
      <c r="DK184" s="159"/>
      <c r="DL184" s="159"/>
      <c r="DM184" s="159"/>
      <c r="DN184" s="159"/>
      <c r="DO184" s="159"/>
      <c r="DP184" s="159"/>
      <c r="DQ184" s="159"/>
      <c r="DR184" s="159"/>
      <c r="DS184" s="159"/>
      <c r="DT184" s="159"/>
      <c r="DU184" s="159"/>
      <c r="DV184" s="159"/>
      <c r="DW184" s="159"/>
      <c r="DX184" s="159"/>
    </row>
    <row r="185" spans="3:128" s="173" customFormat="1" ht="15">
      <c r="C185" s="174"/>
      <c r="D185" s="174"/>
      <c r="E185" s="174"/>
      <c r="R185" s="176"/>
      <c r="S185" s="176"/>
      <c r="T185" s="176"/>
      <c r="U185" s="176"/>
      <c r="V185" s="176"/>
      <c r="W185" s="176" t="str">
        <f>IF(AND('Overflow Report'!$L183="SSO, Dry Weather",'Overflow Report'!$AA183="January"),'Overflow Report'!$N183,"0")</f>
        <v>0</v>
      </c>
      <c r="X185" s="176" t="str">
        <f>IF(AND('Overflow Report'!$L183="SSO, Dry Weather",'Overflow Report'!$AA183="February"),'Overflow Report'!$N183,"0")</f>
        <v>0</v>
      </c>
      <c r="Y185" s="176" t="str">
        <f>IF(AND('Overflow Report'!$L183="SSO, Dry Weather",'Overflow Report'!$AA183="March"),'Overflow Report'!$N183,"0")</f>
        <v>0</v>
      </c>
      <c r="Z185" s="176" t="str">
        <f>IF(AND('Overflow Report'!$L183="SSO, Dry Weather",'Overflow Report'!$AA183="April"),'Overflow Report'!$N183,"0")</f>
        <v>0</v>
      </c>
      <c r="AA185" s="176" t="str">
        <f>IF(AND('Overflow Report'!$L183="SSO, Dry Weather",'Overflow Report'!$AA183="May"),'Overflow Report'!$N183,"0")</f>
        <v>0</v>
      </c>
      <c r="AB185" s="176" t="str">
        <f>IF(AND('Overflow Report'!$L183="SSO, Dry Weather",'Overflow Report'!$AA183="June"),'Overflow Report'!$N183,"0")</f>
        <v>0</v>
      </c>
      <c r="AC185" s="176" t="str">
        <f>IF(AND('Overflow Report'!$L183="SSO, Dry Weather",'Overflow Report'!$AA183="July"),'Overflow Report'!$N183,"0")</f>
        <v>0</v>
      </c>
      <c r="AD185" s="176" t="str">
        <f>IF(AND('Overflow Report'!$L183="SSO, Dry Weather",'Overflow Report'!$AA183="August"),'Overflow Report'!$N183,"0")</f>
        <v>0</v>
      </c>
      <c r="AE185" s="176" t="str">
        <f>IF(AND('Overflow Report'!$L183="SSO, Dry Weather",'Overflow Report'!$AA183="September"),'Overflow Report'!$N183,"0")</f>
        <v>0</v>
      </c>
      <c r="AF185" s="176" t="str">
        <f>IF(AND('Overflow Report'!$L183="SSO, Dry Weather",'Overflow Report'!$AA183="October"),'Overflow Report'!$N183,"0")</f>
        <v>0</v>
      </c>
      <c r="AG185" s="176" t="str">
        <f>IF(AND('Overflow Report'!$L183="SSO, Dry Weather",'Overflow Report'!$AA183="November"),'Overflow Report'!$N183,"0")</f>
        <v>0</v>
      </c>
      <c r="AH185" s="176" t="str">
        <f>IF(AND('Overflow Report'!$L183="SSO, Dry Weather",'Overflow Report'!$AA183="December"),'Overflow Report'!$N183,"0")</f>
        <v>0</v>
      </c>
      <c r="AI185" s="176"/>
      <c r="AJ185" s="176" t="str">
        <f>IF(AND('Overflow Report'!$L183="SSO, Wet Weather",'Overflow Report'!$AA183="January"),'Overflow Report'!$N183,"0")</f>
        <v>0</v>
      </c>
      <c r="AK185" s="176" t="str">
        <f>IF(AND('Overflow Report'!$L183="SSO, Wet Weather",'Overflow Report'!$AA183="February"),'Overflow Report'!$N183,"0")</f>
        <v>0</v>
      </c>
      <c r="AL185" s="176" t="str">
        <f>IF(AND('Overflow Report'!$L183="SSO, Wet Weather",'Overflow Report'!$AA183="March"),'Overflow Report'!$N183,"0")</f>
        <v>0</v>
      </c>
      <c r="AM185" s="176" t="str">
        <f>IF(AND('Overflow Report'!$L183="SSO, Wet Weather",'Overflow Report'!$AA183="April"),'Overflow Report'!$N183,"0")</f>
        <v>0</v>
      </c>
      <c r="AN185" s="176" t="str">
        <f>IF(AND('Overflow Report'!$L183="SSO, Wet Weather",'Overflow Report'!$AA183="May"),'Overflow Report'!$N183,"0")</f>
        <v>0</v>
      </c>
      <c r="AO185" s="176" t="str">
        <f>IF(AND('Overflow Report'!$L183="SSO, Wet Weather",'Overflow Report'!$AA183="June"),'Overflow Report'!$N183,"0")</f>
        <v>0</v>
      </c>
      <c r="AP185" s="176" t="str">
        <f>IF(AND('Overflow Report'!$L183="SSO, Wet Weather",'Overflow Report'!$AA183="July"),'Overflow Report'!$N183,"0")</f>
        <v>0</v>
      </c>
      <c r="AQ185" s="176" t="str">
        <f>IF(AND('Overflow Report'!$L183="SSO, Wet Weather",'Overflow Report'!$AA183="August"),'Overflow Report'!$N183,"0")</f>
        <v>0</v>
      </c>
      <c r="AR185" s="176" t="str">
        <f>IF(AND('Overflow Report'!$L183="SSO, Wet Weather",'Overflow Report'!$AA183="September"),'Overflow Report'!$N183,"0")</f>
        <v>0</v>
      </c>
      <c r="AS185" s="176" t="str">
        <f>IF(AND('Overflow Report'!$L183="SSO, Wet Weather",'Overflow Report'!$AA183="October"),'Overflow Report'!$N183,"0")</f>
        <v>0</v>
      </c>
      <c r="AT185" s="176" t="str">
        <f>IF(AND('Overflow Report'!$L183="SSO, Wet Weather",'Overflow Report'!$AA183="November"),'Overflow Report'!$N183,"0")</f>
        <v>0</v>
      </c>
      <c r="AU185" s="176" t="str">
        <f>IF(AND('Overflow Report'!$L183="SSO, Wet Weather",'Overflow Report'!$AA183="December"),'Overflow Report'!$N183,"0")</f>
        <v>0</v>
      </c>
      <c r="AV185" s="176"/>
      <c r="AW185" s="176" t="str">
        <f>IF(AND('Overflow Report'!$L183="Release [Sewer], Dry Weather",'Overflow Report'!$AA183="January"),'Overflow Report'!$N183,"0")</f>
        <v>0</v>
      </c>
      <c r="AX185" s="176" t="str">
        <f>IF(AND('Overflow Report'!$L183="Release [Sewer], Dry Weather",'Overflow Report'!$AA183="February"),'Overflow Report'!$N183,"0")</f>
        <v>0</v>
      </c>
      <c r="AY185" s="176" t="str">
        <f>IF(AND('Overflow Report'!$L183="Release [Sewer], Dry Weather",'Overflow Report'!$AA183="March"),'Overflow Report'!$N183,"0")</f>
        <v>0</v>
      </c>
      <c r="AZ185" s="176" t="str">
        <f>IF(AND('Overflow Report'!$L183="Release [Sewer], Dry Weather",'Overflow Report'!$AA183="April"),'Overflow Report'!$N183,"0")</f>
        <v>0</v>
      </c>
      <c r="BA185" s="176" t="str">
        <f>IF(AND('Overflow Report'!$L183="Release [Sewer], Dry Weather",'Overflow Report'!$AA183="May"),'Overflow Report'!$N183,"0")</f>
        <v>0</v>
      </c>
      <c r="BB185" s="176" t="str">
        <f>IF(AND('Overflow Report'!$L183="Release [Sewer], Dry Weather",'Overflow Report'!$AA183="June"),'Overflow Report'!$N183,"0")</f>
        <v>0</v>
      </c>
      <c r="BC185" s="176" t="str">
        <f>IF(AND('Overflow Report'!$L183="Release [Sewer], Dry Weather",'Overflow Report'!$AA183="July"),'Overflow Report'!$N183,"0")</f>
        <v>0</v>
      </c>
      <c r="BD185" s="176" t="str">
        <f>IF(AND('Overflow Report'!$L183="Release [Sewer], Dry Weather",'Overflow Report'!$AA183="August"),'Overflow Report'!$N183,"0")</f>
        <v>0</v>
      </c>
      <c r="BE185" s="176" t="str">
        <f>IF(AND('Overflow Report'!$L183="Release [Sewer], Dry Weather",'Overflow Report'!$AA183="September"),'Overflow Report'!$N183,"0")</f>
        <v>0</v>
      </c>
      <c r="BF185" s="176" t="str">
        <f>IF(AND('Overflow Report'!$L183="Release [Sewer], Dry Weather",'Overflow Report'!$AA183="October"),'Overflow Report'!$N183,"0")</f>
        <v>0</v>
      </c>
      <c r="BG185" s="176" t="str">
        <f>IF(AND('Overflow Report'!$L183="Release [Sewer], Dry Weather",'Overflow Report'!$AA183="November"),'Overflow Report'!$N183,"0")</f>
        <v>0</v>
      </c>
      <c r="BH185" s="176" t="str">
        <f>IF(AND('Overflow Report'!$L183="Release [Sewer], Dry Weather",'Overflow Report'!$AA183="December"),'Overflow Report'!$N183,"0")</f>
        <v>0</v>
      </c>
      <c r="BI185" s="176"/>
      <c r="BJ185" s="176" t="str">
        <f>IF(AND('Overflow Report'!$L183="Release [Sewer], Wet Weather",'Overflow Report'!$AA183="January"),'Overflow Report'!$N183,"0")</f>
        <v>0</v>
      </c>
      <c r="BK185" s="176" t="str">
        <f>IF(AND('Overflow Report'!$L183="Release [Sewer], Wet Weather",'Overflow Report'!$AA183="February"),'Overflow Report'!$N183,"0")</f>
        <v>0</v>
      </c>
      <c r="BL185" s="176" t="str">
        <f>IF(AND('Overflow Report'!$L183="Release [Sewer], Wet Weather",'Overflow Report'!$AA183="March"),'Overflow Report'!$N183,"0")</f>
        <v>0</v>
      </c>
      <c r="BM185" s="176" t="str">
        <f>IF(AND('Overflow Report'!$L183="Release [Sewer], Wet Weather",'Overflow Report'!$AA183="April"),'Overflow Report'!$N183,"0")</f>
        <v>0</v>
      </c>
      <c r="BN185" s="176" t="str">
        <f>IF(AND('Overflow Report'!$L183="Release [Sewer], Wet Weather",'Overflow Report'!$AA183="May"),'Overflow Report'!$N183,"0")</f>
        <v>0</v>
      </c>
      <c r="BO185" s="176" t="str">
        <f>IF(AND('Overflow Report'!$L183="Release [Sewer], Wet Weather",'Overflow Report'!$AA183="June"),'Overflow Report'!$N183,"0")</f>
        <v>0</v>
      </c>
      <c r="BP185" s="176" t="str">
        <f>IF(AND('Overflow Report'!$L183="Release [Sewer], Wet Weather",'Overflow Report'!$AA183="July"),'Overflow Report'!$N183,"0")</f>
        <v>0</v>
      </c>
      <c r="BQ185" s="176" t="str">
        <f>IF(AND('Overflow Report'!$L183="Release [Sewer], Wet Weather",'Overflow Report'!$AA183="August"),'Overflow Report'!$N183,"0")</f>
        <v>0</v>
      </c>
      <c r="BR185" s="176" t="str">
        <f>IF(AND('Overflow Report'!$L183="Release [Sewer], Wet Weather",'Overflow Report'!$AA183="September"),'Overflow Report'!$N183,"0")</f>
        <v>0</v>
      </c>
      <c r="BS185" s="176" t="str">
        <f>IF(AND('Overflow Report'!$L183="Release [Sewer], Wet Weather",'Overflow Report'!$AA183="October"),'Overflow Report'!$N183,"0")</f>
        <v>0</v>
      </c>
      <c r="BT185" s="176" t="str">
        <f>IF(AND('Overflow Report'!$L183="Release [Sewer], Wet Weather",'Overflow Report'!$AA183="November"),'Overflow Report'!$N183,"0")</f>
        <v>0</v>
      </c>
      <c r="BU185" s="176" t="str">
        <f>IF(AND('Overflow Report'!$L183="Release [Sewer], Wet Weather",'Overflow Report'!$AA183="December"),'Overflow Report'!$N183,"0")</f>
        <v>0</v>
      </c>
      <c r="BV185" s="176"/>
      <c r="BW185" s="176"/>
      <c r="BX185" s="176"/>
      <c r="BY185" s="176"/>
      <c r="BZ185" s="176"/>
      <c r="CA185" s="176"/>
      <c r="CB185" s="176"/>
      <c r="CC185" s="176"/>
      <c r="CD185" s="176"/>
      <c r="CE185" s="176"/>
      <c r="CF185" s="176"/>
      <c r="CG185" s="176"/>
      <c r="CH185" s="176"/>
      <c r="CI185" s="176"/>
      <c r="CJ185" s="176"/>
      <c r="DK185" s="159"/>
      <c r="DL185" s="159"/>
      <c r="DM185" s="159"/>
      <c r="DN185" s="159"/>
      <c r="DO185" s="159"/>
      <c r="DP185" s="159"/>
      <c r="DQ185" s="159"/>
      <c r="DR185" s="159"/>
      <c r="DS185" s="159"/>
      <c r="DT185" s="159"/>
      <c r="DU185" s="159"/>
      <c r="DV185" s="159"/>
      <c r="DW185" s="159"/>
      <c r="DX185" s="159"/>
    </row>
    <row r="186" spans="3:128" s="173" customFormat="1" ht="15">
      <c r="C186" s="174"/>
      <c r="D186" s="174"/>
      <c r="E186" s="174"/>
      <c r="R186" s="176"/>
      <c r="S186" s="176"/>
      <c r="T186" s="176"/>
      <c r="U186" s="176"/>
      <c r="V186" s="176"/>
      <c r="W186" s="176" t="str">
        <f>IF(AND('Overflow Report'!$L184="SSO, Dry Weather",'Overflow Report'!$AA184="January"),'Overflow Report'!$N184,"0")</f>
        <v>0</v>
      </c>
      <c r="X186" s="176" t="str">
        <f>IF(AND('Overflow Report'!$L184="SSO, Dry Weather",'Overflow Report'!$AA184="February"),'Overflow Report'!$N184,"0")</f>
        <v>0</v>
      </c>
      <c r="Y186" s="176" t="str">
        <f>IF(AND('Overflow Report'!$L184="SSO, Dry Weather",'Overflow Report'!$AA184="March"),'Overflow Report'!$N184,"0")</f>
        <v>0</v>
      </c>
      <c r="Z186" s="176" t="str">
        <f>IF(AND('Overflow Report'!$L184="SSO, Dry Weather",'Overflow Report'!$AA184="April"),'Overflow Report'!$N184,"0")</f>
        <v>0</v>
      </c>
      <c r="AA186" s="176" t="str">
        <f>IF(AND('Overflow Report'!$L184="SSO, Dry Weather",'Overflow Report'!$AA184="May"),'Overflow Report'!$N184,"0")</f>
        <v>0</v>
      </c>
      <c r="AB186" s="176" t="str">
        <f>IF(AND('Overflow Report'!$L184="SSO, Dry Weather",'Overflow Report'!$AA184="June"),'Overflow Report'!$N184,"0")</f>
        <v>0</v>
      </c>
      <c r="AC186" s="176" t="str">
        <f>IF(AND('Overflow Report'!$L184="SSO, Dry Weather",'Overflow Report'!$AA184="July"),'Overflow Report'!$N184,"0")</f>
        <v>0</v>
      </c>
      <c r="AD186" s="176" t="str">
        <f>IF(AND('Overflow Report'!$L184="SSO, Dry Weather",'Overflow Report'!$AA184="August"),'Overflow Report'!$N184,"0")</f>
        <v>0</v>
      </c>
      <c r="AE186" s="176" t="str">
        <f>IF(AND('Overflow Report'!$L184="SSO, Dry Weather",'Overflow Report'!$AA184="September"),'Overflow Report'!$N184,"0")</f>
        <v>0</v>
      </c>
      <c r="AF186" s="176" t="str">
        <f>IF(AND('Overflow Report'!$L184="SSO, Dry Weather",'Overflow Report'!$AA184="October"),'Overflow Report'!$N184,"0")</f>
        <v>0</v>
      </c>
      <c r="AG186" s="176" t="str">
        <f>IF(AND('Overflow Report'!$L184="SSO, Dry Weather",'Overflow Report'!$AA184="November"),'Overflow Report'!$N184,"0")</f>
        <v>0</v>
      </c>
      <c r="AH186" s="176" t="str">
        <f>IF(AND('Overflow Report'!$L184="SSO, Dry Weather",'Overflow Report'!$AA184="December"),'Overflow Report'!$N184,"0")</f>
        <v>0</v>
      </c>
      <c r="AI186" s="176"/>
      <c r="AJ186" s="176" t="str">
        <f>IF(AND('Overflow Report'!$L184="SSO, Wet Weather",'Overflow Report'!$AA184="January"),'Overflow Report'!$N184,"0")</f>
        <v>0</v>
      </c>
      <c r="AK186" s="176" t="str">
        <f>IF(AND('Overflow Report'!$L184="SSO, Wet Weather",'Overflow Report'!$AA184="February"),'Overflow Report'!$N184,"0")</f>
        <v>0</v>
      </c>
      <c r="AL186" s="176" t="str">
        <f>IF(AND('Overflow Report'!$L184="SSO, Wet Weather",'Overflow Report'!$AA184="March"),'Overflow Report'!$N184,"0")</f>
        <v>0</v>
      </c>
      <c r="AM186" s="176" t="str">
        <f>IF(AND('Overflow Report'!$L184="SSO, Wet Weather",'Overflow Report'!$AA184="April"),'Overflow Report'!$N184,"0")</f>
        <v>0</v>
      </c>
      <c r="AN186" s="176" t="str">
        <f>IF(AND('Overflow Report'!$L184="SSO, Wet Weather",'Overflow Report'!$AA184="May"),'Overflow Report'!$N184,"0")</f>
        <v>0</v>
      </c>
      <c r="AO186" s="176" t="str">
        <f>IF(AND('Overflow Report'!$L184="SSO, Wet Weather",'Overflow Report'!$AA184="June"),'Overflow Report'!$N184,"0")</f>
        <v>0</v>
      </c>
      <c r="AP186" s="176" t="str">
        <f>IF(AND('Overflow Report'!$L184="SSO, Wet Weather",'Overflow Report'!$AA184="July"),'Overflow Report'!$N184,"0")</f>
        <v>0</v>
      </c>
      <c r="AQ186" s="176" t="str">
        <f>IF(AND('Overflow Report'!$L184="SSO, Wet Weather",'Overflow Report'!$AA184="August"),'Overflow Report'!$N184,"0")</f>
        <v>0</v>
      </c>
      <c r="AR186" s="176" t="str">
        <f>IF(AND('Overflow Report'!$L184="SSO, Wet Weather",'Overflow Report'!$AA184="September"),'Overflow Report'!$N184,"0")</f>
        <v>0</v>
      </c>
      <c r="AS186" s="176" t="str">
        <f>IF(AND('Overflow Report'!$L184="SSO, Wet Weather",'Overflow Report'!$AA184="October"),'Overflow Report'!$N184,"0")</f>
        <v>0</v>
      </c>
      <c r="AT186" s="176" t="str">
        <f>IF(AND('Overflow Report'!$L184="SSO, Wet Weather",'Overflow Report'!$AA184="November"),'Overflow Report'!$N184,"0")</f>
        <v>0</v>
      </c>
      <c r="AU186" s="176" t="str">
        <f>IF(AND('Overflow Report'!$L184="SSO, Wet Weather",'Overflow Report'!$AA184="December"),'Overflow Report'!$N184,"0")</f>
        <v>0</v>
      </c>
      <c r="AV186" s="176"/>
      <c r="AW186" s="176" t="str">
        <f>IF(AND('Overflow Report'!$L184="Release [Sewer], Dry Weather",'Overflow Report'!$AA184="January"),'Overflow Report'!$N184,"0")</f>
        <v>0</v>
      </c>
      <c r="AX186" s="176" t="str">
        <f>IF(AND('Overflow Report'!$L184="Release [Sewer], Dry Weather",'Overflow Report'!$AA184="February"),'Overflow Report'!$N184,"0")</f>
        <v>0</v>
      </c>
      <c r="AY186" s="176" t="str">
        <f>IF(AND('Overflow Report'!$L184="Release [Sewer], Dry Weather",'Overflow Report'!$AA184="March"),'Overflow Report'!$N184,"0")</f>
        <v>0</v>
      </c>
      <c r="AZ186" s="176" t="str">
        <f>IF(AND('Overflow Report'!$L184="Release [Sewer], Dry Weather",'Overflow Report'!$AA184="April"),'Overflow Report'!$N184,"0")</f>
        <v>0</v>
      </c>
      <c r="BA186" s="176" t="str">
        <f>IF(AND('Overflow Report'!$L184="Release [Sewer], Dry Weather",'Overflow Report'!$AA184="May"),'Overflow Report'!$N184,"0")</f>
        <v>0</v>
      </c>
      <c r="BB186" s="176" t="str">
        <f>IF(AND('Overflow Report'!$L184="Release [Sewer], Dry Weather",'Overflow Report'!$AA184="June"),'Overflow Report'!$N184,"0")</f>
        <v>0</v>
      </c>
      <c r="BC186" s="176" t="str">
        <f>IF(AND('Overflow Report'!$L184="Release [Sewer], Dry Weather",'Overflow Report'!$AA184="July"),'Overflow Report'!$N184,"0")</f>
        <v>0</v>
      </c>
      <c r="BD186" s="176" t="str">
        <f>IF(AND('Overflow Report'!$L184="Release [Sewer], Dry Weather",'Overflow Report'!$AA184="August"),'Overflow Report'!$N184,"0")</f>
        <v>0</v>
      </c>
      <c r="BE186" s="176" t="str">
        <f>IF(AND('Overflow Report'!$L184="Release [Sewer], Dry Weather",'Overflow Report'!$AA184="September"),'Overflow Report'!$N184,"0")</f>
        <v>0</v>
      </c>
      <c r="BF186" s="176" t="str">
        <f>IF(AND('Overflow Report'!$L184="Release [Sewer], Dry Weather",'Overflow Report'!$AA184="October"),'Overflow Report'!$N184,"0")</f>
        <v>0</v>
      </c>
      <c r="BG186" s="176" t="str">
        <f>IF(AND('Overflow Report'!$L184="Release [Sewer], Dry Weather",'Overflow Report'!$AA184="November"),'Overflow Report'!$N184,"0")</f>
        <v>0</v>
      </c>
      <c r="BH186" s="176" t="str">
        <f>IF(AND('Overflow Report'!$L184="Release [Sewer], Dry Weather",'Overflow Report'!$AA184="December"),'Overflow Report'!$N184,"0")</f>
        <v>0</v>
      </c>
      <c r="BI186" s="176"/>
      <c r="BJ186" s="176" t="str">
        <f>IF(AND('Overflow Report'!$L184="Release [Sewer], Wet Weather",'Overflow Report'!$AA184="January"),'Overflow Report'!$N184,"0")</f>
        <v>0</v>
      </c>
      <c r="BK186" s="176" t="str">
        <f>IF(AND('Overflow Report'!$L184="Release [Sewer], Wet Weather",'Overflow Report'!$AA184="February"),'Overflow Report'!$N184,"0")</f>
        <v>0</v>
      </c>
      <c r="BL186" s="176" t="str">
        <f>IF(AND('Overflow Report'!$L184="Release [Sewer], Wet Weather",'Overflow Report'!$AA184="March"),'Overflow Report'!$N184,"0")</f>
        <v>0</v>
      </c>
      <c r="BM186" s="176" t="str">
        <f>IF(AND('Overflow Report'!$L184="Release [Sewer], Wet Weather",'Overflow Report'!$AA184="April"),'Overflow Report'!$N184,"0")</f>
        <v>0</v>
      </c>
      <c r="BN186" s="176" t="str">
        <f>IF(AND('Overflow Report'!$L184="Release [Sewer], Wet Weather",'Overflow Report'!$AA184="May"),'Overflow Report'!$N184,"0")</f>
        <v>0</v>
      </c>
      <c r="BO186" s="176" t="str">
        <f>IF(AND('Overflow Report'!$L184="Release [Sewer], Wet Weather",'Overflow Report'!$AA184="June"),'Overflow Report'!$N184,"0")</f>
        <v>0</v>
      </c>
      <c r="BP186" s="176" t="str">
        <f>IF(AND('Overflow Report'!$L184="Release [Sewer], Wet Weather",'Overflow Report'!$AA184="July"),'Overflow Report'!$N184,"0")</f>
        <v>0</v>
      </c>
      <c r="BQ186" s="176" t="str">
        <f>IF(AND('Overflow Report'!$L184="Release [Sewer], Wet Weather",'Overflow Report'!$AA184="August"),'Overflow Report'!$N184,"0")</f>
        <v>0</v>
      </c>
      <c r="BR186" s="176" t="str">
        <f>IF(AND('Overflow Report'!$L184="Release [Sewer], Wet Weather",'Overflow Report'!$AA184="September"),'Overflow Report'!$N184,"0")</f>
        <v>0</v>
      </c>
      <c r="BS186" s="176" t="str">
        <f>IF(AND('Overflow Report'!$L184="Release [Sewer], Wet Weather",'Overflow Report'!$AA184="October"),'Overflow Report'!$N184,"0")</f>
        <v>0</v>
      </c>
      <c r="BT186" s="176" t="str">
        <f>IF(AND('Overflow Report'!$L184="Release [Sewer], Wet Weather",'Overflow Report'!$AA184="November"),'Overflow Report'!$N184,"0")</f>
        <v>0</v>
      </c>
      <c r="BU186" s="176" t="str">
        <f>IF(AND('Overflow Report'!$L184="Release [Sewer], Wet Weather",'Overflow Report'!$AA184="December"),'Overflow Report'!$N184,"0")</f>
        <v>0</v>
      </c>
      <c r="BV186" s="176"/>
      <c r="BW186" s="176"/>
      <c r="BX186" s="176"/>
      <c r="BY186" s="176"/>
      <c r="BZ186" s="176"/>
      <c r="CA186" s="176"/>
      <c r="CB186" s="176"/>
      <c r="CC186" s="176"/>
      <c r="CD186" s="176"/>
      <c r="CE186" s="176"/>
      <c r="CF186" s="176"/>
      <c r="CG186" s="176"/>
      <c r="CH186" s="176"/>
      <c r="CI186" s="176"/>
      <c r="CJ186" s="176"/>
      <c r="DK186" s="159"/>
      <c r="DL186" s="159"/>
      <c r="DM186" s="159"/>
      <c r="DN186" s="159"/>
      <c r="DO186" s="159"/>
      <c r="DP186" s="159"/>
      <c r="DQ186" s="159"/>
      <c r="DR186" s="159"/>
      <c r="DS186" s="159"/>
      <c r="DT186" s="159"/>
      <c r="DU186" s="159"/>
      <c r="DV186" s="159"/>
      <c r="DW186" s="159"/>
      <c r="DX186" s="159"/>
    </row>
    <row r="187" spans="3:128" s="173" customFormat="1" ht="15">
      <c r="C187" s="174"/>
      <c r="D187" s="174"/>
      <c r="E187" s="174"/>
      <c r="R187" s="176"/>
      <c r="S187" s="176"/>
      <c r="T187" s="176"/>
      <c r="U187" s="176"/>
      <c r="V187" s="176"/>
      <c r="W187" s="176" t="str">
        <f>IF(AND('Overflow Report'!$L185="SSO, Dry Weather",'Overflow Report'!$AA185="January"),'Overflow Report'!$N185,"0")</f>
        <v>0</v>
      </c>
      <c r="X187" s="176" t="str">
        <f>IF(AND('Overflow Report'!$L185="SSO, Dry Weather",'Overflow Report'!$AA185="February"),'Overflow Report'!$N185,"0")</f>
        <v>0</v>
      </c>
      <c r="Y187" s="176" t="str">
        <f>IF(AND('Overflow Report'!$L185="SSO, Dry Weather",'Overflow Report'!$AA185="March"),'Overflow Report'!$N185,"0")</f>
        <v>0</v>
      </c>
      <c r="Z187" s="176" t="str">
        <f>IF(AND('Overflow Report'!$L185="SSO, Dry Weather",'Overflow Report'!$AA185="April"),'Overflow Report'!$N185,"0")</f>
        <v>0</v>
      </c>
      <c r="AA187" s="176" t="str">
        <f>IF(AND('Overflow Report'!$L185="SSO, Dry Weather",'Overflow Report'!$AA185="May"),'Overflow Report'!$N185,"0")</f>
        <v>0</v>
      </c>
      <c r="AB187" s="176" t="str">
        <f>IF(AND('Overflow Report'!$L185="SSO, Dry Weather",'Overflow Report'!$AA185="June"),'Overflow Report'!$N185,"0")</f>
        <v>0</v>
      </c>
      <c r="AC187" s="176" t="str">
        <f>IF(AND('Overflow Report'!$L185="SSO, Dry Weather",'Overflow Report'!$AA185="July"),'Overflow Report'!$N185,"0")</f>
        <v>0</v>
      </c>
      <c r="AD187" s="176" t="str">
        <f>IF(AND('Overflow Report'!$L185="SSO, Dry Weather",'Overflow Report'!$AA185="August"),'Overflow Report'!$N185,"0")</f>
        <v>0</v>
      </c>
      <c r="AE187" s="176" t="str">
        <f>IF(AND('Overflow Report'!$L185="SSO, Dry Weather",'Overflow Report'!$AA185="September"),'Overflow Report'!$N185,"0")</f>
        <v>0</v>
      </c>
      <c r="AF187" s="176" t="str">
        <f>IF(AND('Overflow Report'!$L185="SSO, Dry Weather",'Overflow Report'!$AA185="October"),'Overflow Report'!$N185,"0")</f>
        <v>0</v>
      </c>
      <c r="AG187" s="176" t="str">
        <f>IF(AND('Overflow Report'!$L185="SSO, Dry Weather",'Overflow Report'!$AA185="November"),'Overflow Report'!$N185,"0")</f>
        <v>0</v>
      </c>
      <c r="AH187" s="176" t="str">
        <f>IF(AND('Overflow Report'!$L185="SSO, Dry Weather",'Overflow Report'!$AA185="December"),'Overflow Report'!$N185,"0")</f>
        <v>0</v>
      </c>
      <c r="AI187" s="176"/>
      <c r="AJ187" s="176" t="str">
        <f>IF(AND('Overflow Report'!$L185="SSO, Wet Weather",'Overflow Report'!$AA185="January"),'Overflow Report'!$N185,"0")</f>
        <v>0</v>
      </c>
      <c r="AK187" s="176" t="str">
        <f>IF(AND('Overflow Report'!$L185="SSO, Wet Weather",'Overflow Report'!$AA185="February"),'Overflow Report'!$N185,"0")</f>
        <v>0</v>
      </c>
      <c r="AL187" s="176" t="str">
        <f>IF(AND('Overflow Report'!$L185="SSO, Wet Weather",'Overflow Report'!$AA185="March"),'Overflow Report'!$N185,"0")</f>
        <v>0</v>
      </c>
      <c r="AM187" s="176" t="str">
        <f>IF(AND('Overflow Report'!$L185="SSO, Wet Weather",'Overflow Report'!$AA185="April"),'Overflow Report'!$N185,"0")</f>
        <v>0</v>
      </c>
      <c r="AN187" s="176" t="str">
        <f>IF(AND('Overflow Report'!$L185="SSO, Wet Weather",'Overflow Report'!$AA185="May"),'Overflow Report'!$N185,"0")</f>
        <v>0</v>
      </c>
      <c r="AO187" s="176" t="str">
        <f>IF(AND('Overflow Report'!$L185="SSO, Wet Weather",'Overflow Report'!$AA185="June"),'Overflow Report'!$N185,"0")</f>
        <v>0</v>
      </c>
      <c r="AP187" s="176" t="str">
        <f>IF(AND('Overflow Report'!$L185="SSO, Wet Weather",'Overflow Report'!$AA185="July"),'Overflow Report'!$N185,"0")</f>
        <v>0</v>
      </c>
      <c r="AQ187" s="176" t="str">
        <f>IF(AND('Overflow Report'!$L185="SSO, Wet Weather",'Overflow Report'!$AA185="August"),'Overflow Report'!$N185,"0")</f>
        <v>0</v>
      </c>
      <c r="AR187" s="176" t="str">
        <f>IF(AND('Overflow Report'!$L185="SSO, Wet Weather",'Overflow Report'!$AA185="September"),'Overflow Report'!$N185,"0")</f>
        <v>0</v>
      </c>
      <c r="AS187" s="176" t="str">
        <f>IF(AND('Overflow Report'!$L185="SSO, Wet Weather",'Overflow Report'!$AA185="October"),'Overflow Report'!$N185,"0")</f>
        <v>0</v>
      </c>
      <c r="AT187" s="176" t="str">
        <f>IF(AND('Overflow Report'!$L185="SSO, Wet Weather",'Overflow Report'!$AA185="November"),'Overflow Report'!$N185,"0")</f>
        <v>0</v>
      </c>
      <c r="AU187" s="176" t="str">
        <f>IF(AND('Overflow Report'!$L185="SSO, Wet Weather",'Overflow Report'!$AA185="December"),'Overflow Report'!$N185,"0")</f>
        <v>0</v>
      </c>
      <c r="AV187" s="176"/>
      <c r="AW187" s="176" t="str">
        <f>IF(AND('Overflow Report'!$L185="Release [Sewer], Dry Weather",'Overflow Report'!$AA185="January"),'Overflow Report'!$N185,"0")</f>
        <v>0</v>
      </c>
      <c r="AX187" s="176" t="str">
        <f>IF(AND('Overflow Report'!$L185="Release [Sewer], Dry Weather",'Overflow Report'!$AA185="February"),'Overflow Report'!$N185,"0")</f>
        <v>0</v>
      </c>
      <c r="AY187" s="176" t="str">
        <f>IF(AND('Overflow Report'!$L185="Release [Sewer], Dry Weather",'Overflow Report'!$AA185="March"),'Overflow Report'!$N185,"0")</f>
        <v>0</v>
      </c>
      <c r="AZ187" s="176" t="str">
        <f>IF(AND('Overflow Report'!$L185="Release [Sewer], Dry Weather",'Overflow Report'!$AA185="April"),'Overflow Report'!$N185,"0")</f>
        <v>0</v>
      </c>
      <c r="BA187" s="176" t="str">
        <f>IF(AND('Overflow Report'!$L185="Release [Sewer], Dry Weather",'Overflow Report'!$AA185="May"),'Overflow Report'!$N185,"0")</f>
        <v>0</v>
      </c>
      <c r="BB187" s="176" t="str">
        <f>IF(AND('Overflow Report'!$L185="Release [Sewer], Dry Weather",'Overflow Report'!$AA185="June"),'Overflow Report'!$N185,"0")</f>
        <v>0</v>
      </c>
      <c r="BC187" s="176" t="str">
        <f>IF(AND('Overflow Report'!$L185="Release [Sewer], Dry Weather",'Overflow Report'!$AA185="July"),'Overflow Report'!$N185,"0")</f>
        <v>0</v>
      </c>
      <c r="BD187" s="176" t="str">
        <f>IF(AND('Overflow Report'!$L185="Release [Sewer], Dry Weather",'Overflow Report'!$AA185="August"),'Overflow Report'!$N185,"0")</f>
        <v>0</v>
      </c>
      <c r="BE187" s="176" t="str">
        <f>IF(AND('Overflow Report'!$L185="Release [Sewer], Dry Weather",'Overflow Report'!$AA185="September"),'Overflow Report'!$N185,"0")</f>
        <v>0</v>
      </c>
      <c r="BF187" s="176" t="str">
        <f>IF(AND('Overflow Report'!$L185="Release [Sewer], Dry Weather",'Overflow Report'!$AA185="October"),'Overflow Report'!$N185,"0")</f>
        <v>0</v>
      </c>
      <c r="BG187" s="176" t="str">
        <f>IF(AND('Overflow Report'!$L185="Release [Sewer], Dry Weather",'Overflow Report'!$AA185="November"),'Overflow Report'!$N185,"0")</f>
        <v>0</v>
      </c>
      <c r="BH187" s="176" t="str">
        <f>IF(AND('Overflow Report'!$L185="Release [Sewer], Dry Weather",'Overflow Report'!$AA185="December"),'Overflow Report'!$N185,"0")</f>
        <v>0</v>
      </c>
      <c r="BI187" s="176"/>
      <c r="BJ187" s="176" t="str">
        <f>IF(AND('Overflow Report'!$L185="Release [Sewer], Wet Weather",'Overflow Report'!$AA185="January"),'Overflow Report'!$N185,"0")</f>
        <v>0</v>
      </c>
      <c r="BK187" s="176" t="str">
        <f>IF(AND('Overflow Report'!$L185="Release [Sewer], Wet Weather",'Overflow Report'!$AA185="February"),'Overflow Report'!$N185,"0")</f>
        <v>0</v>
      </c>
      <c r="BL187" s="176" t="str">
        <f>IF(AND('Overflow Report'!$L185="Release [Sewer], Wet Weather",'Overflow Report'!$AA185="March"),'Overflow Report'!$N185,"0")</f>
        <v>0</v>
      </c>
      <c r="BM187" s="176" t="str">
        <f>IF(AND('Overflow Report'!$L185="Release [Sewer], Wet Weather",'Overflow Report'!$AA185="April"),'Overflow Report'!$N185,"0")</f>
        <v>0</v>
      </c>
      <c r="BN187" s="176" t="str">
        <f>IF(AND('Overflow Report'!$L185="Release [Sewer], Wet Weather",'Overflow Report'!$AA185="May"),'Overflow Report'!$N185,"0")</f>
        <v>0</v>
      </c>
      <c r="BO187" s="176" t="str">
        <f>IF(AND('Overflow Report'!$L185="Release [Sewer], Wet Weather",'Overflow Report'!$AA185="June"),'Overflow Report'!$N185,"0")</f>
        <v>0</v>
      </c>
      <c r="BP187" s="176" t="str">
        <f>IF(AND('Overflow Report'!$L185="Release [Sewer], Wet Weather",'Overflow Report'!$AA185="July"),'Overflow Report'!$N185,"0")</f>
        <v>0</v>
      </c>
      <c r="BQ187" s="176" t="str">
        <f>IF(AND('Overflow Report'!$L185="Release [Sewer], Wet Weather",'Overflow Report'!$AA185="August"),'Overflow Report'!$N185,"0")</f>
        <v>0</v>
      </c>
      <c r="BR187" s="176" t="str">
        <f>IF(AND('Overflow Report'!$L185="Release [Sewer], Wet Weather",'Overflow Report'!$AA185="September"),'Overflow Report'!$N185,"0")</f>
        <v>0</v>
      </c>
      <c r="BS187" s="176" t="str">
        <f>IF(AND('Overflow Report'!$L185="Release [Sewer], Wet Weather",'Overflow Report'!$AA185="October"),'Overflow Report'!$N185,"0")</f>
        <v>0</v>
      </c>
      <c r="BT187" s="176" t="str">
        <f>IF(AND('Overflow Report'!$L185="Release [Sewer], Wet Weather",'Overflow Report'!$AA185="November"),'Overflow Report'!$N185,"0")</f>
        <v>0</v>
      </c>
      <c r="BU187" s="176" t="str">
        <f>IF(AND('Overflow Report'!$L185="Release [Sewer], Wet Weather",'Overflow Report'!$AA185="December"),'Overflow Report'!$N185,"0")</f>
        <v>0</v>
      </c>
      <c r="BV187" s="176"/>
      <c r="BW187" s="176"/>
      <c r="BX187" s="176"/>
      <c r="BY187" s="176"/>
      <c r="BZ187" s="176"/>
      <c r="CA187" s="176"/>
      <c r="CB187" s="176"/>
      <c r="CC187" s="176"/>
      <c r="CD187" s="176"/>
      <c r="CE187" s="176"/>
      <c r="CF187" s="176"/>
      <c r="CG187" s="176"/>
      <c r="CH187" s="176"/>
      <c r="CI187" s="176"/>
      <c r="CJ187" s="176"/>
      <c r="DK187" s="159"/>
      <c r="DL187" s="159"/>
      <c r="DM187" s="159"/>
      <c r="DN187" s="159"/>
      <c r="DO187" s="159"/>
      <c r="DP187" s="159"/>
      <c r="DQ187" s="159"/>
      <c r="DR187" s="159"/>
      <c r="DS187" s="159"/>
      <c r="DT187" s="159"/>
      <c r="DU187" s="159"/>
      <c r="DV187" s="159"/>
      <c r="DW187" s="159"/>
      <c r="DX187" s="159"/>
    </row>
    <row r="188" spans="3:128" s="173" customFormat="1" ht="15">
      <c r="C188" s="174"/>
      <c r="D188" s="174"/>
      <c r="E188" s="174"/>
      <c r="R188" s="176"/>
      <c r="S188" s="176"/>
      <c r="T188" s="176"/>
      <c r="U188" s="176"/>
      <c r="V188" s="176"/>
      <c r="W188" s="176" t="str">
        <f>IF(AND('Overflow Report'!$L186="SSO, Dry Weather",'Overflow Report'!$AA186="January"),'Overflow Report'!$N186,"0")</f>
        <v>0</v>
      </c>
      <c r="X188" s="176" t="str">
        <f>IF(AND('Overflow Report'!$L186="SSO, Dry Weather",'Overflow Report'!$AA186="February"),'Overflow Report'!$N186,"0")</f>
        <v>0</v>
      </c>
      <c r="Y188" s="176" t="str">
        <f>IF(AND('Overflow Report'!$L186="SSO, Dry Weather",'Overflow Report'!$AA186="March"),'Overflow Report'!$N186,"0")</f>
        <v>0</v>
      </c>
      <c r="Z188" s="176" t="str">
        <f>IF(AND('Overflow Report'!$L186="SSO, Dry Weather",'Overflow Report'!$AA186="April"),'Overflow Report'!$N186,"0")</f>
        <v>0</v>
      </c>
      <c r="AA188" s="176" t="str">
        <f>IF(AND('Overflow Report'!$L186="SSO, Dry Weather",'Overflow Report'!$AA186="May"),'Overflow Report'!$N186,"0")</f>
        <v>0</v>
      </c>
      <c r="AB188" s="176" t="str">
        <f>IF(AND('Overflow Report'!$L186="SSO, Dry Weather",'Overflow Report'!$AA186="June"),'Overflow Report'!$N186,"0")</f>
        <v>0</v>
      </c>
      <c r="AC188" s="176" t="str">
        <f>IF(AND('Overflow Report'!$L186="SSO, Dry Weather",'Overflow Report'!$AA186="July"),'Overflow Report'!$N186,"0")</f>
        <v>0</v>
      </c>
      <c r="AD188" s="176" t="str">
        <f>IF(AND('Overflow Report'!$L186="SSO, Dry Weather",'Overflow Report'!$AA186="August"),'Overflow Report'!$N186,"0")</f>
        <v>0</v>
      </c>
      <c r="AE188" s="176" t="str">
        <f>IF(AND('Overflow Report'!$L186="SSO, Dry Weather",'Overflow Report'!$AA186="September"),'Overflow Report'!$N186,"0")</f>
        <v>0</v>
      </c>
      <c r="AF188" s="176" t="str">
        <f>IF(AND('Overflow Report'!$L186="SSO, Dry Weather",'Overflow Report'!$AA186="October"),'Overflow Report'!$N186,"0")</f>
        <v>0</v>
      </c>
      <c r="AG188" s="176" t="str">
        <f>IF(AND('Overflow Report'!$L186="SSO, Dry Weather",'Overflow Report'!$AA186="November"),'Overflow Report'!$N186,"0")</f>
        <v>0</v>
      </c>
      <c r="AH188" s="176" t="str">
        <f>IF(AND('Overflow Report'!$L186="SSO, Dry Weather",'Overflow Report'!$AA186="December"),'Overflow Report'!$N186,"0")</f>
        <v>0</v>
      </c>
      <c r="AI188" s="176"/>
      <c r="AJ188" s="176" t="str">
        <f>IF(AND('Overflow Report'!$L186="SSO, Wet Weather",'Overflow Report'!$AA186="January"),'Overflow Report'!$N186,"0")</f>
        <v>0</v>
      </c>
      <c r="AK188" s="176" t="str">
        <f>IF(AND('Overflow Report'!$L186="SSO, Wet Weather",'Overflow Report'!$AA186="February"),'Overflow Report'!$N186,"0")</f>
        <v>0</v>
      </c>
      <c r="AL188" s="176" t="str">
        <f>IF(AND('Overflow Report'!$L186="SSO, Wet Weather",'Overflow Report'!$AA186="March"),'Overflow Report'!$N186,"0")</f>
        <v>0</v>
      </c>
      <c r="AM188" s="176" t="str">
        <f>IF(AND('Overflow Report'!$L186="SSO, Wet Weather",'Overflow Report'!$AA186="April"),'Overflow Report'!$N186,"0")</f>
        <v>0</v>
      </c>
      <c r="AN188" s="176" t="str">
        <f>IF(AND('Overflow Report'!$L186="SSO, Wet Weather",'Overflow Report'!$AA186="May"),'Overflow Report'!$N186,"0")</f>
        <v>0</v>
      </c>
      <c r="AO188" s="176" t="str">
        <f>IF(AND('Overflow Report'!$L186="SSO, Wet Weather",'Overflow Report'!$AA186="June"),'Overflow Report'!$N186,"0")</f>
        <v>0</v>
      </c>
      <c r="AP188" s="176" t="str">
        <f>IF(AND('Overflow Report'!$L186="SSO, Wet Weather",'Overflow Report'!$AA186="July"),'Overflow Report'!$N186,"0")</f>
        <v>0</v>
      </c>
      <c r="AQ188" s="176" t="str">
        <f>IF(AND('Overflow Report'!$L186="SSO, Wet Weather",'Overflow Report'!$AA186="August"),'Overflow Report'!$N186,"0")</f>
        <v>0</v>
      </c>
      <c r="AR188" s="176" t="str">
        <f>IF(AND('Overflow Report'!$L186="SSO, Wet Weather",'Overflow Report'!$AA186="September"),'Overflow Report'!$N186,"0")</f>
        <v>0</v>
      </c>
      <c r="AS188" s="176" t="str">
        <f>IF(AND('Overflow Report'!$L186="SSO, Wet Weather",'Overflow Report'!$AA186="October"),'Overflow Report'!$N186,"0")</f>
        <v>0</v>
      </c>
      <c r="AT188" s="176" t="str">
        <f>IF(AND('Overflow Report'!$L186="SSO, Wet Weather",'Overflow Report'!$AA186="November"),'Overflow Report'!$N186,"0")</f>
        <v>0</v>
      </c>
      <c r="AU188" s="176" t="str">
        <f>IF(AND('Overflow Report'!$L186="SSO, Wet Weather",'Overflow Report'!$AA186="December"),'Overflow Report'!$N186,"0")</f>
        <v>0</v>
      </c>
      <c r="AV188" s="176"/>
      <c r="AW188" s="176" t="str">
        <f>IF(AND('Overflow Report'!$L186="Release [Sewer], Dry Weather",'Overflow Report'!$AA186="January"),'Overflow Report'!$N186,"0")</f>
        <v>0</v>
      </c>
      <c r="AX188" s="176" t="str">
        <f>IF(AND('Overflow Report'!$L186="Release [Sewer], Dry Weather",'Overflow Report'!$AA186="February"),'Overflow Report'!$N186,"0")</f>
        <v>0</v>
      </c>
      <c r="AY188" s="176" t="str">
        <f>IF(AND('Overflow Report'!$L186="Release [Sewer], Dry Weather",'Overflow Report'!$AA186="March"),'Overflow Report'!$N186,"0")</f>
        <v>0</v>
      </c>
      <c r="AZ188" s="176" t="str">
        <f>IF(AND('Overflow Report'!$L186="Release [Sewer], Dry Weather",'Overflow Report'!$AA186="April"),'Overflow Report'!$N186,"0")</f>
        <v>0</v>
      </c>
      <c r="BA188" s="176" t="str">
        <f>IF(AND('Overflow Report'!$L186="Release [Sewer], Dry Weather",'Overflow Report'!$AA186="May"),'Overflow Report'!$N186,"0")</f>
        <v>0</v>
      </c>
      <c r="BB188" s="176" t="str">
        <f>IF(AND('Overflow Report'!$L186="Release [Sewer], Dry Weather",'Overflow Report'!$AA186="June"),'Overflow Report'!$N186,"0")</f>
        <v>0</v>
      </c>
      <c r="BC188" s="176" t="str">
        <f>IF(AND('Overflow Report'!$L186="Release [Sewer], Dry Weather",'Overflow Report'!$AA186="July"),'Overflow Report'!$N186,"0")</f>
        <v>0</v>
      </c>
      <c r="BD188" s="176" t="str">
        <f>IF(AND('Overflow Report'!$L186="Release [Sewer], Dry Weather",'Overflow Report'!$AA186="August"),'Overflow Report'!$N186,"0")</f>
        <v>0</v>
      </c>
      <c r="BE188" s="176" t="str">
        <f>IF(AND('Overflow Report'!$L186="Release [Sewer], Dry Weather",'Overflow Report'!$AA186="September"),'Overflow Report'!$N186,"0")</f>
        <v>0</v>
      </c>
      <c r="BF188" s="176" t="str">
        <f>IF(AND('Overflow Report'!$L186="Release [Sewer], Dry Weather",'Overflow Report'!$AA186="October"),'Overflow Report'!$N186,"0")</f>
        <v>0</v>
      </c>
      <c r="BG188" s="176" t="str">
        <f>IF(AND('Overflow Report'!$L186="Release [Sewer], Dry Weather",'Overflow Report'!$AA186="November"),'Overflow Report'!$N186,"0")</f>
        <v>0</v>
      </c>
      <c r="BH188" s="176" t="str">
        <f>IF(AND('Overflow Report'!$L186="Release [Sewer], Dry Weather",'Overflow Report'!$AA186="December"),'Overflow Report'!$N186,"0")</f>
        <v>0</v>
      </c>
      <c r="BI188" s="176"/>
      <c r="BJ188" s="176" t="str">
        <f>IF(AND('Overflow Report'!$L186="Release [Sewer], Wet Weather",'Overflow Report'!$AA186="January"),'Overflow Report'!$N186,"0")</f>
        <v>0</v>
      </c>
      <c r="BK188" s="176" t="str">
        <f>IF(AND('Overflow Report'!$L186="Release [Sewer], Wet Weather",'Overflow Report'!$AA186="February"),'Overflow Report'!$N186,"0")</f>
        <v>0</v>
      </c>
      <c r="BL188" s="176" t="str">
        <f>IF(AND('Overflow Report'!$L186="Release [Sewer], Wet Weather",'Overflow Report'!$AA186="March"),'Overflow Report'!$N186,"0")</f>
        <v>0</v>
      </c>
      <c r="BM188" s="176" t="str">
        <f>IF(AND('Overflow Report'!$L186="Release [Sewer], Wet Weather",'Overflow Report'!$AA186="April"),'Overflow Report'!$N186,"0")</f>
        <v>0</v>
      </c>
      <c r="BN188" s="176" t="str">
        <f>IF(AND('Overflow Report'!$L186="Release [Sewer], Wet Weather",'Overflow Report'!$AA186="May"),'Overflow Report'!$N186,"0")</f>
        <v>0</v>
      </c>
      <c r="BO188" s="176" t="str">
        <f>IF(AND('Overflow Report'!$L186="Release [Sewer], Wet Weather",'Overflow Report'!$AA186="June"),'Overflow Report'!$N186,"0")</f>
        <v>0</v>
      </c>
      <c r="BP188" s="176" t="str">
        <f>IF(AND('Overflow Report'!$L186="Release [Sewer], Wet Weather",'Overflow Report'!$AA186="July"),'Overflow Report'!$N186,"0")</f>
        <v>0</v>
      </c>
      <c r="BQ188" s="176" t="str">
        <f>IF(AND('Overflow Report'!$L186="Release [Sewer], Wet Weather",'Overflow Report'!$AA186="August"),'Overflow Report'!$N186,"0")</f>
        <v>0</v>
      </c>
      <c r="BR188" s="176" t="str">
        <f>IF(AND('Overflow Report'!$L186="Release [Sewer], Wet Weather",'Overflow Report'!$AA186="September"),'Overflow Report'!$N186,"0")</f>
        <v>0</v>
      </c>
      <c r="BS188" s="176" t="str">
        <f>IF(AND('Overflow Report'!$L186="Release [Sewer], Wet Weather",'Overflow Report'!$AA186="October"),'Overflow Report'!$N186,"0")</f>
        <v>0</v>
      </c>
      <c r="BT188" s="176" t="str">
        <f>IF(AND('Overflow Report'!$L186="Release [Sewer], Wet Weather",'Overflow Report'!$AA186="November"),'Overflow Report'!$N186,"0")</f>
        <v>0</v>
      </c>
      <c r="BU188" s="176" t="str">
        <f>IF(AND('Overflow Report'!$L186="Release [Sewer], Wet Weather",'Overflow Report'!$AA186="December"),'Overflow Report'!$N186,"0")</f>
        <v>0</v>
      </c>
      <c r="BV188" s="176"/>
      <c r="BW188" s="176"/>
      <c r="BX188" s="176"/>
      <c r="BY188" s="176"/>
      <c r="BZ188" s="176"/>
      <c r="CA188" s="176"/>
      <c r="CB188" s="176"/>
      <c r="CC188" s="176"/>
      <c r="CD188" s="176"/>
      <c r="CE188" s="176"/>
      <c r="CF188" s="176"/>
      <c r="CG188" s="176"/>
      <c r="CH188" s="176"/>
      <c r="CI188" s="176"/>
      <c r="CJ188" s="176"/>
      <c r="DK188" s="159"/>
      <c r="DL188" s="159"/>
      <c r="DM188" s="159"/>
      <c r="DN188" s="159"/>
      <c r="DO188" s="159"/>
      <c r="DP188" s="159"/>
      <c r="DQ188" s="159"/>
      <c r="DR188" s="159"/>
      <c r="DS188" s="159"/>
      <c r="DT188" s="159"/>
      <c r="DU188" s="159"/>
      <c r="DV188" s="159"/>
      <c r="DW188" s="159"/>
      <c r="DX188" s="159"/>
    </row>
    <row r="189" spans="3:128" s="173" customFormat="1" ht="15">
      <c r="C189" s="174"/>
      <c r="D189" s="174"/>
      <c r="E189" s="174"/>
      <c r="R189" s="176"/>
      <c r="S189" s="176"/>
      <c r="T189" s="176"/>
      <c r="U189" s="176"/>
      <c r="V189" s="176"/>
      <c r="W189" s="176" t="str">
        <f>IF(AND('Overflow Report'!$L187="SSO, Dry Weather",'Overflow Report'!$AA187="January"),'Overflow Report'!$N187,"0")</f>
        <v>0</v>
      </c>
      <c r="X189" s="176" t="str">
        <f>IF(AND('Overflow Report'!$L187="SSO, Dry Weather",'Overflow Report'!$AA187="February"),'Overflow Report'!$N187,"0")</f>
        <v>0</v>
      </c>
      <c r="Y189" s="176" t="str">
        <f>IF(AND('Overflow Report'!$L187="SSO, Dry Weather",'Overflow Report'!$AA187="March"),'Overflow Report'!$N187,"0")</f>
        <v>0</v>
      </c>
      <c r="Z189" s="176" t="str">
        <f>IF(AND('Overflow Report'!$L187="SSO, Dry Weather",'Overflow Report'!$AA187="April"),'Overflow Report'!$N187,"0")</f>
        <v>0</v>
      </c>
      <c r="AA189" s="176" t="str">
        <f>IF(AND('Overflow Report'!$L187="SSO, Dry Weather",'Overflow Report'!$AA187="May"),'Overflow Report'!$N187,"0")</f>
        <v>0</v>
      </c>
      <c r="AB189" s="176" t="str">
        <f>IF(AND('Overflow Report'!$L187="SSO, Dry Weather",'Overflow Report'!$AA187="June"),'Overflow Report'!$N187,"0")</f>
        <v>0</v>
      </c>
      <c r="AC189" s="176" t="str">
        <f>IF(AND('Overflow Report'!$L187="SSO, Dry Weather",'Overflow Report'!$AA187="July"),'Overflow Report'!$N187,"0")</f>
        <v>0</v>
      </c>
      <c r="AD189" s="176" t="str">
        <f>IF(AND('Overflow Report'!$L187="SSO, Dry Weather",'Overflow Report'!$AA187="August"),'Overflow Report'!$N187,"0")</f>
        <v>0</v>
      </c>
      <c r="AE189" s="176" t="str">
        <f>IF(AND('Overflow Report'!$L187="SSO, Dry Weather",'Overflow Report'!$AA187="September"),'Overflow Report'!$N187,"0")</f>
        <v>0</v>
      </c>
      <c r="AF189" s="176" t="str">
        <f>IF(AND('Overflow Report'!$L187="SSO, Dry Weather",'Overflow Report'!$AA187="October"),'Overflow Report'!$N187,"0")</f>
        <v>0</v>
      </c>
      <c r="AG189" s="176" t="str">
        <f>IF(AND('Overflow Report'!$L187="SSO, Dry Weather",'Overflow Report'!$AA187="November"),'Overflow Report'!$N187,"0")</f>
        <v>0</v>
      </c>
      <c r="AH189" s="176" t="str">
        <f>IF(AND('Overflow Report'!$L187="SSO, Dry Weather",'Overflow Report'!$AA187="December"),'Overflow Report'!$N187,"0")</f>
        <v>0</v>
      </c>
      <c r="AI189" s="176"/>
      <c r="AJ189" s="176" t="str">
        <f>IF(AND('Overflow Report'!$L187="SSO, Wet Weather",'Overflow Report'!$AA187="January"),'Overflow Report'!$N187,"0")</f>
        <v>0</v>
      </c>
      <c r="AK189" s="176" t="str">
        <f>IF(AND('Overflow Report'!$L187="SSO, Wet Weather",'Overflow Report'!$AA187="February"),'Overflow Report'!$N187,"0")</f>
        <v>0</v>
      </c>
      <c r="AL189" s="176" t="str">
        <f>IF(AND('Overflow Report'!$L187="SSO, Wet Weather",'Overflow Report'!$AA187="March"),'Overflow Report'!$N187,"0")</f>
        <v>0</v>
      </c>
      <c r="AM189" s="176" t="str">
        <f>IF(AND('Overflow Report'!$L187="SSO, Wet Weather",'Overflow Report'!$AA187="April"),'Overflow Report'!$N187,"0")</f>
        <v>0</v>
      </c>
      <c r="AN189" s="176" t="str">
        <f>IF(AND('Overflow Report'!$L187="SSO, Wet Weather",'Overflow Report'!$AA187="May"),'Overflow Report'!$N187,"0")</f>
        <v>0</v>
      </c>
      <c r="AO189" s="176" t="str">
        <f>IF(AND('Overflow Report'!$L187="SSO, Wet Weather",'Overflow Report'!$AA187="June"),'Overflow Report'!$N187,"0")</f>
        <v>0</v>
      </c>
      <c r="AP189" s="176" t="str">
        <f>IF(AND('Overflow Report'!$L187="SSO, Wet Weather",'Overflow Report'!$AA187="July"),'Overflow Report'!$N187,"0")</f>
        <v>0</v>
      </c>
      <c r="AQ189" s="176" t="str">
        <f>IF(AND('Overflow Report'!$L187="SSO, Wet Weather",'Overflow Report'!$AA187="August"),'Overflow Report'!$N187,"0")</f>
        <v>0</v>
      </c>
      <c r="AR189" s="176" t="str">
        <f>IF(AND('Overflow Report'!$L187="SSO, Wet Weather",'Overflow Report'!$AA187="September"),'Overflow Report'!$N187,"0")</f>
        <v>0</v>
      </c>
      <c r="AS189" s="176" t="str">
        <f>IF(AND('Overflow Report'!$L187="SSO, Wet Weather",'Overflow Report'!$AA187="October"),'Overflow Report'!$N187,"0")</f>
        <v>0</v>
      </c>
      <c r="AT189" s="176" t="str">
        <f>IF(AND('Overflow Report'!$L187="SSO, Wet Weather",'Overflow Report'!$AA187="November"),'Overflow Report'!$N187,"0")</f>
        <v>0</v>
      </c>
      <c r="AU189" s="176" t="str">
        <f>IF(AND('Overflow Report'!$L187="SSO, Wet Weather",'Overflow Report'!$AA187="December"),'Overflow Report'!$N187,"0")</f>
        <v>0</v>
      </c>
      <c r="AV189" s="176"/>
      <c r="AW189" s="176" t="str">
        <f>IF(AND('Overflow Report'!$L187="Release [Sewer], Dry Weather",'Overflow Report'!$AA187="January"),'Overflow Report'!$N187,"0")</f>
        <v>0</v>
      </c>
      <c r="AX189" s="176" t="str">
        <f>IF(AND('Overflow Report'!$L187="Release [Sewer], Dry Weather",'Overflow Report'!$AA187="February"),'Overflow Report'!$N187,"0")</f>
        <v>0</v>
      </c>
      <c r="AY189" s="176" t="str">
        <f>IF(AND('Overflow Report'!$L187="Release [Sewer], Dry Weather",'Overflow Report'!$AA187="March"),'Overflow Report'!$N187,"0")</f>
        <v>0</v>
      </c>
      <c r="AZ189" s="176" t="str">
        <f>IF(AND('Overflow Report'!$L187="Release [Sewer], Dry Weather",'Overflow Report'!$AA187="April"),'Overflow Report'!$N187,"0")</f>
        <v>0</v>
      </c>
      <c r="BA189" s="176" t="str">
        <f>IF(AND('Overflow Report'!$L187="Release [Sewer], Dry Weather",'Overflow Report'!$AA187="May"),'Overflow Report'!$N187,"0")</f>
        <v>0</v>
      </c>
      <c r="BB189" s="176" t="str">
        <f>IF(AND('Overflow Report'!$L187="Release [Sewer], Dry Weather",'Overflow Report'!$AA187="June"),'Overflow Report'!$N187,"0")</f>
        <v>0</v>
      </c>
      <c r="BC189" s="176" t="str">
        <f>IF(AND('Overflow Report'!$L187="Release [Sewer], Dry Weather",'Overflow Report'!$AA187="July"),'Overflow Report'!$N187,"0")</f>
        <v>0</v>
      </c>
      <c r="BD189" s="176" t="str">
        <f>IF(AND('Overflow Report'!$L187="Release [Sewer], Dry Weather",'Overflow Report'!$AA187="August"),'Overflow Report'!$N187,"0")</f>
        <v>0</v>
      </c>
      <c r="BE189" s="176" t="str">
        <f>IF(AND('Overflow Report'!$L187="Release [Sewer], Dry Weather",'Overflow Report'!$AA187="September"),'Overflow Report'!$N187,"0")</f>
        <v>0</v>
      </c>
      <c r="BF189" s="176" t="str">
        <f>IF(AND('Overflow Report'!$L187="Release [Sewer], Dry Weather",'Overflow Report'!$AA187="October"),'Overflow Report'!$N187,"0")</f>
        <v>0</v>
      </c>
      <c r="BG189" s="176" t="str">
        <f>IF(AND('Overflow Report'!$L187="Release [Sewer], Dry Weather",'Overflow Report'!$AA187="November"),'Overflow Report'!$N187,"0")</f>
        <v>0</v>
      </c>
      <c r="BH189" s="176" t="str">
        <f>IF(AND('Overflow Report'!$L187="Release [Sewer], Dry Weather",'Overflow Report'!$AA187="December"),'Overflow Report'!$N187,"0")</f>
        <v>0</v>
      </c>
      <c r="BI189" s="176"/>
      <c r="BJ189" s="176" t="str">
        <f>IF(AND('Overflow Report'!$L187="Release [Sewer], Wet Weather",'Overflow Report'!$AA187="January"),'Overflow Report'!$N187,"0")</f>
        <v>0</v>
      </c>
      <c r="BK189" s="176" t="str">
        <f>IF(AND('Overflow Report'!$L187="Release [Sewer], Wet Weather",'Overflow Report'!$AA187="February"),'Overflow Report'!$N187,"0")</f>
        <v>0</v>
      </c>
      <c r="BL189" s="176" t="str">
        <f>IF(AND('Overflow Report'!$L187="Release [Sewer], Wet Weather",'Overflow Report'!$AA187="March"),'Overflow Report'!$N187,"0")</f>
        <v>0</v>
      </c>
      <c r="BM189" s="176" t="str">
        <f>IF(AND('Overflow Report'!$L187="Release [Sewer], Wet Weather",'Overflow Report'!$AA187="April"),'Overflow Report'!$N187,"0")</f>
        <v>0</v>
      </c>
      <c r="BN189" s="176" t="str">
        <f>IF(AND('Overflow Report'!$L187="Release [Sewer], Wet Weather",'Overflow Report'!$AA187="May"),'Overflow Report'!$N187,"0")</f>
        <v>0</v>
      </c>
      <c r="BO189" s="176" t="str">
        <f>IF(AND('Overflow Report'!$L187="Release [Sewer], Wet Weather",'Overflow Report'!$AA187="June"),'Overflow Report'!$N187,"0")</f>
        <v>0</v>
      </c>
      <c r="BP189" s="176" t="str">
        <f>IF(AND('Overflow Report'!$L187="Release [Sewer], Wet Weather",'Overflow Report'!$AA187="July"),'Overflow Report'!$N187,"0")</f>
        <v>0</v>
      </c>
      <c r="BQ189" s="176" t="str">
        <f>IF(AND('Overflow Report'!$L187="Release [Sewer], Wet Weather",'Overflow Report'!$AA187="August"),'Overflow Report'!$N187,"0")</f>
        <v>0</v>
      </c>
      <c r="BR189" s="176" t="str">
        <f>IF(AND('Overflow Report'!$L187="Release [Sewer], Wet Weather",'Overflow Report'!$AA187="September"),'Overflow Report'!$N187,"0")</f>
        <v>0</v>
      </c>
      <c r="BS189" s="176" t="str">
        <f>IF(AND('Overflow Report'!$L187="Release [Sewer], Wet Weather",'Overflow Report'!$AA187="October"),'Overflow Report'!$N187,"0")</f>
        <v>0</v>
      </c>
      <c r="BT189" s="176" t="str">
        <f>IF(AND('Overflow Report'!$L187="Release [Sewer], Wet Weather",'Overflow Report'!$AA187="November"),'Overflow Report'!$N187,"0")</f>
        <v>0</v>
      </c>
      <c r="BU189" s="176" t="str">
        <f>IF(AND('Overflow Report'!$L187="Release [Sewer], Wet Weather",'Overflow Report'!$AA187="December"),'Overflow Report'!$N187,"0")</f>
        <v>0</v>
      </c>
      <c r="BV189" s="176"/>
      <c r="BW189" s="176"/>
      <c r="BX189" s="176"/>
      <c r="BY189" s="176"/>
      <c r="BZ189" s="176"/>
      <c r="CA189" s="176"/>
      <c r="CB189" s="176"/>
      <c r="CC189" s="176"/>
      <c r="CD189" s="176"/>
      <c r="CE189" s="176"/>
      <c r="CF189" s="176"/>
      <c r="CG189" s="176"/>
      <c r="CH189" s="176"/>
      <c r="CI189" s="176"/>
      <c r="CJ189" s="176"/>
      <c r="DK189" s="159"/>
      <c r="DL189" s="159"/>
      <c r="DM189" s="159"/>
      <c r="DN189" s="159"/>
      <c r="DO189" s="159"/>
      <c r="DP189" s="159"/>
      <c r="DQ189" s="159"/>
      <c r="DR189" s="159"/>
      <c r="DS189" s="159"/>
      <c r="DT189" s="159"/>
      <c r="DU189" s="159"/>
      <c r="DV189" s="159"/>
      <c r="DW189" s="159"/>
      <c r="DX189" s="159"/>
    </row>
    <row r="190" spans="3:128" s="173" customFormat="1" ht="15">
      <c r="C190" s="174"/>
      <c r="D190" s="174"/>
      <c r="E190" s="174"/>
      <c r="R190" s="176"/>
      <c r="S190" s="176"/>
      <c r="T190" s="176"/>
      <c r="U190" s="176"/>
      <c r="V190" s="176"/>
      <c r="W190" s="176" t="str">
        <f>IF(AND('Overflow Report'!$L188="SSO, Dry Weather",'Overflow Report'!$AA188="January"),'Overflow Report'!$N188,"0")</f>
        <v>0</v>
      </c>
      <c r="X190" s="176" t="str">
        <f>IF(AND('Overflow Report'!$L188="SSO, Dry Weather",'Overflow Report'!$AA188="February"),'Overflow Report'!$N188,"0")</f>
        <v>0</v>
      </c>
      <c r="Y190" s="176" t="str">
        <f>IF(AND('Overflow Report'!$L188="SSO, Dry Weather",'Overflow Report'!$AA188="March"),'Overflow Report'!$N188,"0")</f>
        <v>0</v>
      </c>
      <c r="Z190" s="176" t="str">
        <f>IF(AND('Overflow Report'!$L188="SSO, Dry Weather",'Overflow Report'!$AA188="April"),'Overflow Report'!$N188,"0")</f>
        <v>0</v>
      </c>
      <c r="AA190" s="176" t="str">
        <f>IF(AND('Overflow Report'!$L188="SSO, Dry Weather",'Overflow Report'!$AA188="May"),'Overflow Report'!$N188,"0")</f>
        <v>0</v>
      </c>
      <c r="AB190" s="176" t="str">
        <f>IF(AND('Overflow Report'!$L188="SSO, Dry Weather",'Overflow Report'!$AA188="June"),'Overflow Report'!$N188,"0")</f>
        <v>0</v>
      </c>
      <c r="AC190" s="176" t="str">
        <f>IF(AND('Overflow Report'!$L188="SSO, Dry Weather",'Overflow Report'!$AA188="July"),'Overflow Report'!$N188,"0")</f>
        <v>0</v>
      </c>
      <c r="AD190" s="176" t="str">
        <f>IF(AND('Overflow Report'!$L188="SSO, Dry Weather",'Overflow Report'!$AA188="August"),'Overflow Report'!$N188,"0")</f>
        <v>0</v>
      </c>
      <c r="AE190" s="176" t="str">
        <f>IF(AND('Overflow Report'!$L188="SSO, Dry Weather",'Overflow Report'!$AA188="September"),'Overflow Report'!$N188,"0")</f>
        <v>0</v>
      </c>
      <c r="AF190" s="176" t="str">
        <f>IF(AND('Overflow Report'!$L188="SSO, Dry Weather",'Overflow Report'!$AA188="October"),'Overflow Report'!$N188,"0")</f>
        <v>0</v>
      </c>
      <c r="AG190" s="176" t="str">
        <f>IF(AND('Overflow Report'!$L188="SSO, Dry Weather",'Overflow Report'!$AA188="November"),'Overflow Report'!$N188,"0")</f>
        <v>0</v>
      </c>
      <c r="AH190" s="176" t="str">
        <f>IF(AND('Overflow Report'!$L188="SSO, Dry Weather",'Overflow Report'!$AA188="December"),'Overflow Report'!$N188,"0")</f>
        <v>0</v>
      </c>
      <c r="AI190" s="176"/>
      <c r="AJ190" s="176" t="str">
        <f>IF(AND('Overflow Report'!$L188="SSO, Wet Weather",'Overflow Report'!$AA188="January"),'Overflow Report'!$N188,"0")</f>
        <v>0</v>
      </c>
      <c r="AK190" s="176" t="str">
        <f>IF(AND('Overflow Report'!$L188="SSO, Wet Weather",'Overflow Report'!$AA188="February"),'Overflow Report'!$N188,"0")</f>
        <v>0</v>
      </c>
      <c r="AL190" s="176" t="str">
        <f>IF(AND('Overflow Report'!$L188="SSO, Wet Weather",'Overflow Report'!$AA188="March"),'Overflow Report'!$N188,"0")</f>
        <v>0</v>
      </c>
      <c r="AM190" s="176" t="str">
        <f>IF(AND('Overflow Report'!$L188="SSO, Wet Weather",'Overflow Report'!$AA188="April"),'Overflow Report'!$N188,"0")</f>
        <v>0</v>
      </c>
      <c r="AN190" s="176" t="str">
        <f>IF(AND('Overflow Report'!$L188="SSO, Wet Weather",'Overflow Report'!$AA188="May"),'Overflow Report'!$N188,"0")</f>
        <v>0</v>
      </c>
      <c r="AO190" s="176" t="str">
        <f>IF(AND('Overflow Report'!$L188="SSO, Wet Weather",'Overflow Report'!$AA188="June"),'Overflow Report'!$N188,"0")</f>
        <v>0</v>
      </c>
      <c r="AP190" s="176" t="str">
        <f>IF(AND('Overflow Report'!$L188="SSO, Wet Weather",'Overflow Report'!$AA188="July"),'Overflow Report'!$N188,"0")</f>
        <v>0</v>
      </c>
      <c r="AQ190" s="176" t="str">
        <f>IF(AND('Overflow Report'!$L188="SSO, Wet Weather",'Overflow Report'!$AA188="August"),'Overflow Report'!$N188,"0")</f>
        <v>0</v>
      </c>
      <c r="AR190" s="176" t="str">
        <f>IF(AND('Overflow Report'!$L188="SSO, Wet Weather",'Overflow Report'!$AA188="September"),'Overflow Report'!$N188,"0")</f>
        <v>0</v>
      </c>
      <c r="AS190" s="176" t="str">
        <f>IF(AND('Overflow Report'!$L188="SSO, Wet Weather",'Overflow Report'!$AA188="October"),'Overflow Report'!$N188,"0")</f>
        <v>0</v>
      </c>
      <c r="AT190" s="176" t="str">
        <f>IF(AND('Overflow Report'!$L188="SSO, Wet Weather",'Overflow Report'!$AA188="November"),'Overflow Report'!$N188,"0")</f>
        <v>0</v>
      </c>
      <c r="AU190" s="176" t="str">
        <f>IF(AND('Overflow Report'!$L188="SSO, Wet Weather",'Overflow Report'!$AA188="December"),'Overflow Report'!$N188,"0")</f>
        <v>0</v>
      </c>
      <c r="AV190" s="176"/>
      <c r="AW190" s="176" t="str">
        <f>IF(AND('Overflow Report'!$L188="Release [Sewer], Dry Weather",'Overflow Report'!$AA188="January"),'Overflow Report'!$N188,"0")</f>
        <v>0</v>
      </c>
      <c r="AX190" s="176" t="str">
        <f>IF(AND('Overflow Report'!$L188="Release [Sewer], Dry Weather",'Overflow Report'!$AA188="February"),'Overflow Report'!$N188,"0")</f>
        <v>0</v>
      </c>
      <c r="AY190" s="176" t="str">
        <f>IF(AND('Overflow Report'!$L188="Release [Sewer], Dry Weather",'Overflow Report'!$AA188="March"),'Overflow Report'!$N188,"0")</f>
        <v>0</v>
      </c>
      <c r="AZ190" s="176" t="str">
        <f>IF(AND('Overflow Report'!$L188="Release [Sewer], Dry Weather",'Overflow Report'!$AA188="April"),'Overflow Report'!$N188,"0")</f>
        <v>0</v>
      </c>
      <c r="BA190" s="176" t="str">
        <f>IF(AND('Overflow Report'!$L188="Release [Sewer], Dry Weather",'Overflow Report'!$AA188="May"),'Overflow Report'!$N188,"0")</f>
        <v>0</v>
      </c>
      <c r="BB190" s="176" t="str">
        <f>IF(AND('Overflow Report'!$L188="Release [Sewer], Dry Weather",'Overflow Report'!$AA188="June"),'Overflow Report'!$N188,"0")</f>
        <v>0</v>
      </c>
      <c r="BC190" s="176" t="str">
        <f>IF(AND('Overflow Report'!$L188="Release [Sewer], Dry Weather",'Overflow Report'!$AA188="July"),'Overflow Report'!$N188,"0")</f>
        <v>0</v>
      </c>
      <c r="BD190" s="176" t="str">
        <f>IF(AND('Overflow Report'!$L188="Release [Sewer], Dry Weather",'Overflow Report'!$AA188="August"),'Overflow Report'!$N188,"0")</f>
        <v>0</v>
      </c>
      <c r="BE190" s="176" t="str">
        <f>IF(AND('Overflow Report'!$L188="Release [Sewer], Dry Weather",'Overflow Report'!$AA188="September"),'Overflow Report'!$N188,"0")</f>
        <v>0</v>
      </c>
      <c r="BF190" s="176" t="str">
        <f>IF(AND('Overflow Report'!$L188="Release [Sewer], Dry Weather",'Overflow Report'!$AA188="October"),'Overflow Report'!$N188,"0")</f>
        <v>0</v>
      </c>
      <c r="BG190" s="176" t="str">
        <f>IF(AND('Overflow Report'!$L188="Release [Sewer], Dry Weather",'Overflow Report'!$AA188="November"),'Overflow Report'!$N188,"0")</f>
        <v>0</v>
      </c>
      <c r="BH190" s="176" t="str">
        <f>IF(AND('Overflow Report'!$L188="Release [Sewer], Dry Weather",'Overflow Report'!$AA188="December"),'Overflow Report'!$N188,"0")</f>
        <v>0</v>
      </c>
      <c r="BI190" s="176"/>
      <c r="BJ190" s="176" t="str">
        <f>IF(AND('Overflow Report'!$L188="Release [Sewer], Wet Weather",'Overflow Report'!$AA188="January"),'Overflow Report'!$N188,"0")</f>
        <v>0</v>
      </c>
      <c r="BK190" s="176" t="str">
        <f>IF(AND('Overflow Report'!$L188="Release [Sewer], Wet Weather",'Overflow Report'!$AA188="February"),'Overflow Report'!$N188,"0")</f>
        <v>0</v>
      </c>
      <c r="BL190" s="176" t="str">
        <f>IF(AND('Overflow Report'!$L188="Release [Sewer], Wet Weather",'Overflow Report'!$AA188="March"),'Overflow Report'!$N188,"0")</f>
        <v>0</v>
      </c>
      <c r="BM190" s="176" t="str">
        <f>IF(AND('Overflow Report'!$L188="Release [Sewer], Wet Weather",'Overflow Report'!$AA188="April"),'Overflow Report'!$N188,"0")</f>
        <v>0</v>
      </c>
      <c r="BN190" s="176" t="str">
        <f>IF(AND('Overflow Report'!$L188="Release [Sewer], Wet Weather",'Overflow Report'!$AA188="May"),'Overflow Report'!$N188,"0")</f>
        <v>0</v>
      </c>
      <c r="BO190" s="176" t="str">
        <f>IF(AND('Overflow Report'!$L188="Release [Sewer], Wet Weather",'Overflow Report'!$AA188="June"),'Overflow Report'!$N188,"0")</f>
        <v>0</v>
      </c>
      <c r="BP190" s="176" t="str">
        <f>IF(AND('Overflow Report'!$L188="Release [Sewer], Wet Weather",'Overflow Report'!$AA188="July"),'Overflow Report'!$N188,"0")</f>
        <v>0</v>
      </c>
      <c r="BQ190" s="176" t="str">
        <f>IF(AND('Overflow Report'!$L188="Release [Sewer], Wet Weather",'Overflow Report'!$AA188="August"),'Overflow Report'!$N188,"0")</f>
        <v>0</v>
      </c>
      <c r="BR190" s="176" t="str">
        <f>IF(AND('Overflow Report'!$L188="Release [Sewer], Wet Weather",'Overflow Report'!$AA188="September"),'Overflow Report'!$N188,"0")</f>
        <v>0</v>
      </c>
      <c r="BS190" s="176" t="str">
        <f>IF(AND('Overflow Report'!$L188="Release [Sewer], Wet Weather",'Overflow Report'!$AA188="October"),'Overflow Report'!$N188,"0")</f>
        <v>0</v>
      </c>
      <c r="BT190" s="176" t="str">
        <f>IF(AND('Overflow Report'!$L188="Release [Sewer], Wet Weather",'Overflow Report'!$AA188="November"),'Overflow Report'!$N188,"0")</f>
        <v>0</v>
      </c>
      <c r="BU190" s="176" t="str">
        <f>IF(AND('Overflow Report'!$L188="Release [Sewer], Wet Weather",'Overflow Report'!$AA188="December"),'Overflow Report'!$N188,"0")</f>
        <v>0</v>
      </c>
      <c r="BV190" s="176"/>
      <c r="BW190" s="176"/>
      <c r="BX190" s="176"/>
      <c r="BY190" s="176"/>
      <c r="BZ190" s="176"/>
      <c r="CA190" s="176"/>
      <c r="CB190" s="176"/>
      <c r="CC190" s="176"/>
      <c r="CD190" s="176"/>
      <c r="CE190" s="176"/>
      <c r="CF190" s="176"/>
      <c r="CG190" s="176"/>
      <c r="CH190" s="176"/>
      <c r="CI190" s="176"/>
      <c r="CJ190" s="176"/>
      <c r="DK190" s="159"/>
      <c r="DL190" s="159"/>
      <c r="DM190" s="159"/>
      <c r="DN190" s="159"/>
      <c r="DO190" s="159"/>
      <c r="DP190" s="159"/>
      <c r="DQ190" s="159"/>
      <c r="DR190" s="159"/>
      <c r="DS190" s="159"/>
      <c r="DT190" s="159"/>
      <c r="DU190" s="159"/>
      <c r="DV190" s="159"/>
      <c r="DW190" s="159"/>
      <c r="DX190" s="159"/>
    </row>
    <row r="191" spans="3:128" s="173" customFormat="1" ht="15">
      <c r="C191" s="174"/>
      <c r="D191" s="174"/>
      <c r="E191" s="174"/>
      <c r="R191" s="176"/>
      <c r="S191" s="176"/>
      <c r="T191" s="176"/>
      <c r="U191" s="176"/>
      <c r="V191" s="176"/>
      <c r="W191" s="176" t="str">
        <f>IF(AND('Overflow Report'!$L189="SSO, Dry Weather",'Overflow Report'!$AA189="January"),'Overflow Report'!$N189,"0")</f>
        <v>0</v>
      </c>
      <c r="X191" s="176" t="str">
        <f>IF(AND('Overflow Report'!$L189="SSO, Dry Weather",'Overflow Report'!$AA189="February"),'Overflow Report'!$N189,"0")</f>
        <v>0</v>
      </c>
      <c r="Y191" s="176" t="str">
        <f>IF(AND('Overflow Report'!$L189="SSO, Dry Weather",'Overflow Report'!$AA189="March"),'Overflow Report'!$N189,"0")</f>
        <v>0</v>
      </c>
      <c r="Z191" s="176" t="str">
        <f>IF(AND('Overflow Report'!$L189="SSO, Dry Weather",'Overflow Report'!$AA189="April"),'Overflow Report'!$N189,"0")</f>
        <v>0</v>
      </c>
      <c r="AA191" s="176" t="str">
        <f>IF(AND('Overflow Report'!$L189="SSO, Dry Weather",'Overflow Report'!$AA189="May"),'Overflow Report'!$N189,"0")</f>
        <v>0</v>
      </c>
      <c r="AB191" s="176" t="str">
        <f>IF(AND('Overflow Report'!$L189="SSO, Dry Weather",'Overflow Report'!$AA189="June"),'Overflow Report'!$N189,"0")</f>
        <v>0</v>
      </c>
      <c r="AC191" s="176" t="str">
        <f>IF(AND('Overflow Report'!$L189="SSO, Dry Weather",'Overflow Report'!$AA189="July"),'Overflow Report'!$N189,"0")</f>
        <v>0</v>
      </c>
      <c r="AD191" s="176" t="str">
        <f>IF(AND('Overflow Report'!$L189="SSO, Dry Weather",'Overflow Report'!$AA189="August"),'Overflow Report'!$N189,"0")</f>
        <v>0</v>
      </c>
      <c r="AE191" s="176" t="str">
        <f>IF(AND('Overflow Report'!$L189="SSO, Dry Weather",'Overflow Report'!$AA189="September"),'Overflow Report'!$N189,"0")</f>
        <v>0</v>
      </c>
      <c r="AF191" s="176" t="str">
        <f>IF(AND('Overflow Report'!$L189="SSO, Dry Weather",'Overflow Report'!$AA189="October"),'Overflow Report'!$N189,"0")</f>
        <v>0</v>
      </c>
      <c r="AG191" s="176" t="str">
        <f>IF(AND('Overflow Report'!$L189="SSO, Dry Weather",'Overflow Report'!$AA189="November"),'Overflow Report'!$N189,"0")</f>
        <v>0</v>
      </c>
      <c r="AH191" s="176" t="str">
        <f>IF(AND('Overflow Report'!$L189="SSO, Dry Weather",'Overflow Report'!$AA189="December"),'Overflow Report'!$N189,"0")</f>
        <v>0</v>
      </c>
      <c r="AI191" s="176"/>
      <c r="AJ191" s="176" t="str">
        <f>IF(AND('Overflow Report'!$L189="SSO, Wet Weather",'Overflow Report'!$AA189="January"),'Overflow Report'!$N189,"0")</f>
        <v>0</v>
      </c>
      <c r="AK191" s="176" t="str">
        <f>IF(AND('Overflow Report'!$L189="SSO, Wet Weather",'Overflow Report'!$AA189="February"),'Overflow Report'!$N189,"0")</f>
        <v>0</v>
      </c>
      <c r="AL191" s="176" t="str">
        <f>IF(AND('Overflow Report'!$L189="SSO, Wet Weather",'Overflow Report'!$AA189="March"),'Overflow Report'!$N189,"0")</f>
        <v>0</v>
      </c>
      <c r="AM191" s="176" t="str">
        <f>IF(AND('Overflow Report'!$L189="SSO, Wet Weather",'Overflow Report'!$AA189="April"),'Overflow Report'!$N189,"0")</f>
        <v>0</v>
      </c>
      <c r="AN191" s="176" t="str">
        <f>IF(AND('Overflow Report'!$L189="SSO, Wet Weather",'Overflow Report'!$AA189="May"),'Overflow Report'!$N189,"0")</f>
        <v>0</v>
      </c>
      <c r="AO191" s="176" t="str">
        <f>IF(AND('Overflow Report'!$L189="SSO, Wet Weather",'Overflow Report'!$AA189="June"),'Overflow Report'!$N189,"0")</f>
        <v>0</v>
      </c>
      <c r="AP191" s="176" t="str">
        <f>IF(AND('Overflow Report'!$L189="SSO, Wet Weather",'Overflow Report'!$AA189="July"),'Overflow Report'!$N189,"0")</f>
        <v>0</v>
      </c>
      <c r="AQ191" s="176" t="str">
        <f>IF(AND('Overflow Report'!$L189="SSO, Wet Weather",'Overflow Report'!$AA189="August"),'Overflow Report'!$N189,"0")</f>
        <v>0</v>
      </c>
      <c r="AR191" s="176" t="str">
        <f>IF(AND('Overflow Report'!$L189="SSO, Wet Weather",'Overflow Report'!$AA189="September"),'Overflow Report'!$N189,"0")</f>
        <v>0</v>
      </c>
      <c r="AS191" s="176" t="str">
        <f>IF(AND('Overflow Report'!$L189="SSO, Wet Weather",'Overflow Report'!$AA189="October"),'Overflow Report'!$N189,"0")</f>
        <v>0</v>
      </c>
      <c r="AT191" s="176" t="str">
        <f>IF(AND('Overflow Report'!$L189="SSO, Wet Weather",'Overflow Report'!$AA189="November"),'Overflow Report'!$N189,"0")</f>
        <v>0</v>
      </c>
      <c r="AU191" s="176" t="str">
        <f>IF(AND('Overflow Report'!$L189="SSO, Wet Weather",'Overflow Report'!$AA189="December"),'Overflow Report'!$N189,"0")</f>
        <v>0</v>
      </c>
      <c r="AV191" s="176"/>
      <c r="AW191" s="176" t="str">
        <f>IF(AND('Overflow Report'!$L189="Release [Sewer], Dry Weather",'Overflow Report'!$AA189="January"),'Overflow Report'!$N189,"0")</f>
        <v>0</v>
      </c>
      <c r="AX191" s="176" t="str">
        <f>IF(AND('Overflow Report'!$L189="Release [Sewer], Dry Weather",'Overflow Report'!$AA189="February"),'Overflow Report'!$N189,"0")</f>
        <v>0</v>
      </c>
      <c r="AY191" s="176" t="str">
        <f>IF(AND('Overflow Report'!$L189="Release [Sewer], Dry Weather",'Overflow Report'!$AA189="March"),'Overflow Report'!$N189,"0")</f>
        <v>0</v>
      </c>
      <c r="AZ191" s="176" t="str">
        <f>IF(AND('Overflow Report'!$L189="Release [Sewer], Dry Weather",'Overflow Report'!$AA189="April"),'Overflow Report'!$N189,"0")</f>
        <v>0</v>
      </c>
      <c r="BA191" s="176" t="str">
        <f>IF(AND('Overflow Report'!$L189="Release [Sewer], Dry Weather",'Overflow Report'!$AA189="May"),'Overflow Report'!$N189,"0")</f>
        <v>0</v>
      </c>
      <c r="BB191" s="176" t="str">
        <f>IF(AND('Overflow Report'!$L189="Release [Sewer], Dry Weather",'Overflow Report'!$AA189="June"),'Overflow Report'!$N189,"0")</f>
        <v>0</v>
      </c>
      <c r="BC191" s="176" t="str">
        <f>IF(AND('Overflow Report'!$L189="Release [Sewer], Dry Weather",'Overflow Report'!$AA189="July"),'Overflow Report'!$N189,"0")</f>
        <v>0</v>
      </c>
      <c r="BD191" s="176" t="str">
        <f>IF(AND('Overflow Report'!$L189="Release [Sewer], Dry Weather",'Overflow Report'!$AA189="August"),'Overflow Report'!$N189,"0")</f>
        <v>0</v>
      </c>
      <c r="BE191" s="176" t="str">
        <f>IF(AND('Overflow Report'!$L189="Release [Sewer], Dry Weather",'Overflow Report'!$AA189="September"),'Overflow Report'!$N189,"0")</f>
        <v>0</v>
      </c>
      <c r="BF191" s="176" t="str">
        <f>IF(AND('Overflow Report'!$L189="Release [Sewer], Dry Weather",'Overflow Report'!$AA189="October"),'Overflow Report'!$N189,"0")</f>
        <v>0</v>
      </c>
      <c r="BG191" s="176" t="str">
        <f>IF(AND('Overflow Report'!$L189="Release [Sewer], Dry Weather",'Overflow Report'!$AA189="November"),'Overflow Report'!$N189,"0")</f>
        <v>0</v>
      </c>
      <c r="BH191" s="176" t="str">
        <f>IF(AND('Overflow Report'!$L189="Release [Sewer], Dry Weather",'Overflow Report'!$AA189="December"),'Overflow Report'!$N189,"0")</f>
        <v>0</v>
      </c>
      <c r="BI191" s="176"/>
      <c r="BJ191" s="176" t="str">
        <f>IF(AND('Overflow Report'!$L189="Release [Sewer], Wet Weather",'Overflow Report'!$AA189="January"),'Overflow Report'!$N189,"0")</f>
        <v>0</v>
      </c>
      <c r="BK191" s="176" t="str">
        <f>IF(AND('Overflow Report'!$L189="Release [Sewer], Wet Weather",'Overflow Report'!$AA189="February"),'Overflow Report'!$N189,"0")</f>
        <v>0</v>
      </c>
      <c r="BL191" s="176" t="str">
        <f>IF(AND('Overflow Report'!$L189="Release [Sewer], Wet Weather",'Overflow Report'!$AA189="March"),'Overflow Report'!$N189,"0")</f>
        <v>0</v>
      </c>
      <c r="BM191" s="176" t="str">
        <f>IF(AND('Overflow Report'!$L189="Release [Sewer], Wet Weather",'Overflow Report'!$AA189="April"),'Overflow Report'!$N189,"0")</f>
        <v>0</v>
      </c>
      <c r="BN191" s="176" t="str">
        <f>IF(AND('Overflow Report'!$L189="Release [Sewer], Wet Weather",'Overflow Report'!$AA189="May"),'Overflow Report'!$N189,"0")</f>
        <v>0</v>
      </c>
      <c r="BO191" s="176" t="str">
        <f>IF(AND('Overflow Report'!$L189="Release [Sewer], Wet Weather",'Overflow Report'!$AA189="June"),'Overflow Report'!$N189,"0")</f>
        <v>0</v>
      </c>
      <c r="BP191" s="176" t="str">
        <f>IF(AND('Overflow Report'!$L189="Release [Sewer], Wet Weather",'Overflow Report'!$AA189="July"),'Overflow Report'!$N189,"0")</f>
        <v>0</v>
      </c>
      <c r="BQ191" s="176" t="str">
        <f>IF(AND('Overflow Report'!$L189="Release [Sewer], Wet Weather",'Overflow Report'!$AA189="August"),'Overflow Report'!$N189,"0")</f>
        <v>0</v>
      </c>
      <c r="BR191" s="176" t="str">
        <f>IF(AND('Overflow Report'!$L189="Release [Sewer], Wet Weather",'Overflow Report'!$AA189="September"),'Overflow Report'!$N189,"0")</f>
        <v>0</v>
      </c>
      <c r="BS191" s="176" t="str">
        <f>IF(AND('Overflow Report'!$L189="Release [Sewer], Wet Weather",'Overflow Report'!$AA189="October"),'Overflow Report'!$N189,"0")</f>
        <v>0</v>
      </c>
      <c r="BT191" s="176" t="str">
        <f>IF(AND('Overflow Report'!$L189="Release [Sewer], Wet Weather",'Overflow Report'!$AA189="November"),'Overflow Report'!$N189,"0")</f>
        <v>0</v>
      </c>
      <c r="BU191" s="176" t="str">
        <f>IF(AND('Overflow Report'!$L189="Release [Sewer], Wet Weather",'Overflow Report'!$AA189="December"),'Overflow Report'!$N189,"0")</f>
        <v>0</v>
      </c>
      <c r="BV191" s="176"/>
      <c r="BW191" s="176"/>
      <c r="BX191" s="176"/>
      <c r="BY191" s="176"/>
      <c r="BZ191" s="176"/>
      <c r="CA191" s="176"/>
      <c r="CB191" s="176"/>
      <c r="CC191" s="176"/>
      <c r="CD191" s="176"/>
      <c r="CE191" s="176"/>
      <c r="CF191" s="176"/>
      <c r="CG191" s="176"/>
      <c r="CH191" s="176"/>
      <c r="CI191" s="176"/>
      <c r="CJ191" s="176"/>
      <c r="DK191" s="159"/>
      <c r="DL191" s="159"/>
      <c r="DM191" s="159"/>
      <c r="DN191" s="159"/>
      <c r="DO191" s="159"/>
      <c r="DP191" s="159"/>
      <c r="DQ191" s="159"/>
      <c r="DR191" s="159"/>
      <c r="DS191" s="159"/>
      <c r="DT191" s="159"/>
      <c r="DU191" s="159"/>
      <c r="DV191" s="159"/>
      <c r="DW191" s="159"/>
      <c r="DX191" s="159"/>
    </row>
    <row r="192" spans="3:128" s="173" customFormat="1" ht="15">
      <c r="C192" s="174"/>
      <c r="D192" s="174"/>
      <c r="E192" s="174"/>
      <c r="R192" s="176"/>
      <c r="S192" s="176"/>
      <c r="T192" s="176"/>
      <c r="U192" s="176"/>
      <c r="V192" s="176"/>
      <c r="W192" s="176" t="str">
        <f>IF(AND('Overflow Report'!$L190="SSO, Dry Weather",'Overflow Report'!$AA190="January"),'Overflow Report'!$N190,"0")</f>
        <v>0</v>
      </c>
      <c r="X192" s="176" t="str">
        <f>IF(AND('Overflow Report'!$L190="SSO, Dry Weather",'Overflow Report'!$AA190="February"),'Overflow Report'!$N190,"0")</f>
        <v>0</v>
      </c>
      <c r="Y192" s="176" t="str">
        <f>IF(AND('Overflow Report'!$L190="SSO, Dry Weather",'Overflow Report'!$AA190="March"),'Overflow Report'!$N190,"0")</f>
        <v>0</v>
      </c>
      <c r="Z192" s="176" t="str">
        <f>IF(AND('Overflow Report'!$L190="SSO, Dry Weather",'Overflow Report'!$AA190="April"),'Overflow Report'!$N190,"0")</f>
        <v>0</v>
      </c>
      <c r="AA192" s="176" t="str">
        <f>IF(AND('Overflow Report'!$L190="SSO, Dry Weather",'Overflow Report'!$AA190="May"),'Overflow Report'!$N190,"0")</f>
        <v>0</v>
      </c>
      <c r="AB192" s="176" t="str">
        <f>IF(AND('Overflow Report'!$L190="SSO, Dry Weather",'Overflow Report'!$AA190="June"),'Overflow Report'!$N190,"0")</f>
        <v>0</v>
      </c>
      <c r="AC192" s="176" t="str">
        <f>IF(AND('Overflow Report'!$L190="SSO, Dry Weather",'Overflow Report'!$AA190="July"),'Overflow Report'!$N190,"0")</f>
        <v>0</v>
      </c>
      <c r="AD192" s="176" t="str">
        <f>IF(AND('Overflow Report'!$L190="SSO, Dry Weather",'Overflow Report'!$AA190="August"),'Overflow Report'!$N190,"0")</f>
        <v>0</v>
      </c>
      <c r="AE192" s="176" t="str">
        <f>IF(AND('Overflow Report'!$L190="SSO, Dry Weather",'Overflow Report'!$AA190="September"),'Overflow Report'!$N190,"0")</f>
        <v>0</v>
      </c>
      <c r="AF192" s="176" t="str">
        <f>IF(AND('Overflow Report'!$L190="SSO, Dry Weather",'Overflow Report'!$AA190="October"),'Overflow Report'!$N190,"0")</f>
        <v>0</v>
      </c>
      <c r="AG192" s="176" t="str">
        <f>IF(AND('Overflow Report'!$L190="SSO, Dry Weather",'Overflow Report'!$AA190="November"),'Overflow Report'!$N190,"0")</f>
        <v>0</v>
      </c>
      <c r="AH192" s="176" t="str">
        <f>IF(AND('Overflow Report'!$L190="SSO, Dry Weather",'Overflow Report'!$AA190="December"),'Overflow Report'!$N190,"0")</f>
        <v>0</v>
      </c>
      <c r="AI192" s="176"/>
      <c r="AJ192" s="176" t="str">
        <f>IF(AND('Overflow Report'!$L190="SSO, Wet Weather",'Overflow Report'!$AA190="January"),'Overflow Report'!$N190,"0")</f>
        <v>0</v>
      </c>
      <c r="AK192" s="176" t="str">
        <f>IF(AND('Overflow Report'!$L190="SSO, Wet Weather",'Overflow Report'!$AA190="February"),'Overflow Report'!$N190,"0")</f>
        <v>0</v>
      </c>
      <c r="AL192" s="176" t="str">
        <f>IF(AND('Overflow Report'!$L190="SSO, Wet Weather",'Overflow Report'!$AA190="March"),'Overflow Report'!$N190,"0")</f>
        <v>0</v>
      </c>
      <c r="AM192" s="176" t="str">
        <f>IF(AND('Overflow Report'!$L190="SSO, Wet Weather",'Overflow Report'!$AA190="April"),'Overflow Report'!$N190,"0")</f>
        <v>0</v>
      </c>
      <c r="AN192" s="176" t="str">
        <f>IF(AND('Overflow Report'!$L190="SSO, Wet Weather",'Overflow Report'!$AA190="May"),'Overflow Report'!$N190,"0")</f>
        <v>0</v>
      </c>
      <c r="AO192" s="176" t="str">
        <f>IF(AND('Overflow Report'!$L190="SSO, Wet Weather",'Overflow Report'!$AA190="June"),'Overflow Report'!$N190,"0")</f>
        <v>0</v>
      </c>
      <c r="AP192" s="176" t="str">
        <f>IF(AND('Overflow Report'!$L190="SSO, Wet Weather",'Overflow Report'!$AA190="July"),'Overflow Report'!$N190,"0")</f>
        <v>0</v>
      </c>
      <c r="AQ192" s="176" t="str">
        <f>IF(AND('Overflow Report'!$L190="SSO, Wet Weather",'Overflow Report'!$AA190="August"),'Overflow Report'!$N190,"0")</f>
        <v>0</v>
      </c>
      <c r="AR192" s="176" t="str">
        <f>IF(AND('Overflow Report'!$L190="SSO, Wet Weather",'Overflow Report'!$AA190="September"),'Overflow Report'!$N190,"0")</f>
        <v>0</v>
      </c>
      <c r="AS192" s="176" t="str">
        <f>IF(AND('Overflow Report'!$L190="SSO, Wet Weather",'Overflow Report'!$AA190="October"),'Overflow Report'!$N190,"0")</f>
        <v>0</v>
      </c>
      <c r="AT192" s="176" t="str">
        <f>IF(AND('Overflow Report'!$L190="SSO, Wet Weather",'Overflow Report'!$AA190="November"),'Overflow Report'!$N190,"0")</f>
        <v>0</v>
      </c>
      <c r="AU192" s="176" t="str">
        <f>IF(AND('Overflow Report'!$L190="SSO, Wet Weather",'Overflow Report'!$AA190="December"),'Overflow Report'!$N190,"0")</f>
        <v>0</v>
      </c>
      <c r="AV192" s="176"/>
      <c r="AW192" s="176" t="str">
        <f>IF(AND('Overflow Report'!$L190="Release [Sewer], Dry Weather",'Overflow Report'!$AA190="January"),'Overflow Report'!$N190,"0")</f>
        <v>0</v>
      </c>
      <c r="AX192" s="176" t="str">
        <f>IF(AND('Overflow Report'!$L190="Release [Sewer], Dry Weather",'Overflow Report'!$AA190="February"),'Overflow Report'!$N190,"0")</f>
        <v>0</v>
      </c>
      <c r="AY192" s="176" t="str">
        <f>IF(AND('Overflow Report'!$L190="Release [Sewer], Dry Weather",'Overflow Report'!$AA190="March"),'Overflow Report'!$N190,"0")</f>
        <v>0</v>
      </c>
      <c r="AZ192" s="176" t="str">
        <f>IF(AND('Overflow Report'!$L190="Release [Sewer], Dry Weather",'Overflow Report'!$AA190="April"),'Overflow Report'!$N190,"0")</f>
        <v>0</v>
      </c>
      <c r="BA192" s="176" t="str">
        <f>IF(AND('Overflow Report'!$L190="Release [Sewer], Dry Weather",'Overflow Report'!$AA190="May"),'Overflow Report'!$N190,"0")</f>
        <v>0</v>
      </c>
      <c r="BB192" s="176" t="str">
        <f>IF(AND('Overflow Report'!$L190="Release [Sewer], Dry Weather",'Overflow Report'!$AA190="June"),'Overflow Report'!$N190,"0")</f>
        <v>0</v>
      </c>
      <c r="BC192" s="176" t="str">
        <f>IF(AND('Overflow Report'!$L190="Release [Sewer], Dry Weather",'Overflow Report'!$AA190="July"),'Overflow Report'!$N190,"0")</f>
        <v>0</v>
      </c>
      <c r="BD192" s="176" t="str">
        <f>IF(AND('Overflow Report'!$L190="Release [Sewer], Dry Weather",'Overflow Report'!$AA190="August"),'Overflow Report'!$N190,"0")</f>
        <v>0</v>
      </c>
      <c r="BE192" s="176" t="str">
        <f>IF(AND('Overflow Report'!$L190="Release [Sewer], Dry Weather",'Overflow Report'!$AA190="September"),'Overflow Report'!$N190,"0")</f>
        <v>0</v>
      </c>
      <c r="BF192" s="176" t="str">
        <f>IF(AND('Overflow Report'!$L190="Release [Sewer], Dry Weather",'Overflow Report'!$AA190="October"),'Overflow Report'!$N190,"0")</f>
        <v>0</v>
      </c>
      <c r="BG192" s="176" t="str">
        <f>IF(AND('Overflow Report'!$L190="Release [Sewer], Dry Weather",'Overflow Report'!$AA190="November"),'Overflow Report'!$N190,"0")</f>
        <v>0</v>
      </c>
      <c r="BH192" s="176" t="str">
        <f>IF(AND('Overflow Report'!$L190="Release [Sewer], Dry Weather",'Overflow Report'!$AA190="December"),'Overflow Report'!$N190,"0")</f>
        <v>0</v>
      </c>
      <c r="BI192" s="176"/>
      <c r="BJ192" s="176" t="str">
        <f>IF(AND('Overflow Report'!$L190="Release [Sewer], Wet Weather",'Overflow Report'!$AA190="January"),'Overflow Report'!$N190,"0")</f>
        <v>0</v>
      </c>
      <c r="BK192" s="176" t="str">
        <f>IF(AND('Overflow Report'!$L190="Release [Sewer], Wet Weather",'Overflow Report'!$AA190="February"),'Overflow Report'!$N190,"0")</f>
        <v>0</v>
      </c>
      <c r="BL192" s="176" t="str">
        <f>IF(AND('Overflow Report'!$L190="Release [Sewer], Wet Weather",'Overflow Report'!$AA190="March"),'Overflow Report'!$N190,"0")</f>
        <v>0</v>
      </c>
      <c r="BM192" s="176" t="str">
        <f>IF(AND('Overflow Report'!$L190="Release [Sewer], Wet Weather",'Overflow Report'!$AA190="April"),'Overflow Report'!$N190,"0")</f>
        <v>0</v>
      </c>
      <c r="BN192" s="176" t="str">
        <f>IF(AND('Overflow Report'!$L190="Release [Sewer], Wet Weather",'Overflow Report'!$AA190="May"),'Overflow Report'!$N190,"0")</f>
        <v>0</v>
      </c>
      <c r="BO192" s="176" t="str">
        <f>IF(AND('Overflow Report'!$L190="Release [Sewer], Wet Weather",'Overflow Report'!$AA190="June"),'Overflow Report'!$N190,"0")</f>
        <v>0</v>
      </c>
      <c r="BP192" s="176" t="str">
        <f>IF(AND('Overflow Report'!$L190="Release [Sewer], Wet Weather",'Overflow Report'!$AA190="July"),'Overflow Report'!$N190,"0")</f>
        <v>0</v>
      </c>
      <c r="BQ192" s="176" t="str">
        <f>IF(AND('Overflow Report'!$L190="Release [Sewer], Wet Weather",'Overflow Report'!$AA190="August"),'Overflow Report'!$N190,"0")</f>
        <v>0</v>
      </c>
      <c r="BR192" s="176" t="str">
        <f>IF(AND('Overflow Report'!$L190="Release [Sewer], Wet Weather",'Overflow Report'!$AA190="September"),'Overflow Report'!$N190,"0")</f>
        <v>0</v>
      </c>
      <c r="BS192" s="176" t="str">
        <f>IF(AND('Overflow Report'!$L190="Release [Sewer], Wet Weather",'Overflow Report'!$AA190="October"),'Overflow Report'!$N190,"0")</f>
        <v>0</v>
      </c>
      <c r="BT192" s="176" t="str">
        <f>IF(AND('Overflow Report'!$L190="Release [Sewer], Wet Weather",'Overflow Report'!$AA190="November"),'Overflow Report'!$N190,"0")</f>
        <v>0</v>
      </c>
      <c r="BU192" s="176" t="str">
        <f>IF(AND('Overflow Report'!$L190="Release [Sewer], Wet Weather",'Overflow Report'!$AA190="December"),'Overflow Report'!$N190,"0")</f>
        <v>0</v>
      </c>
      <c r="BV192" s="176"/>
      <c r="BW192" s="176"/>
      <c r="BX192" s="176"/>
      <c r="BY192" s="176"/>
      <c r="BZ192" s="176"/>
      <c r="CA192" s="176"/>
      <c r="CB192" s="176"/>
      <c r="CC192" s="176"/>
      <c r="CD192" s="176"/>
      <c r="CE192" s="176"/>
      <c r="CF192" s="176"/>
      <c r="CG192" s="176"/>
      <c r="CH192" s="176"/>
      <c r="CI192" s="176"/>
      <c r="CJ192" s="176"/>
      <c r="DK192" s="159"/>
      <c r="DL192" s="159"/>
      <c r="DM192" s="159"/>
      <c r="DN192" s="159"/>
      <c r="DO192" s="159"/>
      <c r="DP192" s="159"/>
      <c r="DQ192" s="159"/>
      <c r="DR192" s="159"/>
      <c r="DS192" s="159"/>
      <c r="DT192" s="159"/>
      <c r="DU192" s="159"/>
      <c r="DV192" s="159"/>
      <c r="DW192" s="159"/>
      <c r="DX192" s="159"/>
    </row>
    <row r="193" spans="3:128" s="173" customFormat="1" ht="15">
      <c r="C193" s="174"/>
      <c r="D193" s="174"/>
      <c r="E193" s="174"/>
      <c r="R193" s="176"/>
      <c r="S193" s="176"/>
      <c r="T193" s="176"/>
      <c r="U193" s="176"/>
      <c r="V193" s="176"/>
      <c r="W193" s="176" t="str">
        <f>IF(AND('Overflow Report'!$L191="SSO, Dry Weather",'Overflow Report'!$AA191="January"),'Overflow Report'!$N191,"0")</f>
        <v>0</v>
      </c>
      <c r="X193" s="176" t="str">
        <f>IF(AND('Overflow Report'!$L191="SSO, Dry Weather",'Overflow Report'!$AA191="February"),'Overflow Report'!$N191,"0")</f>
        <v>0</v>
      </c>
      <c r="Y193" s="176" t="str">
        <f>IF(AND('Overflow Report'!$L191="SSO, Dry Weather",'Overflow Report'!$AA191="March"),'Overflow Report'!$N191,"0")</f>
        <v>0</v>
      </c>
      <c r="Z193" s="176" t="str">
        <f>IF(AND('Overflow Report'!$L191="SSO, Dry Weather",'Overflow Report'!$AA191="April"),'Overflow Report'!$N191,"0")</f>
        <v>0</v>
      </c>
      <c r="AA193" s="176" t="str">
        <f>IF(AND('Overflow Report'!$L191="SSO, Dry Weather",'Overflow Report'!$AA191="May"),'Overflow Report'!$N191,"0")</f>
        <v>0</v>
      </c>
      <c r="AB193" s="176" t="str">
        <f>IF(AND('Overflow Report'!$L191="SSO, Dry Weather",'Overflow Report'!$AA191="June"),'Overflow Report'!$N191,"0")</f>
        <v>0</v>
      </c>
      <c r="AC193" s="176" t="str">
        <f>IF(AND('Overflow Report'!$L191="SSO, Dry Weather",'Overflow Report'!$AA191="July"),'Overflow Report'!$N191,"0")</f>
        <v>0</v>
      </c>
      <c r="AD193" s="176" t="str">
        <f>IF(AND('Overflow Report'!$L191="SSO, Dry Weather",'Overflow Report'!$AA191="August"),'Overflow Report'!$N191,"0")</f>
        <v>0</v>
      </c>
      <c r="AE193" s="176" t="str">
        <f>IF(AND('Overflow Report'!$L191="SSO, Dry Weather",'Overflow Report'!$AA191="September"),'Overflow Report'!$N191,"0")</f>
        <v>0</v>
      </c>
      <c r="AF193" s="176" t="str">
        <f>IF(AND('Overflow Report'!$L191="SSO, Dry Weather",'Overflow Report'!$AA191="October"),'Overflow Report'!$N191,"0")</f>
        <v>0</v>
      </c>
      <c r="AG193" s="176" t="str">
        <f>IF(AND('Overflow Report'!$L191="SSO, Dry Weather",'Overflow Report'!$AA191="November"),'Overflow Report'!$N191,"0")</f>
        <v>0</v>
      </c>
      <c r="AH193" s="176" t="str">
        <f>IF(AND('Overflow Report'!$L191="SSO, Dry Weather",'Overflow Report'!$AA191="December"),'Overflow Report'!$N191,"0")</f>
        <v>0</v>
      </c>
      <c r="AI193" s="176"/>
      <c r="AJ193" s="176" t="str">
        <f>IF(AND('Overflow Report'!$L191="SSO, Wet Weather",'Overflow Report'!$AA191="January"),'Overflow Report'!$N191,"0")</f>
        <v>0</v>
      </c>
      <c r="AK193" s="176" t="str">
        <f>IF(AND('Overflow Report'!$L191="SSO, Wet Weather",'Overflow Report'!$AA191="February"),'Overflow Report'!$N191,"0")</f>
        <v>0</v>
      </c>
      <c r="AL193" s="176" t="str">
        <f>IF(AND('Overflow Report'!$L191="SSO, Wet Weather",'Overflow Report'!$AA191="March"),'Overflow Report'!$N191,"0")</f>
        <v>0</v>
      </c>
      <c r="AM193" s="176" t="str">
        <f>IF(AND('Overflow Report'!$L191="SSO, Wet Weather",'Overflow Report'!$AA191="April"),'Overflow Report'!$N191,"0")</f>
        <v>0</v>
      </c>
      <c r="AN193" s="176" t="str">
        <f>IF(AND('Overflow Report'!$L191="SSO, Wet Weather",'Overflow Report'!$AA191="May"),'Overflow Report'!$N191,"0")</f>
        <v>0</v>
      </c>
      <c r="AO193" s="176" t="str">
        <f>IF(AND('Overflow Report'!$L191="SSO, Wet Weather",'Overflow Report'!$AA191="June"),'Overflow Report'!$N191,"0")</f>
        <v>0</v>
      </c>
      <c r="AP193" s="176" t="str">
        <f>IF(AND('Overflow Report'!$L191="SSO, Wet Weather",'Overflow Report'!$AA191="July"),'Overflow Report'!$N191,"0")</f>
        <v>0</v>
      </c>
      <c r="AQ193" s="176" t="str">
        <f>IF(AND('Overflow Report'!$L191="SSO, Wet Weather",'Overflow Report'!$AA191="August"),'Overflow Report'!$N191,"0")</f>
        <v>0</v>
      </c>
      <c r="AR193" s="176" t="str">
        <f>IF(AND('Overflow Report'!$L191="SSO, Wet Weather",'Overflow Report'!$AA191="September"),'Overflow Report'!$N191,"0")</f>
        <v>0</v>
      </c>
      <c r="AS193" s="176" t="str">
        <f>IF(AND('Overflow Report'!$L191="SSO, Wet Weather",'Overflow Report'!$AA191="October"),'Overflow Report'!$N191,"0")</f>
        <v>0</v>
      </c>
      <c r="AT193" s="176" t="str">
        <f>IF(AND('Overflow Report'!$L191="SSO, Wet Weather",'Overflow Report'!$AA191="November"),'Overflow Report'!$N191,"0")</f>
        <v>0</v>
      </c>
      <c r="AU193" s="176" t="str">
        <f>IF(AND('Overflow Report'!$L191="SSO, Wet Weather",'Overflow Report'!$AA191="December"),'Overflow Report'!$N191,"0")</f>
        <v>0</v>
      </c>
      <c r="AV193" s="176"/>
      <c r="AW193" s="176" t="str">
        <f>IF(AND('Overflow Report'!$L191="Release [Sewer], Dry Weather",'Overflow Report'!$AA191="January"),'Overflow Report'!$N191,"0")</f>
        <v>0</v>
      </c>
      <c r="AX193" s="176" t="str">
        <f>IF(AND('Overflow Report'!$L191="Release [Sewer], Dry Weather",'Overflow Report'!$AA191="February"),'Overflow Report'!$N191,"0")</f>
        <v>0</v>
      </c>
      <c r="AY193" s="176" t="str">
        <f>IF(AND('Overflow Report'!$L191="Release [Sewer], Dry Weather",'Overflow Report'!$AA191="March"),'Overflow Report'!$N191,"0")</f>
        <v>0</v>
      </c>
      <c r="AZ193" s="176" t="str">
        <f>IF(AND('Overflow Report'!$L191="Release [Sewer], Dry Weather",'Overflow Report'!$AA191="April"),'Overflow Report'!$N191,"0")</f>
        <v>0</v>
      </c>
      <c r="BA193" s="176" t="str">
        <f>IF(AND('Overflow Report'!$L191="Release [Sewer], Dry Weather",'Overflow Report'!$AA191="May"),'Overflow Report'!$N191,"0")</f>
        <v>0</v>
      </c>
      <c r="BB193" s="176" t="str">
        <f>IF(AND('Overflow Report'!$L191="Release [Sewer], Dry Weather",'Overflow Report'!$AA191="June"),'Overflow Report'!$N191,"0")</f>
        <v>0</v>
      </c>
      <c r="BC193" s="176" t="str">
        <f>IF(AND('Overflow Report'!$L191="Release [Sewer], Dry Weather",'Overflow Report'!$AA191="July"),'Overflow Report'!$N191,"0")</f>
        <v>0</v>
      </c>
      <c r="BD193" s="176" t="str">
        <f>IF(AND('Overflow Report'!$L191="Release [Sewer], Dry Weather",'Overflow Report'!$AA191="August"),'Overflow Report'!$N191,"0")</f>
        <v>0</v>
      </c>
      <c r="BE193" s="176" t="str">
        <f>IF(AND('Overflow Report'!$L191="Release [Sewer], Dry Weather",'Overflow Report'!$AA191="September"),'Overflow Report'!$N191,"0")</f>
        <v>0</v>
      </c>
      <c r="BF193" s="176" t="str">
        <f>IF(AND('Overflow Report'!$L191="Release [Sewer], Dry Weather",'Overflow Report'!$AA191="October"),'Overflow Report'!$N191,"0")</f>
        <v>0</v>
      </c>
      <c r="BG193" s="176" t="str">
        <f>IF(AND('Overflow Report'!$L191="Release [Sewer], Dry Weather",'Overflow Report'!$AA191="November"),'Overflow Report'!$N191,"0")</f>
        <v>0</v>
      </c>
      <c r="BH193" s="176" t="str">
        <f>IF(AND('Overflow Report'!$L191="Release [Sewer], Dry Weather",'Overflow Report'!$AA191="December"),'Overflow Report'!$N191,"0")</f>
        <v>0</v>
      </c>
      <c r="BI193" s="176"/>
      <c r="BJ193" s="176" t="str">
        <f>IF(AND('Overflow Report'!$L191="Release [Sewer], Wet Weather",'Overflow Report'!$AA191="January"),'Overflow Report'!$N191,"0")</f>
        <v>0</v>
      </c>
      <c r="BK193" s="176" t="str">
        <f>IF(AND('Overflow Report'!$L191="Release [Sewer], Wet Weather",'Overflow Report'!$AA191="February"),'Overflow Report'!$N191,"0")</f>
        <v>0</v>
      </c>
      <c r="BL193" s="176" t="str">
        <f>IF(AND('Overflow Report'!$L191="Release [Sewer], Wet Weather",'Overflow Report'!$AA191="March"),'Overflow Report'!$N191,"0")</f>
        <v>0</v>
      </c>
      <c r="BM193" s="176" t="str">
        <f>IF(AND('Overflow Report'!$L191="Release [Sewer], Wet Weather",'Overflow Report'!$AA191="April"),'Overflow Report'!$N191,"0")</f>
        <v>0</v>
      </c>
      <c r="BN193" s="176" t="str">
        <f>IF(AND('Overflow Report'!$L191="Release [Sewer], Wet Weather",'Overflow Report'!$AA191="May"),'Overflow Report'!$N191,"0")</f>
        <v>0</v>
      </c>
      <c r="BO193" s="176" t="str">
        <f>IF(AND('Overflow Report'!$L191="Release [Sewer], Wet Weather",'Overflow Report'!$AA191="June"),'Overflow Report'!$N191,"0")</f>
        <v>0</v>
      </c>
      <c r="BP193" s="176" t="str">
        <f>IF(AND('Overflow Report'!$L191="Release [Sewer], Wet Weather",'Overflow Report'!$AA191="July"),'Overflow Report'!$N191,"0")</f>
        <v>0</v>
      </c>
      <c r="BQ193" s="176" t="str">
        <f>IF(AND('Overflow Report'!$L191="Release [Sewer], Wet Weather",'Overflow Report'!$AA191="August"),'Overflow Report'!$N191,"0")</f>
        <v>0</v>
      </c>
      <c r="BR193" s="176" t="str">
        <f>IF(AND('Overflow Report'!$L191="Release [Sewer], Wet Weather",'Overflow Report'!$AA191="September"),'Overflow Report'!$N191,"0")</f>
        <v>0</v>
      </c>
      <c r="BS193" s="176" t="str">
        <f>IF(AND('Overflow Report'!$L191="Release [Sewer], Wet Weather",'Overflow Report'!$AA191="October"),'Overflow Report'!$N191,"0")</f>
        <v>0</v>
      </c>
      <c r="BT193" s="176" t="str">
        <f>IF(AND('Overflow Report'!$L191="Release [Sewer], Wet Weather",'Overflow Report'!$AA191="November"),'Overflow Report'!$N191,"0")</f>
        <v>0</v>
      </c>
      <c r="BU193" s="176" t="str">
        <f>IF(AND('Overflow Report'!$L191="Release [Sewer], Wet Weather",'Overflow Report'!$AA191="December"),'Overflow Report'!$N191,"0")</f>
        <v>0</v>
      </c>
      <c r="BV193" s="176"/>
      <c r="BW193" s="176"/>
      <c r="BX193" s="176"/>
      <c r="BY193" s="176"/>
      <c r="BZ193" s="176"/>
      <c r="CA193" s="176"/>
      <c r="CB193" s="176"/>
      <c r="CC193" s="176"/>
      <c r="CD193" s="176"/>
      <c r="CE193" s="176"/>
      <c r="CF193" s="176"/>
      <c r="CG193" s="176"/>
      <c r="CH193" s="176"/>
      <c r="CI193" s="176"/>
      <c r="CJ193" s="176"/>
      <c r="DK193" s="159"/>
      <c r="DL193" s="159"/>
      <c r="DM193" s="159"/>
      <c r="DN193" s="159"/>
      <c r="DO193" s="159"/>
      <c r="DP193" s="159"/>
      <c r="DQ193" s="159"/>
      <c r="DR193" s="159"/>
      <c r="DS193" s="159"/>
      <c r="DT193" s="159"/>
      <c r="DU193" s="159"/>
      <c r="DV193" s="159"/>
      <c r="DW193" s="159"/>
      <c r="DX193" s="159"/>
    </row>
    <row r="194" spans="3:128" s="173" customFormat="1" ht="15">
      <c r="C194" s="174"/>
      <c r="D194" s="174"/>
      <c r="E194" s="174"/>
      <c r="R194" s="176"/>
      <c r="S194" s="176"/>
      <c r="T194" s="176"/>
      <c r="U194" s="176"/>
      <c r="V194" s="176"/>
      <c r="W194" s="176" t="str">
        <f>IF(AND('Overflow Report'!$L192="SSO, Dry Weather",'Overflow Report'!$AA192="January"),'Overflow Report'!$N192,"0")</f>
        <v>0</v>
      </c>
      <c r="X194" s="176" t="str">
        <f>IF(AND('Overflow Report'!$L192="SSO, Dry Weather",'Overflow Report'!$AA192="February"),'Overflow Report'!$N192,"0")</f>
        <v>0</v>
      </c>
      <c r="Y194" s="176" t="str">
        <f>IF(AND('Overflow Report'!$L192="SSO, Dry Weather",'Overflow Report'!$AA192="March"),'Overflow Report'!$N192,"0")</f>
        <v>0</v>
      </c>
      <c r="Z194" s="176" t="str">
        <f>IF(AND('Overflow Report'!$L192="SSO, Dry Weather",'Overflow Report'!$AA192="April"),'Overflow Report'!$N192,"0")</f>
        <v>0</v>
      </c>
      <c r="AA194" s="176" t="str">
        <f>IF(AND('Overflow Report'!$L192="SSO, Dry Weather",'Overflow Report'!$AA192="May"),'Overflow Report'!$N192,"0")</f>
        <v>0</v>
      </c>
      <c r="AB194" s="176" t="str">
        <f>IF(AND('Overflow Report'!$L192="SSO, Dry Weather",'Overflow Report'!$AA192="June"),'Overflow Report'!$N192,"0")</f>
        <v>0</v>
      </c>
      <c r="AC194" s="176" t="str">
        <f>IF(AND('Overflow Report'!$L192="SSO, Dry Weather",'Overflow Report'!$AA192="July"),'Overflow Report'!$N192,"0")</f>
        <v>0</v>
      </c>
      <c r="AD194" s="176" t="str">
        <f>IF(AND('Overflow Report'!$L192="SSO, Dry Weather",'Overflow Report'!$AA192="August"),'Overflow Report'!$N192,"0")</f>
        <v>0</v>
      </c>
      <c r="AE194" s="176" t="str">
        <f>IF(AND('Overflow Report'!$L192="SSO, Dry Weather",'Overflow Report'!$AA192="September"),'Overflow Report'!$N192,"0")</f>
        <v>0</v>
      </c>
      <c r="AF194" s="176" t="str">
        <f>IF(AND('Overflow Report'!$L192="SSO, Dry Weather",'Overflow Report'!$AA192="October"),'Overflow Report'!$N192,"0")</f>
        <v>0</v>
      </c>
      <c r="AG194" s="176" t="str">
        <f>IF(AND('Overflow Report'!$L192="SSO, Dry Weather",'Overflow Report'!$AA192="November"),'Overflow Report'!$N192,"0")</f>
        <v>0</v>
      </c>
      <c r="AH194" s="176" t="str">
        <f>IF(AND('Overflow Report'!$L192="SSO, Dry Weather",'Overflow Report'!$AA192="December"),'Overflow Report'!$N192,"0")</f>
        <v>0</v>
      </c>
      <c r="AI194" s="176"/>
      <c r="AJ194" s="176" t="str">
        <f>IF(AND('Overflow Report'!$L192="SSO, Wet Weather",'Overflow Report'!$AA192="January"),'Overflow Report'!$N192,"0")</f>
        <v>0</v>
      </c>
      <c r="AK194" s="176" t="str">
        <f>IF(AND('Overflow Report'!$L192="SSO, Wet Weather",'Overflow Report'!$AA192="February"),'Overflow Report'!$N192,"0")</f>
        <v>0</v>
      </c>
      <c r="AL194" s="176" t="str">
        <f>IF(AND('Overflow Report'!$L192="SSO, Wet Weather",'Overflow Report'!$AA192="March"),'Overflow Report'!$N192,"0")</f>
        <v>0</v>
      </c>
      <c r="AM194" s="176" t="str">
        <f>IF(AND('Overflow Report'!$L192="SSO, Wet Weather",'Overflow Report'!$AA192="April"),'Overflow Report'!$N192,"0")</f>
        <v>0</v>
      </c>
      <c r="AN194" s="176" t="str">
        <f>IF(AND('Overflow Report'!$L192="SSO, Wet Weather",'Overflow Report'!$AA192="May"),'Overflow Report'!$N192,"0")</f>
        <v>0</v>
      </c>
      <c r="AO194" s="176" t="str">
        <f>IF(AND('Overflow Report'!$L192="SSO, Wet Weather",'Overflow Report'!$AA192="June"),'Overflow Report'!$N192,"0")</f>
        <v>0</v>
      </c>
      <c r="AP194" s="176" t="str">
        <f>IF(AND('Overflow Report'!$L192="SSO, Wet Weather",'Overflow Report'!$AA192="July"),'Overflow Report'!$N192,"0")</f>
        <v>0</v>
      </c>
      <c r="AQ194" s="176" t="str">
        <f>IF(AND('Overflow Report'!$L192="SSO, Wet Weather",'Overflow Report'!$AA192="August"),'Overflow Report'!$N192,"0")</f>
        <v>0</v>
      </c>
      <c r="AR194" s="176" t="str">
        <f>IF(AND('Overflow Report'!$L192="SSO, Wet Weather",'Overflow Report'!$AA192="September"),'Overflow Report'!$N192,"0")</f>
        <v>0</v>
      </c>
      <c r="AS194" s="176" t="str">
        <f>IF(AND('Overflow Report'!$L192="SSO, Wet Weather",'Overflow Report'!$AA192="October"),'Overflow Report'!$N192,"0")</f>
        <v>0</v>
      </c>
      <c r="AT194" s="176" t="str">
        <f>IF(AND('Overflow Report'!$L192="SSO, Wet Weather",'Overflow Report'!$AA192="November"),'Overflow Report'!$N192,"0")</f>
        <v>0</v>
      </c>
      <c r="AU194" s="176" t="str">
        <f>IF(AND('Overflow Report'!$L192="SSO, Wet Weather",'Overflow Report'!$AA192="December"),'Overflow Report'!$N192,"0")</f>
        <v>0</v>
      </c>
      <c r="AV194" s="176"/>
      <c r="AW194" s="176" t="str">
        <f>IF(AND('Overflow Report'!$L192="Release [Sewer], Dry Weather",'Overflow Report'!$AA192="January"),'Overflow Report'!$N192,"0")</f>
        <v>0</v>
      </c>
      <c r="AX194" s="176" t="str">
        <f>IF(AND('Overflow Report'!$L192="Release [Sewer], Dry Weather",'Overflow Report'!$AA192="February"),'Overflow Report'!$N192,"0")</f>
        <v>0</v>
      </c>
      <c r="AY194" s="176" t="str">
        <f>IF(AND('Overflow Report'!$L192="Release [Sewer], Dry Weather",'Overflow Report'!$AA192="March"),'Overflow Report'!$N192,"0")</f>
        <v>0</v>
      </c>
      <c r="AZ194" s="176" t="str">
        <f>IF(AND('Overflow Report'!$L192="Release [Sewer], Dry Weather",'Overflow Report'!$AA192="April"),'Overflow Report'!$N192,"0")</f>
        <v>0</v>
      </c>
      <c r="BA194" s="176" t="str">
        <f>IF(AND('Overflow Report'!$L192="Release [Sewer], Dry Weather",'Overflow Report'!$AA192="May"),'Overflow Report'!$N192,"0")</f>
        <v>0</v>
      </c>
      <c r="BB194" s="176" t="str">
        <f>IF(AND('Overflow Report'!$L192="Release [Sewer], Dry Weather",'Overflow Report'!$AA192="June"),'Overflow Report'!$N192,"0")</f>
        <v>0</v>
      </c>
      <c r="BC194" s="176" t="str">
        <f>IF(AND('Overflow Report'!$L192="Release [Sewer], Dry Weather",'Overflow Report'!$AA192="July"),'Overflow Report'!$N192,"0")</f>
        <v>0</v>
      </c>
      <c r="BD194" s="176" t="str">
        <f>IF(AND('Overflow Report'!$L192="Release [Sewer], Dry Weather",'Overflow Report'!$AA192="August"),'Overflow Report'!$N192,"0")</f>
        <v>0</v>
      </c>
      <c r="BE194" s="176" t="str">
        <f>IF(AND('Overflow Report'!$L192="Release [Sewer], Dry Weather",'Overflow Report'!$AA192="September"),'Overflow Report'!$N192,"0")</f>
        <v>0</v>
      </c>
      <c r="BF194" s="176" t="str">
        <f>IF(AND('Overflow Report'!$L192="Release [Sewer], Dry Weather",'Overflow Report'!$AA192="October"),'Overflow Report'!$N192,"0")</f>
        <v>0</v>
      </c>
      <c r="BG194" s="176" t="str">
        <f>IF(AND('Overflow Report'!$L192="Release [Sewer], Dry Weather",'Overflow Report'!$AA192="November"),'Overflow Report'!$N192,"0")</f>
        <v>0</v>
      </c>
      <c r="BH194" s="176" t="str">
        <f>IF(AND('Overflow Report'!$L192="Release [Sewer], Dry Weather",'Overflow Report'!$AA192="December"),'Overflow Report'!$N192,"0")</f>
        <v>0</v>
      </c>
      <c r="BI194" s="176"/>
      <c r="BJ194" s="176" t="str">
        <f>IF(AND('Overflow Report'!$L192="Release [Sewer], Wet Weather",'Overflow Report'!$AA192="January"),'Overflow Report'!$N192,"0")</f>
        <v>0</v>
      </c>
      <c r="BK194" s="176" t="str">
        <f>IF(AND('Overflow Report'!$L192="Release [Sewer], Wet Weather",'Overflow Report'!$AA192="February"),'Overflow Report'!$N192,"0")</f>
        <v>0</v>
      </c>
      <c r="BL194" s="176" t="str">
        <f>IF(AND('Overflow Report'!$L192="Release [Sewer], Wet Weather",'Overflow Report'!$AA192="March"),'Overflow Report'!$N192,"0")</f>
        <v>0</v>
      </c>
      <c r="BM194" s="176" t="str">
        <f>IF(AND('Overflow Report'!$L192="Release [Sewer], Wet Weather",'Overflow Report'!$AA192="April"),'Overflow Report'!$N192,"0")</f>
        <v>0</v>
      </c>
      <c r="BN194" s="176" t="str">
        <f>IF(AND('Overflow Report'!$L192="Release [Sewer], Wet Weather",'Overflow Report'!$AA192="May"),'Overflow Report'!$N192,"0")</f>
        <v>0</v>
      </c>
      <c r="BO194" s="176" t="str">
        <f>IF(AND('Overflow Report'!$L192="Release [Sewer], Wet Weather",'Overflow Report'!$AA192="June"),'Overflow Report'!$N192,"0")</f>
        <v>0</v>
      </c>
      <c r="BP194" s="176" t="str">
        <f>IF(AND('Overflow Report'!$L192="Release [Sewer], Wet Weather",'Overflow Report'!$AA192="July"),'Overflow Report'!$N192,"0")</f>
        <v>0</v>
      </c>
      <c r="BQ194" s="176" t="str">
        <f>IF(AND('Overflow Report'!$L192="Release [Sewer], Wet Weather",'Overflow Report'!$AA192="August"),'Overflow Report'!$N192,"0")</f>
        <v>0</v>
      </c>
      <c r="BR194" s="176" t="str">
        <f>IF(AND('Overflow Report'!$L192="Release [Sewer], Wet Weather",'Overflow Report'!$AA192="September"),'Overflow Report'!$N192,"0")</f>
        <v>0</v>
      </c>
      <c r="BS194" s="176" t="str">
        <f>IF(AND('Overflow Report'!$L192="Release [Sewer], Wet Weather",'Overflow Report'!$AA192="October"),'Overflow Report'!$N192,"0")</f>
        <v>0</v>
      </c>
      <c r="BT194" s="176" t="str">
        <f>IF(AND('Overflow Report'!$L192="Release [Sewer], Wet Weather",'Overflow Report'!$AA192="November"),'Overflow Report'!$N192,"0")</f>
        <v>0</v>
      </c>
      <c r="BU194" s="176" t="str">
        <f>IF(AND('Overflow Report'!$L192="Release [Sewer], Wet Weather",'Overflow Report'!$AA192="December"),'Overflow Report'!$N192,"0")</f>
        <v>0</v>
      </c>
      <c r="BV194" s="176"/>
      <c r="BW194" s="176"/>
      <c r="BX194" s="176"/>
      <c r="BY194" s="176"/>
      <c r="BZ194" s="176"/>
      <c r="CA194" s="176"/>
      <c r="CB194" s="176"/>
      <c r="CC194" s="176"/>
      <c r="CD194" s="176"/>
      <c r="CE194" s="176"/>
      <c r="CF194" s="176"/>
      <c r="CG194" s="176"/>
      <c r="CH194" s="176"/>
      <c r="CI194" s="176"/>
      <c r="CJ194" s="176"/>
      <c r="DK194" s="159"/>
      <c r="DL194" s="159"/>
      <c r="DM194" s="159"/>
      <c r="DN194" s="159"/>
      <c r="DO194" s="159"/>
      <c r="DP194" s="159"/>
      <c r="DQ194" s="159"/>
      <c r="DR194" s="159"/>
      <c r="DS194" s="159"/>
      <c r="DT194" s="159"/>
      <c r="DU194" s="159"/>
      <c r="DV194" s="159"/>
      <c r="DW194" s="159"/>
      <c r="DX194" s="159"/>
    </row>
    <row r="195" spans="3:128" s="173" customFormat="1" ht="15">
      <c r="C195" s="174"/>
      <c r="D195" s="174"/>
      <c r="E195" s="174"/>
      <c r="R195" s="176"/>
      <c r="S195" s="176"/>
      <c r="T195" s="176"/>
      <c r="U195" s="176"/>
      <c r="V195" s="176"/>
      <c r="W195" s="176" t="str">
        <f>IF(AND('Overflow Report'!$L193="SSO, Dry Weather",'Overflow Report'!$AA193="January"),'Overflow Report'!$N193,"0")</f>
        <v>0</v>
      </c>
      <c r="X195" s="176" t="str">
        <f>IF(AND('Overflow Report'!$L193="SSO, Dry Weather",'Overflow Report'!$AA193="February"),'Overflow Report'!$N193,"0")</f>
        <v>0</v>
      </c>
      <c r="Y195" s="176" t="str">
        <f>IF(AND('Overflow Report'!$L193="SSO, Dry Weather",'Overflow Report'!$AA193="March"),'Overflow Report'!$N193,"0")</f>
        <v>0</v>
      </c>
      <c r="Z195" s="176" t="str">
        <f>IF(AND('Overflow Report'!$L193="SSO, Dry Weather",'Overflow Report'!$AA193="April"),'Overflow Report'!$N193,"0")</f>
        <v>0</v>
      </c>
      <c r="AA195" s="176" t="str">
        <f>IF(AND('Overflow Report'!$L193="SSO, Dry Weather",'Overflow Report'!$AA193="May"),'Overflow Report'!$N193,"0")</f>
        <v>0</v>
      </c>
      <c r="AB195" s="176" t="str">
        <f>IF(AND('Overflow Report'!$L193="SSO, Dry Weather",'Overflow Report'!$AA193="June"),'Overflow Report'!$N193,"0")</f>
        <v>0</v>
      </c>
      <c r="AC195" s="176" t="str">
        <f>IF(AND('Overflow Report'!$L193="SSO, Dry Weather",'Overflow Report'!$AA193="July"),'Overflow Report'!$N193,"0")</f>
        <v>0</v>
      </c>
      <c r="AD195" s="176" t="str">
        <f>IF(AND('Overflow Report'!$L193="SSO, Dry Weather",'Overflow Report'!$AA193="August"),'Overflow Report'!$N193,"0")</f>
        <v>0</v>
      </c>
      <c r="AE195" s="176" t="str">
        <f>IF(AND('Overflow Report'!$L193="SSO, Dry Weather",'Overflow Report'!$AA193="September"),'Overflow Report'!$N193,"0")</f>
        <v>0</v>
      </c>
      <c r="AF195" s="176" t="str">
        <f>IF(AND('Overflow Report'!$L193="SSO, Dry Weather",'Overflow Report'!$AA193="October"),'Overflow Report'!$N193,"0")</f>
        <v>0</v>
      </c>
      <c r="AG195" s="176" t="str">
        <f>IF(AND('Overflow Report'!$L193="SSO, Dry Weather",'Overflow Report'!$AA193="November"),'Overflow Report'!$N193,"0")</f>
        <v>0</v>
      </c>
      <c r="AH195" s="176" t="str">
        <f>IF(AND('Overflow Report'!$L193="SSO, Dry Weather",'Overflow Report'!$AA193="December"),'Overflow Report'!$N193,"0")</f>
        <v>0</v>
      </c>
      <c r="AI195" s="176"/>
      <c r="AJ195" s="176" t="str">
        <f>IF(AND('Overflow Report'!$L193="SSO, Wet Weather",'Overflow Report'!$AA193="January"),'Overflow Report'!$N193,"0")</f>
        <v>0</v>
      </c>
      <c r="AK195" s="176" t="str">
        <f>IF(AND('Overflow Report'!$L193="SSO, Wet Weather",'Overflow Report'!$AA193="February"),'Overflow Report'!$N193,"0")</f>
        <v>0</v>
      </c>
      <c r="AL195" s="176" t="str">
        <f>IF(AND('Overflow Report'!$L193="SSO, Wet Weather",'Overflow Report'!$AA193="March"),'Overflow Report'!$N193,"0")</f>
        <v>0</v>
      </c>
      <c r="AM195" s="176" t="str">
        <f>IF(AND('Overflow Report'!$L193="SSO, Wet Weather",'Overflow Report'!$AA193="April"),'Overflow Report'!$N193,"0")</f>
        <v>0</v>
      </c>
      <c r="AN195" s="176" t="str">
        <f>IF(AND('Overflow Report'!$L193="SSO, Wet Weather",'Overflow Report'!$AA193="May"),'Overflow Report'!$N193,"0")</f>
        <v>0</v>
      </c>
      <c r="AO195" s="176" t="str">
        <f>IF(AND('Overflow Report'!$L193="SSO, Wet Weather",'Overflow Report'!$AA193="June"),'Overflow Report'!$N193,"0")</f>
        <v>0</v>
      </c>
      <c r="AP195" s="176" t="str">
        <f>IF(AND('Overflow Report'!$L193="SSO, Wet Weather",'Overflow Report'!$AA193="July"),'Overflow Report'!$N193,"0")</f>
        <v>0</v>
      </c>
      <c r="AQ195" s="176" t="str">
        <f>IF(AND('Overflow Report'!$L193="SSO, Wet Weather",'Overflow Report'!$AA193="August"),'Overflow Report'!$N193,"0")</f>
        <v>0</v>
      </c>
      <c r="AR195" s="176" t="str">
        <f>IF(AND('Overflow Report'!$L193="SSO, Wet Weather",'Overflow Report'!$AA193="September"),'Overflow Report'!$N193,"0")</f>
        <v>0</v>
      </c>
      <c r="AS195" s="176" t="str">
        <f>IF(AND('Overflow Report'!$L193="SSO, Wet Weather",'Overflow Report'!$AA193="October"),'Overflow Report'!$N193,"0")</f>
        <v>0</v>
      </c>
      <c r="AT195" s="176" t="str">
        <f>IF(AND('Overflow Report'!$L193="SSO, Wet Weather",'Overflow Report'!$AA193="November"),'Overflow Report'!$N193,"0")</f>
        <v>0</v>
      </c>
      <c r="AU195" s="176" t="str">
        <f>IF(AND('Overflow Report'!$L193="SSO, Wet Weather",'Overflow Report'!$AA193="December"),'Overflow Report'!$N193,"0")</f>
        <v>0</v>
      </c>
      <c r="AV195" s="176"/>
      <c r="AW195" s="176" t="str">
        <f>IF(AND('Overflow Report'!$L193="Release [Sewer], Dry Weather",'Overflow Report'!$AA193="January"),'Overflow Report'!$N193,"0")</f>
        <v>0</v>
      </c>
      <c r="AX195" s="176" t="str">
        <f>IF(AND('Overflow Report'!$L193="Release [Sewer], Dry Weather",'Overflow Report'!$AA193="February"),'Overflow Report'!$N193,"0")</f>
        <v>0</v>
      </c>
      <c r="AY195" s="176" t="str">
        <f>IF(AND('Overflow Report'!$L193="Release [Sewer], Dry Weather",'Overflow Report'!$AA193="March"),'Overflow Report'!$N193,"0")</f>
        <v>0</v>
      </c>
      <c r="AZ195" s="176" t="str">
        <f>IF(AND('Overflow Report'!$L193="Release [Sewer], Dry Weather",'Overflow Report'!$AA193="April"),'Overflow Report'!$N193,"0")</f>
        <v>0</v>
      </c>
      <c r="BA195" s="176" t="str">
        <f>IF(AND('Overflow Report'!$L193="Release [Sewer], Dry Weather",'Overflow Report'!$AA193="May"),'Overflow Report'!$N193,"0")</f>
        <v>0</v>
      </c>
      <c r="BB195" s="176" t="str">
        <f>IF(AND('Overflow Report'!$L193="Release [Sewer], Dry Weather",'Overflow Report'!$AA193="June"),'Overflow Report'!$N193,"0")</f>
        <v>0</v>
      </c>
      <c r="BC195" s="176" t="str">
        <f>IF(AND('Overflow Report'!$L193="Release [Sewer], Dry Weather",'Overflow Report'!$AA193="July"),'Overflow Report'!$N193,"0")</f>
        <v>0</v>
      </c>
      <c r="BD195" s="176" t="str">
        <f>IF(AND('Overflow Report'!$L193="Release [Sewer], Dry Weather",'Overflow Report'!$AA193="August"),'Overflow Report'!$N193,"0")</f>
        <v>0</v>
      </c>
      <c r="BE195" s="176" t="str">
        <f>IF(AND('Overflow Report'!$L193="Release [Sewer], Dry Weather",'Overflow Report'!$AA193="September"),'Overflow Report'!$N193,"0")</f>
        <v>0</v>
      </c>
      <c r="BF195" s="176" t="str">
        <f>IF(AND('Overflow Report'!$L193="Release [Sewer], Dry Weather",'Overflow Report'!$AA193="October"),'Overflow Report'!$N193,"0")</f>
        <v>0</v>
      </c>
      <c r="BG195" s="176" t="str">
        <f>IF(AND('Overflow Report'!$L193="Release [Sewer], Dry Weather",'Overflow Report'!$AA193="November"),'Overflow Report'!$N193,"0")</f>
        <v>0</v>
      </c>
      <c r="BH195" s="176" t="str">
        <f>IF(AND('Overflow Report'!$L193="Release [Sewer], Dry Weather",'Overflow Report'!$AA193="December"),'Overflow Report'!$N193,"0")</f>
        <v>0</v>
      </c>
      <c r="BI195" s="176"/>
      <c r="BJ195" s="176" t="str">
        <f>IF(AND('Overflow Report'!$L193="Release [Sewer], Wet Weather",'Overflow Report'!$AA193="January"),'Overflow Report'!$N193,"0")</f>
        <v>0</v>
      </c>
      <c r="BK195" s="176" t="str">
        <f>IF(AND('Overflow Report'!$L193="Release [Sewer], Wet Weather",'Overflow Report'!$AA193="February"),'Overflow Report'!$N193,"0")</f>
        <v>0</v>
      </c>
      <c r="BL195" s="176" t="str">
        <f>IF(AND('Overflow Report'!$L193="Release [Sewer], Wet Weather",'Overflow Report'!$AA193="March"),'Overflow Report'!$N193,"0")</f>
        <v>0</v>
      </c>
      <c r="BM195" s="176" t="str">
        <f>IF(AND('Overflow Report'!$L193="Release [Sewer], Wet Weather",'Overflow Report'!$AA193="April"),'Overflow Report'!$N193,"0")</f>
        <v>0</v>
      </c>
      <c r="BN195" s="176" t="str">
        <f>IF(AND('Overflow Report'!$L193="Release [Sewer], Wet Weather",'Overflow Report'!$AA193="May"),'Overflow Report'!$N193,"0")</f>
        <v>0</v>
      </c>
      <c r="BO195" s="176" t="str">
        <f>IF(AND('Overflow Report'!$L193="Release [Sewer], Wet Weather",'Overflow Report'!$AA193="June"),'Overflow Report'!$N193,"0")</f>
        <v>0</v>
      </c>
      <c r="BP195" s="176" t="str">
        <f>IF(AND('Overflow Report'!$L193="Release [Sewer], Wet Weather",'Overflow Report'!$AA193="July"),'Overflow Report'!$N193,"0")</f>
        <v>0</v>
      </c>
      <c r="BQ195" s="176" t="str">
        <f>IF(AND('Overflow Report'!$L193="Release [Sewer], Wet Weather",'Overflow Report'!$AA193="August"),'Overflow Report'!$N193,"0")</f>
        <v>0</v>
      </c>
      <c r="BR195" s="176" t="str">
        <f>IF(AND('Overflow Report'!$L193="Release [Sewer], Wet Weather",'Overflow Report'!$AA193="September"),'Overflow Report'!$N193,"0")</f>
        <v>0</v>
      </c>
      <c r="BS195" s="176" t="str">
        <f>IF(AND('Overflow Report'!$L193="Release [Sewer], Wet Weather",'Overflow Report'!$AA193="October"),'Overflow Report'!$N193,"0")</f>
        <v>0</v>
      </c>
      <c r="BT195" s="176" t="str">
        <f>IF(AND('Overflow Report'!$L193="Release [Sewer], Wet Weather",'Overflow Report'!$AA193="November"),'Overflow Report'!$N193,"0")</f>
        <v>0</v>
      </c>
      <c r="BU195" s="176" t="str">
        <f>IF(AND('Overflow Report'!$L193="Release [Sewer], Wet Weather",'Overflow Report'!$AA193="December"),'Overflow Report'!$N193,"0")</f>
        <v>0</v>
      </c>
      <c r="BV195" s="176"/>
      <c r="BW195" s="176"/>
      <c r="BX195" s="176"/>
      <c r="BY195" s="176"/>
      <c r="BZ195" s="176"/>
      <c r="CA195" s="176"/>
      <c r="CB195" s="176"/>
      <c r="CC195" s="176"/>
      <c r="CD195" s="176"/>
      <c r="CE195" s="176"/>
      <c r="CF195" s="176"/>
      <c r="CG195" s="176"/>
      <c r="CH195" s="176"/>
      <c r="CI195" s="176"/>
      <c r="CJ195" s="176"/>
      <c r="DK195" s="159"/>
      <c r="DL195" s="159"/>
      <c r="DM195" s="159"/>
      <c r="DN195" s="159"/>
      <c r="DO195" s="159"/>
      <c r="DP195" s="159"/>
      <c r="DQ195" s="159"/>
      <c r="DR195" s="159"/>
      <c r="DS195" s="159"/>
      <c r="DT195" s="159"/>
      <c r="DU195" s="159"/>
      <c r="DV195" s="159"/>
      <c r="DW195" s="159"/>
      <c r="DX195" s="159"/>
    </row>
    <row r="196" spans="3:128" s="173" customFormat="1" ht="15">
      <c r="C196" s="174"/>
      <c r="D196" s="174"/>
      <c r="E196" s="174"/>
      <c r="R196" s="176"/>
      <c r="S196" s="176"/>
      <c r="T196" s="176"/>
      <c r="U196" s="176"/>
      <c r="V196" s="176"/>
      <c r="W196" s="176" t="str">
        <f>IF(AND('Overflow Report'!$L194="SSO, Dry Weather",'Overflow Report'!$AA194="January"),'Overflow Report'!$N194,"0")</f>
        <v>0</v>
      </c>
      <c r="X196" s="176" t="str">
        <f>IF(AND('Overflow Report'!$L194="SSO, Dry Weather",'Overflow Report'!$AA194="February"),'Overflow Report'!$N194,"0")</f>
        <v>0</v>
      </c>
      <c r="Y196" s="176" t="str">
        <f>IF(AND('Overflow Report'!$L194="SSO, Dry Weather",'Overflow Report'!$AA194="March"),'Overflow Report'!$N194,"0")</f>
        <v>0</v>
      </c>
      <c r="Z196" s="176" t="str">
        <f>IF(AND('Overflow Report'!$L194="SSO, Dry Weather",'Overflow Report'!$AA194="April"),'Overflow Report'!$N194,"0")</f>
        <v>0</v>
      </c>
      <c r="AA196" s="176" t="str">
        <f>IF(AND('Overflow Report'!$L194="SSO, Dry Weather",'Overflow Report'!$AA194="May"),'Overflow Report'!$N194,"0")</f>
        <v>0</v>
      </c>
      <c r="AB196" s="176" t="str">
        <f>IF(AND('Overflow Report'!$L194="SSO, Dry Weather",'Overflow Report'!$AA194="June"),'Overflow Report'!$N194,"0")</f>
        <v>0</v>
      </c>
      <c r="AC196" s="176" t="str">
        <f>IF(AND('Overflow Report'!$L194="SSO, Dry Weather",'Overflow Report'!$AA194="July"),'Overflow Report'!$N194,"0")</f>
        <v>0</v>
      </c>
      <c r="AD196" s="176" t="str">
        <f>IF(AND('Overflow Report'!$L194="SSO, Dry Weather",'Overflow Report'!$AA194="August"),'Overflow Report'!$N194,"0")</f>
        <v>0</v>
      </c>
      <c r="AE196" s="176" t="str">
        <f>IF(AND('Overflow Report'!$L194="SSO, Dry Weather",'Overflow Report'!$AA194="September"),'Overflow Report'!$N194,"0")</f>
        <v>0</v>
      </c>
      <c r="AF196" s="176" t="str">
        <f>IF(AND('Overflow Report'!$L194="SSO, Dry Weather",'Overflow Report'!$AA194="October"),'Overflow Report'!$N194,"0")</f>
        <v>0</v>
      </c>
      <c r="AG196" s="176" t="str">
        <f>IF(AND('Overflow Report'!$L194="SSO, Dry Weather",'Overflow Report'!$AA194="November"),'Overflow Report'!$N194,"0")</f>
        <v>0</v>
      </c>
      <c r="AH196" s="176" t="str">
        <f>IF(AND('Overflow Report'!$L194="SSO, Dry Weather",'Overflow Report'!$AA194="December"),'Overflow Report'!$N194,"0")</f>
        <v>0</v>
      </c>
      <c r="AI196" s="176"/>
      <c r="AJ196" s="176" t="str">
        <f>IF(AND('Overflow Report'!$L194="SSO, Wet Weather",'Overflow Report'!$AA194="January"),'Overflow Report'!$N194,"0")</f>
        <v>0</v>
      </c>
      <c r="AK196" s="176" t="str">
        <f>IF(AND('Overflow Report'!$L194="SSO, Wet Weather",'Overflow Report'!$AA194="February"),'Overflow Report'!$N194,"0")</f>
        <v>0</v>
      </c>
      <c r="AL196" s="176" t="str">
        <f>IF(AND('Overflow Report'!$L194="SSO, Wet Weather",'Overflow Report'!$AA194="March"),'Overflow Report'!$N194,"0")</f>
        <v>0</v>
      </c>
      <c r="AM196" s="176" t="str">
        <f>IF(AND('Overflow Report'!$L194="SSO, Wet Weather",'Overflow Report'!$AA194="April"),'Overflow Report'!$N194,"0")</f>
        <v>0</v>
      </c>
      <c r="AN196" s="176" t="str">
        <f>IF(AND('Overflow Report'!$L194="SSO, Wet Weather",'Overflow Report'!$AA194="May"),'Overflow Report'!$N194,"0")</f>
        <v>0</v>
      </c>
      <c r="AO196" s="176" t="str">
        <f>IF(AND('Overflow Report'!$L194="SSO, Wet Weather",'Overflow Report'!$AA194="June"),'Overflow Report'!$N194,"0")</f>
        <v>0</v>
      </c>
      <c r="AP196" s="176" t="str">
        <f>IF(AND('Overflow Report'!$L194="SSO, Wet Weather",'Overflow Report'!$AA194="July"),'Overflow Report'!$N194,"0")</f>
        <v>0</v>
      </c>
      <c r="AQ196" s="176" t="str">
        <f>IF(AND('Overflow Report'!$L194="SSO, Wet Weather",'Overflow Report'!$AA194="August"),'Overflow Report'!$N194,"0")</f>
        <v>0</v>
      </c>
      <c r="AR196" s="176" t="str">
        <f>IF(AND('Overflow Report'!$L194="SSO, Wet Weather",'Overflow Report'!$AA194="September"),'Overflow Report'!$N194,"0")</f>
        <v>0</v>
      </c>
      <c r="AS196" s="176" t="str">
        <f>IF(AND('Overflow Report'!$L194="SSO, Wet Weather",'Overflow Report'!$AA194="October"),'Overflow Report'!$N194,"0")</f>
        <v>0</v>
      </c>
      <c r="AT196" s="176" t="str">
        <f>IF(AND('Overflow Report'!$L194="SSO, Wet Weather",'Overflow Report'!$AA194="November"),'Overflow Report'!$N194,"0")</f>
        <v>0</v>
      </c>
      <c r="AU196" s="176" t="str">
        <f>IF(AND('Overflow Report'!$L194="SSO, Wet Weather",'Overflow Report'!$AA194="December"),'Overflow Report'!$N194,"0")</f>
        <v>0</v>
      </c>
      <c r="AV196" s="176"/>
      <c r="AW196" s="176" t="str">
        <f>IF(AND('Overflow Report'!$L194="Release [Sewer], Dry Weather",'Overflow Report'!$AA194="January"),'Overflow Report'!$N194,"0")</f>
        <v>0</v>
      </c>
      <c r="AX196" s="176" t="str">
        <f>IF(AND('Overflow Report'!$L194="Release [Sewer], Dry Weather",'Overflow Report'!$AA194="February"),'Overflow Report'!$N194,"0")</f>
        <v>0</v>
      </c>
      <c r="AY196" s="176" t="str">
        <f>IF(AND('Overflow Report'!$L194="Release [Sewer], Dry Weather",'Overflow Report'!$AA194="March"),'Overflow Report'!$N194,"0")</f>
        <v>0</v>
      </c>
      <c r="AZ196" s="176" t="str">
        <f>IF(AND('Overflow Report'!$L194="Release [Sewer], Dry Weather",'Overflow Report'!$AA194="April"),'Overflow Report'!$N194,"0")</f>
        <v>0</v>
      </c>
      <c r="BA196" s="176" t="str">
        <f>IF(AND('Overflow Report'!$L194="Release [Sewer], Dry Weather",'Overflow Report'!$AA194="May"),'Overflow Report'!$N194,"0")</f>
        <v>0</v>
      </c>
      <c r="BB196" s="176" t="str">
        <f>IF(AND('Overflow Report'!$L194="Release [Sewer], Dry Weather",'Overflow Report'!$AA194="June"),'Overflow Report'!$N194,"0")</f>
        <v>0</v>
      </c>
      <c r="BC196" s="176" t="str">
        <f>IF(AND('Overflow Report'!$L194="Release [Sewer], Dry Weather",'Overflow Report'!$AA194="July"),'Overflow Report'!$N194,"0")</f>
        <v>0</v>
      </c>
      <c r="BD196" s="176" t="str">
        <f>IF(AND('Overflow Report'!$L194="Release [Sewer], Dry Weather",'Overflow Report'!$AA194="August"),'Overflow Report'!$N194,"0")</f>
        <v>0</v>
      </c>
      <c r="BE196" s="176" t="str">
        <f>IF(AND('Overflow Report'!$L194="Release [Sewer], Dry Weather",'Overflow Report'!$AA194="September"),'Overflow Report'!$N194,"0")</f>
        <v>0</v>
      </c>
      <c r="BF196" s="176" t="str">
        <f>IF(AND('Overflow Report'!$L194="Release [Sewer], Dry Weather",'Overflow Report'!$AA194="October"),'Overflow Report'!$N194,"0")</f>
        <v>0</v>
      </c>
      <c r="BG196" s="176" t="str">
        <f>IF(AND('Overflow Report'!$L194="Release [Sewer], Dry Weather",'Overflow Report'!$AA194="November"),'Overflow Report'!$N194,"0")</f>
        <v>0</v>
      </c>
      <c r="BH196" s="176" t="str">
        <f>IF(AND('Overflow Report'!$L194="Release [Sewer], Dry Weather",'Overflow Report'!$AA194="December"),'Overflow Report'!$N194,"0")</f>
        <v>0</v>
      </c>
      <c r="BI196" s="176"/>
      <c r="BJ196" s="176" t="str">
        <f>IF(AND('Overflow Report'!$L194="Release [Sewer], Wet Weather",'Overflow Report'!$AA194="January"),'Overflow Report'!$N194,"0")</f>
        <v>0</v>
      </c>
      <c r="BK196" s="176" t="str">
        <f>IF(AND('Overflow Report'!$L194="Release [Sewer], Wet Weather",'Overflow Report'!$AA194="February"),'Overflow Report'!$N194,"0")</f>
        <v>0</v>
      </c>
      <c r="BL196" s="176" t="str">
        <f>IF(AND('Overflow Report'!$L194="Release [Sewer], Wet Weather",'Overflow Report'!$AA194="March"),'Overflow Report'!$N194,"0")</f>
        <v>0</v>
      </c>
      <c r="BM196" s="176" t="str">
        <f>IF(AND('Overflow Report'!$L194="Release [Sewer], Wet Weather",'Overflow Report'!$AA194="April"),'Overflow Report'!$N194,"0")</f>
        <v>0</v>
      </c>
      <c r="BN196" s="176" t="str">
        <f>IF(AND('Overflow Report'!$L194="Release [Sewer], Wet Weather",'Overflow Report'!$AA194="May"),'Overflow Report'!$N194,"0")</f>
        <v>0</v>
      </c>
      <c r="BO196" s="176" t="str">
        <f>IF(AND('Overflow Report'!$L194="Release [Sewer], Wet Weather",'Overflow Report'!$AA194="June"),'Overflow Report'!$N194,"0")</f>
        <v>0</v>
      </c>
      <c r="BP196" s="176" t="str">
        <f>IF(AND('Overflow Report'!$L194="Release [Sewer], Wet Weather",'Overflow Report'!$AA194="July"),'Overflow Report'!$N194,"0")</f>
        <v>0</v>
      </c>
      <c r="BQ196" s="176" t="str">
        <f>IF(AND('Overflow Report'!$L194="Release [Sewer], Wet Weather",'Overflow Report'!$AA194="August"),'Overflow Report'!$N194,"0")</f>
        <v>0</v>
      </c>
      <c r="BR196" s="176" t="str">
        <f>IF(AND('Overflow Report'!$L194="Release [Sewer], Wet Weather",'Overflow Report'!$AA194="September"),'Overflow Report'!$N194,"0")</f>
        <v>0</v>
      </c>
      <c r="BS196" s="176" t="str">
        <f>IF(AND('Overflow Report'!$L194="Release [Sewer], Wet Weather",'Overflow Report'!$AA194="October"),'Overflow Report'!$N194,"0")</f>
        <v>0</v>
      </c>
      <c r="BT196" s="176" t="str">
        <f>IF(AND('Overflow Report'!$L194="Release [Sewer], Wet Weather",'Overflow Report'!$AA194="November"),'Overflow Report'!$N194,"0")</f>
        <v>0</v>
      </c>
      <c r="BU196" s="176" t="str">
        <f>IF(AND('Overflow Report'!$L194="Release [Sewer], Wet Weather",'Overflow Report'!$AA194="December"),'Overflow Report'!$N194,"0")</f>
        <v>0</v>
      </c>
      <c r="BV196" s="176"/>
      <c r="BW196" s="176"/>
      <c r="BX196" s="176"/>
      <c r="BY196" s="176"/>
      <c r="BZ196" s="176"/>
      <c r="CA196" s="176"/>
      <c r="CB196" s="176"/>
      <c r="CC196" s="176"/>
      <c r="CD196" s="176"/>
      <c r="CE196" s="176"/>
      <c r="CF196" s="176"/>
      <c r="CG196" s="176"/>
      <c r="CH196" s="176"/>
      <c r="CI196" s="176"/>
      <c r="CJ196" s="176"/>
      <c r="DK196" s="159"/>
      <c r="DL196" s="159"/>
      <c r="DM196" s="159"/>
      <c r="DN196" s="159"/>
      <c r="DO196" s="159"/>
      <c r="DP196" s="159"/>
      <c r="DQ196" s="159"/>
      <c r="DR196" s="159"/>
      <c r="DS196" s="159"/>
      <c r="DT196" s="159"/>
      <c r="DU196" s="159"/>
      <c r="DV196" s="159"/>
      <c r="DW196" s="159"/>
      <c r="DX196" s="159"/>
    </row>
    <row r="197" spans="3:128" s="173" customFormat="1" ht="15">
      <c r="C197" s="174"/>
      <c r="D197" s="174"/>
      <c r="E197" s="174"/>
      <c r="R197" s="176"/>
      <c r="S197" s="176"/>
      <c r="T197" s="176"/>
      <c r="U197" s="176"/>
      <c r="V197" s="176"/>
      <c r="W197" s="176" t="str">
        <f>IF(AND('Overflow Report'!$L195="SSO, Dry Weather",'Overflow Report'!$AA195="January"),'Overflow Report'!$N195,"0")</f>
        <v>0</v>
      </c>
      <c r="X197" s="176" t="str">
        <f>IF(AND('Overflow Report'!$L195="SSO, Dry Weather",'Overflow Report'!$AA195="February"),'Overflow Report'!$N195,"0")</f>
        <v>0</v>
      </c>
      <c r="Y197" s="176" t="str">
        <f>IF(AND('Overflow Report'!$L195="SSO, Dry Weather",'Overflow Report'!$AA195="March"),'Overflow Report'!$N195,"0")</f>
        <v>0</v>
      </c>
      <c r="Z197" s="176" t="str">
        <f>IF(AND('Overflow Report'!$L195="SSO, Dry Weather",'Overflow Report'!$AA195="April"),'Overflow Report'!$N195,"0")</f>
        <v>0</v>
      </c>
      <c r="AA197" s="176" t="str">
        <f>IF(AND('Overflow Report'!$L195="SSO, Dry Weather",'Overflow Report'!$AA195="May"),'Overflow Report'!$N195,"0")</f>
        <v>0</v>
      </c>
      <c r="AB197" s="176" t="str">
        <f>IF(AND('Overflow Report'!$L195="SSO, Dry Weather",'Overflow Report'!$AA195="June"),'Overflow Report'!$N195,"0")</f>
        <v>0</v>
      </c>
      <c r="AC197" s="176" t="str">
        <f>IF(AND('Overflow Report'!$L195="SSO, Dry Weather",'Overflow Report'!$AA195="July"),'Overflow Report'!$N195,"0")</f>
        <v>0</v>
      </c>
      <c r="AD197" s="176" t="str">
        <f>IF(AND('Overflow Report'!$L195="SSO, Dry Weather",'Overflow Report'!$AA195="August"),'Overflow Report'!$N195,"0")</f>
        <v>0</v>
      </c>
      <c r="AE197" s="176" t="str">
        <f>IF(AND('Overflow Report'!$L195="SSO, Dry Weather",'Overflow Report'!$AA195="September"),'Overflow Report'!$N195,"0")</f>
        <v>0</v>
      </c>
      <c r="AF197" s="176" t="str">
        <f>IF(AND('Overflow Report'!$L195="SSO, Dry Weather",'Overflow Report'!$AA195="October"),'Overflow Report'!$N195,"0")</f>
        <v>0</v>
      </c>
      <c r="AG197" s="176" t="str">
        <f>IF(AND('Overflow Report'!$L195="SSO, Dry Weather",'Overflow Report'!$AA195="November"),'Overflow Report'!$N195,"0")</f>
        <v>0</v>
      </c>
      <c r="AH197" s="176" t="str">
        <f>IF(AND('Overflow Report'!$L195="SSO, Dry Weather",'Overflow Report'!$AA195="December"),'Overflow Report'!$N195,"0")</f>
        <v>0</v>
      </c>
      <c r="AI197" s="176"/>
      <c r="AJ197" s="176" t="str">
        <f>IF(AND('Overflow Report'!$L195="SSO, Wet Weather",'Overflow Report'!$AA195="January"),'Overflow Report'!$N195,"0")</f>
        <v>0</v>
      </c>
      <c r="AK197" s="176" t="str">
        <f>IF(AND('Overflow Report'!$L195="SSO, Wet Weather",'Overflow Report'!$AA195="February"),'Overflow Report'!$N195,"0")</f>
        <v>0</v>
      </c>
      <c r="AL197" s="176" t="str">
        <f>IF(AND('Overflow Report'!$L195="SSO, Wet Weather",'Overflow Report'!$AA195="March"),'Overflow Report'!$N195,"0")</f>
        <v>0</v>
      </c>
      <c r="AM197" s="176" t="str">
        <f>IF(AND('Overflow Report'!$L195="SSO, Wet Weather",'Overflow Report'!$AA195="April"),'Overflow Report'!$N195,"0")</f>
        <v>0</v>
      </c>
      <c r="AN197" s="176" t="str">
        <f>IF(AND('Overflow Report'!$L195="SSO, Wet Weather",'Overflow Report'!$AA195="May"),'Overflow Report'!$N195,"0")</f>
        <v>0</v>
      </c>
      <c r="AO197" s="176" t="str">
        <f>IF(AND('Overflow Report'!$L195="SSO, Wet Weather",'Overflow Report'!$AA195="June"),'Overflow Report'!$N195,"0")</f>
        <v>0</v>
      </c>
      <c r="AP197" s="176" t="str">
        <f>IF(AND('Overflow Report'!$L195="SSO, Wet Weather",'Overflow Report'!$AA195="July"),'Overflow Report'!$N195,"0")</f>
        <v>0</v>
      </c>
      <c r="AQ197" s="176" t="str">
        <f>IF(AND('Overflow Report'!$L195="SSO, Wet Weather",'Overflow Report'!$AA195="August"),'Overflow Report'!$N195,"0")</f>
        <v>0</v>
      </c>
      <c r="AR197" s="176" t="str">
        <f>IF(AND('Overflow Report'!$L195="SSO, Wet Weather",'Overflow Report'!$AA195="September"),'Overflow Report'!$N195,"0")</f>
        <v>0</v>
      </c>
      <c r="AS197" s="176" t="str">
        <f>IF(AND('Overflow Report'!$L195="SSO, Wet Weather",'Overflow Report'!$AA195="October"),'Overflow Report'!$N195,"0")</f>
        <v>0</v>
      </c>
      <c r="AT197" s="176" t="str">
        <f>IF(AND('Overflow Report'!$L195="SSO, Wet Weather",'Overflow Report'!$AA195="November"),'Overflow Report'!$N195,"0")</f>
        <v>0</v>
      </c>
      <c r="AU197" s="176" t="str">
        <f>IF(AND('Overflow Report'!$L195="SSO, Wet Weather",'Overflow Report'!$AA195="December"),'Overflow Report'!$N195,"0")</f>
        <v>0</v>
      </c>
      <c r="AV197" s="176"/>
      <c r="AW197" s="176" t="str">
        <f>IF(AND('Overflow Report'!$L195="Release [Sewer], Dry Weather",'Overflow Report'!$AA195="January"),'Overflow Report'!$N195,"0")</f>
        <v>0</v>
      </c>
      <c r="AX197" s="176" t="str">
        <f>IF(AND('Overflow Report'!$L195="Release [Sewer], Dry Weather",'Overflow Report'!$AA195="February"),'Overflow Report'!$N195,"0")</f>
        <v>0</v>
      </c>
      <c r="AY197" s="176" t="str">
        <f>IF(AND('Overflow Report'!$L195="Release [Sewer], Dry Weather",'Overflow Report'!$AA195="March"),'Overflow Report'!$N195,"0")</f>
        <v>0</v>
      </c>
      <c r="AZ197" s="176" t="str">
        <f>IF(AND('Overflow Report'!$L195="Release [Sewer], Dry Weather",'Overflow Report'!$AA195="April"),'Overflow Report'!$N195,"0")</f>
        <v>0</v>
      </c>
      <c r="BA197" s="176" t="str">
        <f>IF(AND('Overflow Report'!$L195="Release [Sewer], Dry Weather",'Overflow Report'!$AA195="May"),'Overflow Report'!$N195,"0")</f>
        <v>0</v>
      </c>
      <c r="BB197" s="176" t="str">
        <f>IF(AND('Overflow Report'!$L195="Release [Sewer], Dry Weather",'Overflow Report'!$AA195="June"),'Overflow Report'!$N195,"0")</f>
        <v>0</v>
      </c>
      <c r="BC197" s="176" t="str">
        <f>IF(AND('Overflow Report'!$L195="Release [Sewer], Dry Weather",'Overflow Report'!$AA195="July"),'Overflow Report'!$N195,"0")</f>
        <v>0</v>
      </c>
      <c r="BD197" s="176" t="str">
        <f>IF(AND('Overflow Report'!$L195="Release [Sewer], Dry Weather",'Overflow Report'!$AA195="August"),'Overflow Report'!$N195,"0")</f>
        <v>0</v>
      </c>
      <c r="BE197" s="176" t="str">
        <f>IF(AND('Overflow Report'!$L195="Release [Sewer], Dry Weather",'Overflow Report'!$AA195="September"),'Overflow Report'!$N195,"0")</f>
        <v>0</v>
      </c>
      <c r="BF197" s="176" t="str">
        <f>IF(AND('Overflow Report'!$L195="Release [Sewer], Dry Weather",'Overflow Report'!$AA195="October"),'Overflow Report'!$N195,"0")</f>
        <v>0</v>
      </c>
      <c r="BG197" s="176" t="str">
        <f>IF(AND('Overflow Report'!$L195="Release [Sewer], Dry Weather",'Overflow Report'!$AA195="November"),'Overflow Report'!$N195,"0")</f>
        <v>0</v>
      </c>
      <c r="BH197" s="176" t="str">
        <f>IF(AND('Overflow Report'!$L195="Release [Sewer], Dry Weather",'Overflow Report'!$AA195="December"),'Overflow Report'!$N195,"0")</f>
        <v>0</v>
      </c>
      <c r="BI197" s="176"/>
      <c r="BJ197" s="176" t="str">
        <f>IF(AND('Overflow Report'!$L195="Release [Sewer], Wet Weather",'Overflow Report'!$AA195="January"),'Overflow Report'!$N195,"0")</f>
        <v>0</v>
      </c>
      <c r="BK197" s="176" t="str">
        <f>IF(AND('Overflow Report'!$L195="Release [Sewer], Wet Weather",'Overflow Report'!$AA195="February"),'Overflow Report'!$N195,"0")</f>
        <v>0</v>
      </c>
      <c r="BL197" s="176" t="str">
        <f>IF(AND('Overflow Report'!$L195="Release [Sewer], Wet Weather",'Overflow Report'!$AA195="March"),'Overflow Report'!$N195,"0")</f>
        <v>0</v>
      </c>
      <c r="BM197" s="176" t="str">
        <f>IF(AND('Overflow Report'!$L195="Release [Sewer], Wet Weather",'Overflow Report'!$AA195="April"),'Overflow Report'!$N195,"0")</f>
        <v>0</v>
      </c>
      <c r="BN197" s="176" t="str">
        <f>IF(AND('Overflow Report'!$L195="Release [Sewer], Wet Weather",'Overflow Report'!$AA195="May"),'Overflow Report'!$N195,"0")</f>
        <v>0</v>
      </c>
      <c r="BO197" s="176" t="str">
        <f>IF(AND('Overflow Report'!$L195="Release [Sewer], Wet Weather",'Overflow Report'!$AA195="June"),'Overflow Report'!$N195,"0")</f>
        <v>0</v>
      </c>
      <c r="BP197" s="176" t="str">
        <f>IF(AND('Overflow Report'!$L195="Release [Sewer], Wet Weather",'Overflow Report'!$AA195="July"),'Overflow Report'!$N195,"0")</f>
        <v>0</v>
      </c>
      <c r="BQ197" s="176" t="str">
        <f>IF(AND('Overflow Report'!$L195="Release [Sewer], Wet Weather",'Overflow Report'!$AA195="August"),'Overflow Report'!$N195,"0")</f>
        <v>0</v>
      </c>
      <c r="BR197" s="176" t="str">
        <f>IF(AND('Overflow Report'!$L195="Release [Sewer], Wet Weather",'Overflow Report'!$AA195="September"),'Overflow Report'!$N195,"0")</f>
        <v>0</v>
      </c>
      <c r="BS197" s="176" t="str">
        <f>IF(AND('Overflow Report'!$L195="Release [Sewer], Wet Weather",'Overflow Report'!$AA195="October"),'Overflow Report'!$N195,"0")</f>
        <v>0</v>
      </c>
      <c r="BT197" s="176" t="str">
        <f>IF(AND('Overflow Report'!$L195="Release [Sewer], Wet Weather",'Overflow Report'!$AA195="November"),'Overflow Report'!$N195,"0")</f>
        <v>0</v>
      </c>
      <c r="BU197" s="176" t="str">
        <f>IF(AND('Overflow Report'!$L195="Release [Sewer], Wet Weather",'Overflow Report'!$AA195="December"),'Overflow Report'!$N195,"0")</f>
        <v>0</v>
      </c>
      <c r="BV197" s="176"/>
      <c r="BW197" s="176"/>
      <c r="BX197" s="176"/>
      <c r="BY197" s="176"/>
      <c r="BZ197" s="176"/>
      <c r="CA197" s="176"/>
      <c r="CB197" s="176"/>
      <c r="CC197" s="176"/>
      <c r="CD197" s="176"/>
      <c r="CE197" s="176"/>
      <c r="CF197" s="176"/>
      <c r="CG197" s="176"/>
      <c r="CH197" s="176"/>
      <c r="CI197" s="176"/>
      <c r="CJ197" s="176"/>
      <c r="DK197" s="159"/>
      <c r="DL197" s="159"/>
      <c r="DM197" s="159"/>
      <c r="DN197" s="159"/>
      <c r="DO197" s="159"/>
      <c r="DP197" s="159"/>
      <c r="DQ197" s="159"/>
      <c r="DR197" s="159"/>
      <c r="DS197" s="159"/>
      <c r="DT197" s="159"/>
      <c r="DU197" s="159"/>
      <c r="DV197" s="159"/>
      <c r="DW197" s="159"/>
      <c r="DX197" s="159"/>
    </row>
    <row r="198" spans="3:128" s="173" customFormat="1" ht="15">
      <c r="C198" s="174"/>
      <c r="D198" s="174"/>
      <c r="E198" s="174"/>
      <c r="R198" s="176"/>
      <c r="S198" s="176"/>
      <c r="T198" s="176"/>
      <c r="U198" s="176"/>
      <c r="V198" s="176"/>
      <c r="W198" s="176" t="str">
        <f>IF(AND('Overflow Report'!$L196="SSO, Dry Weather",'Overflow Report'!$AA196="January"),'Overflow Report'!$N196,"0")</f>
        <v>0</v>
      </c>
      <c r="X198" s="176" t="str">
        <f>IF(AND('Overflow Report'!$L196="SSO, Dry Weather",'Overflow Report'!$AA196="February"),'Overflow Report'!$N196,"0")</f>
        <v>0</v>
      </c>
      <c r="Y198" s="176" t="str">
        <f>IF(AND('Overflow Report'!$L196="SSO, Dry Weather",'Overflow Report'!$AA196="March"),'Overflow Report'!$N196,"0")</f>
        <v>0</v>
      </c>
      <c r="Z198" s="176" t="str">
        <f>IF(AND('Overflow Report'!$L196="SSO, Dry Weather",'Overflow Report'!$AA196="April"),'Overflow Report'!$N196,"0")</f>
        <v>0</v>
      </c>
      <c r="AA198" s="176" t="str">
        <f>IF(AND('Overflow Report'!$L196="SSO, Dry Weather",'Overflow Report'!$AA196="May"),'Overflow Report'!$N196,"0")</f>
        <v>0</v>
      </c>
      <c r="AB198" s="176" t="str">
        <f>IF(AND('Overflow Report'!$L196="SSO, Dry Weather",'Overflow Report'!$AA196="June"),'Overflow Report'!$N196,"0")</f>
        <v>0</v>
      </c>
      <c r="AC198" s="176" t="str">
        <f>IF(AND('Overflow Report'!$L196="SSO, Dry Weather",'Overflow Report'!$AA196="July"),'Overflow Report'!$N196,"0")</f>
        <v>0</v>
      </c>
      <c r="AD198" s="176" t="str">
        <f>IF(AND('Overflow Report'!$L196="SSO, Dry Weather",'Overflow Report'!$AA196="August"),'Overflow Report'!$N196,"0")</f>
        <v>0</v>
      </c>
      <c r="AE198" s="176" t="str">
        <f>IF(AND('Overflow Report'!$L196="SSO, Dry Weather",'Overflow Report'!$AA196="September"),'Overflow Report'!$N196,"0")</f>
        <v>0</v>
      </c>
      <c r="AF198" s="176" t="str">
        <f>IF(AND('Overflow Report'!$L196="SSO, Dry Weather",'Overflow Report'!$AA196="October"),'Overflow Report'!$N196,"0")</f>
        <v>0</v>
      </c>
      <c r="AG198" s="176" t="str">
        <f>IF(AND('Overflow Report'!$L196="SSO, Dry Weather",'Overflow Report'!$AA196="November"),'Overflow Report'!$N196,"0")</f>
        <v>0</v>
      </c>
      <c r="AH198" s="176" t="str">
        <f>IF(AND('Overflow Report'!$L196="SSO, Dry Weather",'Overflow Report'!$AA196="December"),'Overflow Report'!$N196,"0")</f>
        <v>0</v>
      </c>
      <c r="AI198" s="176"/>
      <c r="AJ198" s="176" t="str">
        <f>IF(AND('Overflow Report'!$L196="SSO, Wet Weather",'Overflow Report'!$AA196="January"),'Overflow Report'!$N196,"0")</f>
        <v>0</v>
      </c>
      <c r="AK198" s="176" t="str">
        <f>IF(AND('Overflow Report'!$L196="SSO, Wet Weather",'Overflow Report'!$AA196="February"),'Overflow Report'!$N196,"0")</f>
        <v>0</v>
      </c>
      <c r="AL198" s="176" t="str">
        <f>IF(AND('Overflow Report'!$L196="SSO, Wet Weather",'Overflow Report'!$AA196="March"),'Overflow Report'!$N196,"0")</f>
        <v>0</v>
      </c>
      <c r="AM198" s="176" t="str">
        <f>IF(AND('Overflow Report'!$L196="SSO, Wet Weather",'Overflow Report'!$AA196="April"),'Overflow Report'!$N196,"0")</f>
        <v>0</v>
      </c>
      <c r="AN198" s="176" t="str">
        <f>IF(AND('Overflow Report'!$L196="SSO, Wet Weather",'Overflow Report'!$AA196="May"),'Overflow Report'!$N196,"0")</f>
        <v>0</v>
      </c>
      <c r="AO198" s="176" t="str">
        <f>IF(AND('Overflow Report'!$L196="SSO, Wet Weather",'Overflow Report'!$AA196="June"),'Overflow Report'!$N196,"0")</f>
        <v>0</v>
      </c>
      <c r="AP198" s="176" t="str">
        <f>IF(AND('Overflow Report'!$L196="SSO, Wet Weather",'Overflow Report'!$AA196="July"),'Overflow Report'!$N196,"0")</f>
        <v>0</v>
      </c>
      <c r="AQ198" s="176" t="str">
        <f>IF(AND('Overflow Report'!$L196="SSO, Wet Weather",'Overflow Report'!$AA196="August"),'Overflow Report'!$N196,"0")</f>
        <v>0</v>
      </c>
      <c r="AR198" s="176" t="str">
        <f>IF(AND('Overflow Report'!$L196="SSO, Wet Weather",'Overflow Report'!$AA196="September"),'Overflow Report'!$N196,"0")</f>
        <v>0</v>
      </c>
      <c r="AS198" s="176" t="str">
        <f>IF(AND('Overflow Report'!$L196="SSO, Wet Weather",'Overflow Report'!$AA196="October"),'Overflow Report'!$N196,"0")</f>
        <v>0</v>
      </c>
      <c r="AT198" s="176" t="str">
        <f>IF(AND('Overflow Report'!$L196="SSO, Wet Weather",'Overflow Report'!$AA196="November"),'Overflow Report'!$N196,"0")</f>
        <v>0</v>
      </c>
      <c r="AU198" s="176" t="str">
        <f>IF(AND('Overflow Report'!$L196="SSO, Wet Weather",'Overflow Report'!$AA196="December"),'Overflow Report'!$N196,"0")</f>
        <v>0</v>
      </c>
      <c r="AV198" s="176"/>
      <c r="AW198" s="176" t="str">
        <f>IF(AND('Overflow Report'!$L196="Release [Sewer], Dry Weather",'Overflow Report'!$AA196="January"),'Overflow Report'!$N196,"0")</f>
        <v>0</v>
      </c>
      <c r="AX198" s="176" t="str">
        <f>IF(AND('Overflow Report'!$L196="Release [Sewer], Dry Weather",'Overflow Report'!$AA196="February"),'Overflow Report'!$N196,"0")</f>
        <v>0</v>
      </c>
      <c r="AY198" s="176" t="str">
        <f>IF(AND('Overflow Report'!$L196="Release [Sewer], Dry Weather",'Overflow Report'!$AA196="March"),'Overflow Report'!$N196,"0")</f>
        <v>0</v>
      </c>
      <c r="AZ198" s="176" t="str">
        <f>IF(AND('Overflow Report'!$L196="Release [Sewer], Dry Weather",'Overflow Report'!$AA196="April"),'Overflow Report'!$N196,"0")</f>
        <v>0</v>
      </c>
      <c r="BA198" s="176" t="str">
        <f>IF(AND('Overflow Report'!$L196="Release [Sewer], Dry Weather",'Overflow Report'!$AA196="May"),'Overflow Report'!$N196,"0")</f>
        <v>0</v>
      </c>
      <c r="BB198" s="176" t="str">
        <f>IF(AND('Overflow Report'!$L196="Release [Sewer], Dry Weather",'Overflow Report'!$AA196="June"),'Overflow Report'!$N196,"0")</f>
        <v>0</v>
      </c>
      <c r="BC198" s="176" t="str">
        <f>IF(AND('Overflow Report'!$L196="Release [Sewer], Dry Weather",'Overflow Report'!$AA196="July"),'Overflow Report'!$N196,"0")</f>
        <v>0</v>
      </c>
      <c r="BD198" s="176" t="str">
        <f>IF(AND('Overflow Report'!$L196="Release [Sewer], Dry Weather",'Overflow Report'!$AA196="August"),'Overflow Report'!$N196,"0")</f>
        <v>0</v>
      </c>
      <c r="BE198" s="176" t="str">
        <f>IF(AND('Overflow Report'!$L196="Release [Sewer], Dry Weather",'Overflow Report'!$AA196="September"),'Overflow Report'!$N196,"0")</f>
        <v>0</v>
      </c>
      <c r="BF198" s="176" t="str">
        <f>IF(AND('Overflow Report'!$L196="Release [Sewer], Dry Weather",'Overflow Report'!$AA196="October"),'Overflow Report'!$N196,"0")</f>
        <v>0</v>
      </c>
      <c r="BG198" s="176" t="str">
        <f>IF(AND('Overflow Report'!$L196="Release [Sewer], Dry Weather",'Overflow Report'!$AA196="November"),'Overflow Report'!$N196,"0")</f>
        <v>0</v>
      </c>
      <c r="BH198" s="176" t="str">
        <f>IF(AND('Overflow Report'!$L196="Release [Sewer], Dry Weather",'Overflow Report'!$AA196="December"),'Overflow Report'!$N196,"0")</f>
        <v>0</v>
      </c>
      <c r="BI198" s="176"/>
      <c r="BJ198" s="176" t="str">
        <f>IF(AND('Overflow Report'!$L196="Release [Sewer], Wet Weather",'Overflow Report'!$AA196="January"),'Overflow Report'!$N196,"0")</f>
        <v>0</v>
      </c>
      <c r="BK198" s="176" t="str">
        <f>IF(AND('Overflow Report'!$L196="Release [Sewer], Wet Weather",'Overflow Report'!$AA196="February"),'Overflow Report'!$N196,"0")</f>
        <v>0</v>
      </c>
      <c r="BL198" s="176" t="str">
        <f>IF(AND('Overflow Report'!$L196="Release [Sewer], Wet Weather",'Overflow Report'!$AA196="March"),'Overflow Report'!$N196,"0")</f>
        <v>0</v>
      </c>
      <c r="BM198" s="176" t="str">
        <f>IF(AND('Overflow Report'!$L196="Release [Sewer], Wet Weather",'Overflow Report'!$AA196="April"),'Overflow Report'!$N196,"0")</f>
        <v>0</v>
      </c>
      <c r="BN198" s="176" t="str">
        <f>IF(AND('Overflow Report'!$L196="Release [Sewer], Wet Weather",'Overflow Report'!$AA196="May"),'Overflow Report'!$N196,"0")</f>
        <v>0</v>
      </c>
      <c r="BO198" s="176" t="str">
        <f>IF(AND('Overflow Report'!$L196="Release [Sewer], Wet Weather",'Overflow Report'!$AA196="June"),'Overflow Report'!$N196,"0")</f>
        <v>0</v>
      </c>
      <c r="BP198" s="176" t="str">
        <f>IF(AND('Overflow Report'!$L196="Release [Sewer], Wet Weather",'Overflow Report'!$AA196="July"),'Overflow Report'!$N196,"0")</f>
        <v>0</v>
      </c>
      <c r="BQ198" s="176" t="str">
        <f>IF(AND('Overflow Report'!$L196="Release [Sewer], Wet Weather",'Overflow Report'!$AA196="August"),'Overflow Report'!$N196,"0")</f>
        <v>0</v>
      </c>
      <c r="BR198" s="176" t="str">
        <f>IF(AND('Overflow Report'!$L196="Release [Sewer], Wet Weather",'Overflow Report'!$AA196="September"),'Overflow Report'!$N196,"0")</f>
        <v>0</v>
      </c>
      <c r="BS198" s="176" t="str">
        <f>IF(AND('Overflow Report'!$L196="Release [Sewer], Wet Weather",'Overflow Report'!$AA196="October"),'Overflow Report'!$N196,"0")</f>
        <v>0</v>
      </c>
      <c r="BT198" s="176" t="str">
        <f>IF(AND('Overflow Report'!$L196="Release [Sewer], Wet Weather",'Overflow Report'!$AA196="November"),'Overflow Report'!$N196,"0")</f>
        <v>0</v>
      </c>
      <c r="BU198" s="176" t="str">
        <f>IF(AND('Overflow Report'!$L196="Release [Sewer], Wet Weather",'Overflow Report'!$AA196="December"),'Overflow Report'!$N196,"0")</f>
        <v>0</v>
      </c>
      <c r="BV198" s="176"/>
      <c r="BW198" s="176"/>
      <c r="BX198" s="176"/>
      <c r="BY198" s="176"/>
      <c r="BZ198" s="176"/>
      <c r="CA198" s="176"/>
      <c r="CB198" s="176"/>
      <c r="CC198" s="176"/>
      <c r="CD198" s="176"/>
      <c r="CE198" s="176"/>
      <c r="CF198" s="176"/>
      <c r="CG198" s="176"/>
      <c r="CH198" s="176"/>
      <c r="CI198" s="176"/>
      <c r="CJ198" s="176"/>
      <c r="DK198" s="159"/>
      <c r="DL198" s="159"/>
      <c r="DM198" s="159"/>
      <c r="DN198" s="159"/>
      <c r="DO198" s="159"/>
      <c r="DP198" s="159"/>
      <c r="DQ198" s="159"/>
      <c r="DR198" s="159"/>
      <c r="DS198" s="159"/>
      <c r="DT198" s="159"/>
      <c r="DU198" s="159"/>
      <c r="DV198" s="159"/>
      <c r="DW198" s="159"/>
      <c r="DX198" s="159"/>
    </row>
    <row r="199" spans="3:128" s="173" customFormat="1" ht="15">
      <c r="C199" s="174"/>
      <c r="D199" s="174"/>
      <c r="E199" s="174"/>
      <c r="R199" s="176"/>
      <c r="S199" s="176"/>
      <c r="T199" s="176"/>
      <c r="U199" s="176"/>
      <c r="V199" s="176"/>
      <c r="W199" s="176" t="str">
        <f>IF(AND('Overflow Report'!$L197="SSO, Dry Weather",'Overflow Report'!$AA197="January"),'Overflow Report'!$N197,"0")</f>
        <v>0</v>
      </c>
      <c r="X199" s="176" t="str">
        <f>IF(AND('Overflow Report'!$L197="SSO, Dry Weather",'Overflow Report'!$AA197="February"),'Overflow Report'!$N197,"0")</f>
        <v>0</v>
      </c>
      <c r="Y199" s="176" t="str">
        <f>IF(AND('Overflow Report'!$L197="SSO, Dry Weather",'Overflow Report'!$AA197="March"),'Overflow Report'!$N197,"0")</f>
        <v>0</v>
      </c>
      <c r="Z199" s="176" t="str">
        <f>IF(AND('Overflow Report'!$L197="SSO, Dry Weather",'Overflow Report'!$AA197="April"),'Overflow Report'!$N197,"0")</f>
        <v>0</v>
      </c>
      <c r="AA199" s="176" t="str">
        <f>IF(AND('Overflow Report'!$L197="SSO, Dry Weather",'Overflow Report'!$AA197="May"),'Overflow Report'!$N197,"0")</f>
        <v>0</v>
      </c>
      <c r="AB199" s="176" t="str">
        <f>IF(AND('Overflow Report'!$L197="SSO, Dry Weather",'Overflow Report'!$AA197="June"),'Overflow Report'!$N197,"0")</f>
        <v>0</v>
      </c>
      <c r="AC199" s="176" t="str">
        <f>IF(AND('Overflow Report'!$L197="SSO, Dry Weather",'Overflow Report'!$AA197="July"),'Overflow Report'!$N197,"0")</f>
        <v>0</v>
      </c>
      <c r="AD199" s="176" t="str">
        <f>IF(AND('Overflow Report'!$L197="SSO, Dry Weather",'Overflow Report'!$AA197="August"),'Overflow Report'!$N197,"0")</f>
        <v>0</v>
      </c>
      <c r="AE199" s="176" t="str">
        <f>IF(AND('Overflow Report'!$L197="SSO, Dry Weather",'Overflow Report'!$AA197="September"),'Overflow Report'!$N197,"0")</f>
        <v>0</v>
      </c>
      <c r="AF199" s="176" t="str">
        <f>IF(AND('Overflow Report'!$L197="SSO, Dry Weather",'Overflow Report'!$AA197="October"),'Overflow Report'!$N197,"0")</f>
        <v>0</v>
      </c>
      <c r="AG199" s="176" t="str">
        <f>IF(AND('Overflow Report'!$L197="SSO, Dry Weather",'Overflow Report'!$AA197="November"),'Overflow Report'!$N197,"0")</f>
        <v>0</v>
      </c>
      <c r="AH199" s="176" t="str">
        <f>IF(AND('Overflow Report'!$L197="SSO, Dry Weather",'Overflow Report'!$AA197="December"),'Overflow Report'!$N197,"0")</f>
        <v>0</v>
      </c>
      <c r="AI199" s="176"/>
      <c r="AJ199" s="176" t="str">
        <f>IF(AND('Overflow Report'!$L197="SSO, Wet Weather",'Overflow Report'!$AA197="January"),'Overflow Report'!$N197,"0")</f>
        <v>0</v>
      </c>
      <c r="AK199" s="176" t="str">
        <f>IF(AND('Overflow Report'!$L197="SSO, Wet Weather",'Overflow Report'!$AA197="February"),'Overflow Report'!$N197,"0")</f>
        <v>0</v>
      </c>
      <c r="AL199" s="176" t="str">
        <f>IF(AND('Overflow Report'!$L197="SSO, Wet Weather",'Overflow Report'!$AA197="March"),'Overflow Report'!$N197,"0")</f>
        <v>0</v>
      </c>
      <c r="AM199" s="176" t="str">
        <f>IF(AND('Overflow Report'!$L197="SSO, Wet Weather",'Overflow Report'!$AA197="April"),'Overflow Report'!$N197,"0")</f>
        <v>0</v>
      </c>
      <c r="AN199" s="176" t="str">
        <f>IF(AND('Overflow Report'!$L197="SSO, Wet Weather",'Overflow Report'!$AA197="May"),'Overflow Report'!$N197,"0")</f>
        <v>0</v>
      </c>
      <c r="AO199" s="176" t="str">
        <f>IF(AND('Overflow Report'!$L197="SSO, Wet Weather",'Overflow Report'!$AA197="June"),'Overflow Report'!$N197,"0")</f>
        <v>0</v>
      </c>
      <c r="AP199" s="176" t="str">
        <f>IF(AND('Overflow Report'!$L197="SSO, Wet Weather",'Overflow Report'!$AA197="July"),'Overflow Report'!$N197,"0")</f>
        <v>0</v>
      </c>
      <c r="AQ199" s="176" t="str">
        <f>IF(AND('Overflow Report'!$L197="SSO, Wet Weather",'Overflow Report'!$AA197="August"),'Overflow Report'!$N197,"0")</f>
        <v>0</v>
      </c>
      <c r="AR199" s="176" t="str">
        <f>IF(AND('Overflow Report'!$L197="SSO, Wet Weather",'Overflow Report'!$AA197="September"),'Overflow Report'!$N197,"0")</f>
        <v>0</v>
      </c>
      <c r="AS199" s="176" t="str">
        <f>IF(AND('Overflow Report'!$L197="SSO, Wet Weather",'Overflow Report'!$AA197="October"),'Overflow Report'!$N197,"0")</f>
        <v>0</v>
      </c>
      <c r="AT199" s="176" t="str">
        <f>IF(AND('Overflow Report'!$L197="SSO, Wet Weather",'Overflow Report'!$AA197="November"),'Overflow Report'!$N197,"0")</f>
        <v>0</v>
      </c>
      <c r="AU199" s="176" t="str">
        <f>IF(AND('Overflow Report'!$L197="SSO, Wet Weather",'Overflow Report'!$AA197="December"),'Overflow Report'!$N197,"0")</f>
        <v>0</v>
      </c>
      <c r="AV199" s="176"/>
      <c r="AW199" s="176" t="str">
        <f>IF(AND('Overflow Report'!$L197="Release [Sewer], Dry Weather",'Overflow Report'!$AA197="January"),'Overflow Report'!$N197,"0")</f>
        <v>0</v>
      </c>
      <c r="AX199" s="176" t="str">
        <f>IF(AND('Overflow Report'!$L197="Release [Sewer], Dry Weather",'Overflow Report'!$AA197="February"),'Overflow Report'!$N197,"0")</f>
        <v>0</v>
      </c>
      <c r="AY199" s="176" t="str">
        <f>IF(AND('Overflow Report'!$L197="Release [Sewer], Dry Weather",'Overflow Report'!$AA197="March"),'Overflow Report'!$N197,"0")</f>
        <v>0</v>
      </c>
      <c r="AZ199" s="176" t="str">
        <f>IF(AND('Overflow Report'!$L197="Release [Sewer], Dry Weather",'Overflow Report'!$AA197="April"),'Overflow Report'!$N197,"0")</f>
        <v>0</v>
      </c>
      <c r="BA199" s="176" t="str">
        <f>IF(AND('Overflow Report'!$L197="Release [Sewer], Dry Weather",'Overflow Report'!$AA197="May"),'Overflow Report'!$N197,"0")</f>
        <v>0</v>
      </c>
      <c r="BB199" s="176" t="str">
        <f>IF(AND('Overflow Report'!$L197="Release [Sewer], Dry Weather",'Overflow Report'!$AA197="June"),'Overflow Report'!$N197,"0")</f>
        <v>0</v>
      </c>
      <c r="BC199" s="176" t="str">
        <f>IF(AND('Overflow Report'!$L197="Release [Sewer], Dry Weather",'Overflow Report'!$AA197="July"),'Overflow Report'!$N197,"0")</f>
        <v>0</v>
      </c>
      <c r="BD199" s="176" t="str">
        <f>IF(AND('Overflow Report'!$L197="Release [Sewer], Dry Weather",'Overflow Report'!$AA197="August"),'Overflow Report'!$N197,"0")</f>
        <v>0</v>
      </c>
      <c r="BE199" s="176" t="str">
        <f>IF(AND('Overflow Report'!$L197="Release [Sewer], Dry Weather",'Overflow Report'!$AA197="September"),'Overflow Report'!$N197,"0")</f>
        <v>0</v>
      </c>
      <c r="BF199" s="176" t="str">
        <f>IF(AND('Overflow Report'!$L197="Release [Sewer], Dry Weather",'Overflow Report'!$AA197="October"),'Overflow Report'!$N197,"0")</f>
        <v>0</v>
      </c>
      <c r="BG199" s="176" t="str">
        <f>IF(AND('Overflow Report'!$L197="Release [Sewer], Dry Weather",'Overflow Report'!$AA197="November"),'Overflow Report'!$N197,"0")</f>
        <v>0</v>
      </c>
      <c r="BH199" s="176" t="str">
        <f>IF(AND('Overflow Report'!$L197="Release [Sewer], Dry Weather",'Overflow Report'!$AA197="December"),'Overflow Report'!$N197,"0")</f>
        <v>0</v>
      </c>
      <c r="BI199" s="176"/>
      <c r="BJ199" s="176" t="str">
        <f>IF(AND('Overflow Report'!$L197="Release [Sewer], Wet Weather",'Overflow Report'!$AA197="January"),'Overflow Report'!$N197,"0")</f>
        <v>0</v>
      </c>
      <c r="BK199" s="176" t="str">
        <f>IF(AND('Overflow Report'!$L197="Release [Sewer], Wet Weather",'Overflow Report'!$AA197="February"),'Overflow Report'!$N197,"0")</f>
        <v>0</v>
      </c>
      <c r="BL199" s="176" t="str">
        <f>IF(AND('Overflow Report'!$L197="Release [Sewer], Wet Weather",'Overflow Report'!$AA197="March"),'Overflow Report'!$N197,"0")</f>
        <v>0</v>
      </c>
      <c r="BM199" s="176" t="str">
        <f>IF(AND('Overflow Report'!$L197="Release [Sewer], Wet Weather",'Overflow Report'!$AA197="April"),'Overflow Report'!$N197,"0")</f>
        <v>0</v>
      </c>
      <c r="BN199" s="176" t="str">
        <f>IF(AND('Overflow Report'!$L197="Release [Sewer], Wet Weather",'Overflow Report'!$AA197="May"),'Overflow Report'!$N197,"0")</f>
        <v>0</v>
      </c>
      <c r="BO199" s="176" t="str">
        <f>IF(AND('Overflow Report'!$L197="Release [Sewer], Wet Weather",'Overflow Report'!$AA197="June"),'Overflow Report'!$N197,"0")</f>
        <v>0</v>
      </c>
      <c r="BP199" s="176" t="str">
        <f>IF(AND('Overflow Report'!$L197="Release [Sewer], Wet Weather",'Overflow Report'!$AA197="July"),'Overflow Report'!$N197,"0")</f>
        <v>0</v>
      </c>
      <c r="BQ199" s="176" t="str">
        <f>IF(AND('Overflow Report'!$L197="Release [Sewer], Wet Weather",'Overflow Report'!$AA197="August"),'Overflow Report'!$N197,"0")</f>
        <v>0</v>
      </c>
      <c r="BR199" s="176" t="str">
        <f>IF(AND('Overflow Report'!$L197="Release [Sewer], Wet Weather",'Overflow Report'!$AA197="September"),'Overflow Report'!$N197,"0")</f>
        <v>0</v>
      </c>
      <c r="BS199" s="176" t="str">
        <f>IF(AND('Overflow Report'!$L197="Release [Sewer], Wet Weather",'Overflow Report'!$AA197="October"),'Overflow Report'!$N197,"0")</f>
        <v>0</v>
      </c>
      <c r="BT199" s="176" t="str">
        <f>IF(AND('Overflow Report'!$L197="Release [Sewer], Wet Weather",'Overflow Report'!$AA197="November"),'Overflow Report'!$N197,"0")</f>
        <v>0</v>
      </c>
      <c r="BU199" s="176" t="str">
        <f>IF(AND('Overflow Report'!$L197="Release [Sewer], Wet Weather",'Overflow Report'!$AA197="December"),'Overflow Report'!$N197,"0")</f>
        <v>0</v>
      </c>
      <c r="BV199" s="176"/>
      <c r="BW199" s="176"/>
      <c r="BX199" s="176"/>
      <c r="BY199" s="176"/>
      <c r="BZ199" s="176"/>
      <c r="CA199" s="176"/>
      <c r="CB199" s="176"/>
      <c r="CC199" s="176"/>
      <c r="CD199" s="176"/>
      <c r="CE199" s="176"/>
      <c r="CF199" s="176"/>
      <c r="CG199" s="176"/>
      <c r="CH199" s="176"/>
      <c r="CI199" s="176"/>
      <c r="CJ199" s="176"/>
      <c r="DK199" s="159"/>
      <c r="DL199" s="159"/>
      <c r="DM199" s="159"/>
      <c r="DN199" s="159"/>
      <c r="DO199" s="159"/>
      <c r="DP199" s="159"/>
      <c r="DQ199" s="159"/>
      <c r="DR199" s="159"/>
      <c r="DS199" s="159"/>
      <c r="DT199" s="159"/>
      <c r="DU199" s="159"/>
      <c r="DV199" s="159"/>
      <c r="DW199" s="159"/>
      <c r="DX199" s="159"/>
    </row>
    <row r="200" spans="3:128" s="173" customFormat="1" ht="15">
      <c r="C200" s="174"/>
      <c r="D200" s="174"/>
      <c r="E200" s="174"/>
      <c r="R200" s="176"/>
      <c r="S200" s="176"/>
      <c r="T200" s="176"/>
      <c r="U200" s="176"/>
      <c r="V200" s="176"/>
      <c r="W200" s="176" t="str">
        <f>IF(AND('Overflow Report'!$L198="SSO, Dry Weather",'Overflow Report'!$AA198="January"),'Overflow Report'!$N198,"0")</f>
        <v>0</v>
      </c>
      <c r="X200" s="176" t="str">
        <f>IF(AND('Overflow Report'!$L198="SSO, Dry Weather",'Overflow Report'!$AA198="February"),'Overflow Report'!$N198,"0")</f>
        <v>0</v>
      </c>
      <c r="Y200" s="176" t="str">
        <f>IF(AND('Overflow Report'!$L198="SSO, Dry Weather",'Overflow Report'!$AA198="March"),'Overflow Report'!$N198,"0")</f>
        <v>0</v>
      </c>
      <c r="Z200" s="176" t="str">
        <f>IF(AND('Overflow Report'!$L198="SSO, Dry Weather",'Overflow Report'!$AA198="April"),'Overflow Report'!$N198,"0")</f>
        <v>0</v>
      </c>
      <c r="AA200" s="176" t="str">
        <f>IF(AND('Overflow Report'!$L198="SSO, Dry Weather",'Overflow Report'!$AA198="May"),'Overflow Report'!$N198,"0")</f>
        <v>0</v>
      </c>
      <c r="AB200" s="176" t="str">
        <f>IF(AND('Overflow Report'!$L198="SSO, Dry Weather",'Overflow Report'!$AA198="June"),'Overflow Report'!$N198,"0")</f>
        <v>0</v>
      </c>
      <c r="AC200" s="176" t="str">
        <f>IF(AND('Overflow Report'!$L198="SSO, Dry Weather",'Overflow Report'!$AA198="July"),'Overflow Report'!$N198,"0")</f>
        <v>0</v>
      </c>
      <c r="AD200" s="176" t="str">
        <f>IF(AND('Overflow Report'!$L198="SSO, Dry Weather",'Overflow Report'!$AA198="August"),'Overflow Report'!$N198,"0")</f>
        <v>0</v>
      </c>
      <c r="AE200" s="176" t="str">
        <f>IF(AND('Overflow Report'!$L198="SSO, Dry Weather",'Overflow Report'!$AA198="September"),'Overflow Report'!$N198,"0")</f>
        <v>0</v>
      </c>
      <c r="AF200" s="176" t="str">
        <f>IF(AND('Overflow Report'!$L198="SSO, Dry Weather",'Overflow Report'!$AA198="October"),'Overflow Report'!$N198,"0")</f>
        <v>0</v>
      </c>
      <c r="AG200" s="176" t="str">
        <f>IF(AND('Overflow Report'!$L198="SSO, Dry Weather",'Overflow Report'!$AA198="November"),'Overflow Report'!$N198,"0")</f>
        <v>0</v>
      </c>
      <c r="AH200" s="176" t="str">
        <f>IF(AND('Overflow Report'!$L198="SSO, Dry Weather",'Overflow Report'!$AA198="December"),'Overflow Report'!$N198,"0")</f>
        <v>0</v>
      </c>
      <c r="AI200" s="176"/>
      <c r="AJ200" s="176" t="str">
        <f>IF(AND('Overflow Report'!$L198="SSO, Wet Weather",'Overflow Report'!$AA198="January"),'Overflow Report'!$N198,"0")</f>
        <v>0</v>
      </c>
      <c r="AK200" s="176" t="str">
        <f>IF(AND('Overflow Report'!$L198="SSO, Wet Weather",'Overflow Report'!$AA198="February"),'Overflow Report'!$N198,"0")</f>
        <v>0</v>
      </c>
      <c r="AL200" s="176" t="str">
        <f>IF(AND('Overflow Report'!$L198="SSO, Wet Weather",'Overflow Report'!$AA198="March"),'Overflow Report'!$N198,"0")</f>
        <v>0</v>
      </c>
      <c r="AM200" s="176" t="str">
        <f>IF(AND('Overflow Report'!$L198="SSO, Wet Weather",'Overflow Report'!$AA198="April"),'Overflow Report'!$N198,"0")</f>
        <v>0</v>
      </c>
      <c r="AN200" s="176" t="str">
        <f>IF(AND('Overflow Report'!$L198="SSO, Wet Weather",'Overflow Report'!$AA198="May"),'Overflow Report'!$N198,"0")</f>
        <v>0</v>
      </c>
      <c r="AO200" s="176" t="str">
        <f>IF(AND('Overflow Report'!$L198="SSO, Wet Weather",'Overflow Report'!$AA198="June"),'Overflow Report'!$N198,"0")</f>
        <v>0</v>
      </c>
      <c r="AP200" s="176" t="str">
        <f>IF(AND('Overflow Report'!$L198="SSO, Wet Weather",'Overflow Report'!$AA198="July"),'Overflow Report'!$N198,"0")</f>
        <v>0</v>
      </c>
      <c r="AQ200" s="176" t="str">
        <f>IF(AND('Overflow Report'!$L198="SSO, Wet Weather",'Overflow Report'!$AA198="August"),'Overflow Report'!$N198,"0")</f>
        <v>0</v>
      </c>
      <c r="AR200" s="176" t="str">
        <f>IF(AND('Overflow Report'!$L198="SSO, Wet Weather",'Overflow Report'!$AA198="September"),'Overflow Report'!$N198,"0")</f>
        <v>0</v>
      </c>
      <c r="AS200" s="176" t="str">
        <f>IF(AND('Overflow Report'!$L198="SSO, Wet Weather",'Overflow Report'!$AA198="October"),'Overflow Report'!$N198,"0")</f>
        <v>0</v>
      </c>
      <c r="AT200" s="176" t="str">
        <f>IF(AND('Overflow Report'!$L198="SSO, Wet Weather",'Overflow Report'!$AA198="November"),'Overflow Report'!$N198,"0")</f>
        <v>0</v>
      </c>
      <c r="AU200" s="176" t="str">
        <f>IF(AND('Overflow Report'!$L198="SSO, Wet Weather",'Overflow Report'!$AA198="December"),'Overflow Report'!$N198,"0")</f>
        <v>0</v>
      </c>
      <c r="AV200" s="176"/>
      <c r="AW200" s="176" t="str">
        <f>IF(AND('Overflow Report'!$L198="Release [Sewer], Dry Weather",'Overflow Report'!$AA198="January"),'Overflow Report'!$N198,"0")</f>
        <v>0</v>
      </c>
      <c r="AX200" s="176" t="str">
        <f>IF(AND('Overflow Report'!$L198="Release [Sewer], Dry Weather",'Overflow Report'!$AA198="February"),'Overflow Report'!$N198,"0")</f>
        <v>0</v>
      </c>
      <c r="AY200" s="176" t="str">
        <f>IF(AND('Overflow Report'!$L198="Release [Sewer], Dry Weather",'Overflow Report'!$AA198="March"),'Overflow Report'!$N198,"0")</f>
        <v>0</v>
      </c>
      <c r="AZ200" s="176" t="str">
        <f>IF(AND('Overflow Report'!$L198="Release [Sewer], Dry Weather",'Overflow Report'!$AA198="April"),'Overflow Report'!$N198,"0")</f>
        <v>0</v>
      </c>
      <c r="BA200" s="176" t="str">
        <f>IF(AND('Overflow Report'!$L198="Release [Sewer], Dry Weather",'Overflow Report'!$AA198="May"),'Overflow Report'!$N198,"0")</f>
        <v>0</v>
      </c>
      <c r="BB200" s="176" t="str">
        <f>IF(AND('Overflow Report'!$L198="Release [Sewer], Dry Weather",'Overflow Report'!$AA198="June"),'Overflow Report'!$N198,"0")</f>
        <v>0</v>
      </c>
      <c r="BC200" s="176" t="str">
        <f>IF(AND('Overflow Report'!$L198="Release [Sewer], Dry Weather",'Overflow Report'!$AA198="July"),'Overflow Report'!$N198,"0")</f>
        <v>0</v>
      </c>
      <c r="BD200" s="176" t="str">
        <f>IF(AND('Overflow Report'!$L198="Release [Sewer], Dry Weather",'Overflow Report'!$AA198="August"),'Overflow Report'!$N198,"0")</f>
        <v>0</v>
      </c>
      <c r="BE200" s="176" t="str">
        <f>IF(AND('Overflow Report'!$L198="Release [Sewer], Dry Weather",'Overflow Report'!$AA198="September"),'Overflow Report'!$N198,"0")</f>
        <v>0</v>
      </c>
      <c r="BF200" s="176" t="str">
        <f>IF(AND('Overflow Report'!$L198="Release [Sewer], Dry Weather",'Overflow Report'!$AA198="October"),'Overflow Report'!$N198,"0")</f>
        <v>0</v>
      </c>
      <c r="BG200" s="176" t="str">
        <f>IF(AND('Overflow Report'!$L198="Release [Sewer], Dry Weather",'Overflow Report'!$AA198="November"),'Overflow Report'!$N198,"0")</f>
        <v>0</v>
      </c>
      <c r="BH200" s="176" t="str">
        <f>IF(AND('Overflow Report'!$L198="Release [Sewer], Dry Weather",'Overflow Report'!$AA198="December"),'Overflow Report'!$N198,"0")</f>
        <v>0</v>
      </c>
      <c r="BI200" s="176"/>
      <c r="BJ200" s="176" t="str">
        <f>IF(AND('Overflow Report'!$L198="Release [Sewer], Wet Weather",'Overflow Report'!$AA198="January"),'Overflow Report'!$N198,"0")</f>
        <v>0</v>
      </c>
      <c r="BK200" s="176" t="str">
        <f>IF(AND('Overflow Report'!$L198="Release [Sewer], Wet Weather",'Overflow Report'!$AA198="February"),'Overflow Report'!$N198,"0")</f>
        <v>0</v>
      </c>
      <c r="BL200" s="176" t="str">
        <f>IF(AND('Overflow Report'!$L198="Release [Sewer], Wet Weather",'Overflow Report'!$AA198="March"),'Overflow Report'!$N198,"0")</f>
        <v>0</v>
      </c>
      <c r="BM200" s="176" t="str">
        <f>IF(AND('Overflow Report'!$L198="Release [Sewer], Wet Weather",'Overflow Report'!$AA198="April"),'Overflow Report'!$N198,"0")</f>
        <v>0</v>
      </c>
      <c r="BN200" s="176" t="str">
        <f>IF(AND('Overflow Report'!$L198="Release [Sewer], Wet Weather",'Overflow Report'!$AA198="May"),'Overflow Report'!$N198,"0")</f>
        <v>0</v>
      </c>
      <c r="BO200" s="176" t="str">
        <f>IF(AND('Overflow Report'!$L198="Release [Sewer], Wet Weather",'Overflow Report'!$AA198="June"),'Overflow Report'!$N198,"0")</f>
        <v>0</v>
      </c>
      <c r="BP200" s="176" t="str">
        <f>IF(AND('Overflow Report'!$L198="Release [Sewer], Wet Weather",'Overflow Report'!$AA198="July"),'Overflow Report'!$N198,"0")</f>
        <v>0</v>
      </c>
      <c r="BQ200" s="176" t="str">
        <f>IF(AND('Overflow Report'!$L198="Release [Sewer], Wet Weather",'Overflow Report'!$AA198="August"),'Overflow Report'!$N198,"0")</f>
        <v>0</v>
      </c>
      <c r="BR200" s="176" t="str">
        <f>IF(AND('Overflow Report'!$L198="Release [Sewer], Wet Weather",'Overflow Report'!$AA198="September"),'Overflow Report'!$N198,"0")</f>
        <v>0</v>
      </c>
      <c r="BS200" s="176" t="str">
        <f>IF(AND('Overflow Report'!$L198="Release [Sewer], Wet Weather",'Overflow Report'!$AA198="October"),'Overflow Report'!$N198,"0")</f>
        <v>0</v>
      </c>
      <c r="BT200" s="176" t="str">
        <f>IF(AND('Overflow Report'!$L198="Release [Sewer], Wet Weather",'Overflow Report'!$AA198="November"),'Overflow Report'!$N198,"0")</f>
        <v>0</v>
      </c>
      <c r="BU200" s="176" t="str">
        <f>IF(AND('Overflow Report'!$L198="Release [Sewer], Wet Weather",'Overflow Report'!$AA198="December"),'Overflow Report'!$N198,"0")</f>
        <v>0</v>
      </c>
      <c r="BV200" s="176"/>
      <c r="BW200" s="176"/>
      <c r="BX200" s="176"/>
      <c r="BY200" s="176"/>
      <c r="BZ200" s="176"/>
      <c r="CA200" s="176"/>
      <c r="CB200" s="176"/>
      <c r="CC200" s="176"/>
      <c r="CD200" s="176"/>
      <c r="CE200" s="176"/>
      <c r="CF200" s="176"/>
      <c r="CG200" s="176"/>
      <c r="CH200" s="176"/>
      <c r="CI200" s="176"/>
      <c r="CJ200" s="176"/>
      <c r="DK200" s="159"/>
      <c r="DL200" s="159"/>
      <c r="DM200" s="159"/>
      <c r="DN200" s="159"/>
      <c r="DO200" s="159"/>
      <c r="DP200" s="159"/>
      <c r="DQ200" s="159"/>
      <c r="DR200" s="159"/>
      <c r="DS200" s="159"/>
      <c r="DT200" s="159"/>
      <c r="DU200" s="159"/>
      <c r="DV200" s="159"/>
      <c r="DW200" s="159"/>
      <c r="DX200" s="159"/>
    </row>
    <row r="201" spans="3:128" s="173" customFormat="1" ht="15">
      <c r="C201" s="174"/>
      <c r="D201" s="174"/>
      <c r="E201" s="174"/>
      <c r="R201" s="176"/>
      <c r="S201" s="176"/>
      <c r="T201" s="176"/>
      <c r="U201" s="176"/>
      <c r="V201" s="176"/>
      <c r="W201" s="176" t="str">
        <f>IF(AND('Overflow Report'!$L199="SSO, Dry Weather",'Overflow Report'!$AA199="January"),'Overflow Report'!$N199,"0")</f>
        <v>0</v>
      </c>
      <c r="X201" s="176" t="str">
        <f>IF(AND('Overflow Report'!$L199="SSO, Dry Weather",'Overflow Report'!$AA199="February"),'Overflow Report'!$N199,"0")</f>
        <v>0</v>
      </c>
      <c r="Y201" s="176" t="str">
        <f>IF(AND('Overflow Report'!$L199="SSO, Dry Weather",'Overflow Report'!$AA199="March"),'Overflow Report'!$N199,"0")</f>
        <v>0</v>
      </c>
      <c r="Z201" s="176" t="str">
        <f>IF(AND('Overflow Report'!$L199="SSO, Dry Weather",'Overflow Report'!$AA199="April"),'Overflow Report'!$N199,"0")</f>
        <v>0</v>
      </c>
      <c r="AA201" s="176" t="str">
        <f>IF(AND('Overflow Report'!$L199="SSO, Dry Weather",'Overflow Report'!$AA199="May"),'Overflow Report'!$N199,"0")</f>
        <v>0</v>
      </c>
      <c r="AB201" s="176" t="str">
        <f>IF(AND('Overflow Report'!$L199="SSO, Dry Weather",'Overflow Report'!$AA199="June"),'Overflow Report'!$N199,"0")</f>
        <v>0</v>
      </c>
      <c r="AC201" s="176" t="str">
        <f>IF(AND('Overflow Report'!$L199="SSO, Dry Weather",'Overflow Report'!$AA199="July"),'Overflow Report'!$N199,"0")</f>
        <v>0</v>
      </c>
      <c r="AD201" s="176" t="str">
        <f>IF(AND('Overflow Report'!$L199="SSO, Dry Weather",'Overflow Report'!$AA199="August"),'Overflow Report'!$N199,"0")</f>
        <v>0</v>
      </c>
      <c r="AE201" s="176" t="str">
        <f>IF(AND('Overflow Report'!$L199="SSO, Dry Weather",'Overflow Report'!$AA199="September"),'Overflow Report'!$N199,"0")</f>
        <v>0</v>
      </c>
      <c r="AF201" s="176" t="str">
        <f>IF(AND('Overflow Report'!$L199="SSO, Dry Weather",'Overflow Report'!$AA199="October"),'Overflow Report'!$N199,"0")</f>
        <v>0</v>
      </c>
      <c r="AG201" s="176" t="str">
        <f>IF(AND('Overflow Report'!$L199="SSO, Dry Weather",'Overflow Report'!$AA199="November"),'Overflow Report'!$N199,"0")</f>
        <v>0</v>
      </c>
      <c r="AH201" s="176" t="str">
        <f>IF(AND('Overflow Report'!$L199="SSO, Dry Weather",'Overflow Report'!$AA199="December"),'Overflow Report'!$N199,"0")</f>
        <v>0</v>
      </c>
      <c r="AI201" s="176"/>
      <c r="AJ201" s="176" t="str">
        <f>IF(AND('Overflow Report'!$L199="SSO, Wet Weather",'Overflow Report'!$AA199="January"),'Overflow Report'!$N199,"0")</f>
        <v>0</v>
      </c>
      <c r="AK201" s="176" t="str">
        <f>IF(AND('Overflow Report'!$L199="SSO, Wet Weather",'Overflow Report'!$AA199="February"),'Overflow Report'!$N199,"0")</f>
        <v>0</v>
      </c>
      <c r="AL201" s="176" t="str">
        <f>IF(AND('Overflow Report'!$L199="SSO, Wet Weather",'Overflow Report'!$AA199="March"),'Overflow Report'!$N199,"0")</f>
        <v>0</v>
      </c>
      <c r="AM201" s="176" t="str">
        <f>IF(AND('Overflow Report'!$L199="SSO, Wet Weather",'Overflow Report'!$AA199="April"),'Overflow Report'!$N199,"0")</f>
        <v>0</v>
      </c>
      <c r="AN201" s="176" t="str">
        <f>IF(AND('Overflow Report'!$L199="SSO, Wet Weather",'Overflow Report'!$AA199="May"),'Overflow Report'!$N199,"0")</f>
        <v>0</v>
      </c>
      <c r="AO201" s="176" t="str">
        <f>IF(AND('Overflow Report'!$L199="SSO, Wet Weather",'Overflow Report'!$AA199="June"),'Overflow Report'!$N199,"0")</f>
        <v>0</v>
      </c>
      <c r="AP201" s="176" t="str">
        <f>IF(AND('Overflow Report'!$L199="SSO, Wet Weather",'Overflow Report'!$AA199="July"),'Overflow Report'!$N199,"0")</f>
        <v>0</v>
      </c>
      <c r="AQ201" s="176" t="str">
        <f>IF(AND('Overflow Report'!$L199="SSO, Wet Weather",'Overflow Report'!$AA199="August"),'Overflow Report'!$N199,"0")</f>
        <v>0</v>
      </c>
      <c r="AR201" s="176" t="str">
        <f>IF(AND('Overflow Report'!$L199="SSO, Wet Weather",'Overflow Report'!$AA199="September"),'Overflow Report'!$N199,"0")</f>
        <v>0</v>
      </c>
      <c r="AS201" s="176" t="str">
        <f>IF(AND('Overflow Report'!$L199="SSO, Wet Weather",'Overflow Report'!$AA199="October"),'Overflow Report'!$N199,"0")</f>
        <v>0</v>
      </c>
      <c r="AT201" s="176" t="str">
        <f>IF(AND('Overflow Report'!$L199="SSO, Wet Weather",'Overflow Report'!$AA199="November"),'Overflow Report'!$N199,"0")</f>
        <v>0</v>
      </c>
      <c r="AU201" s="176" t="str">
        <f>IF(AND('Overflow Report'!$L199="SSO, Wet Weather",'Overflow Report'!$AA199="December"),'Overflow Report'!$N199,"0")</f>
        <v>0</v>
      </c>
      <c r="AV201" s="176"/>
      <c r="AW201" s="176" t="str">
        <f>IF(AND('Overflow Report'!$L199="Release [Sewer], Dry Weather",'Overflow Report'!$AA199="January"),'Overflow Report'!$N199,"0")</f>
        <v>0</v>
      </c>
      <c r="AX201" s="176" t="str">
        <f>IF(AND('Overflow Report'!$L199="Release [Sewer], Dry Weather",'Overflow Report'!$AA199="February"),'Overflow Report'!$N199,"0")</f>
        <v>0</v>
      </c>
      <c r="AY201" s="176" t="str">
        <f>IF(AND('Overflow Report'!$L199="Release [Sewer], Dry Weather",'Overflow Report'!$AA199="March"),'Overflow Report'!$N199,"0")</f>
        <v>0</v>
      </c>
      <c r="AZ201" s="176" t="str">
        <f>IF(AND('Overflow Report'!$L199="Release [Sewer], Dry Weather",'Overflow Report'!$AA199="April"),'Overflow Report'!$N199,"0")</f>
        <v>0</v>
      </c>
      <c r="BA201" s="176" t="str">
        <f>IF(AND('Overflow Report'!$L199="Release [Sewer], Dry Weather",'Overflow Report'!$AA199="May"),'Overflow Report'!$N199,"0")</f>
        <v>0</v>
      </c>
      <c r="BB201" s="176" t="str">
        <f>IF(AND('Overflow Report'!$L199="Release [Sewer], Dry Weather",'Overflow Report'!$AA199="June"),'Overflow Report'!$N199,"0")</f>
        <v>0</v>
      </c>
      <c r="BC201" s="176" t="str">
        <f>IF(AND('Overflow Report'!$L199="Release [Sewer], Dry Weather",'Overflow Report'!$AA199="July"),'Overflow Report'!$N199,"0")</f>
        <v>0</v>
      </c>
      <c r="BD201" s="176" t="str">
        <f>IF(AND('Overflow Report'!$L199="Release [Sewer], Dry Weather",'Overflow Report'!$AA199="August"),'Overflow Report'!$N199,"0")</f>
        <v>0</v>
      </c>
      <c r="BE201" s="176" t="str">
        <f>IF(AND('Overflow Report'!$L199="Release [Sewer], Dry Weather",'Overflow Report'!$AA199="September"),'Overflow Report'!$N199,"0")</f>
        <v>0</v>
      </c>
      <c r="BF201" s="176" t="str">
        <f>IF(AND('Overflow Report'!$L199="Release [Sewer], Dry Weather",'Overflow Report'!$AA199="October"),'Overflow Report'!$N199,"0")</f>
        <v>0</v>
      </c>
      <c r="BG201" s="176" t="str">
        <f>IF(AND('Overflow Report'!$L199="Release [Sewer], Dry Weather",'Overflow Report'!$AA199="November"),'Overflow Report'!$N199,"0")</f>
        <v>0</v>
      </c>
      <c r="BH201" s="176" t="str">
        <f>IF(AND('Overflow Report'!$L199="Release [Sewer], Dry Weather",'Overflow Report'!$AA199="December"),'Overflow Report'!$N199,"0")</f>
        <v>0</v>
      </c>
      <c r="BI201" s="176"/>
      <c r="BJ201" s="176" t="str">
        <f>IF(AND('Overflow Report'!$L199="Release [Sewer], Wet Weather",'Overflow Report'!$AA199="January"),'Overflow Report'!$N199,"0")</f>
        <v>0</v>
      </c>
      <c r="BK201" s="176" t="str">
        <f>IF(AND('Overflow Report'!$L199="Release [Sewer], Wet Weather",'Overflow Report'!$AA199="February"),'Overflow Report'!$N199,"0")</f>
        <v>0</v>
      </c>
      <c r="BL201" s="176" t="str">
        <f>IF(AND('Overflow Report'!$L199="Release [Sewer], Wet Weather",'Overflow Report'!$AA199="March"),'Overflow Report'!$N199,"0")</f>
        <v>0</v>
      </c>
      <c r="BM201" s="176" t="str">
        <f>IF(AND('Overflow Report'!$L199="Release [Sewer], Wet Weather",'Overflow Report'!$AA199="April"),'Overflow Report'!$N199,"0")</f>
        <v>0</v>
      </c>
      <c r="BN201" s="176" t="str">
        <f>IF(AND('Overflow Report'!$L199="Release [Sewer], Wet Weather",'Overflow Report'!$AA199="May"),'Overflow Report'!$N199,"0")</f>
        <v>0</v>
      </c>
      <c r="BO201" s="176" t="str">
        <f>IF(AND('Overflow Report'!$L199="Release [Sewer], Wet Weather",'Overflow Report'!$AA199="June"),'Overflow Report'!$N199,"0")</f>
        <v>0</v>
      </c>
      <c r="BP201" s="176" t="str">
        <f>IF(AND('Overflow Report'!$L199="Release [Sewer], Wet Weather",'Overflow Report'!$AA199="July"),'Overflow Report'!$N199,"0")</f>
        <v>0</v>
      </c>
      <c r="BQ201" s="176" t="str">
        <f>IF(AND('Overflow Report'!$L199="Release [Sewer], Wet Weather",'Overflow Report'!$AA199="August"),'Overflow Report'!$N199,"0")</f>
        <v>0</v>
      </c>
      <c r="BR201" s="176" t="str">
        <f>IF(AND('Overflow Report'!$L199="Release [Sewer], Wet Weather",'Overflow Report'!$AA199="September"),'Overflow Report'!$N199,"0")</f>
        <v>0</v>
      </c>
      <c r="BS201" s="176" t="str">
        <f>IF(AND('Overflow Report'!$L199="Release [Sewer], Wet Weather",'Overflow Report'!$AA199="October"),'Overflow Report'!$N199,"0")</f>
        <v>0</v>
      </c>
      <c r="BT201" s="176" t="str">
        <f>IF(AND('Overflow Report'!$L199="Release [Sewer], Wet Weather",'Overflow Report'!$AA199="November"),'Overflow Report'!$N199,"0")</f>
        <v>0</v>
      </c>
      <c r="BU201" s="176" t="str">
        <f>IF(AND('Overflow Report'!$L199="Release [Sewer], Wet Weather",'Overflow Report'!$AA199="December"),'Overflow Report'!$N199,"0")</f>
        <v>0</v>
      </c>
      <c r="BV201" s="176"/>
      <c r="BW201" s="176"/>
      <c r="BX201" s="176"/>
      <c r="BY201" s="176"/>
      <c r="BZ201" s="176"/>
      <c r="CA201" s="176"/>
      <c r="CB201" s="176"/>
      <c r="CC201" s="176"/>
      <c r="CD201" s="176"/>
      <c r="CE201" s="176"/>
      <c r="CF201" s="176"/>
      <c r="CG201" s="176"/>
      <c r="CH201" s="176"/>
      <c r="CI201" s="176"/>
      <c r="CJ201" s="176"/>
      <c r="DK201" s="159"/>
      <c r="DL201" s="159"/>
      <c r="DM201" s="159"/>
      <c r="DN201" s="159"/>
      <c r="DO201" s="159"/>
      <c r="DP201" s="159"/>
      <c r="DQ201" s="159"/>
      <c r="DR201" s="159"/>
      <c r="DS201" s="159"/>
      <c r="DT201" s="159"/>
      <c r="DU201" s="159"/>
      <c r="DV201" s="159"/>
      <c r="DW201" s="159"/>
      <c r="DX201" s="159"/>
    </row>
    <row r="202" spans="3:128" s="173" customFormat="1" ht="15">
      <c r="C202" s="174"/>
      <c r="D202" s="174"/>
      <c r="E202" s="174"/>
      <c r="R202" s="176"/>
      <c r="S202" s="176"/>
      <c r="T202" s="176"/>
      <c r="U202" s="176"/>
      <c r="V202" s="176"/>
      <c r="W202" s="176" t="str">
        <f>IF(AND('Overflow Report'!$L200="SSO, Dry Weather",'Overflow Report'!$AA200="January"),'Overflow Report'!$N200,"0")</f>
        <v>0</v>
      </c>
      <c r="X202" s="176" t="str">
        <f>IF(AND('Overflow Report'!$L200="SSO, Dry Weather",'Overflow Report'!$AA200="February"),'Overflow Report'!$N200,"0")</f>
        <v>0</v>
      </c>
      <c r="Y202" s="176" t="str">
        <f>IF(AND('Overflow Report'!$L200="SSO, Dry Weather",'Overflow Report'!$AA200="March"),'Overflow Report'!$N200,"0")</f>
        <v>0</v>
      </c>
      <c r="Z202" s="176" t="str">
        <f>IF(AND('Overflow Report'!$L200="SSO, Dry Weather",'Overflow Report'!$AA200="April"),'Overflow Report'!$N200,"0")</f>
        <v>0</v>
      </c>
      <c r="AA202" s="176" t="str">
        <f>IF(AND('Overflow Report'!$L200="SSO, Dry Weather",'Overflow Report'!$AA200="May"),'Overflow Report'!$N200,"0")</f>
        <v>0</v>
      </c>
      <c r="AB202" s="176" t="str">
        <f>IF(AND('Overflow Report'!$L200="SSO, Dry Weather",'Overflow Report'!$AA200="June"),'Overflow Report'!$N200,"0")</f>
        <v>0</v>
      </c>
      <c r="AC202" s="176" t="str">
        <f>IF(AND('Overflow Report'!$L200="SSO, Dry Weather",'Overflow Report'!$AA200="July"),'Overflow Report'!$N200,"0")</f>
        <v>0</v>
      </c>
      <c r="AD202" s="176" t="str">
        <f>IF(AND('Overflow Report'!$L200="SSO, Dry Weather",'Overflow Report'!$AA200="August"),'Overflow Report'!$N200,"0")</f>
        <v>0</v>
      </c>
      <c r="AE202" s="176" t="str">
        <f>IF(AND('Overflow Report'!$L200="SSO, Dry Weather",'Overflow Report'!$AA200="September"),'Overflow Report'!$N200,"0")</f>
        <v>0</v>
      </c>
      <c r="AF202" s="176" t="str">
        <f>IF(AND('Overflow Report'!$L200="SSO, Dry Weather",'Overflow Report'!$AA200="October"),'Overflow Report'!$N200,"0")</f>
        <v>0</v>
      </c>
      <c r="AG202" s="176" t="str">
        <f>IF(AND('Overflow Report'!$L200="SSO, Dry Weather",'Overflow Report'!$AA200="November"),'Overflow Report'!$N200,"0")</f>
        <v>0</v>
      </c>
      <c r="AH202" s="176" t="str">
        <f>IF(AND('Overflow Report'!$L200="SSO, Dry Weather",'Overflow Report'!$AA200="December"),'Overflow Report'!$N200,"0")</f>
        <v>0</v>
      </c>
      <c r="AI202" s="176"/>
      <c r="AJ202" s="176" t="str">
        <f>IF(AND('Overflow Report'!$L200="SSO, Wet Weather",'Overflow Report'!$AA200="January"),'Overflow Report'!$N200,"0")</f>
        <v>0</v>
      </c>
      <c r="AK202" s="176" t="str">
        <f>IF(AND('Overflow Report'!$L200="SSO, Wet Weather",'Overflow Report'!$AA200="February"),'Overflow Report'!$N200,"0")</f>
        <v>0</v>
      </c>
      <c r="AL202" s="176" t="str">
        <f>IF(AND('Overflow Report'!$L200="SSO, Wet Weather",'Overflow Report'!$AA200="March"),'Overflow Report'!$N200,"0")</f>
        <v>0</v>
      </c>
      <c r="AM202" s="176" t="str">
        <f>IF(AND('Overflow Report'!$L200="SSO, Wet Weather",'Overflow Report'!$AA200="April"),'Overflow Report'!$N200,"0")</f>
        <v>0</v>
      </c>
      <c r="AN202" s="176" t="str">
        <f>IF(AND('Overflow Report'!$L200="SSO, Wet Weather",'Overflow Report'!$AA200="May"),'Overflow Report'!$N200,"0")</f>
        <v>0</v>
      </c>
      <c r="AO202" s="176" t="str">
        <f>IF(AND('Overflow Report'!$L200="SSO, Wet Weather",'Overflow Report'!$AA200="June"),'Overflow Report'!$N200,"0")</f>
        <v>0</v>
      </c>
      <c r="AP202" s="176" t="str">
        <f>IF(AND('Overflow Report'!$L200="SSO, Wet Weather",'Overflow Report'!$AA200="July"),'Overflow Report'!$N200,"0")</f>
        <v>0</v>
      </c>
      <c r="AQ202" s="176" t="str">
        <f>IF(AND('Overflow Report'!$L200="SSO, Wet Weather",'Overflow Report'!$AA200="August"),'Overflow Report'!$N200,"0")</f>
        <v>0</v>
      </c>
      <c r="AR202" s="176" t="str">
        <f>IF(AND('Overflow Report'!$L200="SSO, Wet Weather",'Overflow Report'!$AA200="September"),'Overflow Report'!$N200,"0")</f>
        <v>0</v>
      </c>
      <c r="AS202" s="176" t="str">
        <f>IF(AND('Overflow Report'!$L200="SSO, Wet Weather",'Overflow Report'!$AA200="October"),'Overflow Report'!$N200,"0")</f>
        <v>0</v>
      </c>
      <c r="AT202" s="176" t="str">
        <f>IF(AND('Overflow Report'!$L200="SSO, Wet Weather",'Overflow Report'!$AA200="November"),'Overflow Report'!$N200,"0")</f>
        <v>0</v>
      </c>
      <c r="AU202" s="176" t="str">
        <f>IF(AND('Overflow Report'!$L200="SSO, Wet Weather",'Overflow Report'!$AA200="December"),'Overflow Report'!$N200,"0")</f>
        <v>0</v>
      </c>
      <c r="AV202" s="176"/>
      <c r="AW202" s="176" t="str">
        <f>IF(AND('Overflow Report'!$L200="Release [Sewer], Dry Weather",'Overflow Report'!$AA200="January"),'Overflow Report'!$N200,"0")</f>
        <v>0</v>
      </c>
      <c r="AX202" s="176" t="str">
        <f>IF(AND('Overflow Report'!$L200="Release [Sewer], Dry Weather",'Overflow Report'!$AA200="February"),'Overflow Report'!$N200,"0")</f>
        <v>0</v>
      </c>
      <c r="AY202" s="176" t="str">
        <f>IF(AND('Overflow Report'!$L200="Release [Sewer], Dry Weather",'Overflow Report'!$AA200="March"),'Overflow Report'!$N200,"0")</f>
        <v>0</v>
      </c>
      <c r="AZ202" s="176" t="str">
        <f>IF(AND('Overflow Report'!$L200="Release [Sewer], Dry Weather",'Overflow Report'!$AA200="April"),'Overflow Report'!$N200,"0")</f>
        <v>0</v>
      </c>
      <c r="BA202" s="176" t="str">
        <f>IF(AND('Overflow Report'!$L200="Release [Sewer], Dry Weather",'Overflow Report'!$AA200="May"),'Overflow Report'!$N200,"0")</f>
        <v>0</v>
      </c>
      <c r="BB202" s="176" t="str">
        <f>IF(AND('Overflow Report'!$L200="Release [Sewer], Dry Weather",'Overflow Report'!$AA200="June"),'Overflow Report'!$N200,"0")</f>
        <v>0</v>
      </c>
      <c r="BC202" s="176" t="str">
        <f>IF(AND('Overflow Report'!$L200="Release [Sewer], Dry Weather",'Overflow Report'!$AA200="July"),'Overflow Report'!$N200,"0")</f>
        <v>0</v>
      </c>
      <c r="BD202" s="176" t="str">
        <f>IF(AND('Overflow Report'!$L200="Release [Sewer], Dry Weather",'Overflow Report'!$AA200="August"),'Overflow Report'!$N200,"0")</f>
        <v>0</v>
      </c>
      <c r="BE202" s="176" t="str">
        <f>IF(AND('Overflow Report'!$L200="Release [Sewer], Dry Weather",'Overflow Report'!$AA200="September"),'Overflow Report'!$N200,"0")</f>
        <v>0</v>
      </c>
      <c r="BF202" s="176" t="str">
        <f>IF(AND('Overflow Report'!$L200="Release [Sewer], Dry Weather",'Overflow Report'!$AA200="October"),'Overflow Report'!$N200,"0")</f>
        <v>0</v>
      </c>
      <c r="BG202" s="176" t="str">
        <f>IF(AND('Overflow Report'!$L200="Release [Sewer], Dry Weather",'Overflow Report'!$AA200="November"),'Overflow Report'!$N200,"0")</f>
        <v>0</v>
      </c>
      <c r="BH202" s="176" t="str">
        <f>IF(AND('Overflow Report'!$L200="Release [Sewer], Dry Weather",'Overflow Report'!$AA200="December"),'Overflow Report'!$N200,"0")</f>
        <v>0</v>
      </c>
      <c r="BI202" s="176"/>
      <c r="BJ202" s="176" t="str">
        <f>IF(AND('Overflow Report'!$L200="Release [Sewer], Wet Weather",'Overflow Report'!$AA200="January"),'Overflow Report'!$N200,"0")</f>
        <v>0</v>
      </c>
      <c r="BK202" s="176" t="str">
        <f>IF(AND('Overflow Report'!$L200="Release [Sewer], Wet Weather",'Overflow Report'!$AA200="February"),'Overflow Report'!$N200,"0")</f>
        <v>0</v>
      </c>
      <c r="BL202" s="176" t="str">
        <f>IF(AND('Overflow Report'!$L200="Release [Sewer], Wet Weather",'Overflow Report'!$AA200="March"),'Overflow Report'!$N200,"0")</f>
        <v>0</v>
      </c>
      <c r="BM202" s="176" t="str">
        <f>IF(AND('Overflow Report'!$L200="Release [Sewer], Wet Weather",'Overflow Report'!$AA200="April"),'Overflow Report'!$N200,"0")</f>
        <v>0</v>
      </c>
      <c r="BN202" s="176" t="str">
        <f>IF(AND('Overflow Report'!$L200="Release [Sewer], Wet Weather",'Overflow Report'!$AA200="May"),'Overflow Report'!$N200,"0")</f>
        <v>0</v>
      </c>
      <c r="BO202" s="176" t="str">
        <f>IF(AND('Overflow Report'!$L200="Release [Sewer], Wet Weather",'Overflow Report'!$AA200="June"),'Overflow Report'!$N200,"0")</f>
        <v>0</v>
      </c>
      <c r="BP202" s="176" t="str">
        <f>IF(AND('Overflow Report'!$L200="Release [Sewer], Wet Weather",'Overflow Report'!$AA200="July"),'Overflow Report'!$N200,"0")</f>
        <v>0</v>
      </c>
      <c r="BQ202" s="176" t="str">
        <f>IF(AND('Overflow Report'!$L200="Release [Sewer], Wet Weather",'Overflow Report'!$AA200="August"),'Overflow Report'!$N200,"0")</f>
        <v>0</v>
      </c>
      <c r="BR202" s="176" t="str">
        <f>IF(AND('Overflow Report'!$L200="Release [Sewer], Wet Weather",'Overflow Report'!$AA200="September"),'Overflow Report'!$N200,"0")</f>
        <v>0</v>
      </c>
      <c r="BS202" s="176" t="str">
        <f>IF(AND('Overflow Report'!$L200="Release [Sewer], Wet Weather",'Overflow Report'!$AA200="October"),'Overflow Report'!$N200,"0")</f>
        <v>0</v>
      </c>
      <c r="BT202" s="176" t="str">
        <f>IF(AND('Overflow Report'!$L200="Release [Sewer], Wet Weather",'Overflow Report'!$AA200="November"),'Overflow Report'!$N200,"0")</f>
        <v>0</v>
      </c>
      <c r="BU202" s="176" t="str">
        <f>IF(AND('Overflow Report'!$L200="Release [Sewer], Wet Weather",'Overflow Report'!$AA200="December"),'Overflow Report'!$N200,"0")</f>
        <v>0</v>
      </c>
      <c r="BV202" s="176"/>
      <c r="BW202" s="176"/>
      <c r="BX202" s="176"/>
      <c r="BY202" s="176"/>
      <c r="BZ202" s="176"/>
      <c r="CA202" s="176"/>
      <c r="CB202" s="176"/>
      <c r="CC202" s="176"/>
      <c r="CD202" s="176"/>
      <c r="CE202" s="176"/>
      <c r="CF202" s="176"/>
      <c r="CG202" s="176"/>
      <c r="CH202" s="176"/>
      <c r="CI202" s="176"/>
      <c r="CJ202" s="176"/>
      <c r="DK202" s="159"/>
      <c r="DL202" s="159"/>
      <c r="DM202" s="159"/>
      <c r="DN202" s="159"/>
      <c r="DO202" s="159"/>
      <c r="DP202" s="159"/>
      <c r="DQ202" s="159"/>
      <c r="DR202" s="159"/>
      <c r="DS202" s="159"/>
      <c r="DT202" s="159"/>
      <c r="DU202" s="159"/>
      <c r="DV202" s="159"/>
      <c r="DW202" s="159"/>
      <c r="DX202" s="159"/>
    </row>
    <row r="203" spans="3:128" s="173" customFormat="1" ht="15">
      <c r="C203" s="174"/>
      <c r="D203" s="174"/>
      <c r="E203" s="174"/>
      <c r="R203" s="176"/>
      <c r="S203" s="176"/>
      <c r="T203" s="176"/>
      <c r="U203" s="176"/>
      <c r="V203" s="176"/>
      <c r="W203" s="176" t="str">
        <f>IF(AND('Overflow Report'!$L201="SSO, Dry Weather",'Overflow Report'!$AA201="January"),'Overflow Report'!$N201,"0")</f>
        <v>0</v>
      </c>
      <c r="X203" s="176" t="str">
        <f>IF(AND('Overflow Report'!$L201="SSO, Dry Weather",'Overflow Report'!$AA201="February"),'Overflow Report'!$N201,"0")</f>
        <v>0</v>
      </c>
      <c r="Y203" s="176" t="str">
        <f>IF(AND('Overflow Report'!$L201="SSO, Dry Weather",'Overflow Report'!$AA201="March"),'Overflow Report'!$N201,"0")</f>
        <v>0</v>
      </c>
      <c r="Z203" s="176" t="str">
        <f>IF(AND('Overflow Report'!$L201="SSO, Dry Weather",'Overflow Report'!$AA201="April"),'Overflow Report'!$N201,"0")</f>
        <v>0</v>
      </c>
      <c r="AA203" s="176" t="str">
        <f>IF(AND('Overflow Report'!$L201="SSO, Dry Weather",'Overflow Report'!$AA201="May"),'Overflow Report'!$N201,"0")</f>
        <v>0</v>
      </c>
      <c r="AB203" s="176" t="str">
        <f>IF(AND('Overflow Report'!$L201="SSO, Dry Weather",'Overflow Report'!$AA201="June"),'Overflow Report'!$N201,"0")</f>
        <v>0</v>
      </c>
      <c r="AC203" s="176" t="str">
        <f>IF(AND('Overflow Report'!$L201="SSO, Dry Weather",'Overflow Report'!$AA201="July"),'Overflow Report'!$N201,"0")</f>
        <v>0</v>
      </c>
      <c r="AD203" s="176" t="str">
        <f>IF(AND('Overflow Report'!$L201="SSO, Dry Weather",'Overflow Report'!$AA201="August"),'Overflow Report'!$N201,"0")</f>
        <v>0</v>
      </c>
      <c r="AE203" s="176" t="str">
        <f>IF(AND('Overflow Report'!$L201="SSO, Dry Weather",'Overflow Report'!$AA201="September"),'Overflow Report'!$N201,"0")</f>
        <v>0</v>
      </c>
      <c r="AF203" s="176" t="str">
        <f>IF(AND('Overflow Report'!$L201="SSO, Dry Weather",'Overflow Report'!$AA201="October"),'Overflow Report'!$N201,"0")</f>
        <v>0</v>
      </c>
      <c r="AG203" s="176" t="str">
        <f>IF(AND('Overflow Report'!$L201="SSO, Dry Weather",'Overflow Report'!$AA201="November"),'Overflow Report'!$N201,"0")</f>
        <v>0</v>
      </c>
      <c r="AH203" s="176" t="str">
        <f>IF(AND('Overflow Report'!$L201="SSO, Dry Weather",'Overflow Report'!$AA201="December"),'Overflow Report'!$N201,"0")</f>
        <v>0</v>
      </c>
      <c r="AI203" s="176"/>
      <c r="AJ203" s="176" t="str">
        <f>IF(AND('Overflow Report'!$L201="SSO, Wet Weather",'Overflow Report'!$AA201="January"),'Overflow Report'!$N201,"0")</f>
        <v>0</v>
      </c>
      <c r="AK203" s="176" t="str">
        <f>IF(AND('Overflow Report'!$L201="SSO, Wet Weather",'Overflow Report'!$AA201="February"),'Overflow Report'!$N201,"0")</f>
        <v>0</v>
      </c>
      <c r="AL203" s="176" t="str">
        <f>IF(AND('Overflow Report'!$L201="SSO, Wet Weather",'Overflow Report'!$AA201="March"),'Overflow Report'!$N201,"0")</f>
        <v>0</v>
      </c>
      <c r="AM203" s="176" t="str">
        <f>IF(AND('Overflow Report'!$L201="SSO, Wet Weather",'Overflow Report'!$AA201="April"),'Overflow Report'!$N201,"0")</f>
        <v>0</v>
      </c>
      <c r="AN203" s="176" t="str">
        <f>IF(AND('Overflow Report'!$L201="SSO, Wet Weather",'Overflow Report'!$AA201="May"),'Overflow Report'!$N201,"0")</f>
        <v>0</v>
      </c>
      <c r="AO203" s="176" t="str">
        <f>IF(AND('Overflow Report'!$L201="SSO, Wet Weather",'Overflow Report'!$AA201="June"),'Overflow Report'!$N201,"0")</f>
        <v>0</v>
      </c>
      <c r="AP203" s="176" t="str">
        <f>IF(AND('Overflow Report'!$L201="SSO, Wet Weather",'Overflow Report'!$AA201="July"),'Overflow Report'!$N201,"0")</f>
        <v>0</v>
      </c>
      <c r="AQ203" s="176" t="str">
        <f>IF(AND('Overflow Report'!$L201="SSO, Wet Weather",'Overflow Report'!$AA201="August"),'Overflow Report'!$N201,"0")</f>
        <v>0</v>
      </c>
      <c r="AR203" s="176" t="str">
        <f>IF(AND('Overflow Report'!$L201="SSO, Wet Weather",'Overflow Report'!$AA201="September"),'Overflow Report'!$N201,"0")</f>
        <v>0</v>
      </c>
      <c r="AS203" s="176" t="str">
        <f>IF(AND('Overflow Report'!$L201="SSO, Wet Weather",'Overflow Report'!$AA201="October"),'Overflow Report'!$N201,"0")</f>
        <v>0</v>
      </c>
      <c r="AT203" s="176" t="str">
        <f>IF(AND('Overflow Report'!$L201="SSO, Wet Weather",'Overflow Report'!$AA201="November"),'Overflow Report'!$N201,"0")</f>
        <v>0</v>
      </c>
      <c r="AU203" s="176" t="str">
        <f>IF(AND('Overflow Report'!$L201="SSO, Wet Weather",'Overflow Report'!$AA201="December"),'Overflow Report'!$N201,"0")</f>
        <v>0</v>
      </c>
      <c r="AV203" s="176"/>
      <c r="AW203" s="176" t="str">
        <f>IF(AND('Overflow Report'!$L201="Release [Sewer], Dry Weather",'Overflow Report'!$AA201="January"),'Overflow Report'!$N201,"0")</f>
        <v>0</v>
      </c>
      <c r="AX203" s="176" t="str">
        <f>IF(AND('Overflow Report'!$L201="Release [Sewer], Dry Weather",'Overflow Report'!$AA201="February"),'Overflow Report'!$N201,"0")</f>
        <v>0</v>
      </c>
      <c r="AY203" s="176" t="str">
        <f>IF(AND('Overflow Report'!$L201="Release [Sewer], Dry Weather",'Overflow Report'!$AA201="March"),'Overflow Report'!$N201,"0")</f>
        <v>0</v>
      </c>
      <c r="AZ203" s="176" t="str">
        <f>IF(AND('Overflow Report'!$L201="Release [Sewer], Dry Weather",'Overflow Report'!$AA201="April"),'Overflow Report'!$N201,"0")</f>
        <v>0</v>
      </c>
      <c r="BA203" s="176" t="str">
        <f>IF(AND('Overflow Report'!$L201="Release [Sewer], Dry Weather",'Overflow Report'!$AA201="May"),'Overflow Report'!$N201,"0")</f>
        <v>0</v>
      </c>
      <c r="BB203" s="176" t="str">
        <f>IF(AND('Overflow Report'!$L201="Release [Sewer], Dry Weather",'Overflow Report'!$AA201="June"),'Overflow Report'!$N201,"0")</f>
        <v>0</v>
      </c>
      <c r="BC203" s="176" t="str">
        <f>IF(AND('Overflow Report'!$L201="Release [Sewer], Dry Weather",'Overflow Report'!$AA201="July"),'Overflow Report'!$N201,"0")</f>
        <v>0</v>
      </c>
      <c r="BD203" s="176" t="str">
        <f>IF(AND('Overflow Report'!$L201="Release [Sewer], Dry Weather",'Overflow Report'!$AA201="August"),'Overflow Report'!$N201,"0")</f>
        <v>0</v>
      </c>
      <c r="BE203" s="176" t="str">
        <f>IF(AND('Overflow Report'!$L201="Release [Sewer], Dry Weather",'Overflow Report'!$AA201="September"),'Overflow Report'!$N201,"0")</f>
        <v>0</v>
      </c>
      <c r="BF203" s="176" t="str">
        <f>IF(AND('Overflow Report'!$L201="Release [Sewer], Dry Weather",'Overflow Report'!$AA201="October"),'Overflow Report'!$N201,"0")</f>
        <v>0</v>
      </c>
      <c r="BG203" s="176" t="str">
        <f>IF(AND('Overflow Report'!$L201="Release [Sewer], Dry Weather",'Overflow Report'!$AA201="November"),'Overflow Report'!$N201,"0")</f>
        <v>0</v>
      </c>
      <c r="BH203" s="176" t="str">
        <f>IF(AND('Overflow Report'!$L201="Release [Sewer], Dry Weather",'Overflow Report'!$AA201="December"),'Overflow Report'!$N201,"0")</f>
        <v>0</v>
      </c>
      <c r="BI203" s="176"/>
      <c r="BJ203" s="176" t="str">
        <f>IF(AND('Overflow Report'!$L201="Release [Sewer], Wet Weather",'Overflow Report'!$AA201="January"),'Overflow Report'!$N201,"0")</f>
        <v>0</v>
      </c>
      <c r="BK203" s="176" t="str">
        <f>IF(AND('Overflow Report'!$L201="Release [Sewer], Wet Weather",'Overflow Report'!$AA201="February"),'Overflow Report'!$N201,"0")</f>
        <v>0</v>
      </c>
      <c r="BL203" s="176" t="str">
        <f>IF(AND('Overflow Report'!$L201="Release [Sewer], Wet Weather",'Overflow Report'!$AA201="March"),'Overflow Report'!$N201,"0")</f>
        <v>0</v>
      </c>
      <c r="BM203" s="176" t="str">
        <f>IF(AND('Overflow Report'!$L201="Release [Sewer], Wet Weather",'Overflow Report'!$AA201="April"),'Overflow Report'!$N201,"0")</f>
        <v>0</v>
      </c>
      <c r="BN203" s="176" t="str">
        <f>IF(AND('Overflow Report'!$L201="Release [Sewer], Wet Weather",'Overflow Report'!$AA201="May"),'Overflow Report'!$N201,"0")</f>
        <v>0</v>
      </c>
      <c r="BO203" s="176" t="str">
        <f>IF(AND('Overflow Report'!$L201="Release [Sewer], Wet Weather",'Overflow Report'!$AA201="June"),'Overflow Report'!$N201,"0")</f>
        <v>0</v>
      </c>
      <c r="BP203" s="176" t="str">
        <f>IF(AND('Overflow Report'!$L201="Release [Sewer], Wet Weather",'Overflow Report'!$AA201="July"),'Overflow Report'!$N201,"0")</f>
        <v>0</v>
      </c>
      <c r="BQ203" s="176" t="str">
        <f>IF(AND('Overflow Report'!$L201="Release [Sewer], Wet Weather",'Overflow Report'!$AA201="August"),'Overflow Report'!$N201,"0")</f>
        <v>0</v>
      </c>
      <c r="BR203" s="176" t="str">
        <f>IF(AND('Overflow Report'!$L201="Release [Sewer], Wet Weather",'Overflow Report'!$AA201="September"),'Overflow Report'!$N201,"0")</f>
        <v>0</v>
      </c>
      <c r="BS203" s="176" t="str">
        <f>IF(AND('Overflow Report'!$L201="Release [Sewer], Wet Weather",'Overflow Report'!$AA201="October"),'Overflow Report'!$N201,"0")</f>
        <v>0</v>
      </c>
      <c r="BT203" s="176" t="str">
        <f>IF(AND('Overflow Report'!$L201="Release [Sewer], Wet Weather",'Overflow Report'!$AA201="November"),'Overflow Report'!$N201,"0")</f>
        <v>0</v>
      </c>
      <c r="BU203" s="176" t="str">
        <f>IF(AND('Overflow Report'!$L201="Release [Sewer], Wet Weather",'Overflow Report'!$AA201="December"),'Overflow Report'!$N201,"0")</f>
        <v>0</v>
      </c>
      <c r="BV203" s="176"/>
      <c r="BW203" s="176"/>
      <c r="BX203" s="176"/>
      <c r="BY203" s="176"/>
      <c r="BZ203" s="176"/>
      <c r="CA203" s="176"/>
      <c r="CB203" s="176"/>
      <c r="CC203" s="176"/>
      <c r="CD203" s="176"/>
      <c r="CE203" s="176"/>
      <c r="CF203" s="176"/>
      <c r="CG203" s="176"/>
      <c r="CH203" s="176"/>
      <c r="CI203" s="176"/>
      <c r="CJ203" s="176"/>
      <c r="DK203" s="159"/>
      <c r="DL203" s="159"/>
      <c r="DM203" s="159"/>
      <c r="DN203" s="159"/>
      <c r="DO203" s="159"/>
      <c r="DP203" s="159"/>
      <c r="DQ203" s="159"/>
      <c r="DR203" s="159"/>
      <c r="DS203" s="159"/>
      <c r="DT203" s="159"/>
      <c r="DU203" s="159"/>
      <c r="DV203" s="159"/>
      <c r="DW203" s="159"/>
      <c r="DX203" s="159"/>
    </row>
    <row r="204" spans="3:128" s="173" customFormat="1" ht="15">
      <c r="C204" s="174"/>
      <c r="D204" s="174"/>
      <c r="E204" s="174"/>
      <c r="R204" s="176"/>
      <c r="S204" s="176"/>
      <c r="T204" s="176"/>
      <c r="U204" s="176"/>
      <c r="V204" s="176"/>
      <c r="W204" s="176" t="str">
        <f>IF(AND('Overflow Report'!$L202="SSO, Dry Weather",'Overflow Report'!$AA202="January"),'Overflow Report'!$N202,"0")</f>
        <v>0</v>
      </c>
      <c r="X204" s="176" t="str">
        <f>IF(AND('Overflow Report'!$L202="SSO, Dry Weather",'Overflow Report'!$AA202="February"),'Overflow Report'!$N202,"0")</f>
        <v>0</v>
      </c>
      <c r="Y204" s="176" t="str">
        <f>IF(AND('Overflow Report'!$L202="SSO, Dry Weather",'Overflow Report'!$AA202="March"),'Overflow Report'!$N202,"0")</f>
        <v>0</v>
      </c>
      <c r="Z204" s="176" t="str">
        <f>IF(AND('Overflow Report'!$L202="SSO, Dry Weather",'Overflow Report'!$AA202="April"),'Overflow Report'!$N202,"0")</f>
        <v>0</v>
      </c>
      <c r="AA204" s="176" t="str">
        <f>IF(AND('Overflow Report'!$L202="SSO, Dry Weather",'Overflow Report'!$AA202="May"),'Overflow Report'!$N202,"0")</f>
        <v>0</v>
      </c>
      <c r="AB204" s="176" t="str">
        <f>IF(AND('Overflow Report'!$L202="SSO, Dry Weather",'Overflow Report'!$AA202="June"),'Overflow Report'!$N202,"0")</f>
        <v>0</v>
      </c>
      <c r="AC204" s="176" t="str">
        <f>IF(AND('Overflow Report'!$L202="SSO, Dry Weather",'Overflow Report'!$AA202="July"),'Overflow Report'!$N202,"0")</f>
        <v>0</v>
      </c>
      <c r="AD204" s="176" t="str">
        <f>IF(AND('Overflow Report'!$L202="SSO, Dry Weather",'Overflow Report'!$AA202="August"),'Overflow Report'!$N202,"0")</f>
        <v>0</v>
      </c>
      <c r="AE204" s="176" t="str">
        <f>IF(AND('Overflow Report'!$L202="SSO, Dry Weather",'Overflow Report'!$AA202="September"),'Overflow Report'!$N202,"0")</f>
        <v>0</v>
      </c>
      <c r="AF204" s="176" t="str">
        <f>IF(AND('Overflow Report'!$L202="SSO, Dry Weather",'Overflow Report'!$AA202="October"),'Overflow Report'!$N202,"0")</f>
        <v>0</v>
      </c>
      <c r="AG204" s="176" t="str">
        <f>IF(AND('Overflow Report'!$L202="SSO, Dry Weather",'Overflow Report'!$AA202="November"),'Overflow Report'!$N202,"0")</f>
        <v>0</v>
      </c>
      <c r="AH204" s="176" t="str">
        <f>IF(AND('Overflow Report'!$L202="SSO, Dry Weather",'Overflow Report'!$AA202="December"),'Overflow Report'!$N202,"0")</f>
        <v>0</v>
      </c>
      <c r="AI204" s="176"/>
      <c r="AJ204" s="176" t="str">
        <f>IF(AND('Overflow Report'!$L202="SSO, Wet Weather",'Overflow Report'!$AA202="January"),'Overflow Report'!$N202,"0")</f>
        <v>0</v>
      </c>
      <c r="AK204" s="176" t="str">
        <f>IF(AND('Overflow Report'!$L202="SSO, Wet Weather",'Overflow Report'!$AA202="February"),'Overflow Report'!$N202,"0")</f>
        <v>0</v>
      </c>
      <c r="AL204" s="176" t="str">
        <f>IF(AND('Overflow Report'!$L202="SSO, Wet Weather",'Overflow Report'!$AA202="March"),'Overflow Report'!$N202,"0")</f>
        <v>0</v>
      </c>
      <c r="AM204" s="176" t="str">
        <f>IF(AND('Overflow Report'!$L202="SSO, Wet Weather",'Overflow Report'!$AA202="April"),'Overflow Report'!$N202,"0")</f>
        <v>0</v>
      </c>
      <c r="AN204" s="176" t="str">
        <f>IF(AND('Overflow Report'!$L202="SSO, Wet Weather",'Overflow Report'!$AA202="May"),'Overflow Report'!$N202,"0")</f>
        <v>0</v>
      </c>
      <c r="AO204" s="176" t="str">
        <f>IF(AND('Overflow Report'!$L202="SSO, Wet Weather",'Overflow Report'!$AA202="June"),'Overflow Report'!$N202,"0")</f>
        <v>0</v>
      </c>
      <c r="AP204" s="176" t="str">
        <f>IF(AND('Overflow Report'!$L202="SSO, Wet Weather",'Overflow Report'!$AA202="July"),'Overflow Report'!$N202,"0")</f>
        <v>0</v>
      </c>
      <c r="AQ204" s="176" t="str">
        <f>IF(AND('Overflow Report'!$L202="SSO, Wet Weather",'Overflow Report'!$AA202="August"),'Overflow Report'!$N202,"0")</f>
        <v>0</v>
      </c>
      <c r="AR204" s="176" t="str">
        <f>IF(AND('Overflow Report'!$L202="SSO, Wet Weather",'Overflow Report'!$AA202="September"),'Overflow Report'!$N202,"0")</f>
        <v>0</v>
      </c>
      <c r="AS204" s="176" t="str">
        <f>IF(AND('Overflow Report'!$L202="SSO, Wet Weather",'Overflow Report'!$AA202="October"),'Overflow Report'!$N202,"0")</f>
        <v>0</v>
      </c>
      <c r="AT204" s="176" t="str">
        <f>IF(AND('Overflow Report'!$L202="SSO, Wet Weather",'Overflow Report'!$AA202="November"),'Overflow Report'!$N202,"0")</f>
        <v>0</v>
      </c>
      <c r="AU204" s="176" t="str">
        <f>IF(AND('Overflow Report'!$L202="SSO, Wet Weather",'Overflow Report'!$AA202="December"),'Overflow Report'!$N202,"0")</f>
        <v>0</v>
      </c>
      <c r="AV204" s="176"/>
      <c r="AW204" s="176" t="str">
        <f>IF(AND('Overflow Report'!$L202="Release [Sewer], Dry Weather",'Overflow Report'!$AA202="January"),'Overflow Report'!$N202,"0")</f>
        <v>0</v>
      </c>
      <c r="AX204" s="176" t="str">
        <f>IF(AND('Overflow Report'!$L202="Release [Sewer], Dry Weather",'Overflow Report'!$AA202="February"),'Overflow Report'!$N202,"0")</f>
        <v>0</v>
      </c>
      <c r="AY204" s="176" t="str">
        <f>IF(AND('Overflow Report'!$L202="Release [Sewer], Dry Weather",'Overflow Report'!$AA202="March"),'Overflow Report'!$N202,"0")</f>
        <v>0</v>
      </c>
      <c r="AZ204" s="176" t="str">
        <f>IF(AND('Overflow Report'!$L202="Release [Sewer], Dry Weather",'Overflow Report'!$AA202="April"),'Overflow Report'!$N202,"0")</f>
        <v>0</v>
      </c>
      <c r="BA204" s="176" t="str">
        <f>IF(AND('Overflow Report'!$L202="Release [Sewer], Dry Weather",'Overflow Report'!$AA202="May"),'Overflow Report'!$N202,"0")</f>
        <v>0</v>
      </c>
      <c r="BB204" s="176" t="str">
        <f>IF(AND('Overflow Report'!$L202="Release [Sewer], Dry Weather",'Overflow Report'!$AA202="June"),'Overflow Report'!$N202,"0")</f>
        <v>0</v>
      </c>
      <c r="BC204" s="176" t="str">
        <f>IF(AND('Overflow Report'!$L202="Release [Sewer], Dry Weather",'Overflow Report'!$AA202="July"),'Overflow Report'!$N202,"0")</f>
        <v>0</v>
      </c>
      <c r="BD204" s="176" t="str">
        <f>IF(AND('Overflow Report'!$L202="Release [Sewer], Dry Weather",'Overflow Report'!$AA202="August"),'Overflow Report'!$N202,"0")</f>
        <v>0</v>
      </c>
      <c r="BE204" s="176" t="str">
        <f>IF(AND('Overflow Report'!$L202="Release [Sewer], Dry Weather",'Overflow Report'!$AA202="September"),'Overflow Report'!$N202,"0")</f>
        <v>0</v>
      </c>
      <c r="BF204" s="176" t="str">
        <f>IF(AND('Overflow Report'!$L202="Release [Sewer], Dry Weather",'Overflow Report'!$AA202="October"),'Overflow Report'!$N202,"0")</f>
        <v>0</v>
      </c>
      <c r="BG204" s="176" t="str">
        <f>IF(AND('Overflow Report'!$L202="Release [Sewer], Dry Weather",'Overflow Report'!$AA202="November"),'Overflow Report'!$N202,"0")</f>
        <v>0</v>
      </c>
      <c r="BH204" s="176" t="str">
        <f>IF(AND('Overflow Report'!$L202="Release [Sewer], Dry Weather",'Overflow Report'!$AA202="December"),'Overflow Report'!$N202,"0")</f>
        <v>0</v>
      </c>
      <c r="BI204" s="176"/>
      <c r="BJ204" s="176" t="str">
        <f>IF(AND('Overflow Report'!$L202="Release [Sewer], Wet Weather",'Overflow Report'!$AA202="January"),'Overflow Report'!$N202,"0")</f>
        <v>0</v>
      </c>
      <c r="BK204" s="176" t="str">
        <f>IF(AND('Overflow Report'!$L202="Release [Sewer], Wet Weather",'Overflow Report'!$AA202="February"),'Overflow Report'!$N202,"0")</f>
        <v>0</v>
      </c>
      <c r="BL204" s="176" t="str">
        <f>IF(AND('Overflow Report'!$L202="Release [Sewer], Wet Weather",'Overflow Report'!$AA202="March"),'Overflow Report'!$N202,"0")</f>
        <v>0</v>
      </c>
      <c r="BM204" s="176" t="str">
        <f>IF(AND('Overflow Report'!$L202="Release [Sewer], Wet Weather",'Overflow Report'!$AA202="April"),'Overflow Report'!$N202,"0")</f>
        <v>0</v>
      </c>
      <c r="BN204" s="176" t="str">
        <f>IF(AND('Overflow Report'!$L202="Release [Sewer], Wet Weather",'Overflow Report'!$AA202="May"),'Overflow Report'!$N202,"0")</f>
        <v>0</v>
      </c>
      <c r="BO204" s="176" t="str">
        <f>IF(AND('Overflow Report'!$L202="Release [Sewer], Wet Weather",'Overflow Report'!$AA202="June"),'Overflow Report'!$N202,"0")</f>
        <v>0</v>
      </c>
      <c r="BP204" s="176" t="str">
        <f>IF(AND('Overflow Report'!$L202="Release [Sewer], Wet Weather",'Overflow Report'!$AA202="July"),'Overflow Report'!$N202,"0")</f>
        <v>0</v>
      </c>
      <c r="BQ204" s="176" t="str">
        <f>IF(AND('Overflow Report'!$L202="Release [Sewer], Wet Weather",'Overflow Report'!$AA202="August"),'Overflow Report'!$N202,"0")</f>
        <v>0</v>
      </c>
      <c r="BR204" s="176" t="str">
        <f>IF(AND('Overflow Report'!$L202="Release [Sewer], Wet Weather",'Overflow Report'!$AA202="September"),'Overflow Report'!$N202,"0")</f>
        <v>0</v>
      </c>
      <c r="BS204" s="176" t="str">
        <f>IF(AND('Overflow Report'!$L202="Release [Sewer], Wet Weather",'Overflow Report'!$AA202="October"),'Overflow Report'!$N202,"0")</f>
        <v>0</v>
      </c>
      <c r="BT204" s="176" t="str">
        <f>IF(AND('Overflow Report'!$L202="Release [Sewer], Wet Weather",'Overflow Report'!$AA202="November"),'Overflow Report'!$N202,"0")</f>
        <v>0</v>
      </c>
      <c r="BU204" s="176" t="str">
        <f>IF(AND('Overflow Report'!$L202="Release [Sewer], Wet Weather",'Overflow Report'!$AA202="December"),'Overflow Report'!$N202,"0")</f>
        <v>0</v>
      </c>
      <c r="BV204" s="176"/>
      <c r="BW204" s="176"/>
      <c r="BX204" s="176"/>
      <c r="BY204" s="176"/>
      <c r="BZ204" s="176"/>
      <c r="CA204" s="176"/>
      <c r="CB204" s="176"/>
      <c r="CC204" s="176"/>
      <c r="CD204" s="176"/>
      <c r="CE204" s="176"/>
      <c r="CF204" s="176"/>
      <c r="CG204" s="176"/>
      <c r="CH204" s="176"/>
      <c r="CI204" s="176"/>
      <c r="CJ204" s="176"/>
      <c r="DK204" s="159"/>
      <c r="DL204" s="159"/>
      <c r="DM204" s="159"/>
      <c r="DN204" s="159"/>
      <c r="DO204" s="159"/>
      <c r="DP204" s="159"/>
      <c r="DQ204" s="159"/>
      <c r="DR204" s="159"/>
      <c r="DS204" s="159"/>
      <c r="DT204" s="159"/>
      <c r="DU204" s="159"/>
      <c r="DV204" s="159"/>
      <c r="DW204" s="159"/>
      <c r="DX204" s="159"/>
    </row>
    <row r="205" spans="3:128" s="173" customFormat="1" ht="15">
      <c r="C205" s="174"/>
      <c r="D205" s="174"/>
      <c r="E205" s="174"/>
      <c r="R205" s="176"/>
      <c r="S205" s="176"/>
      <c r="T205" s="176"/>
      <c r="U205" s="176"/>
      <c r="V205" s="176"/>
      <c r="W205" s="176" t="str">
        <f>IF(AND('Overflow Report'!$L203="SSO, Dry Weather",'Overflow Report'!$AA203="January"),'Overflow Report'!$N203,"0")</f>
        <v>0</v>
      </c>
      <c r="X205" s="176" t="str">
        <f>IF(AND('Overflow Report'!$L203="SSO, Dry Weather",'Overflow Report'!$AA203="February"),'Overflow Report'!$N203,"0")</f>
        <v>0</v>
      </c>
      <c r="Y205" s="176" t="str">
        <f>IF(AND('Overflow Report'!$L203="SSO, Dry Weather",'Overflow Report'!$AA203="March"),'Overflow Report'!$N203,"0")</f>
        <v>0</v>
      </c>
      <c r="Z205" s="176" t="str">
        <f>IF(AND('Overflow Report'!$L203="SSO, Dry Weather",'Overflow Report'!$AA203="April"),'Overflow Report'!$N203,"0")</f>
        <v>0</v>
      </c>
      <c r="AA205" s="176" t="str">
        <f>IF(AND('Overflow Report'!$L203="SSO, Dry Weather",'Overflow Report'!$AA203="May"),'Overflow Report'!$N203,"0")</f>
        <v>0</v>
      </c>
      <c r="AB205" s="176" t="str">
        <f>IF(AND('Overflow Report'!$L203="SSO, Dry Weather",'Overflow Report'!$AA203="June"),'Overflow Report'!$N203,"0")</f>
        <v>0</v>
      </c>
      <c r="AC205" s="176" t="str">
        <f>IF(AND('Overflow Report'!$L203="SSO, Dry Weather",'Overflow Report'!$AA203="July"),'Overflow Report'!$N203,"0")</f>
        <v>0</v>
      </c>
      <c r="AD205" s="176" t="str">
        <f>IF(AND('Overflow Report'!$L203="SSO, Dry Weather",'Overflow Report'!$AA203="August"),'Overflow Report'!$N203,"0")</f>
        <v>0</v>
      </c>
      <c r="AE205" s="176" t="str">
        <f>IF(AND('Overflow Report'!$L203="SSO, Dry Weather",'Overflow Report'!$AA203="September"),'Overflow Report'!$N203,"0")</f>
        <v>0</v>
      </c>
      <c r="AF205" s="176" t="str">
        <f>IF(AND('Overflow Report'!$L203="SSO, Dry Weather",'Overflow Report'!$AA203="October"),'Overflow Report'!$N203,"0")</f>
        <v>0</v>
      </c>
      <c r="AG205" s="176" t="str">
        <f>IF(AND('Overflow Report'!$L203="SSO, Dry Weather",'Overflow Report'!$AA203="November"),'Overflow Report'!$N203,"0")</f>
        <v>0</v>
      </c>
      <c r="AH205" s="176" t="str">
        <f>IF(AND('Overflow Report'!$L203="SSO, Dry Weather",'Overflow Report'!$AA203="December"),'Overflow Report'!$N203,"0")</f>
        <v>0</v>
      </c>
      <c r="AI205" s="176"/>
      <c r="AJ205" s="176" t="str">
        <f>IF(AND('Overflow Report'!$L203="SSO, Wet Weather",'Overflow Report'!$AA203="January"),'Overflow Report'!$N203,"0")</f>
        <v>0</v>
      </c>
      <c r="AK205" s="176" t="str">
        <f>IF(AND('Overflow Report'!$L203="SSO, Wet Weather",'Overflow Report'!$AA203="February"),'Overflow Report'!$N203,"0")</f>
        <v>0</v>
      </c>
      <c r="AL205" s="176" t="str">
        <f>IF(AND('Overflow Report'!$L203="SSO, Wet Weather",'Overflow Report'!$AA203="March"),'Overflow Report'!$N203,"0")</f>
        <v>0</v>
      </c>
      <c r="AM205" s="176" t="str">
        <f>IF(AND('Overflow Report'!$L203="SSO, Wet Weather",'Overflow Report'!$AA203="April"),'Overflow Report'!$N203,"0")</f>
        <v>0</v>
      </c>
      <c r="AN205" s="176" t="str">
        <f>IF(AND('Overflow Report'!$L203="SSO, Wet Weather",'Overflow Report'!$AA203="May"),'Overflow Report'!$N203,"0")</f>
        <v>0</v>
      </c>
      <c r="AO205" s="176" t="str">
        <f>IF(AND('Overflow Report'!$L203="SSO, Wet Weather",'Overflow Report'!$AA203="June"),'Overflow Report'!$N203,"0")</f>
        <v>0</v>
      </c>
      <c r="AP205" s="176" t="str">
        <f>IF(AND('Overflow Report'!$L203="SSO, Wet Weather",'Overflow Report'!$AA203="July"),'Overflow Report'!$N203,"0")</f>
        <v>0</v>
      </c>
      <c r="AQ205" s="176" t="str">
        <f>IF(AND('Overflow Report'!$L203="SSO, Wet Weather",'Overflow Report'!$AA203="August"),'Overflow Report'!$N203,"0")</f>
        <v>0</v>
      </c>
      <c r="AR205" s="176" t="str">
        <f>IF(AND('Overflow Report'!$L203="SSO, Wet Weather",'Overflow Report'!$AA203="September"),'Overflow Report'!$N203,"0")</f>
        <v>0</v>
      </c>
      <c r="AS205" s="176" t="str">
        <f>IF(AND('Overflow Report'!$L203="SSO, Wet Weather",'Overflow Report'!$AA203="October"),'Overflow Report'!$N203,"0")</f>
        <v>0</v>
      </c>
      <c r="AT205" s="176" t="str">
        <f>IF(AND('Overflow Report'!$L203="SSO, Wet Weather",'Overflow Report'!$AA203="November"),'Overflow Report'!$N203,"0")</f>
        <v>0</v>
      </c>
      <c r="AU205" s="176" t="str">
        <f>IF(AND('Overflow Report'!$L203="SSO, Wet Weather",'Overflow Report'!$AA203="December"),'Overflow Report'!$N203,"0")</f>
        <v>0</v>
      </c>
      <c r="AV205" s="176"/>
      <c r="AW205" s="176" t="str">
        <f>IF(AND('Overflow Report'!$L203="Release [Sewer], Dry Weather",'Overflow Report'!$AA203="January"),'Overflow Report'!$N203,"0")</f>
        <v>0</v>
      </c>
      <c r="AX205" s="176" t="str">
        <f>IF(AND('Overflow Report'!$L203="Release [Sewer], Dry Weather",'Overflow Report'!$AA203="February"),'Overflow Report'!$N203,"0")</f>
        <v>0</v>
      </c>
      <c r="AY205" s="176" t="str">
        <f>IF(AND('Overflow Report'!$L203="Release [Sewer], Dry Weather",'Overflow Report'!$AA203="March"),'Overflow Report'!$N203,"0")</f>
        <v>0</v>
      </c>
      <c r="AZ205" s="176" t="str">
        <f>IF(AND('Overflow Report'!$L203="Release [Sewer], Dry Weather",'Overflow Report'!$AA203="April"),'Overflow Report'!$N203,"0")</f>
        <v>0</v>
      </c>
      <c r="BA205" s="176" t="str">
        <f>IF(AND('Overflow Report'!$L203="Release [Sewer], Dry Weather",'Overflow Report'!$AA203="May"),'Overflow Report'!$N203,"0")</f>
        <v>0</v>
      </c>
      <c r="BB205" s="176" t="str">
        <f>IF(AND('Overflow Report'!$L203="Release [Sewer], Dry Weather",'Overflow Report'!$AA203="June"),'Overflow Report'!$N203,"0")</f>
        <v>0</v>
      </c>
      <c r="BC205" s="176" t="str">
        <f>IF(AND('Overflow Report'!$L203="Release [Sewer], Dry Weather",'Overflow Report'!$AA203="July"),'Overflow Report'!$N203,"0")</f>
        <v>0</v>
      </c>
      <c r="BD205" s="176" t="str">
        <f>IF(AND('Overflow Report'!$L203="Release [Sewer], Dry Weather",'Overflow Report'!$AA203="August"),'Overflow Report'!$N203,"0")</f>
        <v>0</v>
      </c>
      <c r="BE205" s="176" t="str">
        <f>IF(AND('Overflow Report'!$L203="Release [Sewer], Dry Weather",'Overflow Report'!$AA203="September"),'Overflow Report'!$N203,"0")</f>
        <v>0</v>
      </c>
      <c r="BF205" s="176" t="str">
        <f>IF(AND('Overflow Report'!$L203="Release [Sewer], Dry Weather",'Overflow Report'!$AA203="October"),'Overflow Report'!$N203,"0")</f>
        <v>0</v>
      </c>
      <c r="BG205" s="176" t="str">
        <f>IF(AND('Overflow Report'!$L203="Release [Sewer], Dry Weather",'Overflow Report'!$AA203="November"),'Overflow Report'!$N203,"0")</f>
        <v>0</v>
      </c>
      <c r="BH205" s="176" t="str">
        <f>IF(AND('Overflow Report'!$L203="Release [Sewer], Dry Weather",'Overflow Report'!$AA203="December"),'Overflow Report'!$N203,"0")</f>
        <v>0</v>
      </c>
      <c r="BI205" s="176"/>
      <c r="BJ205" s="176" t="str">
        <f>IF(AND('Overflow Report'!$L203="Release [Sewer], Wet Weather",'Overflow Report'!$AA203="January"),'Overflow Report'!$N203,"0")</f>
        <v>0</v>
      </c>
      <c r="BK205" s="176" t="str">
        <f>IF(AND('Overflow Report'!$L203="Release [Sewer], Wet Weather",'Overflow Report'!$AA203="February"),'Overflow Report'!$N203,"0")</f>
        <v>0</v>
      </c>
      <c r="BL205" s="176" t="str">
        <f>IF(AND('Overflow Report'!$L203="Release [Sewer], Wet Weather",'Overflow Report'!$AA203="March"),'Overflow Report'!$N203,"0")</f>
        <v>0</v>
      </c>
      <c r="BM205" s="176" t="str">
        <f>IF(AND('Overflow Report'!$L203="Release [Sewer], Wet Weather",'Overflow Report'!$AA203="April"),'Overflow Report'!$N203,"0")</f>
        <v>0</v>
      </c>
      <c r="BN205" s="176" t="str">
        <f>IF(AND('Overflow Report'!$L203="Release [Sewer], Wet Weather",'Overflow Report'!$AA203="May"),'Overflow Report'!$N203,"0")</f>
        <v>0</v>
      </c>
      <c r="BO205" s="176" t="str">
        <f>IF(AND('Overflow Report'!$L203="Release [Sewer], Wet Weather",'Overflow Report'!$AA203="June"),'Overflow Report'!$N203,"0")</f>
        <v>0</v>
      </c>
      <c r="BP205" s="176" t="str">
        <f>IF(AND('Overflow Report'!$L203="Release [Sewer], Wet Weather",'Overflow Report'!$AA203="July"),'Overflow Report'!$N203,"0")</f>
        <v>0</v>
      </c>
      <c r="BQ205" s="176" t="str">
        <f>IF(AND('Overflow Report'!$L203="Release [Sewer], Wet Weather",'Overflow Report'!$AA203="August"),'Overflow Report'!$N203,"0")</f>
        <v>0</v>
      </c>
      <c r="BR205" s="176" t="str">
        <f>IF(AND('Overflow Report'!$L203="Release [Sewer], Wet Weather",'Overflow Report'!$AA203="September"),'Overflow Report'!$N203,"0")</f>
        <v>0</v>
      </c>
      <c r="BS205" s="176" t="str">
        <f>IF(AND('Overflow Report'!$L203="Release [Sewer], Wet Weather",'Overflow Report'!$AA203="October"),'Overflow Report'!$N203,"0")</f>
        <v>0</v>
      </c>
      <c r="BT205" s="176" t="str">
        <f>IF(AND('Overflow Report'!$L203="Release [Sewer], Wet Weather",'Overflow Report'!$AA203="November"),'Overflow Report'!$N203,"0")</f>
        <v>0</v>
      </c>
      <c r="BU205" s="176" t="str">
        <f>IF(AND('Overflow Report'!$L203="Release [Sewer], Wet Weather",'Overflow Report'!$AA203="December"),'Overflow Report'!$N203,"0")</f>
        <v>0</v>
      </c>
      <c r="BV205" s="176"/>
      <c r="BW205" s="176"/>
      <c r="BX205" s="176"/>
      <c r="BY205" s="176"/>
      <c r="BZ205" s="176"/>
      <c r="CA205" s="176"/>
      <c r="CB205" s="176"/>
      <c r="CC205" s="176"/>
      <c r="CD205" s="176"/>
      <c r="CE205" s="176"/>
      <c r="CF205" s="176"/>
      <c r="CG205" s="176"/>
      <c r="CH205" s="176"/>
      <c r="CI205" s="176"/>
      <c r="CJ205" s="176"/>
      <c r="DK205" s="159"/>
      <c r="DL205" s="159"/>
      <c r="DM205" s="159"/>
      <c r="DN205" s="159"/>
      <c r="DO205" s="159"/>
      <c r="DP205" s="159"/>
      <c r="DQ205" s="159"/>
      <c r="DR205" s="159"/>
      <c r="DS205" s="159"/>
      <c r="DT205" s="159"/>
      <c r="DU205" s="159"/>
      <c r="DV205" s="159"/>
      <c r="DW205" s="159"/>
      <c r="DX205" s="159"/>
    </row>
    <row r="206" spans="3:128" s="173" customFormat="1" ht="15">
      <c r="C206" s="174"/>
      <c r="D206" s="174"/>
      <c r="E206" s="174"/>
      <c r="R206" s="176"/>
      <c r="S206" s="176"/>
      <c r="T206" s="176"/>
      <c r="U206" s="176"/>
      <c r="V206" s="176"/>
      <c r="W206" s="176" t="str">
        <f>IF(AND('Overflow Report'!$L204="SSO, Dry Weather",'Overflow Report'!$AA204="January"),'Overflow Report'!$N204,"0")</f>
        <v>0</v>
      </c>
      <c r="X206" s="176" t="str">
        <f>IF(AND('Overflow Report'!$L204="SSO, Dry Weather",'Overflow Report'!$AA204="February"),'Overflow Report'!$N204,"0")</f>
        <v>0</v>
      </c>
      <c r="Y206" s="176" t="str">
        <f>IF(AND('Overflow Report'!$L204="SSO, Dry Weather",'Overflow Report'!$AA204="March"),'Overflow Report'!$N204,"0")</f>
        <v>0</v>
      </c>
      <c r="Z206" s="176" t="str">
        <f>IF(AND('Overflow Report'!$L204="SSO, Dry Weather",'Overflow Report'!$AA204="April"),'Overflow Report'!$N204,"0")</f>
        <v>0</v>
      </c>
      <c r="AA206" s="176" t="str">
        <f>IF(AND('Overflow Report'!$L204="SSO, Dry Weather",'Overflow Report'!$AA204="May"),'Overflow Report'!$N204,"0")</f>
        <v>0</v>
      </c>
      <c r="AB206" s="176" t="str">
        <f>IF(AND('Overflow Report'!$L204="SSO, Dry Weather",'Overflow Report'!$AA204="June"),'Overflow Report'!$N204,"0")</f>
        <v>0</v>
      </c>
      <c r="AC206" s="176" t="str">
        <f>IF(AND('Overflow Report'!$L204="SSO, Dry Weather",'Overflow Report'!$AA204="July"),'Overflow Report'!$N204,"0")</f>
        <v>0</v>
      </c>
      <c r="AD206" s="176" t="str">
        <f>IF(AND('Overflow Report'!$L204="SSO, Dry Weather",'Overflow Report'!$AA204="August"),'Overflow Report'!$N204,"0")</f>
        <v>0</v>
      </c>
      <c r="AE206" s="176" t="str">
        <f>IF(AND('Overflow Report'!$L204="SSO, Dry Weather",'Overflow Report'!$AA204="September"),'Overflow Report'!$N204,"0")</f>
        <v>0</v>
      </c>
      <c r="AF206" s="176" t="str">
        <f>IF(AND('Overflow Report'!$L204="SSO, Dry Weather",'Overflow Report'!$AA204="October"),'Overflow Report'!$N204,"0")</f>
        <v>0</v>
      </c>
      <c r="AG206" s="176" t="str">
        <f>IF(AND('Overflow Report'!$L204="SSO, Dry Weather",'Overflow Report'!$AA204="November"),'Overflow Report'!$N204,"0")</f>
        <v>0</v>
      </c>
      <c r="AH206" s="176" t="str">
        <f>IF(AND('Overflow Report'!$L204="SSO, Dry Weather",'Overflow Report'!$AA204="December"),'Overflow Report'!$N204,"0")</f>
        <v>0</v>
      </c>
      <c r="AI206" s="176"/>
      <c r="AJ206" s="176" t="str">
        <f>IF(AND('Overflow Report'!$L204="SSO, Wet Weather",'Overflow Report'!$AA204="January"),'Overflow Report'!$N204,"0")</f>
        <v>0</v>
      </c>
      <c r="AK206" s="176" t="str">
        <f>IF(AND('Overflow Report'!$L204="SSO, Wet Weather",'Overflow Report'!$AA204="February"),'Overflow Report'!$N204,"0")</f>
        <v>0</v>
      </c>
      <c r="AL206" s="176" t="str">
        <f>IF(AND('Overflow Report'!$L204="SSO, Wet Weather",'Overflow Report'!$AA204="March"),'Overflow Report'!$N204,"0")</f>
        <v>0</v>
      </c>
      <c r="AM206" s="176" t="str">
        <f>IF(AND('Overflow Report'!$L204="SSO, Wet Weather",'Overflow Report'!$AA204="April"),'Overflow Report'!$N204,"0")</f>
        <v>0</v>
      </c>
      <c r="AN206" s="176" t="str">
        <f>IF(AND('Overflow Report'!$L204="SSO, Wet Weather",'Overflow Report'!$AA204="May"),'Overflow Report'!$N204,"0")</f>
        <v>0</v>
      </c>
      <c r="AO206" s="176" t="str">
        <f>IF(AND('Overflow Report'!$L204="SSO, Wet Weather",'Overflow Report'!$AA204="June"),'Overflow Report'!$N204,"0")</f>
        <v>0</v>
      </c>
      <c r="AP206" s="176" t="str">
        <f>IF(AND('Overflow Report'!$L204="SSO, Wet Weather",'Overflow Report'!$AA204="July"),'Overflow Report'!$N204,"0")</f>
        <v>0</v>
      </c>
      <c r="AQ206" s="176" t="str">
        <f>IF(AND('Overflow Report'!$L204="SSO, Wet Weather",'Overflow Report'!$AA204="August"),'Overflow Report'!$N204,"0")</f>
        <v>0</v>
      </c>
      <c r="AR206" s="176" t="str">
        <f>IF(AND('Overflow Report'!$L204="SSO, Wet Weather",'Overflow Report'!$AA204="September"),'Overflow Report'!$N204,"0")</f>
        <v>0</v>
      </c>
      <c r="AS206" s="176" t="str">
        <f>IF(AND('Overflow Report'!$L204="SSO, Wet Weather",'Overflow Report'!$AA204="October"),'Overflow Report'!$N204,"0")</f>
        <v>0</v>
      </c>
      <c r="AT206" s="176" t="str">
        <f>IF(AND('Overflow Report'!$L204="SSO, Wet Weather",'Overflow Report'!$AA204="November"),'Overflow Report'!$N204,"0")</f>
        <v>0</v>
      </c>
      <c r="AU206" s="176" t="str">
        <f>IF(AND('Overflow Report'!$L204="SSO, Wet Weather",'Overflow Report'!$AA204="December"),'Overflow Report'!$N204,"0")</f>
        <v>0</v>
      </c>
      <c r="AV206" s="176"/>
      <c r="AW206" s="176" t="str">
        <f>IF(AND('Overflow Report'!$L204="Release [Sewer], Dry Weather",'Overflow Report'!$AA204="January"),'Overflow Report'!$N204,"0")</f>
        <v>0</v>
      </c>
      <c r="AX206" s="176" t="str">
        <f>IF(AND('Overflow Report'!$L204="Release [Sewer], Dry Weather",'Overflow Report'!$AA204="February"),'Overflow Report'!$N204,"0")</f>
        <v>0</v>
      </c>
      <c r="AY206" s="176" t="str">
        <f>IF(AND('Overflow Report'!$L204="Release [Sewer], Dry Weather",'Overflow Report'!$AA204="March"),'Overflow Report'!$N204,"0")</f>
        <v>0</v>
      </c>
      <c r="AZ206" s="176" t="str">
        <f>IF(AND('Overflow Report'!$L204="Release [Sewer], Dry Weather",'Overflow Report'!$AA204="April"),'Overflow Report'!$N204,"0")</f>
        <v>0</v>
      </c>
      <c r="BA206" s="176" t="str">
        <f>IF(AND('Overflow Report'!$L204="Release [Sewer], Dry Weather",'Overflow Report'!$AA204="May"),'Overflow Report'!$N204,"0")</f>
        <v>0</v>
      </c>
      <c r="BB206" s="176" t="str">
        <f>IF(AND('Overflow Report'!$L204="Release [Sewer], Dry Weather",'Overflow Report'!$AA204="June"),'Overflow Report'!$N204,"0")</f>
        <v>0</v>
      </c>
      <c r="BC206" s="176" t="str">
        <f>IF(AND('Overflow Report'!$L204="Release [Sewer], Dry Weather",'Overflow Report'!$AA204="July"),'Overflow Report'!$N204,"0")</f>
        <v>0</v>
      </c>
      <c r="BD206" s="176" t="str">
        <f>IF(AND('Overflow Report'!$L204="Release [Sewer], Dry Weather",'Overflow Report'!$AA204="August"),'Overflow Report'!$N204,"0")</f>
        <v>0</v>
      </c>
      <c r="BE206" s="176" t="str">
        <f>IF(AND('Overflow Report'!$L204="Release [Sewer], Dry Weather",'Overflow Report'!$AA204="September"),'Overflow Report'!$N204,"0")</f>
        <v>0</v>
      </c>
      <c r="BF206" s="176" t="str">
        <f>IF(AND('Overflow Report'!$L204="Release [Sewer], Dry Weather",'Overflow Report'!$AA204="October"),'Overflow Report'!$N204,"0")</f>
        <v>0</v>
      </c>
      <c r="BG206" s="176" t="str">
        <f>IF(AND('Overflow Report'!$L204="Release [Sewer], Dry Weather",'Overflow Report'!$AA204="November"),'Overflow Report'!$N204,"0")</f>
        <v>0</v>
      </c>
      <c r="BH206" s="176" t="str">
        <f>IF(AND('Overflow Report'!$L204="Release [Sewer], Dry Weather",'Overflow Report'!$AA204="December"),'Overflow Report'!$N204,"0")</f>
        <v>0</v>
      </c>
      <c r="BI206" s="176"/>
      <c r="BJ206" s="176" t="str">
        <f>IF(AND('Overflow Report'!$L204="Release [Sewer], Wet Weather",'Overflow Report'!$AA204="January"),'Overflow Report'!$N204,"0")</f>
        <v>0</v>
      </c>
      <c r="BK206" s="176" t="str">
        <f>IF(AND('Overflow Report'!$L204="Release [Sewer], Wet Weather",'Overflow Report'!$AA204="February"),'Overflow Report'!$N204,"0")</f>
        <v>0</v>
      </c>
      <c r="BL206" s="176" t="str">
        <f>IF(AND('Overflow Report'!$L204="Release [Sewer], Wet Weather",'Overflow Report'!$AA204="March"),'Overflow Report'!$N204,"0")</f>
        <v>0</v>
      </c>
      <c r="BM206" s="176" t="str">
        <f>IF(AND('Overflow Report'!$L204="Release [Sewer], Wet Weather",'Overflow Report'!$AA204="April"),'Overflow Report'!$N204,"0")</f>
        <v>0</v>
      </c>
      <c r="BN206" s="176" t="str">
        <f>IF(AND('Overflow Report'!$L204="Release [Sewer], Wet Weather",'Overflow Report'!$AA204="May"),'Overflow Report'!$N204,"0")</f>
        <v>0</v>
      </c>
      <c r="BO206" s="176" t="str">
        <f>IF(AND('Overflow Report'!$L204="Release [Sewer], Wet Weather",'Overflow Report'!$AA204="June"),'Overflow Report'!$N204,"0")</f>
        <v>0</v>
      </c>
      <c r="BP206" s="176" t="str">
        <f>IF(AND('Overflow Report'!$L204="Release [Sewer], Wet Weather",'Overflow Report'!$AA204="July"),'Overflow Report'!$N204,"0")</f>
        <v>0</v>
      </c>
      <c r="BQ206" s="176" t="str">
        <f>IF(AND('Overflow Report'!$L204="Release [Sewer], Wet Weather",'Overflow Report'!$AA204="August"),'Overflow Report'!$N204,"0")</f>
        <v>0</v>
      </c>
      <c r="BR206" s="176" t="str">
        <f>IF(AND('Overflow Report'!$L204="Release [Sewer], Wet Weather",'Overflow Report'!$AA204="September"),'Overflow Report'!$N204,"0")</f>
        <v>0</v>
      </c>
      <c r="BS206" s="176" t="str">
        <f>IF(AND('Overflow Report'!$L204="Release [Sewer], Wet Weather",'Overflow Report'!$AA204="October"),'Overflow Report'!$N204,"0")</f>
        <v>0</v>
      </c>
      <c r="BT206" s="176" t="str">
        <f>IF(AND('Overflow Report'!$L204="Release [Sewer], Wet Weather",'Overflow Report'!$AA204="November"),'Overflow Report'!$N204,"0")</f>
        <v>0</v>
      </c>
      <c r="BU206" s="176" t="str">
        <f>IF(AND('Overflow Report'!$L204="Release [Sewer], Wet Weather",'Overflow Report'!$AA204="December"),'Overflow Report'!$N204,"0")</f>
        <v>0</v>
      </c>
      <c r="BV206" s="176"/>
      <c r="BW206" s="176"/>
      <c r="BX206" s="176"/>
      <c r="BY206" s="176"/>
      <c r="BZ206" s="176"/>
      <c r="CA206" s="176"/>
      <c r="CB206" s="176"/>
      <c r="CC206" s="176"/>
      <c r="CD206" s="176"/>
      <c r="CE206" s="176"/>
      <c r="CF206" s="176"/>
      <c r="CG206" s="176"/>
      <c r="CH206" s="176"/>
      <c r="CI206" s="176"/>
      <c r="CJ206" s="176"/>
      <c r="DK206" s="159"/>
      <c r="DL206" s="159"/>
      <c r="DM206" s="159"/>
      <c r="DN206" s="159"/>
      <c r="DO206" s="159"/>
      <c r="DP206" s="159"/>
      <c r="DQ206" s="159"/>
      <c r="DR206" s="159"/>
      <c r="DS206" s="159"/>
      <c r="DT206" s="159"/>
      <c r="DU206" s="159"/>
      <c r="DV206" s="159"/>
      <c r="DW206" s="159"/>
      <c r="DX206" s="159"/>
    </row>
    <row r="207" spans="3:128" s="173" customFormat="1" ht="15">
      <c r="C207" s="174"/>
      <c r="D207" s="174"/>
      <c r="E207" s="174"/>
      <c r="R207" s="176"/>
      <c r="S207" s="176"/>
      <c r="T207" s="176"/>
      <c r="U207" s="176"/>
      <c r="V207" s="176"/>
      <c r="W207" s="176" t="str">
        <f>IF(AND('Overflow Report'!$L205="SSO, Dry Weather",'Overflow Report'!$AA205="January"),'Overflow Report'!$N205,"0")</f>
        <v>0</v>
      </c>
      <c r="X207" s="176" t="str">
        <f>IF(AND('Overflow Report'!$L205="SSO, Dry Weather",'Overflow Report'!$AA205="February"),'Overflow Report'!$N205,"0")</f>
        <v>0</v>
      </c>
      <c r="Y207" s="176" t="str">
        <f>IF(AND('Overflow Report'!$L205="SSO, Dry Weather",'Overflow Report'!$AA205="March"),'Overflow Report'!$N205,"0")</f>
        <v>0</v>
      </c>
      <c r="Z207" s="176" t="str">
        <f>IF(AND('Overflow Report'!$L205="SSO, Dry Weather",'Overflow Report'!$AA205="April"),'Overflow Report'!$N205,"0")</f>
        <v>0</v>
      </c>
      <c r="AA207" s="176" t="str">
        <f>IF(AND('Overflow Report'!$L205="SSO, Dry Weather",'Overflow Report'!$AA205="May"),'Overflow Report'!$N205,"0")</f>
        <v>0</v>
      </c>
      <c r="AB207" s="176" t="str">
        <f>IF(AND('Overflow Report'!$L205="SSO, Dry Weather",'Overflow Report'!$AA205="June"),'Overflow Report'!$N205,"0")</f>
        <v>0</v>
      </c>
      <c r="AC207" s="176" t="str">
        <f>IF(AND('Overflow Report'!$L205="SSO, Dry Weather",'Overflow Report'!$AA205="July"),'Overflow Report'!$N205,"0")</f>
        <v>0</v>
      </c>
      <c r="AD207" s="176" t="str">
        <f>IF(AND('Overflow Report'!$L205="SSO, Dry Weather",'Overflow Report'!$AA205="August"),'Overflow Report'!$N205,"0")</f>
        <v>0</v>
      </c>
      <c r="AE207" s="176" t="str">
        <f>IF(AND('Overflow Report'!$L205="SSO, Dry Weather",'Overflow Report'!$AA205="September"),'Overflow Report'!$N205,"0")</f>
        <v>0</v>
      </c>
      <c r="AF207" s="176" t="str">
        <f>IF(AND('Overflow Report'!$L205="SSO, Dry Weather",'Overflow Report'!$AA205="October"),'Overflow Report'!$N205,"0")</f>
        <v>0</v>
      </c>
      <c r="AG207" s="176" t="str">
        <f>IF(AND('Overflow Report'!$L205="SSO, Dry Weather",'Overflow Report'!$AA205="November"),'Overflow Report'!$N205,"0")</f>
        <v>0</v>
      </c>
      <c r="AH207" s="176" t="str">
        <f>IF(AND('Overflow Report'!$L205="SSO, Dry Weather",'Overflow Report'!$AA205="December"),'Overflow Report'!$N205,"0")</f>
        <v>0</v>
      </c>
      <c r="AI207" s="176"/>
      <c r="AJ207" s="176" t="str">
        <f>IF(AND('Overflow Report'!$L205="SSO, Wet Weather",'Overflow Report'!$AA205="January"),'Overflow Report'!$N205,"0")</f>
        <v>0</v>
      </c>
      <c r="AK207" s="176" t="str">
        <f>IF(AND('Overflow Report'!$L205="SSO, Wet Weather",'Overflow Report'!$AA205="February"),'Overflow Report'!$N205,"0")</f>
        <v>0</v>
      </c>
      <c r="AL207" s="176" t="str">
        <f>IF(AND('Overflow Report'!$L205="SSO, Wet Weather",'Overflow Report'!$AA205="March"),'Overflow Report'!$N205,"0")</f>
        <v>0</v>
      </c>
      <c r="AM207" s="176" t="str">
        <f>IF(AND('Overflow Report'!$L205="SSO, Wet Weather",'Overflow Report'!$AA205="April"),'Overflow Report'!$N205,"0")</f>
        <v>0</v>
      </c>
      <c r="AN207" s="176" t="str">
        <f>IF(AND('Overflow Report'!$L205="SSO, Wet Weather",'Overflow Report'!$AA205="May"),'Overflow Report'!$N205,"0")</f>
        <v>0</v>
      </c>
      <c r="AO207" s="176" t="str">
        <f>IF(AND('Overflow Report'!$L205="SSO, Wet Weather",'Overflow Report'!$AA205="June"),'Overflow Report'!$N205,"0")</f>
        <v>0</v>
      </c>
      <c r="AP207" s="176" t="str">
        <f>IF(AND('Overflow Report'!$L205="SSO, Wet Weather",'Overflow Report'!$AA205="July"),'Overflow Report'!$N205,"0")</f>
        <v>0</v>
      </c>
      <c r="AQ207" s="176" t="str">
        <f>IF(AND('Overflow Report'!$L205="SSO, Wet Weather",'Overflow Report'!$AA205="August"),'Overflow Report'!$N205,"0")</f>
        <v>0</v>
      </c>
      <c r="AR207" s="176" t="str">
        <f>IF(AND('Overflow Report'!$L205="SSO, Wet Weather",'Overflow Report'!$AA205="September"),'Overflow Report'!$N205,"0")</f>
        <v>0</v>
      </c>
      <c r="AS207" s="176" t="str">
        <f>IF(AND('Overflow Report'!$L205="SSO, Wet Weather",'Overflow Report'!$AA205="October"),'Overflow Report'!$N205,"0")</f>
        <v>0</v>
      </c>
      <c r="AT207" s="176" t="str">
        <f>IF(AND('Overflow Report'!$L205="SSO, Wet Weather",'Overflow Report'!$AA205="November"),'Overflow Report'!$N205,"0")</f>
        <v>0</v>
      </c>
      <c r="AU207" s="176" t="str">
        <f>IF(AND('Overflow Report'!$L205="SSO, Wet Weather",'Overflow Report'!$AA205="December"),'Overflow Report'!$N205,"0")</f>
        <v>0</v>
      </c>
      <c r="AV207" s="176"/>
      <c r="AW207" s="176" t="str">
        <f>IF(AND('Overflow Report'!$L205="Release [Sewer], Dry Weather",'Overflow Report'!$AA205="January"),'Overflow Report'!$N205,"0")</f>
        <v>0</v>
      </c>
      <c r="AX207" s="176" t="str">
        <f>IF(AND('Overflow Report'!$L205="Release [Sewer], Dry Weather",'Overflow Report'!$AA205="February"),'Overflow Report'!$N205,"0")</f>
        <v>0</v>
      </c>
      <c r="AY207" s="176" t="str">
        <f>IF(AND('Overflow Report'!$L205="Release [Sewer], Dry Weather",'Overflow Report'!$AA205="March"),'Overflow Report'!$N205,"0")</f>
        <v>0</v>
      </c>
      <c r="AZ207" s="176" t="str">
        <f>IF(AND('Overflow Report'!$L205="Release [Sewer], Dry Weather",'Overflow Report'!$AA205="April"),'Overflow Report'!$N205,"0")</f>
        <v>0</v>
      </c>
      <c r="BA207" s="176" t="str">
        <f>IF(AND('Overflow Report'!$L205="Release [Sewer], Dry Weather",'Overflow Report'!$AA205="May"),'Overflow Report'!$N205,"0")</f>
        <v>0</v>
      </c>
      <c r="BB207" s="176" t="str">
        <f>IF(AND('Overflow Report'!$L205="Release [Sewer], Dry Weather",'Overflow Report'!$AA205="June"),'Overflow Report'!$N205,"0")</f>
        <v>0</v>
      </c>
      <c r="BC207" s="176" t="str">
        <f>IF(AND('Overflow Report'!$L205="Release [Sewer], Dry Weather",'Overflow Report'!$AA205="July"),'Overflow Report'!$N205,"0")</f>
        <v>0</v>
      </c>
      <c r="BD207" s="176" t="str">
        <f>IF(AND('Overflow Report'!$L205="Release [Sewer], Dry Weather",'Overflow Report'!$AA205="August"),'Overflow Report'!$N205,"0")</f>
        <v>0</v>
      </c>
      <c r="BE207" s="176" t="str">
        <f>IF(AND('Overflow Report'!$L205="Release [Sewer], Dry Weather",'Overflow Report'!$AA205="September"),'Overflow Report'!$N205,"0")</f>
        <v>0</v>
      </c>
      <c r="BF207" s="176" t="str">
        <f>IF(AND('Overflow Report'!$L205="Release [Sewer], Dry Weather",'Overflow Report'!$AA205="October"),'Overflow Report'!$N205,"0")</f>
        <v>0</v>
      </c>
      <c r="BG207" s="176" t="str">
        <f>IF(AND('Overflow Report'!$L205="Release [Sewer], Dry Weather",'Overflow Report'!$AA205="November"),'Overflow Report'!$N205,"0")</f>
        <v>0</v>
      </c>
      <c r="BH207" s="176" t="str">
        <f>IF(AND('Overflow Report'!$L205="Release [Sewer], Dry Weather",'Overflow Report'!$AA205="December"),'Overflow Report'!$N205,"0")</f>
        <v>0</v>
      </c>
      <c r="BI207" s="176"/>
      <c r="BJ207" s="176" t="str">
        <f>IF(AND('Overflow Report'!$L205="Release [Sewer], Wet Weather",'Overflow Report'!$AA205="January"),'Overflow Report'!$N205,"0")</f>
        <v>0</v>
      </c>
      <c r="BK207" s="176" t="str">
        <f>IF(AND('Overflow Report'!$L205="Release [Sewer], Wet Weather",'Overflow Report'!$AA205="February"),'Overflow Report'!$N205,"0")</f>
        <v>0</v>
      </c>
      <c r="BL207" s="176" t="str">
        <f>IF(AND('Overflow Report'!$L205="Release [Sewer], Wet Weather",'Overflow Report'!$AA205="March"),'Overflow Report'!$N205,"0")</f>
        <v>0</v>
      </c>
      <c r="BM207" s="176" t="str">
        <f>IF(AND('Overflow Report'!$L205="Release [Sewer], Wet Weather",'Overflow Report'!$AA205="April"),'Overflow Report'!$N205,"0")</f>
        <v>0</v>
      </c>
      <c r="BN207" s="176" t="str">
        <f>IF(AND('Overflow Report'!$L205="Release [Sewer], Wet Weather",'Overflow Report'!$AA205="May"),'Overflow Report'!$N205,"0")</f>
        <v>0</v>
      </c>
      <c r="BO207" s="176" t="str">
        <f>IF(AND('Overflow Report'!$L205="Release [Sewer], Wet Weather",'Overflow Report'!$AA205="June"),'Overflow Report'!$N205,"0")</f>
        <v>0</v>
      </c>
      <c r="BP207" s="176" t="str">
        <f>IF(AND('Overflow Report'!$L205="Release [Sewer], Wet Weather",'Overflow Report'!$AA205="July"),'Overflow Report'!$N205,"0")</f>
        <v>0</v>
      </c>
      <c r="BQ207" s="176" t="str">
        <f>IF(AND('Overflow Report'!$L205="Release [Sewer], Wet Weather",'Overflow Report'!$AA205="August"),'Overflow Report'!$N205,"0")</f>
        <v>0</v>
      </c>
      <c r="BR207" s="176" t="str">
        <f>IF(AND('Overflow Report'!$L205="Release [Sewer], Wet Weather",'Overflow Report'!$AA205="September"),'Overflow Report'!$N205,"0")</f>
        <v>0</v>
      </c>
      <c r="BS207" s="176" t="str">
        <f>IF(AND('Overflow Report'!$L205="Release [Sewer], Wet Weather",'Overflow Report'!$AA205="October"),'Overflow Report'!$N205,"0")</f>
        <v>0</v>
      </c>
      <c r="BT207" s="176" t="str">
        <f>IF(AND('Overflow Report'!$L205="Release [Sewer], Wet Weather",'Overflow Report'!$AA205="November"),'Overflow Report'!$N205,"0")</f>
        <v>0</v>
      </c>
      <c r="BU207" s="176" t="str">
        <f>IF(AND('Overflow Report'!$L205="Release [Sewer], Wet Weather",'Overflow Report'!$AA205="December"),'Overflow Report'!$N205,"0")</f>
        <v>0</v>
      </c>
      <c r="BV207" s="176"/>
      <c r="BW207" s="176"/>
      <c r="BX207" s="176"/>
      <c r="BY207" s="176"/>
      <c r="BZ207" s="176"/>
      <c r="CA207" s="176"/>
      <c r="CB207" s="176"/>
      <c r="CC207" s="176"/>
      <c r="CD207" s="176"/>
      <c r="CE207" s="176"/>
      <c r="CF207" s="176"/>
      <c r="CG207" s="176"/>
      <c r="CH207" s="176"/>
      <c r="CI207" s="176"/>
      <c r="CJ207" s="176"/>
      <c r="DK207" s="159"/>
      <c r="DL207" s="159"/>
      <c r="DM207" s="159"/>
      <c r="DN207" s="159"/>
      <c r="DO207" s="159"/>
      <c r="DP207" s="159"/>
      <c r="DQ207" s="159"/>
      <c r="DR207" s="159"/>
      <c r="DS207" s="159"/>
      <c r="DT207" s="159"/>
      <c r="DU207" s="159"/>
      <c r="DV207" s="159"/>
      <c r="DW207" s="159"/>
      <c r="DX207" s="159"/>
    </row>
    <row r="208" spans="3:128" s="173" customFormat="1" ht="15">
      <c r="C208" s="174"/>
      <c r="D208" s="174"/>
      <c r="E208" s="174"/>
      <c r="R208" s="176"/>
      <c r="S208" s="176"/>
      <c r="T208" s="176"/>
      <c r="U208" s="176"/>
      <c r="V208" s="176"/>
      <c r="W208" s="176" t="str">
        <f>IF(AND('Overflow Report'!$L206="SSO, Dry Weather",'Overflow Report'!$AA206="January"),'Overflow Report'!$N206,"0")</f>
        <v>0</v>
      </c>
      <c r="X208" s="176" t="str">
        <f>IF(AND('Overflow Report'!$L206="SSO, Dry Weather",'Overflow Report'!$AA206="February"),'Overflow Report'!$N206,"0")</f>
        <v>0</v>
      </c>
      <c r="Y208" s="176" t="str">
        <f>IF(AND('Overflow Report'!$L206="SSO, Dry Weather",'Overflow Report'!$AA206="March"),'Overflow Report'!$N206,"0")</f>
        <v>0</v>
      </c>
      <c r="Z208" s="176" t="str">
        <f>IF(AND('Overflow Report'!$L206="SSO, Dry Weather",'Overflow Report'!$AA206="April"),'Overflow Report'!$N206,"0")</f>
        <v>0</v>
      </c>
      <c r="AA208" s="176" t="str">
        <f>IF(AND('Overflow Report'!$L206="SSO, Dry Weather",'Overflow Report'!$AA206="May"),'Overflow Report'!$N206,"0")</f>
        <v>0</v>
      </c>
      <c r="AB208" s="176" t="str">
        <f>IF(AND('Overflow Report'!$L206="SSO, Dry Weather",'Overflow Report'!$AA206="June"),'Overflow Report'!$N206,"0")</f>
        <v>0</v>
      </c>
      <c r="AC208" s="176" t="str">
        <f>IF(AND('Overflow Report'!$L206="SSO, Dry Weather",'Overflow Report'!$AA206="July"),'Overflow Report'!$N206,"0")</f>
        <v>0</v>
      </c>
      <c r="AD208" s="176" t="str">
        <f>IF(AND('Overflow Report'!$L206="SSO, Dry Weather",'Overflow Report'!$AA206="August"),'Overflow Report'!$N206,"0")</f>
        <v>0</v>
      </c>
      <c r="AE208" s="176" t="str">
        <f>IF(AND('Overflow Report'!$L206="SSO, Dry Weather",'Overflow Report'!$AA206="September"),'Overflow Report'!$N206,"0")</f>
        <v>0</v>
      </c>
      <c r="AF208" s="176" t="str">
        <f>IF(AND('Overflow Report'!$L206="SSO, Dry Weather",'Overflow Report'!$AA206="October"),'Overflow Report'!$N206,"0")</f>
        <v>0</v>
      </c>
      <c r="AG208" s="176" t="str">
        <f>IF(AND('Overflow Report'!$L206="SSO, Dry Weather",'Overflow Report'!$AA206="November"),'Overflow Report'!$N206,"0")</f>
        <v>0</v>
      </c>
      <c r="AH208" s="176" t="str">
        <f>IF(AND('Overflow Report'!$L206="SSO, Dry Weather",'Overflow Report'!$AA206="December"),'Overflow Report'!$N206,"0")</f>
        <v>0</v>
      </c>
      <c r="AI208" s="176"/>
      <c r="AJ208" s="176" t="str">
        <f>IF(AND('Overflow Report'!$L206="SSO, Wet Weather",'Overflow Report'!$AA206="January"),'Overflow Report'!$N206,"0")</f>
        <v>0</v>
      </c>
      <c r="AK208" s="176" t="str">
        <f>IF(AND('Overflow Report'!$L206="SSO, Wet Weather",'Overflow Report'!$AA206="February"),'Overflow Report'!$N206,"0")</f>
        <v>0</v>
      </c>
      <c r="AL208" s="176" t="str">
        <f>IF(AND('Overflow Report'!$L206="SSO, Wet Weather",'Overflow Report'!$AA206="March"),'Overflow Report'!$N206,"0")</f>
        <v>0</v>
      </c>
      <c r="AM208" s="176" t="str">
        <f>IF(AND('Overflow Report'!$L206="SSO, Wet Weather",'Overflow Report'!$AA206="April"),'Overflow Report'!$N206,"0")</f>
        <v>0</v>
      </c>
      <c r="AN208" s="176" t="str">
        <f>IF(AND('Overflow Report'!$L206="SSO, Wet Weather",'Overflow Report'!$AA206="May"),'Overflow Report'!$N206,"0")</f>
        <v>0</v>
      </c>
      <c r="AO208" s="176" t="str">
        <f>IF(AND('Overflow Report'!$L206="SSO, Wet Weather",'Overflow Report'!$AA206="June"),'Overflow Report'!$N206,"0")</f>
        <v>0</v>
      </c>
      <c r="AP208" s="176" t="str">
        <f>IF(AND('Overflow Report'!$L206="SSO, Wet Weather",'Overflow Report'!$AA206="July"),'Overflow Report'!$N206,"0")</f>
        <v>0</v>
      </c>
      <c r="AQ208" s="176" t="str">
        <f>IF(AND('Overflow Report'!$L206="SSO, Wet Weather",'Overflow Report'!$AA206="August"),'Overflow Report'!$N206,"0")</f>
        <v>0</v>
      </c>
      <c r="AR208" s="176" t="str">
        <f>IF(AND('Overflow Report'!$L206="SSO, Wet Weather",'Overflow Report'!$AA206="September"),'Overflow Report'!$N206,"0")</f>
        <v>0</v>
      </c>
      <c r="AS208" s="176" t="str">
        <f>IF(AND('Overflow Report'!$L206="SSO, Wet Weather",'Overflow Report'!$AA206="October"),'Overflow Report'!$N206,"0")</f>
        <v>0</v>
      </c>
      <c r="AT208" s="176" t="str">
        <f>IF(AND('Overflow Report'!$L206="SSO, Wet Weather",'Overflow Report'!$AA206="November"),'Overflow Report'!$N206,"0")</f>
        <v>0</v>
      </c>
      <c r="AU208" s="176" t="str">
        <f>IF(AND('Overflow Report'!$L206="SSO, Wet Weather",'Overflow Report'!$AA206="December"),'Overflow Report'!$N206,"0")</f>
        <v>0</v>
      </c>
      <c r="AV208" s="176"/>
      <c r="AW208" s="176" t="str">
        <f>IF(AND('Overflow Report'!$L206="Release [Sewer], Dry Weather",'Overflow Report'!$AA206="January"),'Overflow Report'!$N206,"0")</f>
        <v>0</v>
      </c>
      <c r="AX208" s="176" t="str">
        <f>IF(AND('Overflow Report'!$L206="Release [Sewer], Dry Weather",'Overflow Report'!$AA206="February"),'Overflow Report'!$N206,"0")</f>
        <v>0</v>
      </c>
      <c r="AY208" s="176" t="str">
        <f>IF(AND('Overflow Report'!$L206="Release [Sewer], Dry Weather",'Overflow Report'!$AA206="March"),'Overflow Report'!$N206,"0")</f>
        <v>0</v>
      </c>
      <c r="AZ208" s="176" t="str">
        <f>IF(AND('Overflow Report'!$L206="Release [Sewer], Dry Weather",'Overflow Report'!$AA206="April"),'Overflow Report'!$N206,"0")</f>
        <v>0</v>
      </c>
      <c r="BA208" s="176" t="str">
        <f>IF(AND('Overflow Report'!$L206="Release [Sewer], Dry Weather",'Overflow Report'!$AA206="May"),'Overflow Report'!$N206,"0")</f>
        <v>0</v>
      </c>
      <c r="BB208" s="176" t="str">
        <f>IF(AND('Overflow Report'!$L206="Release [Sewer], Dry Weather",'Overflow Report'!$AA206="June"),'Overflow Report'!$N206,"0")</f>
        <v>0</v>
      </c>
      <c r="BC208" s="176" t="str">
        <f>IF(AND('Overflow Report'!$L206="Release [Sewer], Dry Weather",'Overflow Report'!$AA206="July"),'Overflow Report'!$N206,"0")</f>
        <v>0</v>
      </c>
      <c r="BD208" s="176" t="str">
        <f>IF(AND('Overflow Report'!$L206="Release [Sewer], Dry Weather",'Overflow Report'!$AA206="August"),'Overflow Report'!$N206,"0")</f>
        <v>0</v>
      </c>
      <c r="BE208" s="176" t="str">
        <f>IF(AND('Overflow Report'!$L206="Release [Sewer], Dry Weather",'Overflow Report'!$AA206="September"),'Overflow Report'!$N206,"0")</f>
        <v>0</v>
      </c>
      <c r="BF208" s="176" t="str">
        <f>IF(AND('Overflow Report'!$L206="Release [Sewer], Dry Weather",'Overflow Report'!$AA206="October"),'Overflow Report'!$N206,"0")</f>
        <v>0</v>
      </c>
      <c r="BG208" s="176" t="str">
        <f>IF(AND('Overflow Report'!$L206="Release [Sewer], Dry Weather",'Overflow Report'!$AA206="November"),'Overflow Report'!$N206,"0")</f>
        <v>0</v>
      </c>
      <c r="BH208" s="176" t="str">
        <f>IF(AND('Overflow Report'!$L206="Release [Sewer], Dry Weather",'Overflow Report'!$AA206="December"),'Overflow Report'!$N206,"0")</f>
        <v>0</v>
      </c>
      <c r="BI208" s="176"/>
      <c r="BJ208" s="176" t="str">
        <f>IF(AND('Overflow Report'!$L206="Release [Sewer], Wet Weather",'Overflow Report'!$AA206="January"),'Overflow Report'!$N206,"0")</f>
        <v>0</v>
      </c>
      <c r="BK208" s="176" t="str">
        <f>IF(AND('Overflow Report'!$L206="Release [Sewer], Wet Weather",'Overflow Report'!$AA206="February"),'Overflow Report'!$N206,"0")</f>
        <v>0</v>
      </c>
      <c r="BL208" s="176" t="str">
        <f>IF(AND('Overflow Report'!$L206="Release [Sewer], Wet Weather",'Overflow Report'!$AA206="March"),'Overflow Report'!$N206,"0")</f>
        <v>0</v>
      </c>
      <c r="BM208" s="176" t="str">
        <f>IF(AND('Overflow Report'!$L206="Release [Sewer], Wet Weather",'Overflow Report'!$AA206="April"),'Overflow Report'!$N206,"0")</f>
        <v>0</v>
      </c>
      <c r="BN208" s="176" t="str">
        <f>IF(AND('Overflow Report'!$L206="Release [Sewer], Wet Weather",'Overflow Report'!$AA206="May"),'Overflow Report'!$N206,"0")</f>
        <v>0</v>
      </c>
      <c r="BO208" s="176" t="str">
        <f>IF(AND('Overflow Report'!$L206="Release [Sewer], Wet Weather",'Overflow Report'!$AA206="June"),'Overflow Report'!$N206,"0")</f>
        <v>0</v>
      </c>
      <c r="BP208" s="176" t="str">
        <f>IF(AND('Overflow Report'!$L206="Release [Sewer], Wet Weather",'Overflow Report'!$AA206="July"),'Overflow Report'!$N206,"0")</f>
        <v>0</v>
      </c>
      <c r="BQ208" s="176" t="str">
        <f>IF(AND('Overflow Report'!$L206="Release [Sewer], Wet Weather",'Overflow Report'!$AA206="August"),'Overflow Report'!$N206,"0")</f>
        <v>0</v>
      </c>
      <c r="BR208" s="176" t="str">
        <f>IF(AND('Overflow Report'!$L206="Release [Sewer], Wet Weather",'Overflow Report'!$AA206="September"),'Overflow Report'!$N206,"0")</f>
        <v>0</v>
      </c>
      <c r="BS208" s="176" t="str">
        <f>IF(AND('Overflow Report'!$L206="Release [Sewer], Wet Weather",'Overflow Report'!$AA206="October"),'Overflow Report'!$N206,"0")</f>
        <v>0</v>
      </c>
      <c r="BT208" s="176" t="str">
        <f>IF(AND('Overflow Report'!$L206="Release [Sewer], Wet Weather",'Overflow Report'!$AA206="November"),'Overflow Report'!$N206,"0")</f>
        <v>0</v>
      </c>
      <c r="BU208" s="176" t="str">
        <f>IF(AND('Overflow Report'!$L206="Release [Sewer], Wet Weather",'Overflow Report'!$AA206="December"),'Overflow Report'!$N206,"0")</f>
        <v>0</v>
      </c>
      <c r="BV208" s="176"/>
      <c r="BW208" s="176"/>
      <c r="BX208" s="176"/>
      <c r="BY208" s="176"/>
      <c r="BZ208" s="176"/>
      <c r="CA208" s="176"/>
      <c r="CB208" s="176"/>
      <c r="CC208" s="176"/>
      <c r="CD208" s="176"/>
      <c r="CE208" s="176"/>
      <c r="CF208" s="176"/>
      <c r="CG208" s="176"/>
      <c r="CH208" s="176"/>
      <c r="CI208" s="176"/>
      <c r="CJ208" s="176"/>
      <c r="DK208" s="159"/>
      <c r="DL208" s="159"/>
      <c r="DM208" s="159"/>
      <c r="DN208" s="159"/>
      <c r="DO208" s="159"/>
      <c r="DP208" s="159"/>
      <c r="DQ208" s="159"/>
      <c r="DR208" s="159"/>
      <c r="DS208" s="159"/>
      <c r="DT208" s="159"/>
      <c r="DU208" s="159"/>
      <c r="DV208" s="159"/>
      <c r="DW208" s="159"/>
      <c r="DX208" s="159"/>
    </row>
    <row r="209" spans="3:128" s="173" customFormat="1" ht="15">
      <c r="C209" s="174"/>
      <c r="D209" s="174"/>
      <c r="E209" s="174"/>
      <c r="R209" s="176"/>
      <c r="S209" s="176"/>
      <c r="T209" s="176"/>
      <c r="U209" s="176"/>
      <c r="V209" s="176"/>
      <c r="W209" s="176" t="str">
        <f>IF(AND('Overflow Report'!$L207="SSO, Dry Weather",'Overflow Report'!$AA207="January"),'Overflow Report'!$N207,"0")</f>
        <v>0</v>
      </c>
      <c r="X209" s="176" t="str">
        <f>IF(AND('Overflow Report'!$L207="SSO, Dry Weather",'Overflow Report'!$AA207="February"),'Overflow Report'!$N207,"0")</f>
        <v>0</v>
      </c>
      <c r="Y209" s="176" t="str">
        <f>IF(AND('Overflow Report'!$L207="SSO, Dry Weather",'Overflow Report'!$AA207="March"),'Overflow Report'!$N207,"0")</f>
        <v>0</v>
      </c>
      <c r="Z209" s="176" t="str">
        <f>IF(AND('Overflow Report'!$L207="SSO, Dry Weather",'Overflow Report'!$AA207="April"),'Overflow Report'!$N207,"0")</f>
        <v>0</v>
      </c>
      <c r="AA209" s="176" t="str">
        <f>IF(AND('Overflow Report'!$L207="SSO, Dry Weather",'Overflow Report'!$AA207="May"),'Overflow Report'!$N207,"0")</f>
        <v>0</v>
      </c>
      <c r="AB209" s="176" t="str">
        <f>IF(AND('Overflow Report'!$L207="SSO, Dry Weather",'Overflow Report'!$AA207="June"),'Overflow Report'!$N207,"0")</f>
        <v>0</v>
      </c>
      <c r="AC209" s="176" t="str">
        <f>IF(AND('Overflow Report'!$L207="SSO, Dry Weather",'Overflow Report'!$AA207="July"),'Overflow Report'!$N207,"0")</f>
        <v>0</v>
      </c>
      <c r="AD209" s="176" t="str">
        <f>IF(AND('Overflow Report'!$L207="SSO, Dry Weather",'Overflow Report'!$AA207="August"),'Overflow Report'!$N207,"0")</f>
        <v>0</v>
      </c>
      <c r="AE209" s="176" t="str">
        <f>IF(AND('Overflow Report'!$L207="SSO, Dry Weather",'Overflow Report'!$AA207="September"),'Overflow Report'!$N207,"0")</f>
        <v>0</v>
      </c>
      <c r="AF209" s="176" t="str">
        <f>IF(AND('Overflow Report'!$L207="SSO, Dry Weather",'Overflow Report'!$AA207="October"),'Overflow Report'!$N207,"0")</f>
        <v>0</v>
      </c>
      <c r="AG209" s="176" t="str">
        <f>IF(AND('Overflow Report'!$L207="SSO, Dry Weather",'Overflow Report'!$AA207="November"),'Overflow Report'!$N207,"0")</f>
        <v>0</v>
      </c>
      <c r="AH209" s="176" t="str">
        <f>IF(AND('Overflow Report'!$L207="SSO, Dry Weather",'Overflow Report'!$AA207="December"),'Overflow Report'!$N207,"0")</f>
        <v>0</v>
      </c>
      <c r="AI209" s="176"/>
      <c r="AJ209" s="176" t="str">
        <f>IF(AND('Overflow Report'!$L207="SSO, Wet Weather",'Overflow Report'!$AA207="January"),'Overflow Report'!$N207,"0")</f>
        <v>0</v>
      </c>
      <c r="AK209" s="176" t="str">
        <f>IF(AND('Overflow Report'!$L207="SSO, Wet Weather",'Overflow Report'!$AA207="February"),'Overflow Report'!$N207,"0")</f>
        <v>0</v>
      </c>
      <c r="AL209" s="176" t="str">
        <f>IF(AND('Overflow Report'!$L207="SSO, Wet Weather",'Overflow Report'!$AA207="March"),'Overflow Report'!$N207,"0")</f>
        <v>0</v>
      </c>
      <c r="AM209" s="176" t="str">
        <f>IF(AND('Overflow Report'!$L207="SSO, Wet Weather",'Overflow Report'!$AA207="April"),'Overflow Report'!$N207,"0")</f>
        <v>0</v>
      </c>
      <c r="AN209" s="176" t="str">
        <f>IF(AND('Overflow Report'!$L207="SSO, Wet Weather",'Overflow Report'!$AA207="May"),'Overflow Report'!$N207,"0")</f>
        <v>0</v>
      </c>
      <c r="AO209" s="176" t="str">
        <f>IF(AND('Overflow Report'!$L207="SSO, Wet Weather",'Overflow Report'!$AA207="June"),'Overflow Report'!$N207,"0")</f>
        <v>0</v>
      </c>
      <c r="AP209" s="176" t="str">
        <f>IF(AND('Overflow Report'!$L207="SSO, Wet Weather",'Overflow Report'!$AA207="July"),'Overflow Report'!$N207,"0")</f>
        <v>0</v>
      </c>
      <c r="AQ209" s="176" t="str">
        <f>IF(AND('Overflow Report'!$L207="SSO, Wet Weather",'Overflow Report'!$AA207="August"),'Overflow Report'!$N207,"0")</f>
        <v>0</v>
      </c>
      <c r="AR209" s="176" t="str">
        <f>IF(AND('Overflow Report'!$L207="SSO, Wet Weather",'Overflow Report'!$AA207="September"),'Overflow Report'!$N207,"0")</f>
        <v>0</v>
      </c>
      <c r="AS209" s="176" t="str">
        <f>IF(AND('Overflow Report'!$L207="SSO, Wet Weather",'Overflow Report'!$AA207="October"),'Overflow Report'!$N207,"0")</f>
        <v>0</v>
      </c>
      <c r="AT209" s="176" t="str">
        <f>IF(AND('Overflow Report'!$L207="SSO, Wet Weather",'Overflow Report'!$AA207="November"),'Overflow Report'!$N207,"0")</f>
        <v>0</v>
      </c>
      <c r="AU209" s="176" t="str">
        <f>IF(AND('Overflow Report'!$L207="SSO, Wet Weather",'Overflow Report'!$AA207="December"),'Overflow Report'!$N207,"0")</f>
        <v>0</v>
      </c>
      <c r="AV209" s="176"/>
      <c r="AW209" s="176" t="str">
        <f>IF(AND('Overflow Report'!$L207="Release [Sewer], Dry Weather",'Overflow Report'!$AA207="January"),'Overflow Report'!$N207,"0")</f>
        <v>0</v>
      </c>
      <c r="AX209" s="176" t="str">
        <f>IF(AND('Overflow Report'!$L207="Release [Sewer], Dry Weather",'Overflow Report'!$AA207="February"),'Overflow Report'!$N207,"0")</f>
        <v>0</v>
      </c>
      <c r="AY209" s="176" t="str">
        <f>IF(AND('Overflow Report'!$L207="Release [Sewer], Dry Weather",'Overflow Report'!$AA207="March"),'Overflow Report'!$N207,"0")</f>
        <v>0</v>
      </c>
      <c r="AZ209" s="176" t="str">
        <f>IF(AND('Overflow Report'!$L207="Release [Sewer], Dry Weather",'Overflow Report'!$AA207="April"),'Overflow Report'!$N207,"0")</f>
        <v>0</v>
      </c>
      <c r="BA209" s="176" t="str">
        <f>IF(AND('Overflow Report'!$L207="Release [Sewer], Dry Weather",'Overflow Report'!$AA207="May"),'Overflow Report'!$N207,"0")</f>
        <v>0</v>
      </c>
      <c r="BB209" s="176" t="str">
        <f>IF(AND('Overflow Report'!$L207="Release [Sewer], Dry Weather",'Overflow Report'!$AA207="June"),'Overflow Report'!$N207,"0")</f>
        <v>0</v>
      </c>
      <c r="BC209" s="176" t="str">
        <f>IF(AND('Overflow Report'!$L207="Release [Sewer], Dry Weather",'Overflow Report'!$AA207="July"),'Overflow Report'!$N207,"0")</f>
        <v>0</v>
      </c>
      <c r="BD209" s="176" t="str">
        <f>IF(AND('Overflow Report'!$L207="Release [Sewer], Dry Weather",'Overflow Report'!$AA207="August"),'Overflow Report'!$N207,"0")</f>
        <v>0</v>
      </c>
      <c r="BE209" s="176" t="str">
        <f>IF(AND('Overflow Report'!$L207="Release [Sewer], Dry Weather",'Overflow Report'!$AA207="September"),'Overflow Report'!$N207,"0")</f>
        <v>0</v>
      </c>
      <c r="BF209" s="176" t="str">
        <f>IF(AND('Overflow Report'!$L207="Release [Sewer], Dry Weather",'Overflow Report'!$AA207="October"),'Overflow Report'!$N207,"0")</f>
        <v>0</v>
      </c>
      <c r="BG209" s="176" t="str">
        <f>IF(AND('Overflow Report'!$L207="Release [Sewer], Dry Weather",'Overflow Report'!$AA207="November"),'Overflow Report'!$N207,"0")</f>
        <v>0</v>
      </c>
      <c r="BH209" s="176" t="str">
        <f>IF(AND('Overflow Report'!$L207="Release [Sewer], Dry Weather",'Overflow Report'!$AA207="December"),'Overflow Report'!$N207,"0")</f>
        <v>0</v>
      </c>
      <c r="BI209" s="176"/>
      <c r="BJ209" s="176" t="str">
        <f>IF(AND('Overflow Report'!$L207="Release [Sewer], Wet Weather",'Overflow Report'!$AA207="January"),'Overflow Report'!$N207,"0")</f>
        <v>0</v>
      </c>
      <c r="BK209" s="176" t="str">
        <f>IF(AND('Overflow Report'!$L207="Release [Sewer], Wet Weather",'Overflow Report'!$AA207="February"),'Overflow Report'!$N207,"0")</f>
        <v>0</v>
      </c>
      <c r="BL209" s="176" t="str">
        <f>IF(AND('Overflow Report'!$L207="Release [Sewer], Wet Weather",'Overflow Report'!$AA207="March"),'Overflow Report'!$N207,"0")</f>
        <v>0</v>
      </c>
      <c r="BM209" s="176" t="str">
        <f>IF(AND('Overflow Report'!$L207="Release [Sewer], Wet Weather",'Overflow Report'!$AA207="April"),'Overflow Report'!$N207,"0")</f>
        <v>0</v>
      </c>
      <c r="BN209" s="176" t="str">
        <f>IF(AND('Overflow Report'!$L207="Release [Sewer], Wet Weather",'Overflow Report'!$AA207="May"),'Overflow Report'!$N207,"0")</f>
        <v>0</v>
      </c>
      <c r="BO209" s="176" t="str">
        <f>IF(AND('Overflow Report'!$L207="Release [Sewer], Wet Weather",'Overflow Report'!$AA207="June"),'Overflow Report'!$N207,"0")</f>
        <v>0</v>
      </c>
      <c r="BP209" s="176" t="str">
        <f>IF(AND('Overflow Report'!$L207="Release [Sewer], Wet Weather",'Overflow Report'!$AA207="July"),'Overflow Report'!$N207,"0")</f>
        <v>0</v>
      </c>
      <c r="BQ209" s="176" t="str">
        <f>IF(AND('Overflow Report'!$L207="Release [Sewer], Wet Weather",'Overflow Report'!$AA207="August"),'Overflow Report'!$N207,"0")</f>
        <v>0</v>
      </c>
      <c r="BR209" s="176" t="str">
        <f>IF(AND('Overflow Report'!$L207="Release [Sewer], Wet Weather",'Overflow Report'!$AA207="September"),'Overflow Report'!$N207,"0")</f>
        <v>0</v>
      </c>
      <c r="BS209" s="176" t="str">
        <f>IF(AND('Overflow Report'!$L207="Release [Sewer], Wet Weather",'Overflow Report'!$AA207="October"),'Overflow Report'!$N207,"0")</f>
        <v>0</v>
      </c>
      <c r="BT209" s="176" t="str">
        <f>IF(AND('Overflow Report'!$L207="Release [Sewer], Wet Weather",'Overflow Report'!$AA207="November"),'Overflow Report'!$N207,"0")</f>
        <v>0</v>
      </c>
      <c r="BU209" s="176" t="str">
        <f>IF(AND('Overflow Report'!$L207="Release [Sewer], Wet Weather",'Overflow Report'!$AA207="December"),'Overflow Report'!$N207,"0")</f>
        <v>0</v>
      </c>
      <c r="BV209" s="176"/>
      <c r="BW209" s="176"/>
      <c r="BX209" s="176"/>
      <c r="BY209" s="176"/>
      <c r="BZ209" s="176"/>
      <c r="CA209" s="176"/>
      <c r="CB209" s="176"/>
      <c r="CC209" s="176"/>
      <c r="CD209" s="176"/>
      <c r="CE209" s="176"/>
      <c r="CF209" s="176"/>
      <c r="CG209" s="176"/>
      <c r="CH209" s="176"/>
      <c r="CI209" s="176"/>
      <c r="CJ209" s="176"/>
      <c r="DK209" s="159"/>
      <c r="DL209" s="159"/>
      <c r="DM209" s="159"/>
      <c r="DN209" s="159"/>
      <c r="DO209" s="159"/>
      <c r="DP209" s="159"/>
      <c r="DQ209" s="159"/>
      <c r="DR209" s="159"/>
      <c r="DS209" s="159"/>
      <c r="DT209" s="159"/>
      <c r="DU209" s="159"/>
      <c r="DV209" s="159"/>
      <c r="DW209" s="159"/>
      <c r="DX209" s="159"/>
    </row>
    <row r="210" spans="3:128" s="173" customFormat="1" ht="15">
      <c r="C210" s="174"/>
      <c r="D210" s="174"/>
      <c r="E210" s="174"/>
      <c r="R210" s="176"/>
      <c r="S210" s="176"/>
      <c r="T210" s="176"/>
      <c r="U210" s="176"/>
      <c r="V210" s="176"/>
      <c r="W210" s="176" t="str">
        <f>IF(AND('Overflow Report'!$L208="SSO, Dry Weather",'Overflow Report'!$AA208="January"),'Overflow Report'!$N208,"0")</f>
        <v>0</v>
      </c>
      <c r="X210" s="176" t="str">
        <f>IF(AND('Overflow Report'!$L208="SSO, Dry Weather",'Overflow Report'!$AA208="February"),'Overflow Report'!$N208,"0")</f>
        <v>0</v>
      </c>
      <c r="Y210" s="176" t="str">
        <f>IF(AND('Overflow Report'!$L208="SSO, Dry Weather",'Overflow Report'!$AA208="March"),'Overflow Report'!$N208,"0")</f>
        <v>0</v>
      </c>
      <c r="Z210" s="176" t="str">
        <f>IF(AND('Overflow Report'!$L208="SSO, Dry Weather",'Overflow Report'!$AA208="April"),'Overflow Report'!$N208,"0")</f>
        <v>0</v>
      </c>
      <c r="AA210" s="176" t="str">
        <f>IF(AND('Overflow Report'!$L208="SSO, Dry Weather",'Overflow Report'!$AA208="May"),'Overflow Report'!$N208,"0")</f>
        <v>0</v>
      </c>
      <c r="AB210" s="176" t="str">
        <f>IF(AND('Overflow Report'!$L208="SSO, Dry Weather",'Overflow Report'!$AA208="June"),'Overflow Report'!$N208,"0")</f>
        <v>0</v>
      </c>
      <c r="AC210" s="176" t="str">
        <f>IF(AND('Overflow Report'!$L208="SSO, Dry Weather",'Overflow Report'!$AA208="July"),'Overflow Report'!$N208,"0")</f>
        <v>0</v>
      </c>
      <c r="AD210" s="176" t="str">
        <f>IF(AND('Overflow Report'!$L208="SSO, Dry Weather",'Overflow Report'!$AA208="August"),'Overflow Report'!$N208,"0")</f>
        <v>0</v>
      </c>
      <c r="AE210" s="176" t="str">
        <f>IF(AND('Overflow Report'!$L208="SSO, Dry Weather",'Overflow Report'!$AA208="September"),'Overflow Report'!$N208,"0")</f>
        <v>0</v>
      </c>
      <c r="AF210" s="176" t="str">
        <f>IF(AND('Overflow Report'!$L208="SSO, Dry Weather",'Overflow Report'!$AA208="October"),'Overflow Report'!$N208,"0")</f>
        <v>0</v>
      </c>
      <c r="AG210" s="176" t="str">
        <f>IF(AND('Overflow Report'!$L208="SSO, Dry Weather",'Overflow Report'!$AA208="November"),'Overflow Report'!$N208,"0")</f>
        <v>0</v>
      </c>
      <c r="AH210" s="176" t="str">
        <f>IF(AND('Overflow Report'!$L208="SSO, Dry Weather",'Overflow Report'!$AA208="December"),'Overflow Report'!$N208,"0")</f>
        <v>0</v>
      </c>
      <c r="AI210" s="176"/>
      <c r="AJ210" s="176" t="str">
        <f>IF(AND('Overflow Report'!$L208="SSO, Wet Weather",'Overflow Report'!$AA208="January"),'Overflow Report'!$N208,"0")</f>
        <v>0</v>
      </c>
      <c r="AK210" s="176" t="str">
        <f>IF(AND('Overflow Report'!$L208="SSO, Wet Weather",'Overflow Report'!$AA208="February"),'Overflow Report'!$N208,"0")</f>
        <v>0</v>
      </c>
      <c r="AL210" s="176" t="str">
        <f>IF(AND('Overflow Report'!$L208="SSO, Wet Weather",'Overflow Report'!$AA208="March"),'Overflow Report'!$N208,"0")</f>
        <v>0</v>
      </c>
      <c r="AM210" s="176" t="str">
        <f>IF(AND('Overflow Report'!$L208="SSO, Wet Weather",'Overflow Report'!$AA208="April"),'Overflow Report'!$N208,"0")</f>
        <v>0</v>
      </c>
      <c r="AN210" s="176" t="str">
        <f>IF(AND('Overflow Report'!$L208="SSO, Wet Weather",'Overflow Report'!$AA208="May"),'Overflow Report'!$N208,"0")</f>
        <v>0</v>
      </c>
      <c r="AO210" s="176" t="str">
        <f>IF(AND('Overflow Report'!$L208="SSO, Wet Weather",'Overflow Report'!$AA208="June"),'Overflow Report'!$N208,"0")</f>
        <v>0</v>
      </c>
      <c r="AP210" s="176" t="str">
        <f>IF(AND('Overflow Report'!$L208="SSO, Wet Weather",'Overflow Report'!$AA208="July"),'Overflow Report'!$N208,"0")</f>
        <v>0</v>
      </c>
      <c r="AQ210" s="176" t="str">
        <f>IF(AND('Overflow Report'!$L208="SSO, Wet Weather",'Overflow Report'!$AA208="August"),'Overflow Report'!$N208,"0")</f>
        <v>0</v>
      </c>
      <c r="AR210" s="176" t="str">
        <f>IF(AND('Overflow Report'!$L208="SSO, Wet Weather",'Overflow Report'!$AA208="September"),'Overflow Report'!$N208,"0")</f>
        <v>0</v>
      </c>
      <c r="AS210" s="176" t="str">
        <f>IF(AND('Overflow Report'!$L208="SSO, Wet Weather",'Overflow Report'!$AA208="October"),'Overflow Report'!$N208,"0")</f>
        <v>0</v>
      </c>
      <c r="AT210" s="176" t="str">
        <f>IF(AND('Overflow Report'!$L208="SSO, Wet Weather",'Overflow Report'!$AA208="November"),'Overflow Report'!$N208,"0")</f>
        <v>0</v>
      </c>
      <c r="AU210" s="176" t="str">
        <f>IF(AND('Overflow Report'!$L208="SSO, Wet Weather",'Overflow Report'!$AA208="December"),'Overflow Report'!$N208,"0")</f>
        <v>0</v>
      </c>
      <c r="AV210" s="176"/>
      <c r="AW210" s="176" t="str">
        <f>IF(AND('Overflow Report'!$L208="Release [Sewer], Dry Weather",'Overflow Report'!$AA208="January"),'Overflow Report'!$N208,"0")</f>
        <v>0</v>
      </c>
      <c r="AX210" s="176" t="str">
        <f>IF(AND('Overflow Report'!$L208="Release [Sewer], Dry Weather",'Overflow Report'!$AA208="February"),'Overflow Report'!$N208,"0")</f>
        <v>0</v>
      </c>
      <c r="AY210" s="176" t="str">
        <f>IF(AND('Overflow Report'!$L208="Release [Sewer], Dry Weather",'Overflow Report'!$AA208="March"),'Overflow Report'!$N208,"0")</f>
        <v>0</v>
      </c>
      <c r="AZ210" s="176" t="str">
        <f>IF(AND('Overflow Report'!$L208="Release [Sewer], Dry Weather",'Overflow Report'!$AA208="April"),'Overflow Report'!$N208,"0")</f>
        <v>0</v>
      </c>
      <c r="BA210" s="176" t="str">
        <f>IF(AND('Overflow Report'!$L208="Release [Sewer], Dry Weather",'Overflow Report'!$AA208="May"),'Overflow Report'!$N208,"0")</f>
        <v>0</v>
      </c>
      <c r="BB210" s="176" t="str">
        <f>IF(AND('Overflow Report'!$L208="Release [Sewer], Dry Weather",'Overflow Report'!$AA208="June"),'Overflow Report'!$N208,"0")</f>
        <v>0</v>
      </c>
      <c r="BC210" s="176" t="str">
        <f>IF(AND('Overflow Report'!$L208="Release [Sewer], Dry Weather",'Overflow Report'!$AA208="July"),'Overflow Report'!$N208,"0")</f>
        <v>0</v>
      </c>
      <c r="BD210" s="176" t="str">
        <f>IF(AND('Overflow Report'!$L208="Release [Sewer], Dry Weather",'Overflow Report'!$AA208="August"),'Overflow Report'!$N208,"0")</f>
        <v>0</v>
      </c>
      <c r="BE210" s="176" t="str">
        <f>IF(AND('Overflow Report'!$L208="Release [Sewer], Dry Weather",'Overflow Report'!$AA208="September"),'Overflow Report'!$N208,"0")</f>
        <v>0</v>
      </c>
      <c r="BF210" s="176" t="str">
        <f>IF(AND('Overflow Report'!$L208="Release [Sewer], Dry Weather",'Overflow Report'!$AA208="October"),'Overflow Report'!$N208,"0")</f>
        <v>0</v>
      </c>
      <c r="BG210" s="176" t="str">
        <f>IF(AND('Overflow Report'!$L208="Release [Sewer], Dry Weather",'Overflow Report'!$AA208="November"),'Overflow Report'!$N208,"0")</f>
        <v>0</v>
      </c>
      <c r="BH210" s="176" t="str">
        <f>IF(AND('Overflow Report'!$L208="Release [Sewer], Dry Weather",'Overflow Report'!$AA208="December"),'Overflow Report'!$N208,"0")</f>
        <v>0</v>
      </c>
      <c r="BI210" s="176"/>
      <c r="BJ210" s="176" t="str">
        <f>IF(AND('Overflow Report'!$L208="Release [Sewer], Wet Weather",'Overflow Report'!$AA208="January"),'Overflow Report'!$N208,"0")</f>
        <v>0</v>
      </c>
      <c r="BK210" s="176" t="str">
        <f>IF(AND('Overflow Report'!$L208="Release [Sewer], Wet Weather",'Overflow Report'!$AA208="February"),'Overflow Report'!$N208,"0")</f>
        <v>0</v>
      </c>
      <c r="BL210" s="176" t="str">
        <f>IF(AND('Overflow Report'!$L208="Release [Sewer], Wet Weather",'Overflow Report'!$AA208="March"),'Overflow Report'!$N208,"0")</f>
        <v>0</v>
      </c>
      <c r="BM210" s="176" t="str">
        <f>IF(AND('Overflow Report'!$L208="Release [Sewer], Wet Weather",'Overflow Report'!$AA208="April"),'Overflow Report'!$N208,"0")</f>
        <v>0</v>
      </c>
      <c r="BN210" s="176" t="str">
        <f>IF(AND('Overflow Report'!$L208="Release [Sewer], Wet Weather",'Overflow Report'!$AA208="May"),'Overflow Report'!$N208,"0")</f>
        <v>0</v>
      </c>
      <c r="BO210" s="176" t="str">
        <f>IF(AND('Overflow Report'!$L208="Release [Sewer], Wet Weather",'Overflow Report'!$AA208="June"),'Overflow Report'!$N208,"0")</f>
        <v>0</v>
      </c>
      <c r="BP210" s="176" t="str">
        <f>IF(AND('Overflow Report'!$L208="Release [Sewer], Wet Weather",'Overflow Report'!$AA208="July"),'Overflow Report'!$N208,"0")</f>
        <v>0</v>
      </c>
      <c r="BQ210" s="176" t="str">
        <f>IF(AND('Overflow Report'!$L208="Release [Sewer], Wet Weather",'Overflow Report'!$AA208="August"),'Overflow Report'!$N208,"0")</f>
        <v>0</v>
      </c>
      <c r="BR210" s="176" t="str">
        <f>IF(AND('Overflow Report'!$L208="Release [Sewer], Wet Weather",'Overflow Report'!$AA208="September"),'Overflow Report'!$N208,"0")</f>
        <v>0</v>
      </c>
      <c r="BS210" s="176" t="str">
        <f>IF(AND('Overflow Report'!$L208="Release [Sewer], Wet Weather",'Overflow Report'!$AA208="October"),'Overflow Report'!$N208,"0")</f>
        <v>0</v>
      </c>
      <c r="BT210" s="176" t="str">
        <f>IF(AND('Overflow Report'!$L208="Release [Sewer], Wet Weather",'Overflow Report'!$AA208="November"),'Overflow Report'!$N208,"0")</f>
        <v>0</v>
      </c>
      <c r="BU210" s="176" t="str">
        <f>IF(AND('Overflow Report'!$L208="Release [Sewer], Wet Weather",'Overflow Report'!$AA208="December"),'Overflow Report'!$N208,"0")</f>
        <v>0</v>
      </c>
      <c r="BV210" s="176"/>
      <c r="BW210" s="176"/>
      <c r="BX210" s="176"/>
      <c r="BY210" s="176"/>
      <c r="BZ210" s="176"/>
      <c r="CA210" s="176"/>
      <c r="CB210" s="176"/>
      <c r="CC210" s="176"/>
      <c r="CD210" s="176"/>
      <c r="CE210" s="176"/>
      <c r="CF210" s="176"/>
      <c r="CG210" s="176"/>
      <c r="CH210" s="176"/>
      <c r="CI210" s="176"/>
      <c r="CJ210" s="176"/>
      <c r="DK210" s="159"/>
      <c r="DL210" s="159"/>
      <c r="DM210" s="159"/>
      <c r="DN210" s="159"/>
      <c r="DO210" s="159"/>
      <c r="DP210" s="159"/>
      <c r="DQ210" s="159"/>
      <c r="DR210" s="159"/>
      <c r="DS210" s="159"/>
      <c r="DT210" s="159"/>
      <c r="DU210" s="159"/>
      <c r="DV210" s="159"/>
      <c r="DW210" s="159"/>
      <c r="DX210" s="159"/>
    </row>
    <row r="211" spans="3:128" s="173" customFormat="1" ht="15">
      <c r="C211" s="174"/>
      <c r="D211" s="174"/>
      <c r="E211" s="174"/>
      <c r="R211" s="176"/>
      <c r="S211" s="176"/>
      <c r="T211" s="176"/>
      <c r="U211" s="176"/>
      <c r="V211" s="176"/>
      <c r="W211" s="176" t="str">
        <f>IF(AND('Overflow Report'!$L209="SSO, Dry Weather",'Overflow Report'!$AA209="January"),'Overflow Report'!$N209,"0")</f>
        <v>0</v>
      </c>
      <c r="X211" s="176" t="str">
        <f>IF(AND('Overflow Report'!$L209="SSO, Dry Weather",'Overflow Report'!$AA209="February"),'Overflow Report'!$N209,"0")</f>
        <v>0</v>
      </c>
      <c r="Y211" s="176" t="str">
        <f>IF(AND('Overflow Report'!$L209="SSO, Dry Weather",'Overflow Report'!$AA209="March"),'Overflow Report'!$N209,"0")</f>
        <v>0</v>
      </c>
      <c r="Z211" s="176" t="str">
        <f>IF(AND('Overflow Report'!$L209="SSO, Dry Weather",'Overflow Report'!$AA209="April"),'Overflow Report'!$N209,"0")</f>
        <v>0</v>
      </c>
      <c r="AA211" s="176" t="str">
        <f>IF(AND('Overflow Report'!$L209="SSO, Dry Weather",'Overflow Report'!$AA209="May"),'Overflow Report'!$N209,"0")</f>
        <v>0</v>
      </c>
      <c r="AB211" s="176" t="str">
        <f>IF(AND('Overflow Report'!$L209="SSO, Dry Weather",'Overflow Report'!$AA209="June"),'Overflow Report'!$N209,"0")</f>
        <v>0</v>
      </c>
      <c r="AC211" s="176" t="str">
        <f>IF(AND('Overflow Report'!$L209="SSO, Dry Weather",'Overflow Report'!$AA209="July"),'Overflow Report'!$N209,"0")</f>
        <v>0</v>
      </c>
      <c r="AD211" s="176" t="str">
        <f>IF(AND('Overflow Report'!$L209="SSO, Dry Weather",'Overflow Report'!$AA209="August"),'Overflow Report'!$N209,"0")</f>
        <v>0</v>
      </c>
      <c r="AE211" s="176" t="str">
        <f>IF(AND('Overflow Report'!$L209="SSO, Dry Weather",'Overflow Report'!$AA209="September"),'Overflow Report'!$N209,"0")</f>
        <v>0</v>
      </c>
      <c r="AF211" s="176" t="str">
        <f>IF(AND('Overflow Report'!$L209="SSO, Dry Weather",'Overflow Report'!$AA209="October"),'Overflow Report'!$N209,"0")</f>
        <v>0</v>
      </c>
      <c r="AG211" s="176" t="str">
        <f>IF(AND('Overflow Report'!$L209="SSO, Dry Weather",'Overflow Report'!$AA209="November"),'Overflow Report'!$N209,"0")</f>
        <v>0</v>
      </c>
      <c r="AH211" s="176" t="str">
        <f>IF(AND('Overflow Report'!$L209="SSO, Dry Weather",'Overflow Report'!$AA209="December"),'Overflow Report'!$N209,"0")</f>
        <v>0</v>
      </c>
      <c r="AI211" s="176"/>
      <c r="AJ211" s="176" t="str">
        <f>IF(AND('Overflow Report'!$L209="SSO, Wet Weather",'Overflow Report'!$AA209="January"),'Overflow Report'!$N209,"0")</f>
        <v>0</v>
      </c>
      <c r="AK211" s="176" t="str">
        <f>IF(AND('Overflow Report'!$L209="SSO, Wet Weather",'Overflow Report'!$AA209="February"),'Overflow Report'!$N209,"0")</f>
        <v>0</v>
      </c>
      <c r="AL211" s="176" t="str">
        <f>IF(AND('Overflow Report'!$L209="SSO, Wet Weather",'Overflow Report'!$AA209="March"),'Overflow Report'!$N209,"0")</f>
        <v>0</v>
      </c>
      <c r="AM211" s="176" t="str">
        <f>IF(AND('Overflow Report'!$L209="SSO, Wet Weather",'Overflow Report'!$AA209="April"),'Overflow Report'!$N209,"0")</f>
        <v>0</v>
      </c>
      <c r="AN211" s="176" t="str">
        <f>IF(AND('Overflow Report'!$L209="SSO, Wet Weather",'Overflow Report'!$AA209="May"),'Overflow Report'!$N209,"0")</f>
        <v>0</v>
      </c>
      <c r="AO211" s="176" t="str">
        <f>IF(AND('Overflow Report'!$L209="SSO, Wet Weather",'Overflow Report'!$AA209="June"),'Overflow Report'!$N209,"0")</f>
        <v>0</v>
      </c>
      <c r="AP211" s="176" t="str">
        <f>IF(AND('Overflow Report'!$L209="SSO, Wet Weather",'Overflow Report'!$AA209="July"),'Overflow Report'!$N209,"0")</f>
        <v>0</v>
      </c>
      <c r="AQ211" s="176" t="str">
        <f>IF(AND('Overflow Report'!$L209="SSO, Wet Weather",'Overflow Report'!$AA209="August"),'Overflow Report'!$N209,"0")</f>
        <v>0</v>
      </c>
      <c r="AR211" s="176" t="str">
        <f>IF(AND('Overflow Report'!$L209="SSO, Wet Weather",'Overflow Report'!$AA209="September"),'Overflow Report'!$N209,"0")</f>
        <v>0</v>
      </c>
      <c r="AS211" s="176" t="str">
        <f>IF(AND('Overflow Report'!$L209="SSO, Wet Weather",'Overflow Report'!$AA209="October"),'Overflow Report'!$N209,"0")</f>
        <v>0</v>
      </c>
      <c r="AT211" s="176" t="str">
        <f>IF(AND('Overflow Report'!$L209="SSO, Wet Weather",'Overflow Report'!$AA209="November"),'Overflow Report'!$N209,"0")</f>
        <v>0</v>
      </c>
      <c r="AU211" s="176" t="str">
        <f>IF(AND('Overflow Report'!$L209="SSO, Wet Weather",'Overflow Report'!$AA209="December"),'Overflow Report'!$N209,"0")</f>
        <v>0</v>
      </c>
      <c r="AV211" s="176"/>
      <c r="AW211" s="176" t="str">
        <f>IF(AND('Overflow Report'!$L209="Release [Sewer], Dry Weather",'Overflow Report'!$AA209="January"),'Overflow Report'!$N209,"0")</f>
        <v>0</v>
      </c>
      <c r="AX211" s="176" t="str">
        <f>IF(AND('Overflow Report'!$L209="Release [Sewer], Dry Weather",'Overflow Report'!$AA209="February"),'Overflow Report'!$N209,"0")</f>
        <v>0</v>
      </c>
      <c r="AY211" s="176" t="str">
        <f>IF(AND('Overflow Report'!$L209="Release [Sewer], Dry Weather",'Overflow Report'!$AA209="March"),'Overflow Report'!$N209,"0")</f>
        <v>0</v>
      </c>
      <c r="AZ211" s="176" t="str">
        <f>IF(AND('Overflow Report'!$L209="Release [Sewer], Dry Weather",'Overflow Report'!$AA209="April"),'Overflow Report'!$N209,"0")</f>
        <v>0</v>
      </c>
      <c r="BA211" s="176" t="str">
        <f>IF(AND('Overflow Report'!$L209="Release [Sewer], Dry Weather",'Overflow Report'!$AA209="May"),'Overflow Report'!$N209,"0")</f>
        <v>0</v>
      </c>
      <c r="BB211" s="176" t="str">
        <f>IF(AND('Overflow Report'!$L209="Release [Sewer], Dry Weather",'Overflow Report'!$AA209="June"),'Overflow Report'!$N209,"0")</f>
        <v>0</v>
      </c>
      <c r="BC211" s="176" t="str">
        <f>IF(AND('Overflow Report'!$L209="Release [Sewer], Dry Weather",'Overflow Report'!$AA209="July"),'Overflow Report'!$N209,"0")</f>
        <v>0</v>
      </c>
      <c r="BD211" s="176" t="str">
        <f>IF(AND('Overflow Report'!$L209="Release [Sewer], Dry Weather",'Overflow Report'!$AA209="August"),'Overflow Report'!$N209,"0")</f>
        <v>0</v>
      </c>
      <c r="BE211" s="176" t="str">
        <f>IF(AND('Overflow Report'!$L209="Release [Sewer], Dry Weather",'Overflow Report'!$AA209="September"),'Overflow Report'!$N209,"0")</f>
        <v>0</v>
      </c>
      <c r="BF211" s="176" t="str">
        <f>IF(AND('Overflow Report'!$L209="Release [Sewer], Dry Weather",'Overflow Report'!$AA209="October"),'Overflow Report'!$N209,"0")</f>
        <v>0</v>
      </c>
      <c r="BG211" s="176" t="str">
        <f>IF(AND('Overflow Report'!$L209="Release [Sewer], Dry Weather",'Overflow Report'!$AA209="November"),'Overflow Report'!$N209,"0")</f>
        <v>0</v>
      </c>
      <c r="BH211" s="176" t="str">
        <f>IF(AND('Overflow Report'!$L209="Release [Sewer], Dry Weather",'Overflow Report'!$AA209="December"),'Overflow Report'!$N209,"0")</f>
        <v>0</v>
      </c>
      <c r="BI211" s="176"/>
      <c r="BJ211" s="176" t="str">
        <f>IF(AND('Overflow Report'!$L209="Release [Sewer], Wet Weather",'Overflow Report'!$AA209="January"),'Overflow Report'!$N209,"0")</f>
        <v>0</v>
      </c>
      <c r="BK211" s="176" t="str">
        <f>IF(AND('Overflow Report'!$L209="Release [Sewer], Wet Weather",'Overflow Report'!$AA209="February"),'Overflow Report'!$N209,"0")</f>
        <v>0</v>
      </c>
      <c r="BL211" s="176" t="str">
        <f>IF(AND('Overflow Report'!$L209="Release [Sewer], Wet Weather",'Overflow Report'!$AA209="March"),'Overflow Report'!$N209,"0")</f>
        <v>0</v>
      </c>
      <c r="BM211" s="176" t="str">
        <f>IF(AND('Overflow Report'!$L209="Release [Sewer], Wet Weather",'Overflow Report'!$AA209="April"),'Overflow Report'!$N209,"0")</f>
        <v>0</v>
      </c>
      <c r="BN211" s="176" t="str">
        <f>IF(AND('Overflow Report'!$L209="Release [Sewer], Wet Weather",'Overflow Report'!$AA209="May"),'Overflow Report'!$N209,"0")</f>
        <v>0</v>
      </c>
      <c r="BO211" s="176" t="str">
        <f>IF(AND('Overflow Report'!$L209="Release [Sewer], Wet Weather",'Overflow Report'!$AA209="June"),'Overflow Report'!$N209,"0")</f>
        <v>0</v>
      </c>
      <c r="BP211" s="176" t="str">
        <f>IF(AND('Overflow Report'!$L209="Release [Sewer], Wet Weather",'Overflow Report'!$AA209="July"),'Overflow Report'!$N209,"0")</f>
        <v>0</v>
      </c>
      <c r="BQ211" s="176" t="str">
        <f>IF(AND('Overflow Report'!$L209="Release [Sewer], Wet Weather",'Overflow Report'!$AA209="August"),'Overflow Report'!$N209,"0")</f>
        <v>0</v>
      </c>
      <c r="BR211" s="176" t="str">
        <f>IF(AND('Overflow Report'!$L209="Release [Sewer], Wet Weather",'Overflow Report'!$AA209="September"),'Overflow Report'!$N209,"0")</f>
        <v>0</v>
      </c>
      <c r="BS211" s="176" t="str">
        <f>IF(AND('Overflow Report'!$L209="Release [Sewer], Wet Weather",'Overflow Report'!$AA209="October"),'Overflow Report'!$N209,"0")</f>
        <v>0</v>
      </c>
      <c r="BT211" s="176" t="str">
        <f>IF(AND('Overflow Report'!$L209="Release [Sewer], Wet Weather",'Overflow Report'!$AA209="November"),'Overflow Report'!$N209,"0")</f>
        <v>0</v>
      </c>
      <c r="BU211" s="176" t="str">
        <f>IF(AND('Overflow Report'!$L209="Release [Sewer], Wet Weather",'Overflow Report'!$AA209="December"),'Overflow Report'!$N209,"0")</f>
        <v>0</v>
      </c>
      <c r="BV211" s="176"/>
      <c r="BW211" s="176"/>
      <c r="BX211" s="176"/>
      <c r="BY211" s="176"/>
      <c r="BZ211" s="176"/>
      <c r="CA211" s="176"/>
      <c r="CB211" s="176"/>
      <c r="CC211" s="176"/>
      <c r="CD211" s="176"/>
      <c r="CE211" s="176"/>
      <c r="CF211" s="176"/>
      <c r="CG211" s="176"/>
      <c r="CH211" s="176"/>
      <c r="CI211" s="176"/>
      <c r="CJ211" s="176"/>
      <c r="DK211" s="159"/>
      <c r="DL211" s="159"/>
      <c r="DM211" s="159"/>
      <c r="DN211" s="159"/>
      <c r="DO211" s="159"/>
      <c r="DP211" s="159"/>
      <c r="DQ211" s="159"/>
      <c r="DR211" s="159"/>
      <c r="DS211" s="159"/>
      <c r="DT211" s="159"/>
      <c r="DU211" s="159"/>
      <c r="DV211" s="159"/>
      <c r="DW211" s="159"/>
      <c r="DX211" s="159"/>
    </row>
    <row r="212" spans="3:128" s="173" customFormat="1" ht="15">
      <c r="C212" s="174"/>
      <c r="D212" s="174"/>
      <c r="E212" s="174"/>
      <c r="R212" s="176"/>
      <c r="S212" s="176"/>
      <c r="T212" s="176"/>
      <c r="U212" s="176"/>
      <c r="V212" s="176"/>
      <c r="W212" s="176" t="str">
        <f>IF(AND('Overflow Report'!$L210="SSO, Dry Weather",'Overflow Report'!$AA210="January"),'Overflow Report'!$N210,"0")</f>
        <v>0</v>
      </c>
      <c r="X212" s="176" t="str">
        <f>IF(AND('Overflow Report'!$L210="SSO, Dry Weather",'Overflow Report'!$AA210="February"),'Overflow Report'!$N210,"0")</f>
        <v>0</v>
      </c>
      <c r="Y212" s="176" t="str">
        <f>IF(AND('Overflow Report'!$L210="SSO, Dry Weather",'Overflow Report'!$AA210="March"),'Overflow Report'!$N210,"0")</f>
        <v>0</v>
      </c>
      <c r="Z212" s="176" t="str">
        <f>IF(AND('Overflow Report'!$L210="SSO, Dry Weather",'Overflow Report'!$AA210="April"),'Overflow Report'!$N210,"0")</f>
        <v>0</v>
      </c>
      <c r="AA212" s="176" t="str">
        <f>IF(AND('Overflow Report'!$L210="SSO, Dry Weather",'Overflow Report'!$AA210="May"),'Overflow Report'!$N210,"0")</f>
        <v>0</v>
      </c>
      <c r="AB212" s="176" t="str">
        <f>IF(AND('Overflow Report'!$L210="SSO, Dry Weather",'Overflow Report'!$AA210="June"),'Overflow Report'!$N210,"0")</f>
        <v>0</v>
      </c>
      <c r="AC212" s="176" t="str">
        <f>IF(AND('Overflow Report'!$L210="SSO, Dry Weather",'Overflow Report'!$AA210="July"),'Overflow Report'!$N210,"0")</f>
        <v>0</v>
      </c>
      <c r="AD212" s="176" t="str">
        <f>IF(AND('Overflow Report'!$L210="SSO, Dry Weather",'Overflow Report'!$AA210="August"),'Overflow Report'!$N210,"0")</f>
        <v>0</v>
      </c>
      <c r="AE212" s="176" t="str">
        <f>IF(AND('Overflow Report'!$L210="SSO, Dry Weather",'Overflow Report'!$AA210="September"),'Overflow Report'!$N210,"0")</f>
        <v>0</v>
      </c>
      <c r="AF212" s="176" t="str">
        <f>IF(AND('Overflow Report'!$L210="SSO, Dry Weather",'Overflow Report'!$AA210="October"),'Overflow Report'!$N210,"0")</f>
        <v>0</v>
      </c>
      <c r="AG212" s="176" t="str">
        <f>IF(AND('Overflow Report'!$L210="SSO, Dry Weather",'Overflow Report'!$AA210="November"),'Overflow Report'!$N210,"0")</f>
        <v>0</v>
      </c>
      <c r="AH212" s="176" t="str">
        <f>IF(AND('Overflow Report'!$L210="SSO, Dry Weather",'Overflow Report'!$AA210="December"),'Overflow Report'!$N210,"0")</f>
        <v>0</v>
      </c>
      <c r="AI212" s="176"/>
      <c r="AJ212" s="176" t="str">
        <f>IF(AND('Overflow Report'!$L210="SSO, Wet Weather",'Overflow Report'!$AA210="January"),'Overflow Report'!$N210,"0")</f>
        <v>0</v>
      </c>
      <c r="AK212" s="176" t="str">
        <f>IF(AND('Overflow Report'!$L210="SSO, Wet Weather",'Overflow Report'!$AA210="February"),'Overflow Report'!$N210,"0")</f>
        <v>0</v>
      </c>
      <c r="AL212" s="176" t="str">
        <f>IF(AND('Overflow Report'!$L210="SSO, Wet Weather",'Overflow Report'!$AA210="March"),'Overflow Report'!$N210,"0")</f>
        <v>0</v>
      </c>
      <c r="AM212" s="176" t="str">
        <f>IF(AND('Overflow Report'!$L210="SSO, Wet Weather",'Overflow Report'!$AA210="April"),'Overflow Report'!$N210,"0")</f>
        <v>0</v>
      </c>
      <c r="AN212" s="176" t="str">
        <f>IF(AND('Overflow Report'!$L210="SSO, Wet Weather",'Overflow Report'!$AA210="May"),'Overflow Report'!$N210,"0")</f>
        <v>0</v>
      </c>
      <c r="AO212" s="176" t="str">
        <f>IF(AND('Overflow Report'!$L210="SSO, Wet Weather",'Overflow Report'!$AA210="June"),'Overflow Report'!$N210,"0")</f>
        <v>0</v>
      </c>
      <c r="AP212" s="176" t="str">
        <f>IF(AND('Overflow Report'!$L210="SSO, Wet Weather",'Overflow Report'!$AA210="July"),'Overflow Report'!$N210,"0")</f>
        <v>0</v>
      </c>
      <c r="AQ212" s="176" t="str">
        <f>IF(AND('Overflow Report'!$L210="SSO, Wet Weather",'Overflow Report'!$AA210="August"),'Overflow Report'!$N210,"0")</f>
        <v>0</v>
      </c>
      <c r="AR212" s="176" t="str">
        <f>IF(AND('Overflow Report'!$L210="SSO, Wet Weather",'Overflow Report'!$AA210="September"),'Overflow Report'!$N210,"0")</f>
        <v>0</v>
      </c>
      <c r="AS212" s="176" t="str">
        <f>IF(AND('Overflow Report'!$L210="SSO, Wet Weather",'Overflow Report'!$AA210="October"),'Overflow Report'!$N210,"0")</f>
        <v>0</v>
      </c>
      <c r="AT212" s="176" t="str">
        <f>IF(AND('Overflow Report'!$L210="SSO, Wet Weather",'Overflow Report'!$AA210="November"),'Overflow Report'!$N210,"0")</f>
        <v>0</v>
      </c>
      <c r="AU212" s="176" t="str">
        <f>IF(AND('Overflow Report'!$L210="SSO, Wet Weather",'Overflow Report'!$AA210="December"),'Overflow Report'!$N210,"0")</f>
        <v>0</v>
      </c>
      <c r="AV212" s="176"/>
      <c r="AW212" s="176" t="str">
        <f>IF(AND('Overflow Report'!$L210="Release [Sewer], Dry Weather",'Overflow Report'!$AA210="January"),'Overflow Report'!$N210,"0")</f>
        <v>0</v>
      </c>
      <c r="AX212" s="176" t="str">
        <f>IF(AND('Overflow Report'!$L210="Release [Sewer], Dry Weather",'Overflow Report'!$AA210="February"),'Overflow Report'!$N210,"0")</f>
        <v>0</v>
      </c>
      <c r="AY212" s="176" t="str">
        <f>IF(AND('Overflow Report'!$L210="Release [Sewer], Dry Weather",'Overflow Report'!$AA210="March"),'Overflow Report'!$N210,"0")</f>
        <v>0</v>
      </c>
      <c r="AZ212" s="176" t="str">
        <f>IF(AND('Overflow Report'!$L210="Release [Sewer], Dry Weather",'Overflow Report'!$AA210="April"),'Overflow Report'!$N210,"0")</f>
        <v>0</v>
      </c>
      <c r="BA212" s="176" t="str">
        <f>IF(AND('Overflow Report'!$L210="Release [Sewer], Dry Weather",'Overflow Report'!$AA210="May"),'Overflow Report'!$N210,"0")</f>
        <v>0</v>
      </c>
      <c r="BB212" s="176" t="str">
        <f>IF(AND('Overflow Report'!$L210="Release [Sewer], Dry Weather",'Overflow Report'!$AA210="June"),'Overflow Report'!$N210,"0")</f>
        <v>0</v>
      </c>
      <c r="BC212" s="176" t="str">
        <f>IF(AND('Overflow Report'!$L210="Release [Sewer], Dry Weather",'Overflow Report'!$AA210="July"),'Overflow Report'!$N210,"0")</f>
        <v>0</v>
      </c>
      <c r="BD212" s="176" t="str">
        <f>IF(AND('Overflow Report'!$L210="Release [Sewer], Dry Weather",'Overflow Report'!$AA210="August"),'Overflow Report'!$N210,"0")</f>
        <v>0</v>
      </c>
      <c r="BE212" s="176" t="str">
        <f>IF(AND('Overflow Report'!$L210="Release [Sewer], Dry Weather",'Overflow Report'!$AA210="September"),'Overflow Report'!$N210,"0")</f>
        <v>0</v>
      </c>
      <c r="BF212" s="176" t="str">
        <f>IF(AND('Overflow Report'!$L210="Release [Sewer], Dry Weather",'Overflow Report'!$AA210="October"),'Overflow Report'!$N210,"0")</f>
        <v>0</v>
      </c>
      <c r="BG212" s="176" t="str">
        <f>IF(AND('Overflow Report'!$L210="Release [Sewer], Dry Weather",'Overflow Report'!$AA210="November"),'Overflow Report'!$N210,"0")</f>
        <v>0</v>
      </c>
      <c r="BH212" s="176" t="str">
        <f>IF(AND('Overflow Report'!$L210="Release [Sewer], Dry Weather",'Overflow Report'!$AA210="December"),'Overflow Report'!$N210,"0")</f>
        <v>0</v>
      </c>
      <c r="BI212" s="176"/>
      <c r="BJ212" s="176" t="str">
        <f>IF(AND('Overflow Report'!$L210="Release [Sewer], Wet Weather",'Overflow Report'!$AA210="January"),'Overflow Report'!$N210,"0")</f>
        <v>0</v>
      </c>
      <c r="BK212" s="176" t="str">
        <f>IF(AND('Overflow Report'!$L210="Release [Sewer], Wet Weather",'Overflow Report'!$AA210="February"),'Overflow Report'!$N210,"0")</f>
        <v>0</v>
      </c>
      <c r="BL212" s="176" t="str">
        <f>IF(AND('Overflow Report'!$L210="Release [Sewer], Wet Weather",'Overflow Report'!$AA210="March"),'Overflow Report'!$N210,"0")</f>
        <v>0</v>
      </c>
      <c r="BM212" s="176" t="str">
        <f>IF(AND('Overflow Report'!$L210="Release [Sewer], Wet Weather",'Overflow Report'!$AA210="April"),'Overflow Report'!$N210,"0")</f>
        <v>0</v>
      </c>
      <c r="BN212" s="176" t="str">
        <f>IF(AND('Overflow Report'!$L210="Release [Sewer], Wet Weather",'Overflow Report'!$AA210="May"),'Overflow Report'!$N210,"0")</f>
        <v>0</v>
      </c>
      <c r="BO212" s="176" t="str">
        <f>IF(AND('Overflow Report'!$L210="Release [Sewer], Wet Weather",'Overflow Report'!$AA210="June"),'Overflow Report'!$N210,"0")</f>
        <v>0</v>
      </c>
      <c r="BP212" s="176" t="str">
        <f>IF(AND('Overflow Report'!$L210="Release [Sewer], Wet Weather",'Overflow Report'!$AA210="July"),'Overflow Report'!$N210,"0")</f>
        <v>0</v>
      </c>
      <c r="BQ212" s="176" t="str">
        <f>IF(AND('Overflow Report'!$L210="Release [Sewer], Wet Weather",'Overflow Report'!$AA210="August"),'Overflow Report'!$N210,"0")</f>
        <v>0</v>
      </c>
      <c r="BR212" s="176" t="str">
        <f>IF(AND('Overflow Report'!$L210="Release [Sewer], Wet Weather",'Overflow Report'!$AA210="September"),'Overflow Report'!$N210,"0")</f>
        <v>0</v>
      </c>
      <c r="BS212" s="176" t="str">
        <f>IF(AND('Overflow Report'!$L210="Release [Sewer], Wet Weather",'Overflow Report'!$AA210="October"),'Overflow Report'!$N210,"0")</f>
        <v>0</v>
      </c>
      <c r="BT212" s="176" t="str">
        <f>IF(AND('Overflow Report'!$L210="Release [Sewer], Wet Weather",'Overflow Report'!$AA210="November"),'Overflow Report'!$N210,"0")</f>
        <v>0</v>
      </c>
      <c r="BU212" s="176" t="str">
        <f>IF(AND('Overflow Report'!$L210="Release [Sewer], Wet Weather",'Overflow Report'!$AA210="December"),'Overflow Report'!$N210,"0")</f>
        <v>0</v>
      </c>
      <c r="BV212" s="176"/>
      <c r="BW212" s="176"/>
      <c r="BX212" s="176"/>
      <c r="BY212" s="176"/>
      <c r="BZ212" s="176"/>
      <c r="CA212" s="176"/>
      <c r="CB212" s="176"/>
      <c r="CC212" s="176"/>
      <c r="CD212" s="176"/>
      <c r="CE212" s="176"/>
      <c r="CF212" s="176"/>
      <c r="CG212" s="176"/>
      <c r="CH212" s="176"/>
      <c r="CI212" s="176"/>
      <c r="CJ212" s="176"/>
      <c r="DK212" s="159"/>
      <c r="DL212" s="159"/>
      <c r="DM212" s="159"/>
      <c r="DN212" s="159"/>
      <c r="DO212" s="159"/>
      <c r="DP212" s="159"/>
      <c r="DQ212" s="159"/>
      <c r="DR212" s="159"/>
      <c r="DS212" s="159"/>
      <c r="DT212" s="159"/>
      <c r="DU212" s="159"/>
      <c r="DV212" s="159"/>
      <c r="DW212" s="159"/>
      <c r="DX212" s="159"/>
    </row>
    <row r="213" spans="3:128" s="173" customFormat="1" ht="15">
      <c r="C213" s="174"/>
      <c r="D213" s="174"/>
      <c r="E213" s="174"/>
      <c r="R213" s="176"/>
      <c r="S213" s="176"/>
      <c r="T213" s="176"/>
      <c r="U213" s="176"/>
      <c r="V213" s="176"/>
      <c r="W213" s="176" t="str">
        <f>IF(AND('Overflow Report'!$L211="SSO, Dry Weather",'Overflow Report'!$AA211="January"),'Overflow Report'!$N211,"0")</f>
        <v>0</v>
      </c>
      <c r="X213" s="176" t="str">
        <f>IF(AND('Overflow Report'!$L211="SSO, Dry Weather",'Overflow Report'!$AA211="February"),'Overflow Report'!$N211,"0")</f>
        <v>0</v>
      </c>
      <c r="Y213" s="176" t="str">
        <f>IF(AND('Overflow Report'!$L211="SSO, Dry Weather",'Overflow Report'!$AA211="March"),'Overflow Report'!$N211,"0")</f>
        <v>0</v>
      </c>
      <c r="Z213" s="176" t="str">
        <f>IF(AND('Overflow Report'!$L211="SSO, Dry Weather",'Overflow Report'!$AA211="April"),'Overflow Report'!$N211,"0")</f>
        <v>0</v>
      </c>
      <c r="AA213" s="176" t="str">
        <f>IF(AND('Overflow Report'!$L211="SSO, Dry Weather",'Overflow Report'!$AA211="May"),'Overflow Report'!$N211,"0")</f>
        <v>0</v>
      </c>
      <c r="AB213" s="176" t="str">
        <f>IF(AND('Overflow Report'!$L211="SSO, Dry Weather",'Overflow Report'!$AA211="June"),'Overflow Report'!$N211,"0")</f>
        <v>0</v>
      </c>
      <c r="AC213" s="176" t="str">
        <f>IF(AND('Overflow Report'!$L211="SSO, Dry Weather",'Overflow Report'!$AA211="July"),'Overflow Report'!$N211,"0")</f>
        <v>0</v>
      </c>
      <c r="AD213" s="176" t="str">
        <f>IF(AND('Overflow Report'!$L211="SSO, Dry Weather",'Overflow Report'!$AA211="August"),'Overflow Report'!$N211,"0")</f>
        <v>0</v>
      </c>
      <c r="AE213" s="176" t="str">
        <f>IF(AND('Overflow Report'!$L211="SSO, Dry Weather",'Overflow Report'!$AA211="September"),'Overflow Report'!$N211,"0")</f>
        <v>0</v>
      </c>
      <c r="AF213" s="176" t="str">
        <f>IF(AND('Overflow Report'!$L211="SSO, Dry Weather",'Overflow Report'!$AA211="October"),'Overflow Report'!$N211,"0")</f>
        <v>0</v>
      </c>
      <c r="AG213" s="176" t="str">
        <f>IF(AND('Overflow Report'!$L211="SSO, Dry Weather",'Overflow Report'!$AA211="November"),'Overflow Report'!$N211,"0")</f>
        <v>0</v>
      </c>
      <c r="AH213" s="176" t="str">
        <f>IF(AND('Overflow Report'!$L211="SSO, Dry Weather",'Overflow Report'!$AA211="December"),'Overflow Report'!$N211,"0")</f>
        <v>0</v>
      </c>
      <c r="AI213" s="176"/>
      <c r="AJ213" s="176" t="str">
        <f>IF(AND('Overflow Report'!$L211="SSO, Wet Weather",'Overflow Report'!$AA211="January"),'Overflow Report'!$N211,"0")</f>
        <v>0</v>
      </c>
      <c r="AK213" s="176" t="str">
        <f>IF(AND('Overflow Report'!$L211="SSO, Wet Weather",'Overflow Report'!$AA211="February"),'Overflow Report'!$N211,"0")</f>
        <v>0</v>
      </c>
      <c r="AL213" s="176" t="str">
        <f>IF(AND('Overflow Report'!$L211="SSO, Wet Weather",'Overflow Report'!$AA211="March"),'Overflow Report'!$N211,"0")</f>
        <v>0</v>
      </c>
      <c r="AM213" s="176" t="str">
        <f>IF(AND('Overflow Report'!$L211="SSO, Wet Weather",'Overflow Report'!$AA211="April"),'Overflow Report'!$N211,"0")</f>
        <v>0</v>
      </c>
      <c r="AN213" s="176" t="str">
        <f>IF(AND('Overflow Report'!$L211="SSO, Wet Weather",'Overflow Report'!$AA211="May"),'Overflow Report'!$N211,"0")</f>
        <v>0</v>
      </c>
      <c r="AO213" s="176" t="str">
        <f>IF(AND('Overflow Report'!$L211="SSO, Wet Weather",'Overflow Report'!$AA211="June"),'Overflow Report'!$N211,"0")</f>
        <v>0</v>
      </c>
      <c r="AP213" s="176" t="str">
        <f>IF(AND('Overflow Report'!$L211="SSO, Wet Weather",'Overflow Report'!$AA211="July"),'Overflow Report'!$N211,"0")</f>
        <v>0</v>
      </c>
      <c r="AQ213" s="176" t="str">
        <f>IF(AND('Overflow Report'!$L211="SSO, Wet Weather",'Overflow Report'!$AA211="August"),'Overflow Report'!$N211,"0")</f>
        <v>0</v>
      </c>
      <c r="AR213" s="176" t="str">
        <f>IF(AND('Overflow Report'!$L211="SSO, Wet Weather",'Overflow Report'!$AA211="September"),'Overflow Report'!$N211,"0")</f>
        <v>0</v>
      </c>
      <c r="AS213" s="176" t="str">
        <f>IF(AND('Overflow Report'!$L211="SSO, Wet Weather",'Overflow Report'!$AA211="October"),'Overflow Report'!$N211,"0")</f>
        <v>0</v>
      </c>
      <c r="AT213" s="176" t="str">
        <f>IF(AND('Overflow Report'!$L211="SSO, Wet Weather",'Overflow Report'!$AA211="November"),'Overflow Report'!$N211,"0")</f>
        <v>0</v>
      </c>
      <c r="AU213" s="176" t="str">
        <f>IF(AND('Overflow Report'!$L211="SSO, Wet Weather",'Overflow Report'!$AA211="December"),'Overflow Report'!$N211,"0")</f>
        <v>0</v>
      </c>
      <c r="AV213" s="176"/>
      <c r="AW213" s="176" t="str">
        <f>IF(AND('Overflow Report'!$L211="Release [Sewer], Dry Weather",'Overflow Report'!$AA211="January"),'Overflow Report'!$N211,"0")</f>
        <v>0</v>
      </c>
      <c r="AX213" s="176" t="str">
        <f>IF(AND('Overflow Report'!$L211="Release [Sewer], Dry Weather",'Overflow Report'!$AA211="February"),'Overflow Report'!$N211,"0")</f>
        <v>0</v>
      </c>
      <c r="AY213" s="176" t="str">
        <f>IF(AND('Overflow Report'!$L211="Release [Sewer], Dry Weather",'Overflow Report'!$AA211="March"),'Overflow Report'!$N211,"0")</f>
        <v>0</v>
      </c>
      <c r="AZ213" s="176" t="str">
        <f>IF(AND('Overflow Report'!$L211="Release [Sewer], Dry Weather",'Overflow Report'!$AA211="April"),'Overflow Report'!$N211,"0")</f>
        <v>0</v>
      </c>
      <c r="BA213" s="176" t="str">
        <f>IF(AND('Overflow Report'!$L211="Release [Sewer], Dry Weather",'Overflow Report'!$AA211="May"),'Overflow Report'!$N211,"0")</f>
        <v>0</v>
      </c>
      <c r="BB213" s="176" t="str">
        <f>IF(AND('Overflow Report'!$L211="Release [Sewer], Dry Weather",'Overflow Report'!$AA211="June"),'Overflow Report'!$N211,"0")</f>
        <v>0</v>
      </c>
      <c r="BC213" s="176" t="str">
        <f>IF(AND('Overflow Report'!$L211="Release [Sewer], Dry Weather",'Overflow Report'!$AA211="July"),'Overflow Report'!$N211,"0")</f>
        <v>0</v>
      </c>
      <c r="BD213" s="176" t="str">
        <f>IF(AND('Overflow Report'!$L211="Release [Sewer], Dry Weather",'Overflow Report'!$AA211="August"),'Overflow Report'!$N211,"0")</f>
        <v>0</v>
      </c>
      <c r="BE213" s="176" t="str">
        <f>IF(AND('Overflow Report'!$L211="Release [Sewer], Dry Weather",'Overflow Report'!$AA211="September"),'Overflow Report'!$N211,"0")</f>
        <v>0</v>
      </c>
      <c r="BF213" s="176" t="str">
        <f>IF(AND('Overflow Report'!$L211="Release [Sewer], Dry Weather",'Overflow Report'!$AA211="October"),'Overflow Report'!$N211,"0")</f>
        <v>0</v>
      </c>
      <c r="BG213" s="176" t="str">
        <f>IF(AND('Overflow Report'!$L211="Release [Sewer], Dry Weather",'Overflow Report'!$AA211="November"),'Overflow Report'!$N211,"0")</f>
        <v>0</v>
      </c>
      <c r="BH213" s="176" t="str">
        <f>IF(AND('Overflow Report'!$L211="Release [Sewer], Dry Weather",'Overflow Report'!$AA211="December"),'Overflow Report'!$N211,"0")</f>
        <v>0</v>
      </c>
      <c r="BI213" s="176"/>
      <c r="BJ213" s="176" t="str">
        <f>IF(AND('Overflow Report'!$L211="Release [Sewer], Wet Weather",'Overflow Report'!$AA211="January"),'Overflow Report'!$N211,"0")</f>
        <v>0</v>
      </c>
      <c r="BK213" s="176" t="str">
        <f>IF(AND('Overflow Report'!$L211="Release [Sewer], Wet Weather",'Overflow Report'!$AA211="February"),'Overflow Report'!$N211,"0")</f>
        <v>0</v>
      </c>
      <c r="BL213" s="176" t="str">
        <f>IF(AND('Overflow Report'!$L211="Release [Sewer], Wet Weather",'Overflow Report'!$AA211="March"),'Overflow Report'!$N211,"0")</f>
        <v>0</v>
      </c>
      <c r="BM213" s="176" t="str">
        <f>IF(AND('Overflow Report'!$L211="Release [Sewer], Wet Weather",'Overflow Report'!$AA211="April"),'Overflow Report'!$N211,"0")</f>
        <v>0</v>
      </c>
      <c r="BN213" s="176" t="str">
        <f>IF(AND('Overflow Report'!$L211="Release [Sewer], Wet Weather",'Overflow Report'!$AA211="May"),'Overflow Report'!$N211,"0")</f>
        <v>0</v>
      </c>
      <c r="BO213" s="176" t="str">
        <f>IF(AND('Overflow Report'!$L211="Release [Sewer], Wet Weather",'Overflow Report'!$AA211="June"),'Overflow Report'!$N211,"0")</f>
        <v>0</v>
      </c>
      <c r="BP213" s="176" t="str">
        <f>IF(AND('Overflow Report'!$L211="Release [Sewer], Wet Weather",'Overflow Report'!$AA211="July"),'Overflow Report'!$N211,"0")</f>
        <v>0</v>
      </c>
      <c r="BQ213" s="176" t="str">
        <f>IF(AND('Overflow Report'!$L211="Release [Sewer], Wet Weather",'Overflow Report'!$AA211="August"),'Overflow Report'!$N211,"0")</f>
        <v>0</v>
      </c>
      <c r="BR213" s="176" t="str">
        <f>IF(AND('Overflow Report'!$L211="Release [Sewer], Wet Weather",'Overflow Report'!$AA211="September"),'Overflow Report'!$N211,"0")</f>
        <v>0</v>
      </c>
      <c r="BS213" s="176" t="str">
        <f>IF(AND('Overflow Report'!$L211="Release [Sewer], Wet Weather",'Overflow Report'!$AA211="October"),'Overflow Report'!$N211,"0")</f>
        <v>0</v>
      </c>
      <c r="BT213" s="176" t="str">
        <f>IF(AND('Overflow Report'!$L211="Release [Sewer], Wet Weather",'Overflow Report'!$AA211="November"),'Overflow Report'!$N211,"0")</f>
        <v>0</v>
      </c>
      <c r="BU213" s="176" t="str">
        <f>IF(AND('Overflow Report'!$L211="Release [Sewer], Wet Weather",'Overflow Report'!$AA211="December"),'Overflow Report'!$N211,"0")</f>
        <v>0</v>
      </c>
      <c r="BV213" s="176"/>
      <c r="BW213" s="176"/>
      <c r="BX213" s="176"/>
      <c r="BY213" s="176"/>
      <c r="BZ213" s="176"/>
      <c r="CA213" s="176"/>
      <c r="CB213" s="176"/>
      <c r="CC213" s="176"/>
      <c r="CD213" s="176"/>
      <c r="CE213" s="176"/>
      <c r="CF213" s="176"/>
      <c r="CG213" s="176"/>
      <c r="CH213" s="176"/>
      <c r="CI213" s="176"/>
      <c r="CJ213" s="176"/>
      <c r="DK213" s="159"/>
      <c r="DL213" s="159"/>
      <c r="DM213" s="159"/>
      <c r="DN213" s="159"/>
      <c r="DO213" s="159"/>
      <c r="DP213" s="159"/>
      <c r="DQ213" s="159"/>
      <c r="DR213" s="159"/>
      <c r="DS213" s="159"/>
      <c r="DT213" s="159"/>
      <c r="DU213" s="159"/>
      <c r="DV213" s="159"/>
      <c r="DW213" s="159"/>
      <c r="DX213" s="159"/>
    </row>
    <row r="214" spans="3:128" s="173" customFormat="1" ht="15">
      <c r="C214" s="174"/>
      <c r="D214" s="174"/>
      <c r="E214" s="174"/>
      <c r="R214" s="176"/>
      <c r="S214" s="176"/>
      <c r="T214" s="176"/>
      <c r="U214" s="176"/>
      <c r="V214" s="176"/>
      <c r="W214" s="176" t="str">
        <f>IF(AND('Overflow Report'!$L212="SSO, Dry Weather",'Overflow Report'!$AA212="January"),'Overflow Report'!$N212,"0")</f>
        <v>0</v>
      </c>
      <c r="X214" s="176" t="str">
        <f>IF(AND('Overflow Report'!$L212="SSO, Dry Weather",'Overflow Report'!$AA212="February"),'Overflow Report'!$N212,"0")</f>
        <v>0</v>
      </c>
      <c r="Y214" s="176" t="str">
        <f>IF(AND('Overflow Report'!$L212="SSO, Dry Weather",'Overflow Report'!$AA212="March"),'Overflow Report'!$N212,"0")</f>
        <v>0</v>
      </c>
      <c r="Z214" s="176" t="str">
        <f>IF(AND('Overflow Report'!$L212="SSO, Dry Weather",'Overflow Report'!$AA212="April"),'Overflow Report'!$N212,"0")</f>
        <v>0</v>
      </c>
      <c r="AA214" s="176" t="str">
        <f>IF(AND('Overflow Report'!$L212="SSO, Dry Weather",'Overflow Report'!$AA212="May"),'Overflow Report'!$N212,"0")</f>
        <v>0</v>
      </c>
      <c r="AB214" s="176" t="str">
        <f>IF(AND('Overflow Report'!$L212="SSO, Dry Weather",'Overflow Report'!$AA212="June"),'Overflow Report'!$N212,"0")</f>
        <v>0</v>
      </c>
      <c r="AC214" s="176" t="str">
        <f>IF(AND('Overflow Report'!$L212="SSO, Dry Weather",'Overflow Report'!$AA212="July"),'Overflow Report'!$N212,"0")</f>
        <v>0</v>
      </c>
      <c r="AD214" s="176" t="str">
        <f>IF(AND('Overflow Report'!$L212="SSO, Dry Weather",'Overflow Report'!$AA212="August"),'Overflow Report'!$N212,"0")</f>
        <v>0</v>
      </c>
      <c r="AE214" s="176" t="str">
        <f>IF(AND('Overflow Report'!$L212="SSO, Dry Weather",'Overflow Report'!$AA212="September"),'Overflow Report'!$N212,"0")</f>
        <v>0</v>
      </c>
      <c r="AF214" s="176" t="str">
        <f>IF(AND('Overflow Report'!$L212="SSO, Dry Weather",'Overflow Report'!$AA212="October"),'Overflow Report'!$N212,"0")</f>
        <v>0</v>
      </c>
      <c r="AG214" s="176" t="str">
        <f>IF(AND('Overflow Report'!$L212="SSO, Dry Weather",'Overflow Report'!$AA212="November"),'Overflow Report'!$N212,"0")</f>
        <v>0</v>
      </c>
      <c r="AH214" s="176" t="str">
        <f>IF(AND('Overflow Report'!$L212="SSO, Dry Weather",'Overflow Report'!$AA212="December"),'Overflow Report'!$N212,"0")</f>
        <v>0</v>
      </c>
      <c r="AI214" s="176"/>
      <c r="AJ214" s="176" t="str">
        <f>IF(AND('Overflow Report'!$L212="SSO, Wet Weather",'Overflow Report'!$AA212="January"),'Overflow Report'!$N212,"0")</f>
        <v>0</v>
      </c>
      <c r="AK214" s="176" t="str">
        <f>IF(AND('Overflow Report'!$L212="SSO, Wet Weather",'Overflow Report'!$AA212="February"),'Overflow Report'!$N212,"0")</f>
        <v>0</v>
      </c>
      <c r="AL214" s="176" t="str">
        <f>IF(AND('Overflow Report'!$L212="SSO, Wet Weather",'Overflow Report'!$AA212="March"),'Overflow Report'!$N212,"0")</f>
        <v>0</v>
      </c>
      <c r="AM214" s="176" t="str">
        <f>IF(AND('Overflow Report'!$L212="SSO, Wet Weather",'Overflow Report'!$AA212="April"),'Overflow Report'!$N212,"0")</f>
        <v>0</v>
      </c>
      <c r="AN214" s="176" t="str">
        <f>IF(AND('Overflow Report'!$L212="SSO, Wet Weather",'Overflow Report'!$AA212="May"),'Overflow Report'!$N212,"0")</f>
        <v>0</v>
      </c>
      <c r="AO214" s="176" t="str">
        <f>IF(AND('Overflow Report'!$L212="SSO, Wet Weather",'Overflow Report'!$AA212="June"),'Overflow Report'!$N212,"0")</f>
        <v>0</v>
      </c>
      <c r="AP214" s="176" t="str">
        <f>IF(AND('Overflow Report'!$L212="SSO, Wet Weather",'Overflow Report'!$AA212="July"),'Overflow Report'!$N212,"0")</f>
        <v>0</v>
      </c>
      <c r="AQ214" s="176" t="str">
        <f>IF(AND('Overflow Report'!$L212="SSO, Wet Weather",'Overflow Report'!$AA212="August"),'Overflow Report'!$N212,"0")</f>
        <v>0</v>
      </c>
      <c r="AR214" s="176" t="str">
        <f>IF(AND('Overflow Report'!$L212="SSO, Wet Weather",'Overflow Report'!$AA212="September"),'Overflow Report'!$N212,"0")</f>
        <v>0</v>
      </c>
      <c r="AS214" s="176" t="str">
        <f>IF(AND('Overflow Report'!$L212="SSO, Wet Weather",'Overflow Report'!$AA212="October"),'Overflow Report'!$N212,"0")</f>
        <v>0</v>
      </c>
      <c r="AT214" s="176" t="str">
        <f>IF(AND('Overflow Report'!$L212="SSO, Wet Weather",'Overflow Report'!$AA212="November"),'Overflow Report'!$N212,"0")</f>
        <v>0</v>
      </c>
      <c r="AU214" s="176" t="str">
        <f>IF(AND('Overflow Report'!$L212="SSO, Wet Weather",'Overflow Report'!$AA212="December"),'Overflow Report'!$N212,"0")</f>
        <v>0</v>
      </c>
      <c r="AV214" s="176"/>
      <c r="AW214" s="176" t="str">
        <f>IF(AND('Overflow Report'!$L212="Release [Sewer], Dry Weather",'Overflow Report'!$AA212="January"),'Overflow Report'!$N212,"0")</f>
        <v>0</v>
      </c>
      <c r="AX214" s="176" t="str">
        <f>IF(AND('Overflow Report'!$L212="Release [Sewer], Dry Weather",'Overflow Report'!$AA212="February"),'Overflow Report'!$N212,"0")</f>
        <v>0</v>
      </c>
      <c r="AY214" s="176" t="str">
        <f>IF(AND('Overflow Report'!$L212="Release [Sewer], Dry Weather",'Overflow Report'!$AA212="March"),'Overflow Report'!$N212,"0")</f>
        <v>0</v>
      </c>
      <c r="AZ214" s="176" t="str">
        <f>IF(AND('Overflow Report'!$L212="Release [Sewer], Dry Weather",'Overflow Report'!$AA212="April"),'Overflow Report'!$N212,"0")</f>
        <v>0</v>
      </c>
      <c r="BA214" s="176" t="str">
        <f>IF(AND('Overflow Report'!$L212="Release [Sewer], Dry Weather",'Overflow Report'!$AA212="May"),'Overflow Report'!$N212,"0")</f>
        <v>0</v>
      </c>
      <c r="BB214" s="176" t="str">
        <f>IF(AND('Overflow Report'!$L212="Release [Sewer], Dry Weather",'Overflow Report'!$AA212="June"),'Overflow Report'!$N212,"0")</f>
        <v>0</v>
      </c>
      <c r="BC214" s="176" t="str">
        <f>IF(AND('Overflow Report'!$L212="Release [Sewer], Dry Weather",'Overflow Report'!$AA212="July"),'Overflow Report'!$N212,"0")</f>
        <v>0</v>
      </c>
      <c r="BD214" s="176" t="str">
        <f>IF(AND('Overflow Report'!$L212="Release [Sewer], Dry Weather",'Overflow Report'!$AA212="August"),'Overflow Report'!$N212,"0")</f>
        <v>0</v>
      </c>
      <c r="BE214" s="176" t="str">
        <f>IF(AND('Overflow Report'!$L212="Release [Sewer], Dry Weather",'Overflow Report'!$AA212="September"),'Overflow Report'!$N212,"0")</f>
        <v>0</v>
      </c>
      <c r="BF214" s="176" t="str">
        <f>IF(AND('Overflow Report'!$L212="Release [Sewer], Dry Weather",'Overflow Report'!$AA212="October"),'Overflow Report'!$N212,"0")</f>
        <v>0</v>
      </c>
      <c r="BG214" s="176" t="str">
        <f>IF(AND('Overflow Report'!$L212="Release [Sewer], Dry Weather",'Overflow Report'!$AA212="November"),'Overflow Report'!$N212,"0")</f>
        <v>0</v>
      </c>
      <c r="BH214" s="176" t="str">
        <f>IF(AND('Overflow Report'!$L212="Release [Sewer], Dry Weather",'Overflow Report'!$AA212="December"),'Overflow Report'!$N212,"0")</f>
        <v>0</v>
      </c>
      <c r="BI214" s="176"/>
      <c r="BJ214" s="176" t="str">
        <f>IF(AND('Overflow Report'!$L212="Release [Sewer], Wet Weather",'Overflow Report'!$AA212="January"),'Overflow Report'!$N212,"0")</f>
        <v>0</v>
      </c>
      <c r="BK214" s="176" t="str">
        <f>IF(AND('Overflow Report'!$L212="Release [Sewer], Wet Weather",'Overflow Report'!$AA212="February"),'Overflow Report'!$N212,"0")</f>
        <v>0</v>
      </c>
      <c r="BL214" s="176" t="str">
        <f>IF(AND('Overflow Report'!$L212="Release [Sewer], Wet Weather",'Overflow Report'!$AA212="March"),'Overflow Report'!$N212,"0")</f>
        <v>0</v>
      </c>
      <c r="BM214" s="176" t="str">
        <f>IF(AND('Overflow Report'!$L212="Release [Sewer], Wet Weather",'Overflow Report'!$AA212="April"),'Overflow Report'!$N212,"0")</f>
        <v>0</v>
      </c>
      <c r="BN214" s="176" t="str">
        <f>IF(AND('Overflow Report'!$L212="Release [Sewer], Wet Weather",'Overflow Report'!$AA212="May"),'Overflow Report'!$N212,"0")</f>
        <v>0</v>
      </c>
      <c r="BO214" s="176" t="str">
        <f>IF(AND('Overflow Report'!$L212="Release [Sewer], Wet Weather",'Overflow Report'!$AA212="June"),'Overflow Report'!$N212,"0")</f>
        <v>0</v>
      </c>
      <c r="BP214" s="176" t="str">
        <f>IF(AND('Overflow Report'!$L212="Release [Sewer], Wet Weather",'Overflow Report'!$AA212="July"),'Overflow Report'!$N212,"0")</f>
        <v>0</v>
      </c>
      <c r="BQ214" s="176" t="str">
        <f>IF(AND('Overflow Report'!$L212="Release [Sewer], Wet Weather",'Overflow Report'!$AA212="August"),'Overflow Report'!$N212,"0")</f>
        <v>0</v>
      </c>
      <c r="BR214" s="176" t="str">
        <f>IF(AND('Overflow Report'!$L212="Release [Sewer], Wet Weather",'Overflow Report'!$AA212="September"),'Overflow Report'!$N212,"0")</f>
        <v>0</v>
      </c>
      <c r="BS214" s="176" t="str">
        <f>IF(AND('Overflow Report'!$L212="Release [Sewer], Wet Weather",'Overflow Report'!$AA212="October"),'Overflow Report'!$N212,"0")</f>
        <v>0</v>
      </c>
      <c r="BT214" s="176" t="str">
        <f>IF(AND('Overflow Report'!$L212="Release [Sewer], Wet Weather",'Overflow Report'!$AA212="November"),'Overflow Report'!$N212,"0")</f>
        <v>0</v>
      </c>
      <c r="BU214" s="176" t="str">
        <f>IF(AND('Overflow Report'!$L212="Release [Sewer], Wet Weather",'Overflow Report'!$AA212="December"),'Overflow Report'!$N212,"0")</f>
        <v>0</v>
      </c>
      <c r="BV214" s="176"/>
      <c r="BW214" s="176"/>
      <c r="BX214" s="176"/>
      <c r="BY214" s="176"/>
      <c r="BZ214" s="176"/>
      <c r="CA214" s="176"/>
      <c r="CB214" s="176"/>
      <c r="CC214" s="176"/>
      <c r="CD214" s="176"/>
      <c r="CE214" s="176"/>
      <c r="CF214" s="176"/>
      <c r="CG214" s="176"/>
      <c r="CH214" s="176"/>
      <c r="CI214" s="176"/>
      <c r="CJ214" s="176"/>
      <c r="DK214" s="159"/>
      <c r="DL214" s="159"/>
      <c r="DM214" s="159"/>
      <c r="DN214" s="159"/>
      <c r="DO214" s="159"/>
      <c r="DP214" s="159"/>
      <c r="DQ214" s="159"/>
      <c r="DR214" s="159"/>
      <c r="DS214" s="159"/>
      <c r="DT214" s="159"/>
      <c r="DU214" s="159"/>
      <c r="DV214" s="159"/>
      <c r="DW214" s="159"/>
      <c r="DX214" s="159"/>
    </row>
    <row r="215" spans="3:128" s="173" customFormat="1" ht="15">
      <c r="C215" s="174"/>
      <c r="D215" s="174"/>
      <c r="E215" s="174"/>
      <c r="R215" s="176"/>
      <c r="S215" s="176"/>
      <c r="T215" s="176"/>
      <c r="U215" s="176"/>
      <c r="V215" s="176"/>
      <c r="W215" s="176" t="str">
        <f>IF(AND('Overflow Report'!$L213="SSO, Dry Weather",'Overflow Report'!$AA213="January"),'Overflow Report'!$N213,"0")</f>
        <v>0</v>
      </c>
      <c r="X215" s="176" t="str">
        <f>IF(AND('Overflow Report'!$L213="SSO, Dry Weather",'Overflow Report'!$AA213="February"),'Overflow Report'!$N213,"0")</f>
        <v>0</v>
      </c>
      <c r="Y215" s="176" t="str">
        <f>IF(AND('Overflow Report'!$L213="SSO, Dry Weather",'Overflow Report'!$AA213="March"),'Overflow Report'!$N213,"0")</f>
        <v>0</v>
      </c>
      <c r="Z215" s="176" t="str">
        <f>IF(AND('Overflow Report'!$L213="SSO, Dry Weather",'Overflow Report'!$AA213="April"),'Overflow Report'!$N213,"0")</f>
        <v>0</v>
      </c>
      <c r="AA215" s="176" t="str">
        <f>IF(AND('Overflow Report'!$L213="SSO, Dry Weather",'Overflow Report'!$AA213="May"),'Overflow Report'!$N213,"0")</f>
        <v>0</v>
      </c>
      <c r="AB215" s="176" t="str">
        <f>IF(AND('Overflow Report'!$L213="SSO, Dry Weather",'Overflow Report'!$AA213="June"),'Overflow Report'!$N213,"0")</f>
        <v>0</v>
      </c>
      <c r="AC215" s="176" t="str">
        <f>IF(AND('Overflow Report'!$L213="SSO, Dry Weather",'Overflow Report'!$AA213="July"),'Overflow Report'!$N213,"0")</f>
        <v>0</v>
      </c>
      <c r="AD215" s="176" t="str">
        <f>IF(AND('Overflow Report'!$L213="SSO, Dry Weather",'Overflow Report'!$AA213="August"),'Overflow Report'!$N213,"0")</f>
        <v>0</v>
      </c>
      <c r="AE215" s="176" t="str">
        <f>IF(AND('Overflow Report'!$L213="SSO, Dry Weather",'Overflow Report'!$AA213="September"),'Overflow Report'!$N213,"0")</f>
        <v>0</v>
      </c>
      <c r="AF215" s="176" t="str">
        <f>IF(AND('Overflow Report'!$L213="SSO, Dry Weather",'Overflow Report'!$AA213="October"),'Overflow Report'!$N213,"0")</f>
        <v>0</v>
      </c>
      <c r="AG215" s="176" t="str">
        <f>IF(AND('Overflow Report'!$L213="SSO, Dry Weather",'Overflow Report'!$AA213="November"),'Overflow Report'!$N213,"0")</f>
        <v>0</v>
      </c>
      <c r="AH215" s="176" t="str">
        <f>IF(AND('Overflow Report'!$L213="SSO, Dry Weather",'Overflow Report'!$AA213="December"),'Overflow Report'!$N213,"0")</f>
        <v>0</v>
      </c>
      <c r="AI215" s="176"/>
      <c r="AJ215" s="176" t="str">
        <f>IF(AND('Overflow Report'!$L213="SSO, Wet Weather",'Overflow Report'!$AA213="January"),'Overflow Report'!$N213,"0")</f>
        <v>0</v>
      </c>
      <c r="AK215" s="176" t="str">
        <f>IF(AND('Overflow Report'!$L213="SSO, Wet Weather",'Overflow Report'!$AA213="February"),'Overflow Report'!$N213,"0")</f>
        <v>0</v>
      </c>
      <c r="AL215" s="176" t="str">
        <f>IF(AND('Overflow Report'!$L213="SSO, Wet Weather",'Overflow Report'!$AA213="March"),'Overflow Report'!$N213,"0")</f>
        <v>0</v>
      </c>
      <c r="AM215" s="176" t="str">
        <f>IF(AND('Overflow Report'!$L213="SSO, Wet Weather",'Overflow Report'!$AA213="April"),'Overflow Report'!$N213,"0")</f>
        <v>0</v>
      </c>
      <c r="AN215" s="176" t="str">
        <f>IF(AND('Overflow Report'!$L213="SSO, Wet Weather",'Overflow Report'!$AA213="May"),'Overflow Report'!$N213,"0")</f>
        <v>0</v>
      </c>
      <c r="AO215" s="176" t="str">
        <f>IF(AND('Overflow Report'!$L213="SSO, Wet Weather",'Overflow Report'!$AA213="June"),'Overflow Report'!$N213,"0")</f>
        <v>0</v>
      </c>
      <c r="AP215" s="176" t="str">
        <f>IF(AND('Overflow Report'!$L213="SSO, Wet Weather",'Overflow Report'!$AA213="July"),'Overflow Report'!$N213,"0")</f>
        <v>0</v>
      </c>
      <c r="AQ215" s="176" t="str">
        <f>IF(AND('Overflow Report'!$L213="SSO, Wet Weather",'Overflow Report'!$AA213="August"),'Overflow Report'!$N213,"0")</f>
        <v>0</v>
      </c>
      <c r="AR215" s="176" t="str">
        <f>IF(AND('Overflow Report'!$L213="SSO, Wet Weather",'Overflow Report'!$AA213="September"),'Overflow Report'!$N213,"0")</f>
        <v>0</v>
      </c>
      <c r="AS215" s="176" t="str">
        <f>IF(AND('Overflow Report'!$L213="SSO, Wet Weather",'Overflow Report'!$AA213="October"),'Overflow Report'!$N213,"0")</f>
        <v>0</v>
      </c>
      <c r="AT215" s="176" t="str">
        <f>IF(AND('Overflow Report'!$L213="SSO, Wet Weather",'Overflow Report'!$AA213="November"),'Overflow Report'!$N213,"0")</f>
        <v>0</v>
      </c>
      <c r="AU215" s="176" t="str">
        <f>IF(AND('Overflow Report'!$L213="SSO, Wet Weather",'Overflow Report'!$AA213="December"),'Overflow Report'!$N213,"0")</f>
        <v>0</v>
      </c>
      <c r="AV215" s="176"/>
      <c r="AW215" s="176" t="str">
        <f>IF(AND('Overflow Report'!$L213="Release [Sewer], Dry Weather",'Overflow Report'!$AA213="January"),'Overflow Report'!$N213,"0")</f>
        <v>0</v>
      </c>
      <c r="AX215" s="176" t="str">
        <f>IF(AND('Overflow Report'!$L213="Release [Sewer], Dry Weather",'Overflow Report'!$AA213="February"),'Overflow Report'!$N213,"0")</f>
        <v>0</v>
      </c>
      <c r="AY215" s="176" t="str">
        <f>IF(AND('Overflow Report'!$L213="Release [Sewer], Dry Weather",'Overflow Report'!$AA213="March"),'Overflow Report'!$N213,"0")</f>
        <v>0</v>
      </c>
      <c r="AZ215" s="176" t="str">
        <f>IF(AND('Overflow Report'!$L213="Release [Sewer], Dry Weather",'Overflow Report'!$AA213="April"),'Overflow Report'!$N213,"0")</f>
        <v>0</v>
      </c>
      <c r="BA215" s="176" t="str">
        <f>IF(AND('Overflow Report'!$L213="Release [Sewer], Dry Weather",'Overflow Report'!$AA213="May"),'Overflow Report'!$N213,"0")</f>
        <v>0</v>
      </c>
      <c r="BB215" s="176" t="str">
        <f>IF(AND('Overflow Report'!$L213="Release [Sewer], Dry Weather",'Overflow Report'!$AA213="June"),'Overflow Report'!$N213,"0")</f>
        <v>0</v>
      </c>
      <c r="BC215" s="176" t="str">
        <f>IF(AND('Overflow Report'!$L213="Release [Sewer], Dry Weather",'Overflow Report'!$AA213="July"),'Overflow Report'!$N213,"0")</f>
        <v>0</v>
      </c>
      <c r="BD215" s="176" t="str">
        <f>IF(AND('Overflow Report'!$L213="Release [Sewer], Dry Weather",'Overflow Report'!$AA213="August"),'Overflow Report'!$N213,"0")</f>
        <v>0</v>
      </c>
      <c r="BE215" s="176" t="str">
        <f>IF(AND('Overflow Report'!$L213="Release [Sewer], Dry Weather",'Overflow Report'!$AA213="September"),'Overflow Report'!$N213,"0")</f>
        <v>0</v>
      </c>
      <c r="BF215" s="176" t="str">
        <f>IF(AND('Overflow Report'!$L213="Release [Sewer], Dry Weather",'Overflow Report'!$AA213="October"),'Overflow Report'!$N213,"0")</f>
        <v>0</v>
      </c>
      <c r="BG215" s="176" t="str">
        <f>IF(AND('Overflow Report'!$L213="Release [Sewer], Dry Weather",'Overflow Report'!$AA213="November"),'Overflow Report'!$N213,"0")</f>
        <v>0</v>
      </c>
      <c r="BH215" s="176" t="str">
        <f>IF(AND('Overflow Report'!$L213="Release [Sewer], Dry Weather",'Overflow Report'!$AA213="December"),'Overflow Report'!$N213,"0")</f>
        <v>0</v>
      </c>
      <c r="BI215" s="176"/>
      <c r="BJ215" s="176" t="str">
        <f>IF(AND('Overflow Report'!$L213="Release [Sewer], Wet Weather",'Overflow Report'!$AA213="January"),'Overflow Report'!$N213,"0")</f>
        <v>0</v>
      </c>
      <c r="BK215" s="176" t="str">
        <f>IF(AND('Overflow Report'!$L213="Release [Sewer], Wet Weather",'Overflow Report'!$AA213="February"),'Overflow Report'!$N213,"0")</f>
        <v>0</v>
      </c>
      <c r="BL215" s="176" t="str">
        <f>IF(AND('Overflow Report'!$L213="Release [Sewer], Wet Weather",'Overflow Report'!$AA213="March"),'Overflow Report'!$N213,"0")</f>
        <v>0</v>
      </c>
      <c r="BM215" s="176" t="str">
        <f>IF(AND('Overflow Report'!$L213="Release [Sewer], Wet Weather",'Overflow Report'!$AA213="April"),'Overflow Report'!$N213,"0")</f>
        <v>0</v>
      </c>
      <c r="BN215" s="176" t="str">
        <f>IF(AND('Overflow Report'!$L213="Release [Sewer], Wet Weather",'Overflow Report'!$AA213="May"),'Overflow Report'!$N213,"0")</f>
        <v>0</v>
      </c>
      <c r="BO215" s="176" t="str">
        <f>IF(AND('Overflow Report'!$L213="Release [Sewer], Wet Weather",'Overflow Report'!$AA213="June"),'Overflow Report'!$N213,"0")</f>
        <v>0</v>
      </c>
      <c r="BP215" s="176" t="str">
        <f>IF(AND('Overflow Report'!$L213="Release [Sewer], Wet Weather",'Overflow Report'!$AA213="July"),'Overflow Report'!$N213,"0")</f>
        <v>0</v>
      </c>
      <c r="BQ215" s="176" t="str">
        <f>IF(AND('Overflow Report'!$L213="Release [Sewer], Wet Weather",'Overflow Report'!$AA213="August"),'Overflow Report'!$N213,"0")</f>
        <v>0</v>
      </c>
      <c r="BR215" s="176" t="str">
        <f>IF(AND('Overflow Report'!$L213="Release [Sewer], Wet Weather",'Overflow Report'!$AA213="September"),'Overflow Report'!$N213,"0")</f>
        <v>0</v>
      </c>
      <c r="BS215" s="176" t="str">
        <f>IF(AND('Overflow Report'!$L213="Release [Sewer], Wet Weather",'Overflow Report'!$AA213="October"),'Overflow Report'!$N213,"0")</f>
        <v>0</v>
      </c>
      <c r="BT215" s="176" t="str">
        <f>IF(AND('Overflow Report'!$L213="Release [Sewer], Wet Weather",'Overflow Report'!$AA213="November"),'Overflow Report'!$N213,"0")</f>
        <v>0</v>
      </c>
      <c r="BU215" s="176" t="str">
        <f>IF(AND('Overflow Report'!$L213="Release [Sewer], Wet Weather",'Overflow Report'!$AA213="December"),'Overflow Report'!$N213,"0")</f>
        <v>0</v>
      </c>
      <c r="BV215" s="176"/>
      <c r="BW215" s="176"/>
      <c r="BX215" s="176"/>
      <c r="BY215" s="176"/>
      <c r="BZ215" s="176"/>
      <c r="CA215" s="176"/>
      <c r="CB215" s="176"/>
      <c r="CC215" s="176"/>
      <c r="CD215" s="176"/>
      <c r="CE215" s="176"/>
      <c r="CF215" s="176"/>
      <c r="CG215" s="176"/>
      <c r="CH215" s="176"/>
      <c r="CI215" s="176"/>
      <c r="CJ215" s="176"/>
      <c r="DK215" s="159"/>
      <c r="DL215" s="159"/>
      <c r="DM215" s="159"/>
      <c r="DN215" s="159"/>
      <c r="DO215" s="159"/>
      <c r="DP215" s="159"/>
      <c r="DQ215" s="159"/>
      <c r="DR215" s="159"/>
      <c r="DS215" s="159"/>
      <c r="DT215" s="159"/>
      <c r="DU215" s="159"/>
      <c r="DV215" s="159"/>
      <c r="DW215" s="159"/>
      <c r="DX215" s="159"/>
    </row>
    <row r="216" spans="3:128" s="173" customFormat="1" ht="15">
      <c r="C216" s="174"/>
      <c r="D216" s="174"/>
      <c r="E216" s="174"/>
      <c r="R216" s="176"/>
      <c r="S216" s="176"/>
      <c r="T216" s="176"/>
      <c r="U216" s="176"/>
      <c r="V216" s="176"/>
      <c r="W216" s="176" t="str">
        <f>IF(AND('Overflow Report'!$L214="SSO, Dry Weather",'Overflow Report'!$AA214="January"),'Overflow Report'!$N214,"0")</f>
        <v>0</v>
      </c>
      <c r="X216" s="176" t="str">
        <f>IF(AND('Overflow Report'!$L214="SSO, Dry Weather",'Overflow Report'!$AA214="February"),'Overflow Report'!$N214,"0")</f>
        <v>0</v>
      </c>
      <c r="Y216" s="176" t="str">
        <f>IF(AND('Overflow Report'!$L214="SSO, Dry Weather",'Overflow Report'!$AA214="March"),'Overflow Report'!$N214,"0")</f>
        <v>0</v>
      </c>
      <c r="Z216" s="176" t="str">
        <f>IF(AND('Overflow Report'!$L214="SSO, Dry Weather",'Overflow Report'!$AA214="April"),'Overflow Report'!$N214,"0")</f>
        <v>0</v>
      </c>
      <c r="AA216" s="176" t="str">
        <f>IF(AND('Overflow Report'!$L214="SSO, Dry Weather",'Overflow Report'!$AA214="May"),'Overflow Report'!$N214,"0")</f>
        <v>0</v>
      </c>
      <c r="AB216" s="176" t="str">
        <f>IF(AND('Overflow Report'!$L214="SSO, Dry Weather",'Overflow Report'!$AA214="June"),'Overflow Report'!$N214,"0")</f>
        <v>0</v>
      </c>
      <c r="AC216" s="176" t="str">
        <f>IF(AND('Overflow Report'!$L214="SSO, Dry Weather",'Overflow Report'!$AA214="July"),'Overflow Report'!$N214,"0")</f>
        <v>0</v>
      </c>
      <c r="AD216" s="176" t="str">
        <f>IF(AND('Overflow Report'!$L214="SSO, Dry Weather",'Overflow Report'!$AA214="August"),'Overflow Report'!$N214,"0")</f>
        <v>0</v>
      </c>
      <c r="AE216" s="176" t="str">
        <f>IF(AND('Overflow Report'!$L214="SSO, Dry Weather",'Overflow Report'!$AA214="September"),'Overflow Report'!$N214,"0")</f>
        <v>0</v>
      </c>
      <c r="AF216" s="176" t="str">
        <f>IF(AND('Overflow Report'!$L214="SSO, Dry Weather",'Overflow Report'!$AA214="October"),'Overflow Report'!$N214,"0")</f>
        <v>0</v>
      </c>
      <c r="AG216" s="176" t="str">
        <f>IF(AND('Overflow Report'!$L214="SSO, Dry Weather",'Overflow Report'!$AA214="November"),'Overflow Report'!$N214,"0")</f>
        <v>0</v>
      </c>
      <c r="AH216" s="176" t="str">
        <f>IF(AND('Overflow Report'!$L214="SSO, Dry Weather",'Overflow Report'!$AA214="December"),'Overflow Report'!$N214,"0")</f>
        <v>0</v>
      </c>
      <c r="AI216" s="176"/>
      <c r="AJ216" s="176" t="str">
        <f>IF(AND('Overflow Report'!$L214="SSO, Wet Weather",'Overflow Report'!$AA214="January"),'Overflow Report'!$N214,"0")</f>
        <v>0</v>
      </c>
      <c r="AK216" s="176" t="str">
        <f>IF(AND('Overflow Report'!$L214="SSO, Wet Weather",'Overflow Report'!$AA214="February"),'Overflow Report'!$N214,"0")</f>
        <v>0</v>
      </c>
      <c r="AL216" s="176" t="str">
        <f>IF(AND('Overflow Report'!$L214="SSO, Wet Weather",'Overflow Report'!$AA214="March"),'Overflow Report'!$N214,"0")</f>
        <v>0</v>
      </c>
      <c r="AM216" s="176" t="str">
        <f>IF(AND('Overflow Report'!$L214="SSO, Wet Weather",'Overflow Report'!$AA214="April"),'Overflow Report'!$N214,"0")</f>
        <v>0</v>
      </c>
      <c r="AN216" s="176" t="str">
        <f>IF(AND('Overflow Report'!$L214="SSO, Wet Weather",'Overflow Report'!$AA214="May"),'Overflow Report'!$N214,"0")</f>
        <v>0</v>
      </c>
      <c r="AO216" s="176" t="str">
        <f>IF(AND('Overflow Report'!$L214="SSO, Wet Weather",'Overflow Report'!$AA214="June"),'Overflow Report'!$N214,"0")</f>
        <v>0</v>
      </c>
      <c r="AP216" s="176" t="str">
        <f>IF(AND('Overflow Report'!$L214="SSO, Wet Weather",'Overflow Report'!$AA214="July"),'Overflow Report'!$N214,"0")</f>
        <v>0</v>
      </c>
      <c r="AQ216" s="176" t="str">
        <f>IF(AND('Overflow Report'!$L214="SSO, Wet Weather",'Overflow Report'!$AA214="August"),'Overflow Report'!$N214,"0")</f>
        <v>0</v>
      </c>
      <c r="AR216" s="176" t="str">
        <f>IF(AND('Overflow Report'!$L214="SSO, Wet Weather",'Overflow Report'!$AA214="September"),'Overflow Report'!$N214,"0")</f>
        <v>0</v>
      </c>
      <c r="AS216" s="176" t="str">
        <f>IF(AND('Overflow Report'!$L214="SSO, Wet Weather",'Overflow Report'!$AA214="October"),'Overflow Report'!$N214,"0")</f>
        <v>0</v>
      </c>
      <c r="AT216" s="176" t="str">
        <f>IF(AND('Overflow Report'!$L214="SSO, Wet Weather",'Overflow Report'!$AA214="November"),'Overflow Report'!$N214,"0")</f>
        <v>0</v>
      </c>
      <c r="AU216" s="176" t="str">
        <f>IF(AND('Overflow Report'!$L214="SSO, Wet Weather",'Overflow Report'!$AA214="December"),'Overflow Report'!$N214,"0")</f>
        <v>0</v>
      </c>
      <c r="AV216" s="176"/>
      <c r="AW216" s="176" t="str">
        <f>IF(AND('Overflow Report'!$L214="Release [Sewer], Dry Weather",'Overflow Report'!$AA214="January"),'Overflow Report'!$N214,"0")</f>
        <v>0</v>
      </c>
      <c r="AX216" s="176" t="str">
        <f>IF(AND('Overflow Report'!$L214="Release [Sewer], Dry Weather",'Overflow Report'!$AA214="February"),'Overflow Report'!$N214,"0")</f>
        <v>0</v>
      </c>
      <c r="AY216" s="176" t="str">
        <f>IF(AND('Overflow Report'!$L214="Release [Sewer], Dry Weather",'Overflow Report'!$AA214="March"),'Overflow Report'!$N214,"0")</f>
        <v>0</v>
      </c>
      <c r="AZ216" s="176" t="str">
        <f>IF(AND('Overflow Report'!$L214="Release [Sewer], Dry Weather",'Overflow Report'!$AA214="April"),'Overflow Report'!$N214,"0")</f>
        <v>0</v>
      </c>
      <c r="BA216" s="176" t="str">
        <f>IF(AND('Overflow Report'!$L214="Release [Sewer], Dry Weather",'Overflow Report'!$AA214="May"),'Overflow Report'!$N214,"0")</f>
        <v>0</v>
      </c>
      <c r="BB216" s="176" t="str">
        <f>IF(AND('Overflow Report'!$L214="Release [Sewer], Dry Weather",'Overflow Report'!$AA214="June"),'Overflow Report'!$N214,"0")</f>
        <v>0</v>
      </c>
      <c r="BC216" s="176" t="str">
        <f>IF(AND('Overflow Report'!$L214="Release [Sewer], Dry Weather",'Overflow Report'!$AA214="July"),'Overflow Report'!$N214,"0")</f>
        <v>0</v>
      </c>
      <c r="BD216" s="176" t="str">
        <f>IF(AND('Overflow Report'!$L214="Release [Sewer], Dry Weather",'Overflow Report'!$AA214="August"),'Overflow Report'!$N214,"0")</f>
        <v>0</v>
      </c>
      <c r="BE216" s="176" t="str">
        <f>IF(AND('Overflow Report'!$L214="Release [Sewer], Dry Weather",'Overflow Report'!$AA214="September"),'Overflow Report'!$N214,"0")</f>
        <v>0</v>
      </c>
      <c r="BF216" s="176" t="str">
        <f>IF(AND('Overflow Report'!$L214="Release [Sewer], Dry Weather",'Overflow Report'!$AA214="October"),'Overflow Report'!$N214,"0")</f>
        <v>0</v>
      </c>
      <c r="BG216" s="176" t="str">
        <f>IF(AND('Overflow Report'!$L214="Release [Sewer], Dry Weather",'Overflow Report'!$AA214="November"),'Overflow Report'!$N214,"0")</f>
        <v>0</v>
      </c>
      <c r="BH216" s="176" t="str">
        <f>IF(AND('Overflow Report'!$L214="Release [Sewer], Dry Weather",'Overflow Report'!$AA214="December"),'Overflow Report'!$N214,"0")</f>
        <v>0</v>
      </c>
      <c r="BI216" s="176"/>
      <c r="BJ216" s="176" t="str">
        <f>IF(AND('Overflow Report'!$L214="Release [Sewer], Wet Weather",'Overflow Report'!$AA214="January"),'Overflow Report'!$N214,"0")</f>
        <v>0</v>
      </c>
      <c r="BK216" s="176" t="str">
        <f>IF(AND('Overflow Report'!$L214="Release [Sewer], Wet Weather",'Overflow Report'!$AA214="February"),'Overflow Report'!$N214,"0")</f>
        <v>0</v>
      </c>
      <c r="BL216" s="176" t="str">
        <f>IF(AND('Overflow Report'!$L214="Release [Sewer], Wet Weather",'Overflow Report'!$AA214="March"),'Overflow Report'!$N214,"0")</f>
        <v>0</v>
      </c>
      <c r="BM216" s="176" t="str">
        <f>IF(AND('Overflow Report'!$L214="Release [Sewer], Wet Weather",'Overflow Report'!$AA214="April"),'Overflow Report'!$N214,"0")</f>
        <v>0</v>
      </c>
      <c r="BN216" s="176" t="str">
        <f>IF(AND('Overflow Report'!$L214="Release [Sewer], Wet Weather",'Overflow Report'!$AA214="May"),'Overflow Report'!$N214,"0")</f>
        <v>0</v>
      </c>
      <c r="BO216" s="176" t="str">
        <f>IF(AND('Overflow Report'!$L214="Release [Sewer], Wet Weather",'Overflow Report'!$AA214="June"),'Overflow Report'!$N214,"0")</f>
        <v>0</v>
      </c>
      <c r="BP216" s="176" t="str">
        <f>IF(AND('Overflow Report'!$L214="Release [Sewer], Wet Weather",'Overflow Report'!$AA214="July"),'Overflow Report'!$N214,"0")</f>
        <v>0</v>
      </c>
      <c r="BQ216" s="176" t="str">
        <f>IF(AND('Overflow Report'!$L214="Release [Sewer], Wet Weather",'Overflow Report'!$AA214="August"),'Overflow Report'!$N214,"0")</f>
        <v>0</v>
      </c>
      <c r="BR216" s="176" t="str">
        <f>IF(AND('Overflow Report'!$L214="Release [Sewer], Wet Weather",'Overflow Report'!$AA214="September"),'Overflow Report'!$N214,"0")</f>
        <v>0</v>
      </c>
      <c r="BS216" s="176" t="str">
        <f>IF(AND('Overflow Report'!$L214="Release [Sewer], Wet Weather",'Overflow Report'!$AA214="October"),'Overflow Report'!$N214,"0")</f>
        <v>0</v>
      </c>
      <c r="BT216" s="176" t="str">
        <f>IF(AND('Overflow Report'!$L214="Release [Sewer], Wet Weather",'Overflow Report'!$AA214="November"),'Overflow Report'!$N214,"0")</f>
        <v>0</v>
      </c>
      <c r="BU216" s="176" t="str">
        <f>IF(AND('Overflow Report'!$L214="Release [Sewer], Wet Weather",'Overflow Report'!$AA214="December"),'Overflow Report'!$N214,"0")</f>
        <v>0</v>
      </c>
      <c r="BV216" s="176"/>
      <c r="BW216" s="176"/>
      <c r="BX216" s="176"/>
      <c r="BY216" s="176"/>
      <c r="BZ216" s="176"/>
      <c r="CA216" s="176"/>
      <c r="CB216" s="176"/>
      <c r="CC216" s="176"/>
      <c r="CD216" s="176"/>
      <c r="CE216" s="176"/>
      <c r="CF216" s="176"/>
      <c r="CG216" s="176"/>
      <c r="CH216" s="176"/>
      <c r="CI216" s="176"/>
      <c r="CJ216" s="176"/>
      <c r="DK216" s="159"/>
      <c r="DL216" s="159"/>
      <c r="DM216" s="159"/>
      <c r="DN216" s="159"/>
      <c r="DO216" s="159"/>
      <c r="DP216" s="159"/>
      <c r="DQ216" s="159"/>
      <c r="DR216" s="159"/>
      <c r="DS216" s="159"/>
      <c r="DT216" s="159"/>
      <c r="DU216" s="159"/>
      <c r="DV216" s="159"/>
      <c r="DW216" s="159"/>
      <c r="DX216" s="159"/>
    </row>
    <row r="217" spans="3:128" s="173" customFormat="1" ht="15">
      <c r="C217" s="174"/>
      <c r="D217" s="174"/>
      <c r="E217" s="174"/>
      <c r="R217" s="176"/>
      <c r="S217" s="176"/>
      <c r="T217" s="176"/>
      <c r="U217" s="176"/>
      <c r="V217" s="176"/>
      <c r="W217" s="176" t="str">
        <f>IF(AND('Overflow Report'!$L215="SSO, Dry Weather",'Overflow Report'!$AA215="January"),'Overflow Report'!$N215,"0")</f>
        <v>0</v>
      </c>
      <c r="X217" s="176" t="str">
        <f>IF(AND('Overflow Report'!$L215="SSO, Dry Weather",'Overflow Report'!$AA215="February"),'Overflow Report'!$N215,"0")</f>
        <v>0</v>
      </c>
      <c r="Y217" s="176" t="str">
        <f>IF(AND('Overflow Report'!$L215="SSO, Dry Weather",'Overflow Report'!$AA215="March"),'Overflow Report'!$N215,"0")</f>
        <v>0</v>
      </c>
      <c r="Z217" s="176" t="str">
        <f>IF(AND('Overflow Report'!$L215="SSO, Dry Weather",'Overflow Report'!$AA215="April"),'Overflow Report'!$N215,"0")</f>
        <v>0</v>
      </c>
      <c r="AA217" s="176" t="str">
        <f>IF(AND('Overflow Report'!$L215="SSO, Dry Weather",'Overflow Report'!$AA215="May"),'Overflow Report'!$N215,"0")</f>
        <v>0</v>
      </c>
      <c r="AB217" s="176" t="str">
        <f>IF(AND('Overflow Report'!$L215="SSO, Dry Weather",'Overflow Report'!$AA215="June"),'Overflow Report'!$N215,"0")</f>
        <v>0</v>
      </c>
      <c r="AC217" s="176" t="str">
        <f>IF(AND('Overflow Report'!$L215="SSO, Dry Weather",'Overflow Report'!$AA215="July"),'Overflow Report'!$N215,"0")</f>
        <v>0</v>
      </c>
      <c r="AD217" s="176" t="str">
        <f>IF(AND('Overflow Report'!$L215="SSO, Dry Weather",'Overflow Report'!$AA215="August"),'Overflow Report'!$N215,"0")</f>
        <v>0</v>
      </c>
      <c r="AE217" s="176" t="str">
        <f>IF(AND('Overflow Report'!$L215="SSO, Dry Weather",'Overflow Report'!$AA215="September"),'Overflow Report'!$N215,"0")</f>
        <v>0</v>
      </c>
      <c r="AF217" s="176" t="str">
        <f>IF(AND('Overflow Report'!$L215="SSO, Dry Weather",'Overflow Report'!$AA215="October"),'Overflow Report'!$N215,"0")</f>
        <v>0</v>
      </c>
      <c r="AG217" s="176" t="str">
        <f>IF(AND('Overflow Report'!$L215="SSO, Dry Weather",'Overflow Report'!$AA215="November"),'Overflow Report'!$N215,"0")</f>
        <v>0</v>
      </c>
      <c r="AH217" s="176" t="str">
        <f>IF(AND('Overflow Report'!$L215="SSO, Dry Weather",'Overflow Report'!$AA215="December"),'Overflow Report'!$N215,"0")</f>
        <v>0</v>
      </c>
      <c r="AI217" s="176"/>
      <c r="AJ217" s="176" t="str">
        <f>IF(AND('Overflow Report'!$L215="SSO, Wet Weather",'Overflow Report'!$AA215="January"),'Overflow Report'!$N215,"0")</f>
        <v>0</v>
      </c>
      <c r="AK217" s="176" t="str">
        <f>IF(AND('Overflow Report'!$L215="SSO, Wet Weather",'Overflow Report'!$AA215="February"),'Overflow Report'!$N215,"0")</f>
        <v>0</v>
      </c>
      <c r="AL217" s="176" t="str">
        <f>IF(AND('Overflow Report'!$L215="SSO, Wet Weather",'Overflow Report'!$AA215="March"),'Overflow Report'!$N215,"0")</f>
        <v>0</v>
      </c>
      <c r="AM217" s="176" t="str">
        <f>IF(AND('Overflow Report'!$L215="SSO, Wet Weather",'Overflow Report'!$AA215="April"),'Overflow Report'!$N215,"0")</f>
        <v>0</v>
      </c>
      <c r="AN217" s="176" t="str">
        <f>IF(AND('Overflow Report'!$L215="SSO, Wet Weather",'Overflow Report'!$AA215="May"),'Overflow Report'!$N215,"0")</f>
        <v>0</v>
      </c>
      <c r="AO217" s="176" t="str">
        <f>IF(AND('Overflow Report'!$L215="SSO, Wet Weather",'Overflow Report'!$AA215="June"),'Overflow Report'!$N215,"0")</f>
        <v>0</v>
      </c>
      <c r="AP217" s="176" t="str">
        <f>IF(AND('Overflow Report'!$L215="SSO, Wet Weather",'Overflow Report'!$AA215="July"),'Overflow Report'!$N215,"0")</f>
        <v>0</v>
      </c>
      <c r="AQ217" s="176" t="str">
        <f>IF(AND('Overflow Report'!$L215="SSO, Wet Weather",'Overflow Report'!$AA215="August"),'Overflow Report'!$N215,"0")</f>
        <v>0</v>
      </c>
      <c r="AR217" s="176" t="str">
        <f>IF(AND('Overflow Report'!$L215="SSO, Wet Weather",'Overflow Report'!$AA215="September"),'Overflow Report'!$N215,"0")</f>
        <v>0</v>
      </c>
      <c r="AS217" s="176" t="str">
        <f>IF(AND('Overflow Report'!$L215="SSO, Wet Weather",'Overflow Report'!$AA215="October"),'Overflow Report'!$N215,"0")</f>
        <v>0</v>
      </c>
      <c r="AT217" s="176" t="str">
        <f>IF(AND('Overflow Report'!$L215="SSO, Wet Weather",'Overflow Report'!$AA215="November"),'Overflow Report'!$N215,"0")</f>
        <v>0</v>
      </c>
      <c r="AU217" s="176" t="str">
        <f>IF(AND('Overflow Report'!$L215="SSO, Wet Weather",'Overflow Report'!$AA215="December"),'Overflow Report'!$N215,"0")</f>
        <v>0</v>
      </c>
      <c r="AV217" s="176"/>
      <c r="AW217" s="176" t="str">
        <f>IF(AND('Overflow Report'!$L215="Release [Sewer], Dry Weather",'Overflow Report'!$AA215="January"),'Overflow Report'!$N215,"0")</f>
        <v>0</v>
      </c>
      <c r="AX217" s="176" t="str">
        <f>IF(AND('Overflow Report'!$L215="Release [Sewer], Dry Weather",'Overflow Report'!$AA215="February"),'Overflow Report'!$N215,"0")</f>
        <v>0</v>
      </c>
      <c r="AY217" s="176" t="str">
        <f>IF(AND('Overflow Report'!$L215="Release [Sewer], Dry Weather",'Overflow Report'!$AA215="March"),'Overflow Report'!$N215,"0")</f>
        <v>0</v>
      </c>
      <c r="AZ217" s="176" t="str">
        <f>IF(AND('Overflow Report'!$L215="Release [Sewer], Dry Weather",'Overflow Report'!$AA215="April"),'Overflow Report'!$N215,"0")</f>
        <v>0</v>
      </c>
      <c r="BA217" s="176" t="str">
        <f>IF(AND('Overflow Report'!$L215="Release [Sewer], Dry Weather",'Overflow Report'!$AA215="May"),'Overflow Report'!$N215,"0")</f>
        <v>0</v>
      </c>
      <c r="BB217" s="176" t="str">
        <f>IF(AND('Overflow Report'!$L215="Release [Sewer], Dry Weather",'Overflow Report'!$AA215="June"),'Overflow Report'!$N215,"0")</f>
        <v>0</v>
      </c>
      <c r="BC217" s="176" t="str">
        <f>IF(AND('Overflow Report'!$L215="Release [Sewer], Dry Weather",'Overflow Report'!$AA215="July"),'Overflow Report'!$N215,"0")</f>
        <v>0</v>
      </c>
      <c r="BD217" s="176" t="str">
        <f>IF(AND('Overflow Report'!$L215="Release [Sewer], Dry Weather",'Overflow Report'!$AA215="August"),'Overflow Report'!$N215,"0")</f>
        <v>0</v>
      </c>
      <c r="BE217" s="176" t="str">
        <f>IF(AND('Overflow Report'!$L215="Release [Sewer], Dry Weather",'Overflow Report'!$AA215="September"),'Overflow Report'!$N215,"0")</f>
        <v>0</v>
      </c>
      <c r="BF217" s="176" t="str">
        <f>IF(AND('Overflow Report'!$L215="Release [Sewer], Dry Weather",'Overflow Report'!$AA215="October"),'Overflow Report'!$N215,"0")</f>
        <v>0</v>
      </c>
      <c r="BG217" s="176" t="str">
        <f>IF(AND('Overflow Report'!$L215="Release [Sewer], Dry Weather",'Overflow Report'!$AA215="November"),'Overflow Report'!$N215,"0")</f>
        <v>0</v>
      </c>
      <c r="BH217" s="176" t="str">
        <f>IF(AND('Overflow Report'!$L215="Release [Sewer], Dry Weather",'Overflow Report'!$AA215="December"),'Overflow Report'!$N215,"0")</f>
        <v>0</v>
      </c>
      <c r="BI217" s="176"/>
      <c r="BJ217" s="176" t="str">
        <f>IF(AND('Overflow Report'!$L215="Release [Sewer], Wet Weather",'Overflow Report'!$AA215="January"),'Overflow Report'!$N215,"0")</f>
        <v>0</v>
      </c>
      <c r="BK217" s="176" t="str">
        <f>IF(AND('Overflow Report'!$L215="Release [Sewer], Wet Weather",'Overflow Report'!$AA215="February"),'Overflow Report'!$N215,"0")</f>
        <v>0</v>
      </c>
      <c r="BL217" s="176" t="str">
        <f>IF(AND('Overflow Report'!$L215="Release [Sewer], Wet Weather",'Overflow Report'!$AA215="March"),'Overflow Report'!$N215,"0")</f>
        <v>0</v>
      </c>
      <c r="BM217" s="176" t="str">
        <f>IF(AND('Overflow Report'!$L215="Release [Sewer], Wet Weather",'Overflow Report'!$AA215="April"),'Overflow Report'!$N215,"0")</f>
        <v>0</v>
      </c>
      <c r="BN217" s="176" t="str">
        <f>IF(AND('Overflow Report'!$L215="Release [Sewer], Wet Weather",'Overflow Report'!$AA215="May"),'Overflow Report'!$N215,"0")</f>
        <v>0</v>
      </c>
      <c r="BO217" s="176" t="str">
        <f>IF(AND('Overflow Report'!$L215="Release [Sewer], Wet Weather",'Overflow Report'!$AA215="June"),'Overflow Report'!$N215,"0")</f>
        <v>0</v>
      </c>
      <c r="BP217" s="176" t="str">
        <f>IF(AND('Overflow Report'!$L215="Release [Sewer], Wet Weather",'Overflow Report'!$AA215="July"),'Overflow Report'!$N215,"0")</f>
        <v>0</v>
      </c>
      <c r="BQ217" s="176" t="str">
        <f>IF(AND('Overflow Report'!$L215="Release [Sewer], Wet Weather",'Overflow Report'!$AA215="August"),'Overflow Report'!$N215,"0")</f>
        <v>0</v>
      </c>
      <c r="BR217" s="176" t="str">
        <f>IF(AND('Overflow Report'!$L215="Release [Sewer], Wet Weather",'Overflow Report'!$AA215="September"),'Overflow Report'!$N215,"0")</f>
        <v>0</v>
      </c>
      <c r="BS217" s="176" t="str">
        <f>IF(AND('Overflow Report'!$L215="Release [Sewer], Wet Weather",'Overflow Report'!$AA215="October"),'Overflow Report'!$N215,"0")</f>
        <v>0</v>
      </c>
      <c r="BT217" s="176" t="str">
        <f>IF(AND('Overflow Report'!$L215="Release [Sewer], Wet Weather",'Overflow Report'!$AA215="November"),'Overflow Report'!$N215,"0")</f>
        <v>0</v>
      </c>
      <c r="BU217" s="176" t="str">
        <f>IF(AND('Overflow Report'!$L215="Release [Sewer], Wet Weather",'Overflow Report'!$AA215="December"),'Overflow Report'!$N215,"0")</f>
        <v>0</v>
      </c>
      <c r="BV217" s="176"/>
      <c r="BW217" s="176"/>
      <c r="BX217" s="176"/>
      <c r="BY217" s="176"/>
      <c r="BZ217" s="176"/>
      <c r="CA217" s="176"/>
      <c r="CB217" s="176"/>
      <c r="CC217" s="176"/>
      <c r="CD217" s="176"/>
      <c r="CE217" s="176"/>
      <c r="CF217" s="176"/>
      <c r="CG217" s="176"/>
      <c r="CH217" s="176"/>
      <c r="CI217" s="176"/>
      <c r="CJ217" s="176"/>
      <c r="DK217" s="159"/>
      <c r="DL217" s="159"/>
      <c r="DM217" s="159"/>
      <c r="DN217" s="159"/>
      <c r="DO217" s="159"/>
      <c r="DP217" s="159"/>
      <c r="DQ217" s="159"/>
      <c r="DR217" s="159"/>
      <c r="DS217" s="159"/>
      <c r="DT217" s="159"/>
      <c r="DU217" s="159"/>
      <c r="DV217" s="159"/>
      <c r="DW217" s="159"/>
      <c r="DX217" s="159"/>
    </row>
    <row r="218" spans="3:128" s="173" customFormat="1" ht="15">
      <c r="C218" s="174"/>
      <c r="D218" s="174"/>
      <c r="E218" s="174"/>
      <c r="R218" s="176"/>
      <c r="S218" s="176"/>
      <c r="T218" s="176"/>
      <c r="U218" s="176"/>
      <c r="V218" s="176"/>
      <c r="W218" s="176" t="str">
        <f>IF(AND('Overflow Report'!$L216="SSO, Dry Weather",'Overflow Report'!$AA216="January"),'Overflow Report'!$N216,"0")</f>
        <v>0</v>
      </c>
      <c r="X218" s="176" t="str">
        <f>IF(AND('Overflow Report'!$L216="SSO, Dry Weather",'Overflow Report'!$AA216="February"),'Overflow Report'!$N216,"0")</f>
        <v>0</v>
      </c>
      <c r="Y218" s="176" t="str">
        <f>IF(AND('Overflow Report'!$L216="SSO, Dry Weather",'Overflow Report'!$AA216="March"),'Overflow Report'!$N216,"0")</f>
        <v>0</v>
      </c>
      <c r="Z218" s="176" t="str">
        <f>IF(AND('Overflow Report'!$L216="SSO, Dry Weather",'Overflow Report'!$AA216="April"),'Overflow Report'!$N216,"0")</f>
        <v>0</v>
      </c>
      <c r="AA218" s="176" t="str">
        <f>IF(AND('Overflow Report'!$L216="SSO, Dry Weather",'Overflow Report'!$AA216="May"),'Overflow Report'!$N216,"0")</f>
        <v>0</v>
      </c>
      <c r="AB218" s="176" t="str">
        <f>IF(AND('Overflow Report'!$L216="SSO, Dry Weather",'Overflow Report'!$AA216="June"),'Overflow Report'!$N216,"0")</f>
        <v>0</v>
      </c>
      <c r="AC218" s="176" t="str">
        <f>IF(AND('Overflow Report'!$L216="SSO, Dry Weather",'Overflow Report'!$AA216="July"),'Overflow Report'!$N216,"0")</f>
        <v>0</v>
      </c>
      <c r="AD218" s="176" t="str">
        <f>IF(AND('Overflow Report'!$L216="SSO, Dry Weather",'Overflow Report'!$AA216="August"),'Overflow Report'!$N216,"0")</f>
        <v>0</v>
      </c>
      <c r="AE218" s="176" t="str">
        <f>IF(AND('Overflow Report'!$L216="SSO, Dry Weather",'Overflow Report'!$AA216="September"),'Overflow Report'!$N216,"0")</f>
        <v>0</v>
      </c>
      <c r="AF218" s="176" t="str">
        <f>IF(AND('Overflow Report'!$L216="SSO, Dry Weather",'Overflow Report'!$AA216="October"),'Overflow Report'!$N216,"0")</f>
        <v>0</v>
      </c>
      <c r="AG218" s="176" t="str">
        <f>IF(AND('Overflow Report'!$L216="SSO, Dry Weather",'Overflow Report'!$AA216="November"),'Overflow Report'!$N216,"0")</f>
        <v>0</v>
      </c>
      <c r="AH218" s="176" t="str">
        <f>IF(AND('Overflow Report'!$L216="SSO, Dry Weather",'Overflow Report'!$AA216="December"),'Overflow Report'!$N216,"0")</f>
        <v>0</v>
      </c>
      <c r="AI218" s="176"/>
      <c r="AJ218" s="176" t="str">
        <f>IF(AND('Overflow Report'!$L216="SSO, Wet Weather",'Overflow Report'!$AA216="January"),'Overflow Report'!$N216,"0")</f>
        <v>0</v>
      </c>
      <c r="AK218" s="176" t="str">
        <f>IF(AND('Overflow Report'!$L216="SSO, Wet Weather",'Overflow Report'!$AA216="February"),'Overflow Report'!$N216,"0")</f>
        <v>0</v>
      </c>
      <c r="AL218" s="176" t="str">
        <f>IF(AND('Overflow Report'!$L216="SSO, Wet Weather",'Overflow Report'!$AA216="March"),'Overflow Report'!$N216,"0")</f>
        <v>0</v>
      </c>
      <c r="AM218" s="176" t="str">
        <f>IF(AND('Overflow Report'!$L216="SSO, Wet Weather",'Overflow Report'!$AA216="April"),'Overflow Report'!$N216,"0")</f>
        <v>0</v>
      </c>
      <c r="AN218" s="176" t="str">
        <f>IF(AND('Overflow Report'!$L216="SSO, Wet Weather",'Overflow Report'!$AA216="May"),'Overflow Report'!$N216,"0")</f>
        <v>0</v>
      </c>
      <c r="AO218" s="176" t="str">
        <f>IF(AND('Overflow Report'!$L216="SSO, Wet Weather",'Overflow Report'!$AA216="June"),'Overflow Report'!$N216,"0")</f>
        <v>0</v>
      </c>
      <c r="AP218" s="176" t="str">
        <f>IF(AND('Overflow Report'!$L216="SSO, Wet Weather",'Overflow Report'!$AA216="July"),'Overflow Report'!$N216,"0")</f>
        <v>0</v>
      </c>
      <c r="AQ218" s="176" t="str">
        <f>IF(AND('Overflow Report'!$L216="SSO, Wet Weather",'Overflow Report'!$AA216="August"),'Overflow Report'!$N216,"0")</f>
        <v>0</v>
      </c>
      <c r="AR218" s="176" t="str">
        <f>IF(AND('Overflow Report'!$L216="SSO, Wet Weather",'Overflow Report'!$AA216="September"),'Overflow Report'!$N216,"0")</f>
        <v>0</v>
      </c>
      <c r="AS218" s="176" t="str">
        <f>IF(AND('Overflow Report'!$L216="SSO, Wet Weather",'Overflow Report'!$AA216="October"),'Overflow Report'!$N216,"0")</f>
        <v>0</v>
      </c>
      <c r="AT218" s="176" t="str">
        <f>IF(AND('Overflow Report'!$L216="SSO, Wet Weather",'Overflow Report'!$AA216="November"),'Overflow Report'!$N216,"0")</f>
        <v>0</v>
      </c>
      <c r="AU218" s="176" t="str">
        <f>IF(AND('Overflow Report'!$L216="SSO, Wet Weather",'Overflow Report'!$AA216="December"),'Overflow Report'!$N216,"0")</f>
        <v>0</v>
      </c>
      <c r="AV218" s="176"/>
      <c r="AW218" s="176" t="str">
        <f>IF(AND('Overflow Report'!$L216="Release [Sewer], Dry Weather",'Overflow Report'!$AA216="January"),'Overflow Report'!$N216,"0")</f>
        <v>0</v>
      </c>
      <c r="AX218" s="176" t="str">
        <f>IF(AND('Overflow Report'!$L216="Release [Sewer], Dry Weather",'Overflow Report'!$AA216="February"),'Overflow Report'!$N216,"0")</f>
        <v>0</v>
      </c>
      <c r="AY218" s="176" t="str">
        <f>IF(AND('Overflow Report'!$L216="Release [Sewer], Dry Weather",'Overflow Report'!$AA216="March"),'Overflow Report'!$N216,"0")</f>
        <v>0</v>
      </c>
      <c r="AZ218" s="176" t="str">
        <f>IF(AND('Overflow Report'!$L216="Release [Sewer], Dry Weather",'Overflow Report'!$AA216="April"),'Overflow Report'!$N216,"0")</f>
        <v>0</v>
      </c>
      <c r="BA218" s="176" t="str">
        <f>IF(AND('Overflow Report'!$L216="Release [Sewer], Dry Weather",'Overflow Report'!$AA216="May"),'Overflow Report'!$N216,"0")</f>
        <v>0</v>
      </c>
      <c r="BB218" s="176" t="str">
        <f>IF(AND('Overflow Report'!$L216="Release [Sewer], Dry Weather",'Overflow Report'!$AA216="June"),'Overflow Report'!$N216,"0")</f>
        <v>0</v>
      </c>
      <c r="BC218" s="176" t="str">
        <f>IF(AND('Overflow Report'!$L216="Release [Sewer], Dry Weather",'Overflow Report'!$AA216="July"),'Overflow Report'!$N216,"0")</f>
        <v>0</v>
      </c>
      <c r="BD218" s="176" t="str">
        <f>IF(AND('Overflow Report'!$L216="Release [Sewer], Dry Weather",'Overflow Report'!$AA216="August"),'Overflow Report'!$N216,"0")</f>
        <v>0</v>
      </c>
      <c r="BE218" s="176" t="str">
        <f>IF(AND('Overflow Report'!$L216="Release [Sewer], Dry Weather",'Overflow Report'!$AA216="September"),'Overflow Report'!$N216,"0")</f>
        <v>0</v>
      </c>
      <c r="BF218" s="176" t="str">
        <f>IF(AND('Overflow Report'!$L216="Release [Sewer], Dry Weather",'Overflow Report'!$AA216="October"),'Overflow Report'!$N216,"0")</f>
        <v>0</v>
      </c>
      <c r="BG218" s="176" t="str">
        <f>IF(AND('Overflow Report'!$L216="Release [Sewer], Dry Weather",'Overflow Report'!$AA216="November"),'Overflow Report'!$N216,"0")</f>
        <v>0</v>
      </c>
      <c r="BH218" s="176" t="str">
        <f>IF(AND('Overflow Report'!$L216="Release [Sewer], Dry Weather",'Overflow Report'!$AA216="December"),'Overflow Report'!$N216,"0")</f>
        <v>0</v>
      </c>
      <c r="BI218" s="176"/>
      <c r="BJ218" s="176" t="str">
        <f>IF(AND('Overflow Report'!$L216="Release [Sewer], Wet Weather",'Overflow Report'!$AA216="January"),'Overflow Report'!$N216,"0")</f>
        <v>0</v>
      </c>
      <c r="BK218" s="176" t="str">
        <f>IF(AND('Overflow Report'!$L216="Release [Sewer], Wet Weather",'Overflow Report'!$AA216="February"),'Overflow Report'!$N216,"0")</f>
        <v>0</v>
      </c>
      <c r="BL218" s="176" t="str">
        <f>IF(AND('Overflow Report'!$L216="Release [Sewer], Wet Weather",'Overflow Report'!$AA216="March"),'Overflow Report'!$N216,"0")</f>
        <v>0</v>
      </c>
      <c r="BM218" s="176" t="str">
        <f>IF(AND('Overflow Report'!$L216="Release [Sewer], Wet Weather",'Overflow Report'!$AA216="April"),'Overflow Report'!$N216,"0")</f>
        <v>0</v>
      </c>
      <c r="BN218" s="176" t="str">
        <f>IF(AND('Overflow Report'!$L216="Release [Sewer], Wet Weather",'Overflow Report'!$AA216="May"),'Overflow Report'!$N216,"0")</f>
        <v>0</v>
      </c>
      <c r="BO218" s="176" t="str">
        <f>IF(AND('Overflow Report'!$L216="Release [Sewer], Wet Weather",'Overflow Report'!$AA216="June"),'Overflow Report'!$N216,"0")</f>
        <v>0</v>
      </c>
      <c r="BP218" s="176" t="str">
        <f>IF(AND('Overflow Report'!$L216="Release [Sewer], Wet Weather",'Overflow Report'!$AA216="July"),'Overflow Report'!$N216,"0")</f>
        <v>0</v>
      </c>
      <c r="BQ218" s="176" t="str">
        <f>IF(AND('Overflow Report'!$L216="Release [Sewer], Wet Weather",'Overflow Report'!$AA216="August"),'Overflow Report'!$N216,"0")</f>
        <v>0</v>
      </c>
      <c r="BR218" s="176" t="str">
        <f>IF(AND('Overflow Report'!$L216="Release [Sewer], Wet Weather",'Overflow Report'!$AA216="September"),'Overflow Report'!$N216,"0")</f>
        <v>0</v>
      </c>
      <c r="BS218" s="176" t="str">
        <f>IF(AND('Overflow Report'!$L216="Release [Sewer], Wet Weather",'Overflow Report'!$AA216="October"),'Overflow Report'!$N216,"0")</f>
        <v>0</v>
      </c>
      <c r="BT218" s="176" t="str">
        <f>IF(AND('Overflow Report'!$L216="Release [Sewer], Wet Weather",'Overflow Report'!$AA216="November"),'Overflow Report'!$N216,"0")</f>
        <v>0</v>
      </c>
      <c r="BU218" s="176" t="str">
        <f>IF(AND('Overflow Report'!$L216="Release [Sewer], Wet Weather",'Overflow Report'!$AA216="December"),'Overflow Report'!$N216,"0")</f>
        <v>0</v>
      </c>
      <c r="BV218" s="176"/>
      <c r="BW218" s="176"/>
      <c r="BX218" s="176"/>
      <c r="BY218" s="176"/>
      <c r="BZ218" s="176"/>
      <c r="CA218" s="176"/>
      <c r="CB218" s="176"/>
      <c r="CC218" s="176"/>
      <c r="CD218" s="176"/>
      <c r="CE218" s="176"/>
      <c r="CF218" s="176"/>
      <c r="CG218" s="176"/>
      <c r="CH218" s="176"/>
      <c r="CI218" s="176"/>
      <c r="CJ218" s="176"/>
      <c r="DK218" s="159"/>
      <c r="DL218" s="159"/>
      <c r="DM218" s="159"/>
      <c r="DN218" s="159"/>
      <c r="DO218" s="159"/>
      <c r="DP218" s="159"/>
      <c r="DQ218" s="159"/>
      <c r="DR218" s="159"/>
      <c r="DS218" s="159"/>
      <c r="DT218" s="159"/>
      <c r="DU218" s="159"/>
      <c r="DV218" s="159"/>
      <c r="DW218" s="159"/>
      <c r="DX218" s="159"/>
    </row>
    <row r="219" spans="3:128" s="173" customFormat="1" ht="15">
      <c r="C219" s="174"/>
      <c r="D219" s="174"/>
      <c r="E219" s="174"/>
      <c r="R219" s="176"/>
      <c r="S219" s="176"/>
      <c r="T219" s="176"/>
      <c r="U219" s="176"/>
      <c r="V219" s="176"/>
      <c r="W219" s="176" t="str">
        <f>IF(AND('Overflow Report'!$L217="SSO, Dry Weather",'Overflow Report'!$AA217="January"),'Overflow Report'!$N217,"0")</f>
        <v>0</v>
      </c>
      <c r="X219" s="176" t="str">
        <f>IF(AND('Overflow Report'!$L217="SSO, Dry Weather",'Overflow Report'!$AA217="February"),'Overflow Report'!$N217,"0")</f>
        <v>0</v>
      </c>
      <c r="Y219" s="176" t="str">
        <f>IF(AND('Overflow Report'!$L217="SSO, Dry Weather",'Overflow Report'!$AA217="March"),'Overflow Report'!$N217,"0")</f>
        <v>0</v>
      </c>
      <c r="Z219" s="176" t="str">
        <f>IF(AND('Overflow Report'!$L217="SSO, Dry Weather",'Overflow Report'!$AA217="April"),'Overflow Report'!$N217,"0")</f>
        <v>0</v>
      </c>
      <c r="AA219" s="176" t="str">
        <f>IF(AND('Overflow Report'!$L217="SSO, Dry Weather",'Overflow Report'!$AA217="May"),'Overflow Report'!$N217,"0")</f>
        <v>0</v>
      </c>
      <c r="AB219" s="176" t="str">
        <f>IF(AND('Overflow Report'!$L217="SSO, Dry Weather",'Overflow Report'!$AA217="June"),'Overflow Report'!$N217,"0")</f>
        <v>0</v>
      </c>
      <c r="AC219" s="176" t="str">
        <f>IF(AND('Overflow Report'!$L217="SSO, Dry Weather",'Overflow Report'!$AA217="July"),'Overflow Report'!$N217,"0")</f>
        <v>0</v>
      </c>
      <c r="AD219" s="176" t="str">
        <f>IF(AND('Overflow Report'!$L217="SSO, Dry Weather",'Overflow Report'!$AA217="August"),'Overflow Report'!$N217,"0")</f>
        <v>0</v>
      </c>
      <c r="AE219" s="176" t="str">
        <f>IF(AND('Overflow Report'!$L217="SSO, Dry Weather",'Overflow Report'!$AA217="September"),'Overflow Report'!$N217,"0")</f>
        <v>0</v>
      </c>
      <c r="AF219" s="176" t="str">
        <f>IF(AND('Overflow Report'!$L217="SSO, Dry Weather",'Overflow Report'!$AA217="October"),'Overflow Report'!$N217,"0")</f>
        <v>0</v>
      </c>
      <c r="AG219" s="176" t="str">
        <f>IF(AND('Overflow Report'!$L217="SSO, Dry Weather",'Overflow Report'!$AA217="November"),'Overflow Report'!$N217,"0")</f>
        <v>0</v>
      </c>
      <c r="AH219" s="176" t="str">
        <f>IF(AND('Overflow Report'!$L217="SSO, Dry Weather",'Overflow Report'!$AA217="December"),'Overflow Report'!$N217,"0")</f>
        <v>0</v>
      </c>
      <c r="AI219" s="176"/>
      <c r="AJ219" s="176" t="str">
        <f>IF(AND('Overflow Report'!$L217="SSO, Wet Weather",'Overflow Report'!$AA217="January"),'Overflow Report'!$N217,"0")</f>
        <v>0</v>
      </c>
      <c r="AK219" s="176" t="str">
        <f>IF(AND('Overflow Report'!$L217="SSO, Wet Weather",'Overflow Report'!$AA217="February"),'Overflow Report'!$N217,"0")</f>
        <v>0</v>
      </c>
      <c r="AL219" s="176" t="str">
        <f>IF(AND('Overflow Report'!$L217="SSO, Wet Weather",'Overflow Report'!$AA217="March"),'Overflow Report'!$N217,"0")</f>
        <v>0</v>
      </c>
      <c r="AM219" s="176" t="str">
        <f>IF(AND('Overflow Report'!$L217="SSO, Wet Weather",'Overflow Report'!$AA217="April"),'Overflow Report'!$N217,"0")</f>
        <v>0</v>
      </c>
      <c r="AN219" s="176" t="str">
        <f>IF(AND('Overflow Report'!$L217="SSO, Wet Weather",'Overflow Report'!$AA217="May"),'Overflow Report'!$N217,"0")</f>
        <v>0</v>
      </c>
      <c r="AO219" s="176" t="str">
        <f>IF(AND('Overflow Report'!$L217="SSO, Wet Weather",'Overflow Report'!$AA217="June"),'Overflow Report'!$N217,"0")</f>
        <v>0</v>
      </c>
      <c r="AP219" s="176" t="str">
        <f>IF(AND('Overflow Report'!$L217="SSO, Wet Weather",'Overflow Report'!$AA217="July"),'Overflow Report'!$N217,"0")</f>
        <v>0</v>
      </c>
      <c r="AQ219" s="176" t="str">
        <f>IF(AND('Overflow Report'!$L217="SSO, Wet Weather",'Overflow Report'!$AA217="August"),'Overflow Report'!$N217,"0")</f>
        <v>0</v>
      </c>
      <c r="AR219" s="176" t="str">
        <f>IF(AND('Overflow Report'!$L217="SSO, Wet Weather",'Overflow Report'!$AA217="September"),'Overflow Report'!$N217,"0")</f>
        <v>0</v>
      </c>
      <c r="AS219" s="176" t="str">
        <f>IF(AND('Overflow Report'!$L217="SSO, Wet Weather",'Overflow Report'!$AA217="October"),'Overflow Report'!$N217,"0")</f>
        <v>0</v>
      </c>
      <c r="AT219" s="176" t="str">
        <f>IF(AND('Overflow Report'!$L217="SSO, Wet Weather",'Overflow Report'!$AA217="November"),'Overflow Report'!$N217,"0")</f>
        <v>0</v>
      </c>
      <c r="AU219" s="176" t="str">
        <f>IF(AND('Overflow Report'!$L217="SSO, Wet Weather",'Overflow Report'!$AA217="December"),'Overflow Report'!$N217,"0")</f>
        <v>0</v>
      </c>
      <c r="AV219" s="176"/>
      <c r="AW219" s="176" t="str">
        <f>IF(AND('Overflow Report'!$L217="Release [Sewer], Dry Weather",'Overflow Report'!$AA217="January"),'Overflow Report'!$N217,"0")</f>
        <v>0</v>
      </c>
      <c r="AX219" s="176" t="str">
        <f>IF(AND('Overflow Report'!$L217="Release [Sewer], Dry Weather",'Overflow Report'!$AA217="February"),'Overflow Report'!$N217,"0")</f>
        <v>0</v>
      </c>
      <c r="AY219" s="176" t="str">
        <f>IF(AND('Overflow Report'!$L217="Release [Sewer], Dry Weather",'Overflow Report'!$AA217="March"),'Overflow Report'!$N217,"0")</f>
        <v>0</v>
      </c>
      <c r="AZ219" s="176" t="str">
        <f>IF(AND('Overflow Report'!$L217="Release [Sewer], Dry Weather",'Overflow Report'!$AA217="April"),'Overflow Report'!$N217,"0")</f>
        <v>0</v>
      </c>
      <c r="BA219" s="176" t="str">
        <f>IF(AND('Overflow Report'!$L217="Release [Sewer], Dry Weather",'Overflow Report'!$AA217="May"),'Overflow Report'!$N217,"0")</f>
        <v>0</v>
      </c>
      <c r="BB219" s="176" t="str">
        <f>IF(AND('Overflow Report'!$L217="Release [Sewer], Dry Weather",'Overflow Report'!$AA217="June"),'Overflow Report'!$N217,"0")</f>
        <v>0</v>
      </c>
      <c r="BC219" s="176" t="str">
        <f>IF(AND('Overflow Report'!$L217="Release [Sewer], Dry Weather",'Overflow Report'!$AA217="July"),'Overflow Report'!$N217,"0")</f>
        <v>0</v>
      </c>
      <c r="BD219" s="176" t="str">
        <f>IF(AND('Overflow Report'!$L217="Release [Sewer], Dry Weather",'Overflow Report'!$AA217="August"),'Overflow Report'!$N217,"0")</f>
        <v>0</v>
      </c>
      <c r="BE219" s="176" t="str">
        <f>IF(AND('Overflow Report'!$L217="Release [Sewer], Dry Weather",'Overflow Report'!$AA217="September"),'Overflow Report'!$N217,"0")</f>
        <v>0</v>
      </c>
      <c r="BF219" s="176" t="str">
        <f>IF(AND('Overflow Report'!$L217="Release [Sewer], Dry Weather",'Overflow Report'!$AA217="October"),'Overflow Report'!$N217,"0")</f>
        <v>0</v>
      </c>
      <c r="BG219" s="176" t="str">
        <f>IF(AND('Overflow Report'!$L217="Release [Sewer], Dry Weather",'Overflow Report'!$AA217="November"),'Overflow Report'!$N217,"0")</f>
        <v>0</v>
      </c>
      <c r="BH219" s="176" t="str">
        <f>IF(AND('Overflow Report'!$L217="Release [Sewer], Dry Weather",'Overflow Report'!$AA217="December"),'Overflow Report'!$N217,"0")</f>
        <v>0</v>
      </c>
      <c r="BI219" s="176"/>
      <c r="BJ219" s="176" t="str">
        <f>IF(AND('Overflow Report'!$L217="Release [Sewer], Wet Weather",'Overflow Report'!$AA217="January"),'Overflow Report'!$N217,"0")</f>
        <v>0</v>
      </c>
      <c r="BK219" s="176" t="str">
        <f>IF(AND('Overflow Report'!$L217="Release [Sewer], Wet Weather",'Overflow Report'!$AA217="February"),'Overflow Report'!$N217,"0")</f>
        <v>0</v>
      </c>
      <c r="BL219" s="176" t="str">
        <f>IF(AND('Overflow Report'!$L217="Release [Sewer], Wet Weather",'Overflow Report'!$AA217="March"),'Overflow Report'!$N217,"0")</f>
        <v>0</v>
      </c>
      <c r="BM219" s="176" t="str">
        <f>IF(AND('Overflow Report'!$L217="Release [Sewer], Wet Weather",'Overflow Report'!$AA217="April"),'Overflow Report'!$N217,"0")</f>
        <v>0</v>
      </c>
      <c r="BN219" s="176" t="str">
        <f>IF(AND('Overflow Report'!$L217="Release [Sewer], Wet Weather",'Overflow Report'!$AA217="May"),'Overflow Report'!$N217,"0")</f>
        <v>0</v>
      </c>
      <c r="BO219" s="176" t="str">
        <f>IF(AND('Overflow Report'!$L217="Release [Sewer], Wet Weather",'Overflow Report'!$AA217="June"),'Overflow Report'!$N217,"0")</f>
        <v>0</v>
      </c>
      <c r="BP219" s="176" t="str">
        <f>IF(AND('Overflow Report'!$L217="Release [Sewer], Wet Weather",'Overflow Report'!$AA217="July"),'Overflow Report'!$N217,"0")</f>
        <v>0</v>
      </c>
      <c r="BQ219" s="176" t="str">
        <f>IF(AND('Overflow Report'!$L217="Release [Sewer], Wet Weather",'Overflow Report'!$AA217="August"),'Overflow Report'!$N217,"0")</f>
        <v>0</v>
      </c>
      <c r="BR219" s="176" t="str">
        <f>IF(AND('Overflow Report'!$L217="Release [Sewer], Wet Weather",'Overflow Report'!$AA217="September"),'Overflow Report'!$N217,"0")</f>
        <v>0</v>
      </c>
      <c r="BS219" s="176" t="str">
        <f>IF(AND('Overflow Report'!$L217="Release [Sewer], Wet Weather",'Overflow Report'!$AA217="October"),'Overflow Report'!$N217,"0")</f>
        <v>0</v>
      </c>
      <c r="BT219" s="176" t="str">
        <f>IF(AND('Overflow Report'!$L217="Release [Sewer], Wet Weather",'Overflow Report'!$AA217="November"),'Overflow Report'!$N217,"0")</f>
        <v>0</v>
      </c>
      <c r="BU219" s="176" t="str">
        <f>IF(AND('Overflow Report'!$L217="Release [Sewer], Wet Weather",'Overflow Report'!$AA217="December"),'Overflow Report'!$N217,"0")</f>
        <v>0</v>
      </c>
      <c r="BV219" s="176"/>
      <c r="BW219" s="176"/>
      <c r="BX219" s="176"/>
      <c r="BY219" s="176"/>
      <c r="BZ219" s="176"/>
      <c r="CA219" s="176"/>
      <c r="CB219" s="176"/>
      <c r="CC219" s="176"/>
      <c r="CD219" s="176"/>
      <c r="CE219" s="176"/>
      <c r="CF219" s="176"/>
      <c r="CG219" s="176"/>
      <c r="CH219" s="176"/>
      <c r="CI219" s="176"/>
      <c r="CJ219" s="176"/>
      <c r="DK219" s="159"/>
      <c r="DL219" s="159"/>
      <c r="DM219" s="159"/>
      <c r="DN219" s="159"/>
      <c r="DO219" s="159"/>
      <c r="DP219" s="159"/>
      <c r="DQ219" s="159"/>
      <c r="DR219" s="159"/>
      <c r="DS219" s="159"/>
      <c r="DT219" s="159"/>
      <c r="DU219" s="159"/>
      <c r="DV219" s="159"/>
      <c r="DW219" s="159"/>
      <c r="DX219" s="159"/>
    </row>
    <row r="220" spans="3:128" s="173" customFormat="1" ht="15">
      <c r="C220" s="174"/>
      <c r="D220" s="174"/>
      <c r="E220" s="174"/>
      <c r="R220" s="176"/>
      <c r="S220" s="176"/>
      <c r="T220" s="176"/>
      <c r="U220" s="176"/>
      <c r="V220" s="176"/>
      <c r="W220" s="176" t="str">
        <f>IF(AND('Overflow Report'!$L218="SSO, Dry Weather",'Overflow Report'!$AA218="January"),'Overflow Report'!$N218,"0")</f>
        <v>0</v>
      </c>
      <c r="X220" s="176" t="str">
        <f>IF(AND('Overflow Report'!$L218="SSO, Dry Weather",'Overflow Report'!$AA218="February"),'Overflow Report'!$N218,"0")</f>
        <v>0</v>
      </c>
      <c r="Y220" s="176" t="str">
        <f>IF(AND('Overflow Report'!$L218="SSO, Dry Weather",'Overflow Report'!$AA218="March"),'Overflow Report'!$N218,"0")</f>
        <v>0</v>
      </c>
      <c r="Z220" s="176" t="str">
        <f>IF(AND('Overflow Report'!$L218="SSO, Dry Weather",'Overflow Report'!$AA218="April"),'Overflow Report'!$N218,"0")</f>
        <v>0</v>
      </c>
      <c r="AA220" s="176" t="str">
        <f>IF(AND('Overflow Report'!$L218="SSO, Dry Weather",'Overflow Report'!$AA218="May"),'Overflow Report'!$N218,"0")</f>
        <v>0</v>
      </c>
      <c r="AB220" s="176" t="str">
        <f>IF(AND('Overflow Report'!$L218="SSO, Dry Weather",'Overflow Report'!$AA218="June"),'Overflow Report'!$N218,"0")</f>
        <v>0</v>
      </c>
      <c r="AC220" s="176" t="str">
        <f>IF(AND('Overflow Report'!$L218="SSO, Dry Weather",'Overflow Report'!$AA218="July"),'Overflow Report'!$N218,"0")</f>
        <v>0</v>
      </c>
      <c r="AD220" s="176" t="str">
        <f>IF(AND('Overflow Report'!$L218="SSO, Dry Weather",'Overflow Report'!$AA218="August"),'Overflow Report'!$N218,"0")</f>
        <v>0</v>
      </c>
      <c r="AE220" s="176" t="str">
        <f>IF(AND('Overflow Report'!$L218="SSO, Dry Weather",'Overflow Report'!$AA218="September"),'Overflow Report'!$N218,"0")</f>
        <v>0</v>
      </c>
      <c r="AF220" s="176" t="str">
        <f>IF(AND('Overflow Report'!$L218="SSO, Dry Weather",'Overflow Report'!$AA218="October"),'Overflow Report'!$N218,"0")</f>
        <v>0</v>
      </c>
      <c r="AG220" s="176" t="str">
        <f>IF(AND('Overflow Report'!$L218="SSO, Dry Weather",'Overflow Report'!$AA218="November"),'Overflow Report'!$N218,"0")</f>
        <v>0</v>
      </c>
      <c r="AH220" s="176" t="str">
        <f>IF(AND('Overflow Report'!$L218="SSO, Dry Weather",'Overflow Report'!$AA218="December"),'Overflow Report'!$N218,"0")</f>
        <v>0</v>
      </c>
      <c r="AI220" s="176"/>
      <c r="AJ220" s="176" t="str">
        <f>IF(AND('Overflow Report'!$L218="SSO, Wet Weather",'Overflow Report'!$AA218="January"),'Overflow Report'!$N218,"0")</f>
        <v>0</v>
      </c>
      <c r="AK220" s="176" t="str">
        <f>IF(AND('Overflow Report'!$L218="SSO, Wet Weather",'Overflow Report'!$AA218="February"),'Overflow Report'!$N218,"0")</f>
        <v>0</v>
      </c>
      <c r="AL220" s="176" t="str">
        <f>IF(AND('Overflow Report'!$L218="SSO, Wet Weather",'Overflow Report'!$AA218="March"),'Overflow Report'!$N218,"0")</f>
        <v>0</v>
      </c>
      <c r="AM220" s="176" t="str">
        <f>IF(AND('Overflow Report'!$L218="SSO, Wet Weather",'Overflow Report'!$AA218="April"),'Overflow Report'!$N218,"0")</f>
        <v>0</v>
      </c>
      <c r="AN220" s="176" t="str">
        <f>IF(AND('Overflow Report'!$L218="SSO, Wet Weather",'Overflow Report'!$AA218="May"),'Overflow Report'!$N218,"0")</f>
        <v>0</v>
      </c>
      <c r="AO220" s="176" t="str">
        <f>IF(AND('Overflow Report'!$L218="SSO, Wet Weather",'Overflow Report'!$AA218="June"),'Overflow Report'!$N218,"0")</f>
        <v>0</v>
      </c>
      <c r="AP220" s="176" t="str">
        <f>IF(AND('Overflow Report'!$L218="SSO, Wet Weather",'Overflow Report'!$AA218="July"),'Overflow Report'!$N218,"0")</f>
        <v>0</v>
      </c>
      <c r="AQ220" s="176" t="str">
        <f>IF(AND('Overflow Report'!$L218="SSO, Wet Weather",'Overflow Report'!$AA218="August"),'Overflow Report'!$N218,"0")</f>
        <v>0</v>
      </c>
      <c r="AR220" s="176" t="str">
        <f>IF(AND('Overflow Report'!$L218="SSO, Wet Weather",'Overflow Report'!$AA218="September"),'Overflow Report'!$N218,"0")</f>
        <v>0</v>
      </c>
      <c r="AS220" s="176" t="str">
        <f>IF(AND('Overflow Report'!$L218="SSO, Wet Weather",'Overflow Report'!$AA218="October"),'Overflow Report'!$N218,"0")</f>
        <v>0</v>
      </c>
      <c r="AT220" s="176" t="str">
        <f>IF(AND('Overflow Report'!$L218="SSO, Wet Weather",'Overflow Report'!$AA218="November"),'Overflow Report'!$N218,"0")</f>
        <v>0</v>
      </c>
      <c r="AU220" s="176" t="str">
        <f>IF(AND('Overflow Report'!$L218="SSO, Wet Weather",'Overflow Report'!$AA218="December"),'Overflow Report'!$N218,"0")</f>
        <v>0</v>
      </c>
      <c r="AV220" s="176"/>
      <c r="AW220" s="176" t="str">
        <f>IF(AND('Overflow Report'!$L218="Release [Sewer], Dry Weather",'Overflow Report'!$AA218="January"),'Overflow Report'!$N218,"0")</f>
        <v>0</v>
      </c>
      <c r="AX220" s="176" t="str">
        <f>IF(AND('Overflow Report'!$L218="Release [Sewer], Dry Weather",'Overflow Report'!$AA218="February"),'Overflow Report'!$N218,"0")</f>
        <v>0</v>
      </c>
      <c r="AY220" s="176" t="str">
        <f>IF(AND('Overflow Report'!$L218="Release [Sewer], Dry Weather",'Overflow Report'!$AA218="March"),'Overflow Report'!$N218,"0")</f>
        <v>0</v>
      </c>
      <c r="AZ220" s="176" t="str">
        <f>IF(AND('Overflow Report'!$L218="Release [Sewer], Dry Weather",'Overflow Report'!$AA218="April"),'Overflow Report'!$N218,"0")</f>
        <v>0</v>
      </c>
      <c r="BA220" s="176" t="str">
        <f>IF(AND('Overflow Report'!$L218="Release [Sewer], Dry Weather",'Overflow Report'!$AA218="May"),'Overflow Report'!$N218,"0")</f>
        <v>0</v>
      </c>
      <c r="BB220" s="176" t="str">
        <f>IF(AND('Overflow Report'!$L218="Release [Sewer], Dry Weather",'Overflow Report'!$AA218="June"),'Overflow Report'!$N218,"0")</f>
        <v>0</v>
      </c>
      <c r="BC220" s="176" t="str">
        <f>IF(AND('Overflow Report'!$L218="Release [Sewer], Dry Weather",'Overflow Report'!$AA218="July"),'Overflow Report'!$N218,"0")</f>
        <v>0</v>
      </c>
      <c r="BD220" s="176" t="str">
        <f>IF(AND('Overflow Report'!$L218="Release [Sewer], Dry Weather",'Overflow Report'!$AA218="August"),'Overflow Report'!$N218,"0")</f>
        <v>0</v>
      </c>
      <c r="BE220" s="176" t="str">
        <f>IF(AND('Overflow Report'!$L218="Release [Sewer], Dry Weather",'Overflow Report'!$AA218="September"),'Overflow Report'!$N218,"0")</f>
        <v>0</v>
      </c>
      <c r="BF220" s="176" t="str">
        <f>IF(AND('Overflow Report'!$L218="Release [Sewer], Dry Weather",'Overflow Report'!$AA218="October"),'Overflow Report'!$N218,"0")</f>
        <v>0</v>
      </c>
      <c r="BG220" s="176" t="str">
        <f>IF(AND('Overflow Report'!$L218="Release [Sewer], Dry Weather",'Overflow Report'!$AA218="November"),'Overflow Report'!$N218,"0")</f>
        <v>0</v>
      </c>
      <c r="BH220" s="176" t="str">
        <f>IF(AND('Overflow Report'!$L218="Release [Sewer], Dry Weather",'Overflow Report'!$AA218="December"),'Overflow Report'!$N218,"0")</f>
        <v>0</v>
      </c>
      <c r="BI220" s="176"/>
      <c r="BJ220" s="176" t="str">
        <f>IF(AND('Overflow Report'!$L218="Release [Sewer], Wet Weather",'Overflow Report'!$AA218="January"),'Overflow Report'!$N218,"0")</f>
        <v>0</v>
      </c>
      <c r="BK220" s="176" t="str">
        <f>IF(AND('Overflow Report'!$L218="Release [Sewer], Wet Weather",'Overflow Report'!$AA218="February"),'Overflow Report'!$N218,"0")</f>
        <v>0</v>
      </c>
      <c r="BL220" s="176" t="str">
        <f>IF(AND('Overflow Report'!$L218="Release [Sewer], Wet Weather",'Overflow Report'!$AA218="March"),'Overflow Report'!$N218,"0")</f>
        <v>0</v>
      </c>
      <c r="BM220" s="176" t="str">
        <f>IF(AND('Overflow Report'!$L218="Release [Sewer], Wet Weather",'Overflow Report'!$AA218="April"),'Overflow Report'!$N218,"0")</f>
        <v>0</v>
      </c>
      <c r="BN220" s="176" t="str">
        <f>IF(AND('Overflow Report'!$L218="Release [Sewer], Wet Weather",'Overflow Report'!$AA218="May"),'Overflow Report'!$N218,"0")</f>
        <v>0</v>
      </c>
      <c r="BO220" s="176" t="str">
        <f>IF(AND('Overflow Report'!$L218="Release [Sewer], Wet Weather",'Overflow Report'!$AA218="June"),'Overflow Report'!$N218,"0")</f>
        <v>0</v>
      </c>
      <c r="BP220" s="176" t="str">
        <f>IF(AND('Overflow Report'!$L218="Release [Sewer], Wet Weather",'Overflow Report'!$AA218="July"),'Overflow Report'!$N218,"0")</f>
        <v>0</v>
      </c>
      <c r="BQ220" s="176" t="str">
        <f>IF(AND('Overflow Report'!$L218="Release [Sewer], Wet Weather",'Overflow Report'!$AA218="August"),'Overflow Report'!$N218,"0")</f>
        <v>0</v>
      </c>
      <c r="BR220" s="176" t="str">
        <f>IF(AND('Overflow Report'!$L218="Release [Sewer], Wet Weather",'Overflow Report'!$AA218="September"),'Overflow Report'!$N218,"0")</f>
        <v>0</v>
      </c>
      <c r="BS220" s="176" t="str">
        <f>IF(AND('Overflow Report'!$L218="Release [Sewer], Wet Weather",'Overflow Report'!$AA218="October"),'Overflow Report'!$N218,"0")</f>
        <v>0</v>
      </c>
      <c r="BT220" s="176" t="str">
        <f>IF(AND('Overflow Report'!$L218="Release [Sewer], Wet Weather",'Overflow Report'!$AA218="November"),'Overflow Report'!$N218,"0")</f>
        <v>0</v>
      </c>
      <c r="BU220" s="176" t="str">
        <f>IF(AND('Overflow Report'!$L218="Release [Sewer], Wet Weather",'Overflow Report'!$AA218="December"),'Overflow Report'!$N218,"0")</f>
        <v>0</v>
      </c>
      <c r="BV220" s="176"/>
      <c r="BW220" s="176"/>
      <c r="BX220" s="176"/>
      <c r="BY220" s="176"/>
      <c r="BZ220" s="176"/>
      <c r="CA220" s="176"/>
      <c r="CB220" s="176"/>
      <c r="CC220" s="176"/>
      <c r="CD220" s="176"/>
      <c r="CE220" s="176"/>
      <c r="CF220" s="176"/>
      <c r="CG220" s="176"/>
      <c r="CH220" s="176"/>
      <c r="CI220" s="176"/>
      <c r="CJ220" s="176"/>
      <c r="DK220" s="159"/>
      <c r="DL220" s="159"/>
      <c r="DM220" s="159"/>
      <c r="DN220" s="159"/>
      <c r="DO220" s="159"/>
      <c r="DP220" s="159"/>
      <c r="DQ220" s="159"/>
      <c r="DR220" s="159"/>
      <c r="DS220" s="159"/>
      <c r="DT220" s="159"/>
      <c r="DU220" s="159"/>
      <c r="DV220" s="159"/>
      <c r="DW220" s="159"/>
      <c r="DX220" s="159"/>
    </row>
    <row r="221" spans="3:128" s="173" customFormat="1" ht="15">
      <c r="C221" s="174"/>
      <c r="D221" s="174"/>
      <c r="E221" s="174"/>
      <c r="R221" s="176"/>
      <c r="S221" s="176"/>
      <c r="T221" s="176"/>
      <c r="U221" s="176"/>
      <c r="V221" s="176"/>
      <c r="W221" s="176" t="str">
        <f>IF(AND('Overflow Report'!$L219="SSO, Dry Weather",'Overflow Report'!$AA219="January"),'Overflow Report'!$N219,"0")</f>
        <v>0</v>
      </c>
      <c r="X221" s="176" t="str">
        <f>IF(AND('Overflow Report'!$L219="SSO, Dry Weather",'Overflow Report'!$AA219="February"),'Overflow Report'!$N219,"0")</f>
        <v>0</v>
      </c>
      <c r="Y221" s="176" t="str">
        <f>IF(AND('Overflow Report'!$L219="SSO, Dry Weather",'Overflow Report'!$AA219="March"),'Overflow Report'!$N219,"0")</f>
        <v>0</v>
      </c>
      <c r="Z221" s="176" t="str">
        <f>IF(AND('Overflow Report'!$L219="SSO, Dry Weather",'Overflow Report'!$AA219="April"),'Overflow Report'!$N219,"0")</f>
        <v>0</v>
      </c>
      <c r="AA221" s="176" t="str">
        <f>IF(AND('Overflow Report'!$L219="SSO, Dry Weather",'Overflow Report'!$AA219="May"),'Overflow Report'!$N219,"0")</f>
        <v>0</v>
      </c>
      <c r="AB221" s="176" t="str">
        <f>IF(AND('Overflow Report'!$L219="SSO, Dry Weather",'Overflow Report'!$AA219="June"),'Overflow Report'!$N219,"0")</f>
        <v>0</v>
      </c>
      <c r="AC221" s="176" t="str">
        <f>IF(AND('Overflow Report'!$L219="SSO, Dry Weather",'Overflow Report'!$AA219="July"),'Overflow Report'!$N219,"0")</f>
        <v>0</v>
      </c>
      <c r="AD221" s="176" t="str">
        <f>IF(AND('Overflow Report'!$L219="SSO, Dry Weather",'Overflow Report'!$AA219="August"),'Overflow Report'!$N219,"0")</f>
        <v>0</v>
      </c>
      <c r="AE221" s="176" t="str">
        <f>IF(AND('Overflow Report'!$L219="SSO, Dry Weather",'Overflow Report'!$AA219="September"),'Overflow Report'!$N219,"0")</f>
        <v>0</v>
      </c>
      <c r="AF221" s="176" t="str">
        <f>IF(AND('Overflow Report'!$L219="SSO, Dry Weather",'Overflow Report'!$AA219="October"),'Overflow Report'!$N219,"0")</f>
        <v>0</v>
      </c>
      <c r="AG221" s="176" t="str">
        <f>IF(AND('Overflow Report'!$L219="SSO, Dry Weather",'Overflow Report'!$AA219="November"),'Overflow Report'!$N219,"0")</f>
        <v>0</v>
      </c>
      <c r="AH221" s="176" t="str">
        <f>IF(AND('Overflow Report'!$L219="SSO, Dry Weather",'Overflow Report'!$AA219="December"),'Overflow Report'!$N219,"0")</f>
        <v>0</v>
      </c>
      <c r="AI221" s="176"/>
      <c r="AJ221" s="176" t="str">
        <f>IF(AND('Overflow Report'!$L219="SSO, Wet Weather",'Overflow Report'!$AA219="January"),'Overflow Report'!$N219,"0")</f>
        <v>0</v>
      </c>
      <c r="AK221" s="176" t="str">
        <f>IF(AND('Overflow Report'!$L219="SSO, Wet Weather",'Overflow Report'!$AA219="February"),'Overflow Report'!$N219,"0")</f>
        <v>0</v>
      </c>
      <c r="AL221" s="176" t="str">
        <f>IF(AND('Overflow Report'!$L219="SSO, Wet Weather",'Overflow Report'!$AA219="March"),'Overflow Report'!$N219,"0")</f>
        <v>0</v>
      </c>
      <c r="AM221" s="176" t="str">
        <f>IF(AND('Overflow Report'!$L219="SSO, Wet Weather",'Overflow Report'!$AA219="April"),'Overflow Report'!$N219,"0")</f>
        <v>0</v>
      </c>
      <c r="AN221" s="176" t="str">
        <f>IF(AND('Overflow Report'!$L219="SSO, Wet Weather",'Overflow Report'!$AA219="May"),'Overflow Report'!$N219,"0")</f>
        <v>0</v>
      </c>
      <c r="AO221" s="176" t="str">
        <f>IF(AND('Overflow Report'!$L219="SSO, Wet Weather",'Overflow Report'!$AA219="June"),'Overflow Report'!$N219,"0")</f>
        <v>0</v>
      </c>
      <c r="AP221" s="176" t="str">
        <f>IF(AND('Overflow Report'!$L219="SSO, Wet Weather",'Overflow Report'!$AA219="July"),'Overflow Report'!$N219,"0")</f>
        <v>0</v>
      </c>
      <c r="AQ221" s="176" t="str">
        <f>IF(AND('Overflow Report'!$L219="SSO, Wet Weather",'Overflow Report'!$AA219="August"),'Overflow Report'!$N219,"0")</f>
        <v>0</v>
      </c>
      <c r="AR221" s="176" t="str">
        <f>IF(AND('Overflow Report'!$L219="SSO, Wet Weather",'Overflow Report'!$AA219="September"),'Overflow Report'!$N219,"0")</f>
        <v>0</v>
      </c>
      <c r="AS221" s="176" t="str">
        <f>IF(AND('Overflow Report'!$L219="SSO, Wet Weather",'Overflow Report'!$AA219="October"),'Overflow Report'!$N219,"0")</f>
        <v>0</v>
      </c>
      <c r="AT221" s="176" t="str">
        <f>IF(AND('Overflow Report'!$L219="SSO, Wet Weather",'Overflow Report'!$AA219="November"),'Overflow Report'!$N219,"0")</f>
        <v>0</v>
      </c>
      <c r="AU221" s="176" t="str">
        <f>IF(AND('Overflow Report'!$L219="SSO, Wet Weather",'Overflow Report'!$AA219="December"),'Overflow Report'!$N219,"0")</f>
        <v>0</v>
      </c>
      <c r="AV221" s="176"/>
      <c r="AW221" s="176" t="str">
        <f>IF(AND('Overflow Report'!$L219="Release [Sewer], Dry Weather",'Overflow Report'!$AA219="January"),'Overflow Report'!$N219,"0")</f>
        <v>0</v>
      </c>
      <c r="AX221" s="176" t="str">
        <f>IF(AND('Overflow Report'!$L219="Release [Sewer], Dry Weather",'Overflow Report'!$AA219="February"),'Overflow Report'!$N219,"0")</f>
        <v>0</v>
      </c>
      <c r="AY221" s="176" t="str">
        <f>IF(AND('Overflow Report'!$L219="Release [Sewer], Dry Weather",'Overflow Report'!$AA219="March"),'Overflow Report'!$N219,"0")</f>
        <v>0</v>
      </c>
      <c r="AZ221" s="176" t="str">
        <f>IF(AND('Overflow Report'!$L219="Release [Sewer], Dry Weather",'Overflow Report'!$AA219="April"),'Overflow Report'!$N219,"0")</f>
        <v>0</v>
      </c>
      <c r="BA221" s="176" t="str">
        <f>IF(AND('Overflow Report'!$L219="Release [Sewer], Dry Weather",'Overflow Report'!$AA219="May"),'Overflow Report'!$N219,"0")</f>
        <v>0</v>
      </c>
      <c r="BB221" s="176" t="str">
        <f>IF(AND('Overflow Report'!$L219="Release [Sewer], Dry Weather",'Overflow Report'!$AA219="June"),'Overflow Report'!$N219,"0")</f>
        <v>0</v>
      </c>
      <c r="BC221" s="176" t="str">
        <f>IF(AND('Overflow Report'!$L219="Release [Sewer], Dry Weather",'Overflow Report'!$AA219="July"),'Overflow Report'!$N219,"0")</f>
        <v>0</v>
      </c>
      <c r="BD221" s="176" t="str">
        <f>IF(AND('Overflow Report'!$L219="Release [Sewer], Dry Weather",'Overflow Report'!$AA219="August"),'Overflow Report'!$N219,"0")</f>
        <v>0</v>
      </c>
      <c r="BE221" s="176" t="str">
        <f>IF(AND('Overflow Report'!$L219="Release [Sewer], Dry Weather",'Overflow Report'!$AA219="September"),'Overflow Report'!$N219,"0")</f>
        <v>0</v>
      </c>
      <c r="BF221" s="176" t="str">
        <f>IF(AND('Overflow Report'!$L219="Release [Sewer], Dry Weather",'Overflow Report'!$AA219="October"),'Overflow Report'!$N219,"0")</f>
        <v>0</v>
      </c>
      <c r="BG221" s="176" t="str">
        <f>IF(AND('Overflow Report'!$L219="Release [Sewer], Dry Weather",'Overflow Report'!$AA219="November"),'Overflow Report'!$N219,"0")</f>
        <v>0</v>
      </c>
      <c r="BH221" s="176" t="str">
        <f>IF(AND('Overflow Report'!$L219="Release [Sewer], Dry Weather",'Overflow Report'!$AA219="December"),'Overflow Report'!$N219,"0")</f>
        <v>0</v>
      </c>
      <c r="BI221" s="176"/>
      <c r="BJ221" s="176" t="str">
        <f>IF(AND('Overflow Report'!$L219="Release [Sewer], Wet Weather",'Overflow Report'!$AA219="January"),'Overflow Report'!$N219,"0")</f>
        <v>0</v>
      </c>
      <c r="BK221" s="176" t="str">
        <f>IF(AND('Overflow Report'!$L219="Release [Sewer], Wet Weather",'Overflow Report'!$AA219="February"),'Overflow Report'!$N219,"0")</f>
        <v>0</v>
      </c>
      <c r="BL221" s="176" t="str">
        <f>IF(AND('Overflow Report'!$L219="Release [Sewer], Wet Weather",'Overflow Report'!$AA219="March"),'Overflow Report'!$N219,"0")</f>
        <v>0</v>
      </c>
      <c r="BM221" s="176" t="str">
        <f>IF(AND('Overflow Report'!$L219="Release [Sewer], Wet Weather",'Overflow Report'!$AA219="April"),'Overflow Report'!$N219,"0")</f>
        <v>0</v>
      </c>
      <c r="BN221" s="176" t="str">
        <f>IF(AND('Overflow Report'!$L219="Release [Sewer], Wet Weather",'Overflow Report'!$AA219="May"),'Overflow Report'!$N219,"0")</f>
        <v>0</v>
      </c>
      <c r="BO221" s="176" t="str">
        <f>IF(AND('Overflow Report'!$L219="Release [Sewer], Wet Weather",'Overflow Report'!$AA219="June"),'Overflow Report'!$N219,"0")</f>
        <v>0</v>
      </c>
      <c r="BP221" s="176" t="str">
        <f>IF(AND('Overflow Report'!$L219="Release [Sewer], Wet Weather",'Overflow Report'!$AA219="July"),'Overflow Report'!$N219,"0")</f>
        <v>0</v>
      </c>
      <c r="BQ221" s="176" t="str">
        <f>IF(AND('Overflow Report'!$L219="Release [Sewer], Wet Weather",'Overflow Report'!$AA219="August"),'Overflow Report'!$N219,"0")</f>
        <v>0</v>
      </c>
      <c r="BR221" s="176" t="str">
        <f>IF(AND('Overflow Report'!$L219="Release [Sewer], Wet Weather",'Overflow Report'!$AA219="September"),'Overflow Report'!$N219,"0")</f>
        <v>0</v>
      </c>
      <c r="BS221" s="176" t="str">
        <f>IF(AND('Overflow Report'!$L219="Release [Sewer], Wet Weather",'Overflow Report'!$AA219="October"),'Overflow Report'!$N219,"0")</f>
        <v>0</v>
      </c>
      <c r="BT221" s="176" t="str">
        <f>IF(AND('Overflow Report'!$L219="Release [Sewer], Wet Weather",'Overflow Report'!$AA219="November"),'Overflow Report'!$N219,"0")</f>
        <v>0</v>
      </c>
      <c r="BU221" s="176" t="str">
        <f>IF(AND('Overflow Report'!$L219="Release [Sewer], Wet Weather",'Overflow Report'!$AA219="December"),'Overflow Report'!$N219,"0")</f>
        <v>0</v>
      </c>
      <c r="BV221" s="176"/>
      <c r="BW221" s="176"/>
      <c r="BX221" s="176"/>
      <c r="BY221" s="176"/>
      <c r="BZ221" s="176"/>
      <c r="CA221" s="176"/>
      <c r="CB221" s="176"/>
      <c r="CC221" s="176"/>
      <c r="CD221" s="176"/>
      <c r="CE221" s="176"/>
      <c r="CF221" s="176"/>
      <c r="CG221" s="176"/>
      <c r="CH221" s="176"/>
      <c r="CI221" s="176"/>
      <c r="CJ221" s="176"/>
      <c r="DK221" s="159"/>
      <c r="DL221" s="159"/>
      <c r="DM221" s="159"/>
      <c r="DN221" s="159"/>
      <c r="DO221" s="159"/>
      <c r="DP221" s="159"/>
      <c r="DQ221" s="159"/>
      <c r="DR221" s="159"/>
      <c r="DS221" s="159"/>
      <c r="DT221" s="159"/>
      <c r="DU221" s="159"/>
      <c r="DV221" s="159"/>
      <c r="DW221" s="159"/>
      <c r="DX221" s="159"/>
    </row>
    <row r="222" spans="3:128" s="173" customFormat="1" ht="15">
      <c r="C222" s="174"/>
      <c r="D222" s="174"/>
      <c r="E222" s="174"/>
      <c r="R222" s="176"/>
      <c r="S222" s="176"/>
      <c r="T222" s="176"/>
      <c r="U222" s="176"/>
      <c r="V222" s="176"/>
      <c r="W222" s="176" t="str">
        <f>IF(AND('Overflow Report'!$L220="SSO, Dry Weather",'Overflow Report'!$AA220="January"),'Overflow Report'!$N220,"0")</f>
        <v>0</v>
      </c>
      <c r="X222" s="176" t="str">
        <f>IF(AND('Overflow Report'!$L220="SSO, Dry Weather",'Overflow Report'!$AA220="February"),'Overflow Report'!$N220,"0")</f>
        <v>0</v>
      </c>
      <c r="Y222" s="176" t="str">
        <f>IF(AND('Overflow Report'!$L220="SSO, Dry Weather",'Overflow Report'!$AA220="March"),'Overflow Report'!$N220,"0")</f>
        <v>0</v>
      </c>
      <c r="Z222" s="176" t="str">
        <f>IF(AND('Overflow Report'!$L220="SSO, Dry Weather",'Overflow Report'!$AA220="April"),'Overflow Report'!$N220,"0")</f>
        <v>0</v>
      </c>
      <c r="AA222" s="176" t="str">
        <f>IF(AND('Overflow Report'!$L220="SSO, Dry Weather",'Overflow Report'!$AA220="May"),'Overflow Report'!$N220,"0")</f>
        <v>0</v>
      </c>
      <c r="AB222" s="176" t="str">
        <f>IF(AND('Overflow Report'!$L220="SSO, Dry Weather",'Overflow Report'!$AA220="June"),'Overflow Report'!$N220,"0")</f>
        <v>0</v>
      </c>
      <c r="AC222" s="176" t="str">
        <f>IF(AND('Overflow Report'!$L220="SSO, Dry Weather",'Overflow Report'!$AA220="July"),'Overflow Report'!$N220,"0")</f>
        <v>0</v>
      </c>
      <c r="AD222" s="176" t="str">
        <f>IF(AND('Overflow Report'!$L220="SSO, Dry Weather",'Overflow Report'!$AA220="August"),'Overflow Report'!$N220,"0")</f>
        <v>0</v>
      </c>
      <c r="AE222" s="176" t="str">
        <f>IF(AND('Overflow Report'!$L220="SSO, Dry Weather",'Overflow Report'!$AA220="September"),'Overflow Report'!$N220,"0")</f>
        <v>0</v>
      </c>
      <c r="AF222" s="176" t="str">
        <f>IF(AND('Overflow Report'!$L220="SSO, Dry Weather",'Overflow Report'!$AA220="October"),'Overflow Report'!$N220,"0")</f>
        <v>0</v>
      </c>
      <c r="AG222" s="176" t="str">
        <f>IF(AND('Overflow Report'!$L220="SSO, Dry Weather",'Overflow Report'!$AA220="November"),'Overflow Report'!$N220,"0")</f>
        <v>0</v>
      </c>
      <c r="AH222" s="176" t="str">
        <f>IF(AND('Overflow Report'!$L220="SSO, Dry Weather",'Overflow Report'!$AA220="December"),'Overflow Report'!$N220,"0")</f>
        <v>0</v>
      </c>
      <c r="AI222" s="176"/>
      <c r="AJ222" s="176" t="str">
        <f>IF(AND('Overflow Report'!$L220="SSO, Wet Weather",'Overflow Report'!$AA220="January"),'Overflow Report'!$N220,"0")</f>
        <v>0</v>
      </c>
      <c r="AK222" s="176" t="str">
        <f>IF(AND('Overflow Report'!$L220="SSO, Wet Weather",'Overflow Report'!$AA220="February"),'Overflow Report'!$N220,"0")</f>
        <v>0</v>
      </c>
      <c r="AL222" s="176" t="str">
        <f>IF(AND('Overflow Report'!$L220="SSO, Wet Weather",'Overflow Report'!$AA220="March"),'Overflow Report'!$N220,"0")</f>
        <v>0</v>
      </c>
      <c r="AM222" s="176" t="str">
        <f>IF(AND('Overflow Report'!$L220="SSO, Wet Weather",'Overflow Report'!$AA220="April"),'Overflow Report'!$N220,"0")</f>
        <v>0</v>
      </c>
      <c r="AN222" s="176" t="str">
        <f>IF(AND('Overflow Report'!$L220="SSO, Wet Weather",'Overflow Report'!$AA220="May"),'Overflow Report'!$N220,"0")</f>
        <v>0</v>
      </c>
      <c r="AO222" s="176" t="str">
        <f>IF(AND('Overflow Report'!$L220="SSO, Wet Weather",'Overflow Report'!$AA220="June"),'Overflow Report'!$N220,"0")</f>
        <v>0</v>
      </c>
      <c r="AP222" s="176" t="str">
        <f>IF(AND('Overflow Report'!$L220="SSO, Wet Weather",'Overflow Report'!$AA220="July"),'Overflow Report'!$N220,"0")</f>
        <v>0</v>
      </c>
      <c r="AQ222" s="176" t="str">
        <f>IF(AND('Overflow Report'!$L220="SSO, Wet Weather",'Overflow Report'!$AA220="August"),'Overflow Report'!$N220,"0")</f>
        <v>0</v>
      </c>
      <c r="AR222" s="176" t="str">
        <f>IF(AND('Overflow Report'!$L220="SSO, Wet Weather",'Overflow Report'!$AA220="September"),'Overflow Report'!$N220,"0")</f>
        <v>0</v>
      </c>
      <c r="AS222" s="176" t="str">
        <f>IF(AND('Overflow Report'!$L220="SSO, Wet Weather",'Overflow Report'!$AA220="October"),'Overflow Report'!$N220,"0")</f>
        <v>0</v>
      </c>
      <c r="AT222" s="176" t="str">
        <f>IF(AND('Overflow Report'!$L220="SSO, Wet Weather",'Overflow Report'!$AA220="November"),'Overflow Report'!$N220,"0")</f>
        <v>0</v>
      </c>
      <c r="AU222" s="176" t="str">
        <f>IF(AND('Overflow Report'!$L220="SSO, Wet Weather",'Overflow Report'!$AA220="December"),'Overflow Report'!$N220,"0")</f>
        <v>0</v>
      </c>
      <c r="AV222" s="176"/>
      <c r="AW222" s="176" t="str">
        <f>IF(AND('Overflow Report'!$L220="Release [Sewer], Dry Weather",'Overflow Report'!$AA220="January"),'Overflow Report'!$N220,"0")</f>
        <v>0</v>
      </c>
      <c r="AX222" s="176" t="str">
        <f>IF(AND('Overflow Report'!$L220="Release [Sewer], Dry Weather",'Overflow Report'!$AA220="February"),'Overflow Report'!$N220,"0")</f>
        <v>0</v>
      </c>
      <c r="AY222" s="176" t="str">
        <f>IF(AND('Overflow Report'!$L220="Release [Sewer], Dry Weather",'Overflow Report'!$AA220="March"),'Overflow Report'!$N220,"0")</f>
        <v>0</v>
      </c>
      <c r="AZ222" s="176" t="str">
        <f>IF(AND('Overflow Report'!$L220="Release [Sewer], Dry Weather",'Overflow Report'!$AA220="April"),'Overflow Report'!$N220,"0")</f>
        <v>0</v>
      </c>
      <c r="BA222" s="176" t="str">
        <f>IF(AND('Overflow Report'!$L220="Release [Sewer], Dry Weather",'Overflow Report'!$AA220="May"),'Overflow Report'!$N220,"0")</f>
        <v>0</v>
      </c>
      <c r="BB222" s="176" t="str">
        <f>IF(AND('Overflow Report'!$L220="Release [Sewer], Dry Weather",'Overflow Report'!$AA220="June"),'Overflow Report'!$N220,"0")</f>
        <v>0</v>
      </c>
      <c r="BC222" s="176" t="str">
        <f>IF(AND('Overflow Report'!$L220="Release [Sewer], Dry Weather",'Overflow Report'!$AA220="July"),'Overflow Report'!$N220,"0")</f>
        <v>0</v>
      </c>
      <c r="BD222" s="176" t="str">
        <f>IF(AND('Overflow Report'!$L220="Release [Sewer], Dry Weather",'Overflow Report'!$AA220="August"),'Overflow Report'!$N220,"0")</f>
        <v>0</v>
      </c>
      <c r="BE222" s="176" t="str">
        <f>IF(AND('Overflow Report'!$L220="Release [Sewer], Dry Weather",'Overflow Report'!$AA220="September"),'Overflow Report'!$N220,"0")</f>
        <v>0</v>
      </c>
      <c r="BF222" s="176" t="str">
        <f>IF(AND('Overflow Report'!$L220="Release [Sewer], Dry Weather",'Overflow Report'!$AA220="October"),'Overflow Report'!$N220,"0")</f>
        <v>0</v>
      </c>
      <c r="BG222" s="176" t="str">
        <f>IF(AND('Overflow Report'!$L220="Release [Sewer], Dry Weather",'Overflow Report'!$AA220="November"),'Overflow Report'!$N220,"0")</f>
        <v>0</v>
      </c>
      <c r="BH222" s="176" t="str">
        <f>IF(AND('Overflow Report'!$L220="Release [Sewer], Dry Weather",'Overflow Report'!$AA220="December"),'Overflow Report'!$N220,"0")</f>
        <v>0</v>
      </c>
      <c r="BI222" s="176"/>
      <c r="BJ222" s="176" t="str">
        <f>IF(AND('Overflow Report'!$L220="Release [Sewer], Wet Weather",'Overflow Report'!$AA220="January"),'Overflow Report'!$N220,"0")</f>
        <v>0</v>
      </c>
      <c r="BK222" s="176" t="str">
        <f>IF(AND('Overflow Report'!$L220="Release [Sewer], Wet Weather",'Overflow Report'!$AA220="February"),'Overflow Report'!$N220,"0")</f>
        <v>0</v>
      </c>
      <c r="BL222" s="176" t="str">
        <f>IF(AND('Overflow Report'!$L220="Release [Sewer], Wet Weather",'Overflow Report'!$AA220="March"),'Overflow Report'!$N220,"0")</f>
        <v>0</v>
      </c>
      <c r="BM222" s="176" t="str">
        <f>IF(AND('Overflow Report'!$L220="Release [Sewer], Wet Weather",'Overflow Report'!$AA220="April"),'Overflow Report'!$N220,"0")</f>
        <v>0</v>
      </c>
      <c r="BN222" s="176" t="str">
        <f>IF(AND('Overflow Report'!$L220="Release [Sewer], Wet Weather",'Overflow Report'!$AA220="May"),'Overflow Report'!$N220,"0")</f>
        <v>0</v>
      </c>
      <c r="BO222" s="176" t="str">
        <f>IF(AND('Overflow Report'!$L220="Release [Sewer], Wet Weather",'Overflow Report'!$AA220="June"),'Overflow Report'!$N220,"0")</f>
        <v>0</v>
      </c>
      <c r="BP222" s="176" t="str">
        <f>IF(AND('Overflow Report'!$L220="Release [Sewer], Wet Weather",'Overflow Report'!$AA220="July"),'Overflow Report'!$N220,"0")</f>
        <v>0</v>
      </c>
      <c r="BQ222" s="176" t="str">
        <f>IF(AND('Overflow Report'!$L220="Release [Sewer], Wet Weather",'Overflow Report'!$AA220="August"),'Overflow Report'!$N220,"0")</f>
        <v>0</v>
      </c>
      <c r="BR222" s="176" t="str">
        <f>IF(AND('Overflow Report'!$L220="Release [Sewer], Wet Weather",'Overflow Report'!$AA220="September"),'Overflow Report'!$N220,"0")</f>
        <v>0</v>
      </c>
      <c r="BS222" s="176" t="str">
        <f>IF(AND('Overflow Report'!$L220="Release [Sewer], Wet Weather",'Overflow Report'!$AA220="October"),'Overflow Report'!$N220,"0")</f>
        <v>0</v>
      </c>
      <c r="BT222" s="176" t="str">
        <f>IF(AND('Overflow Report'!$L220="Release [Sewer], Wet Weather",'Overflow Report'!$AA220="November"),'Overflow Report'!$N220,"0")</f>
        <v>0</v>
      </c>
      <c r="BU222" s="176" t="str">
        <f>IF(AND('Overflow Report'!$L220="Release [Sewer], Wet Weather",'Overflow Report'!$AA220="December"),'Overflow Report'!$N220,"0")</f>
        <v>0</v>
      </c>
      <c r="BV222" s="176"/>
      <c r="BW222" s="176"/>
      <c r="BX222" s="176"/>
      <c r="BY222" s="176"/>
      <c r="BZ222" s="176"/>
      <c r="CA222" s="176"/>
      <c r="CB222" s="176"/>
      <c r="CC222" s="176"/>
      <c r="CD222" s="176"/>
      <c r="CE222" s="176"/>
      <c r="CF222" s="176"/>
      <c r="CG222" s="176"/>
      <c r="CH222" s="176"/>
      <c r="CI222" s="176"/>
      <c r="CJ222" s="176"/>
      <c r="DK222" s="159"/>
      <c r="DL222" s="159"/>
      <c r="DM222" s="159"/>
      <c r="DN222" s="159"/>
      <c r="DO222" s="159"/>
      <c r="DP222" s="159"/>
      <c r="DQ222" s="159"/>
      <c r="DR222" s="159"/>
      <c r="DS222" s="159"/>
      <c r="DT222" s="159"/>
      <c r="DU222" s="159"/>
      <c r="DV222" s="159"/>
      <c r="DW222" s="159"/>
      <c r="DX222" s="159"/>
    </row>
    <row r="223" spans="3:128" s="173" customFormat="1" ht="15">
      <c r="C223" s="174"/>
      <c r="D223" s="174"/>
      <c r="E223" s="174"/>
      <c r="R223" s="176"/>
      <c r="S223" s="176"/>
      <c r="T223" s="176"/>
      <c r="U223" s="176"/>
      <c r="V223" s="176"/>
      <c r="W223" s="176" t="str">
        <f>IF(AND('Overflow Report'!$L221="SSO, Dry Weather",'Overflow Report'!$AA221="January"),'Overflow Report'!$N221,"0")</f>
        <v>0</v>
      </c>
      <c r="X223" s="176" t="str">
        <f>IF(AND('Overflow Report'!$L221="SSO, Dry Weather",'Overflow Report'!$AA221="February"),'Overflow Report'!$N221,"0")</f>
        <v>0</v>
      </c>
      <c r="Y223" s="176" t="str">
        <f>IF(AND('Overflow Report'!$L221="SSO, Dry Weather",'Overflow Report'!$AA221="March"),'Overflow Report'!$N221,"0")</f>
        <v>0</v>
      </c>
      <c r="Z223" s="176" t="str">
        <f>IF(AND('Overflow Report'!$L221="SSO, Dry Weather",'Overflow Report'!$AA221="April"),'Overflow Report'!$N221,"0")</f>
        <v>0</v>
      </c>
      <c r="AA223" s="176" t="str">
        <f>IF(AND('Overflow Report'!$L221="SSO, Dry Weather",'Overflow Report'!$AA221="May"),'Overflow Report'!$N221,"0")</f>
        <v>0</v>
      </c>
      <c r="AB223" s="176" t="str">
        <f>IF(AND('Overflow Report'!$L221="SSO, Dry Weather",'Overflow Report'!$AA221="June"),'Overflow Report'!$N221,"0")</f>
        <v>0</v>
      </c>
      <c r="AC223" s="176" t="str">
        <f>IF(AND('Overflow Report'!$L221="SSO, Dry Weather",'Overflow Report'!$AA221="July"),'Overflow Report'!$N221,"0")</f>
        <v>0</v>
      </c>
      <c r="AD223" s="176" t="str">
        <f>IF(AND('Overflow Report'!$L221="SSO, Dry Weather",'Overflow Report'!$AA221="August"),'Overflow Report'!$N221,"0")</f>
        <v>0</v>
      </c>
      <c r="AE223" s="176" t="str">
        <f>IF(AND('Overflow Report'!$L221="SSO, Dry Weather",'Overflow Report'!$AA221="September"),'Overflow Report'!$N221,"0")</f>
        <v>0</v>
      </c>
      <c r="AF223" s="176" t="str">
        <f>IF(AND('Overflow Report'!$L221="SSO, Dry Weather",'Overflow Report'!$AA221="October"),'Overflow Report'!$N221,"0")</f>
        <v>0</v>
      </c>
      <c r="AG223" s="176" t="str">
        <f>IF(AND('Overflow Report'!$L221="SSO, Dry Weather",'Overflow Report'!$AA221="November"),'Overflow Report'!$N221,"0")</f>
        <v>0</v>
      </c>
      <c r="AH223" s="176" t="str">
        <f>IF(AND('Overflow Report'!$L221="SSO, Dry Weather",'Overflow Report'!$AA221="December"),'Overflow Report'!$N221,"0")</f>
        <v>0</v>
      </c>
      <c r="AI223" s="176"/>
      <c r="AJ223" s="176" t="str">
        <f>IF(AND('Overflow Report'!$L221="SSO, Wet Weather",'Overflow Report'!$AA221="January"),'Overflow Report'!$N221,"0")</f>
        <v>0</v>
      </c>
      <c r="AK223" s="176" t="str">
        <f>IF(AND('Overflow Report'!$L221="SSO, Wet Weather",'Overflow Report'!$AA221="February"),'Overflow Report'!$N221,"0")</f>
        <v>0</v>
      </c>
      <c r="AL223" s="176" t="str">
        <f>IF(AND('Overflow Report'!$L221="SSO, Wet Weather",'Overflow Report'!$AA221="March"),'Overflow Report'!$N221,"0")</f>
        <v>0</v>
      </c>
      <c r="AM223" s="176" t="str">
        <f>IF(AND('Overflow Report'!$L221="SSO, Wet Weather",'Overflow Report'!$AA221="April"),'Overflow Report'!$N221,"0")</f>
        <v>0</v>
      </c>
      <c r="AN223" s="176" t="str">
        <f>IF(AND('Overflow Report'!$L221="SSO, Wet Weather",'Overflow Report'!$AA221="May"),'Overflow Report'!$N221,"0")</f>
        <v>0</v>
      </c>
      <c r="AO223" s="176" t="str">
        <f>IF(AND('Overflow Report'!$L221="SSO, Wet Weather",'Overflow Report'!$AA221="June"),'Overflow Report'!$N221,"0")</f>
        <v>0</v>
      </c>
      <c r="AP223" s="176" t="str">
        <f>IF(AND('Overflow Report'!$L221="SSO, Wet Weather",'Overflow Report'!$AA221="July"),'Overflow Report'!$N221,"0")</f>
        <v>0</v>
      </c>
      <c r="AQ223" s="176" t="str">
        <f>IF(AND('Overflow Report'!$L221="SSO, Wet Weather",'Overflow Report'!$AA221="August"),'Overflow Report'!$N221,"0")</f>
        <v>0</v>
      </c>
      <c r="AR223" s="176" t="str">
        <f>IF(AND('Overflow Report'!$L221="SSO, Wet Weather",'Overflow Report'!$AA221="September"),'Overflow Report'!$N221,"0")</f>
        <v>0</v>
      </c>
      <c r="AS223" s="176" t="str">
        <f>IF(AND('Overflow Report'!$L221="SSO, Wet Weather",'Overflow Report'!$AA221="October"),'Overflow Report'!$N221,"0")</f>
        <v>0</v>
      </c>
      <c r="AT223" s="176" t="str">
        <f>IF(AND('Overflow Report'!$L221="SSO, Wet Weather",'Overflow Report'!$AA221="November"),'Overflow Report'!$N221,"0")</f>
        <v>0</v>
      </c>
      <c r="AU223" s="176" t="str">
        <f>IF(AND('Overflow Report'!$L221="SSO, Wet Weather",'Overflow Report'!$AA221="December"),'Overflow Report'!$N221,"0")</f>
        <v>0</v>
      </c>
      <c r="AV223" s="176"/>
      <c r="AW223" s="176" t="str">
        <f>IF(AND('Overflow Report'!$L221="Release [Sewer], Dry Weather",'Overflow Report'!$AA221="January"),'Overflow Report'!$N221,"0")</f>
        <v>0</v>
      </c>
      <c r="AX223" s="176" t="str">
        <f>IF(AND('Overflow Report'!$L221="Release [Sewer], Dry Weather",'Overflow Report'!$AA221="February"),'Overflow Report'!$N221,"0")</f>
        <v>0</v>
      </c>
      <c r="AY223" s="176" t="str">
        <f>IF(AND('Overflow Report'!$L221="Release [Sewer], Dry Weather",'Overflow Report'!$AA221="March"),'Overflow Report'!$N221,"0")</f>
        <v>0</v>
      </c>
      <c r="AZ223" s="176" t="str">
        <f>IF(AND('Overflow Report'!$L221="Release [Sewer], Dry Weather",'Overflow Report'!$AA221="April"),'Overflow Report'!$N221,"0")</f>
        <v>0</v>
      </c>
      <c r="BA223" s="176" t="str">
        <f>IF(AND('Overflow Report'!$L221="Release [Sewer], Dry Weather",'Overflow Report'!$AA221="May"),'Overflow Report'!$N221,"0")</f>
        <v>0</v>
      </c>
      <c r="BB223" s="176" t="str">
        <f>IF(AND('Overflow Report'!$L221="Release [Sewer], Dry Weather",'Overflow Report'!$AA221="June"),'Overflow Report'!$N221,"0")</f>
        <v>0</v>
      </c>
      <c r="BC223" s="176" t="str">
        <f>IF(AND('Overflow Report'!$L221="Release [Sewer], Dry Weather",'Overflow Report'!$AA221="July"),'Overflow Report'!$N221,"0")</f>
        <v>0</v>
      </c>
      <c r="BD223" s="176" t="str">
        <f>IF(AND('Overflow Report'!$L221="Release [Sewer], Dry Weather",'Overflow Report'!$AA221="August"),'Overflow Report'!$N221,"0")</f>
        <v>0</v>
      </c>
      <c r="BE223" s="176" t="str">
        <f>IF(AND('Overflow Report'!$L221="Release [Sewer], Dry Weather",'Overflow Report'!$AA221="September"),'Overflow Report'!$N221,"0")</f>
        <v>0</v>
      </c>
      <c r="BF223" s="176" t="str">
        <f>IF(AND('Overflow Report'!$L221="Release [Sewer], Dry Weather",'Overflow Report'!$AA221="October"),'Overflow Report'!$N221,"0")</f>
        <v>0</v>
      </c>
      <c r="BG223" s="176" t="str">
        <f>IF(AND('Overflow Report'!$L221="Release [Sewer], Dry Weather",'Overflow Report'!$AA221="November"),'Overflow Report'!$N221,"0")</f>
        <v>0</v>
      </c>
      <c r="BH223" s="176" t="str">
        <f>IF(AND('Overflow Report'!$L221="Release [Sewer], Dry Weather",'Overflow Report'!$AA221="December"),'Overflow Report'!$N221,"0")</f>
        <v>0</v>
      </c>
      <c r="BI223" s="176"/>
      <c r="BJ223" s="176" t="str">
        <f>IF(AND('Overflow Report'!$L221="Release [Sewer], Wet Weather",'Overflow Report'!$AA221="January"),'Overflow Report'!$N221,"0")</f>
        <v>0</v>
      </c>
      <c r="BK223" s="176" t="str">
        <f>IF(AND('Overflow Report'!$L221="Release [Sewer], Wet Weather",'Overflow Report'!$AA221="February"),'Overflow Report'!$N221,"0")</f>
        <v>0</v>
      </c>
      <c r="BL223" s="176" t="str">
        <f>IF(AND('Overflow Report'!$L221="Release [Sewer], Wet Weather",'Overflow Report'!$AA221="March"),'Overflow Report'!$N221,"0")</f>
        <v>0</v>
      </c>
      <c r="BM223" s="176" t="str">
        <f>IF(AND('Overflow Report'!$L221="Release [Sewer], Wet Weather",'Overflow Report'!$AA221="April"),'Overflow Report'!$N221,"0")</f>
        <v>0</v>
      </c>
      <c r="BN223" s="176" t="str">
        <f>IF(AND('Overflow Report'!$L221="Release [Sewer], Wet Weather",'Overflow Report'!$AA221="May"),'Overflow Report'!$N221,"0")</f>
        <v>0</v>
      </c>
      <c r="BO223" s="176" t="str">
        <f>IF(AND('Overflow Report'!$L221="Release [Sewer], Wet Weather",'Overflow Report'!$AA221="June"),'Overflow Report'!$N221,"0")</f>
        <v>0</v>
      </c>
      <c r="BP223" s="176" t="str">
        <f>IF(AND('Overflow Report'!$L221="Release [Sewer], Wet Weather",'Overflow Report'!$AA221="July"),'Overflow Report'!$N221,"0")</f>
        <v>0</v>
      </c>
      <c r="BQ223" s="176" t="str">
        <f>IF(AND('Overflow Report'!$L221="Release [Sewer], Wet Weather",'Overflow Report'!$AA221="August"),'Overflow Report'!$N221,"0")</f>
        <v>0</v>
      </c>
      <c r="BR223" s="176" t="str">
        <f>IF(AND('Overflow Report'!$L221="Release [Sewer], Wet Weather",'Overflow Report'!$AA221="September"),'Overflow Report'!$N221,"0")</f>
        <v>0</v>
      </c>
      <c r="BS223" s="176" t="str">
        <f>IF(AND('Overflow Report'!$L221="Release [Sewer], Wet Weather",'Overflow Report'!$AA221="October"),'Overflow Report'!$N221,"0")</f>
        <v>0</v>
      </c>
      <c r="BT223" s="176" t="str">
        <f>IF(AND('Overflow Report'!$L221="Release [Sewer], Wet Weather",'Overflow Report'!$AA221="November"),'Overflow Report'!$N221,"0")</f>
        <v>0</v>
      </c>
      <c r="BU223" s="176" t="str">
        <f>IF(AND('Overflow Report'!$L221="Release [Sewer], Wet Weather",'Overflow Report'!$AA221="December"),'Overflow Report'!$N221,"0")</f>
        <v>0</v>
      </c>
      <c r="BV223" s="176"/>
      <c r="BW223" s="176"/>
      <c r="BX223" s="176"/>
      <c r="BY223" s="176"/>
      <c r="BZ223" s="176"/>
      <c r="CA223" s="176"/>
      <c r="CB223" s="176"/>
      <c r="CC223" s="176"/>
      <c r="CD223" s="176"/>
      <c r="CE223" s="176"/>
      <c r="CF223" s="176"/>
      <c r="CG223" s="176"/>
      <c r="CH223" s="176"/>
      <c r="CI223" s="176"/>
      <c r="CJ223" s="176"/>
      <c r="DK223" s="159"/>
      <c r="DL223" s="159"/>
      <c r="DM223" s="159"/>
      <c r="DN223" s="159"/>
      <c r="DO223" s="159"/>
      <c r="DP223" s="159"/>
      <c r="DQ223" s="159"/>
      <c r="DR223" s="159"/>
      <c r="DS223" s="159"/>
      <c r="DT223" s="159"/>
      <c r="DU223" s="159"/>
      <c r="DV223" s="159"/>
      <c r="DW223" s="159"/>
      <c r="DX223" s="159"/>
    </row>
    <row r="224" spans="3:128" s="173" customFormat="1" ht="15">
      <c r="C224" s="174"/>
      <c r="D224" s="174"/>
      <c r="E224" s="174"/>
      <c r="R224" s="176"/>
      <c r="S224" s="176"/>
      <c r="T224" s="176"/>
      <c r="U224" s="176"/>
      <c r="V224" s="176"/>
      <c r="W224" s="176" t="str">
        <f>IF(AND('Overflow Report'!$L222="SSO, Dry Weather",'Overflow Report'!$AA222="January"),'Overflow Report'!$N222,"0")</f>
        <v>0</v>
      </c>
      <c r="X224" s="176" t="str">
        <f>IF(AND('Overflow Report'!$L222="SSO, Dry Weather",'Overflow Report'!$AA222="February"),'Overflow Report'!$N222,"0")</f>
        <v>0</v>
      </c>
      <c r="Y224" s="176" t="str">
        <f>IF(AND('Overflow Report'!$L222="SSO, Dry Weather",'Overflow Report'!$AA222="March"),'Overflow Report'!$N222,"0")</f>
        <v>0</v>
      </c>
      <c r="Z224" s="176" t="str">
        <f>IF(AND('Overflow Report'!$L222="SSO, Dry Weather",'Overflow Report'!$AA222="April"),'Overflow Report'!$N222,"0")</f>
        <v>0</v>
      </c>
      <c r="AA224" s="176" t="str">
        <f>IF(AND('Overflow Report'!$L222="SSO, Dry Weather",'Overflow Report'!$AA222="May"),'Overflow Report'!$N222,"0")</f>
        <v>0</v>
      </c>
      <c r="AB224" s="176" t="str">
        <f>IF(AND('Overflow Report'!$L222="SSO, Dry Weather",'Overflow Report'!$AA222="June"),'Overflow Report'!$N222,"0")</f>
        <v>0</v>
      </c>
      <c r="AC224" s="176" t="str">
        <f>IF(AND('Overflow Report'!$L222="SSO, Dry Weather",'Overflow Report'!$AA222="July"),'Overflow Report'!$N222,"0")</f>
        <v>0</v>
      </c>
      <c r="AD224" s="176" t="str">
        <f>IF(AND('Overflow Report'!$L222="SSO, Dry Weather",'Overflow Report'!$AA222="August"),'Overflow Report'!$N222,"0")</f>
        <v>0</v>
      </c>
      <c r="AE224" s="176" t="str">
        <f>IF(AND('Overflow Report'!$L222="SSO, Dry Weather",'Overflow Report'!$AA222="September"),'Overflow Report'!$N222,"0")</f>
        <v>0</v>
      </c>
      <c r="AF224" s="176" t="str">
        <f>IF(AND('Overflow Report'!$L222="SSO, Dry Weather",'Overflow Report'!$AA222="October"),'Overflow Report'!$N222,"0")</f>
        <v>0</v>
      </c>
      <c r="AG224" s="176" t="str">
        <f>IF(AND('Overflow Report'!$L222="SSO, Dry Weather",'Overflow Report'!$AA222="November"),'Overflow Report'!$N222,"0")</f>
        <v>0</v>
      </c>
      <c r="AH224" s="176" t="str">
        <f>IF(AND('Overflow Report'!$L222="SSO, Dry Weather",'Overflow Report'!$AA222="December"),'Overflow Report'!$N222,"0")</f>
        <v>0</v>
      </c>
      <c r="AI224" s="176"/>
      <c r="AJ224" s="176" t="str">
        <f>IF(AND('Overflow Report'!$L222="SSO, Wet Weather",'Overflow Report'!$AA222="January"),'Overflow Report'!$N222,"0")</f>
        <v>0</v>
      </c>
      <c r="AK224" s="176" t="str">
        <f>IF(AND('Overflow Report'!$L222="SSO, Wet Weather",'Overflow Report'!$AA222="February"),'Overflow Report'!$N222,"0")</f>
        <v>0</v>
      </c>
      <c r="AL224" s="176" t="str">
        <f>IF(AND('Overflow Report'!$L222="SSO, Wet Weather",'Overflow Report'!$AA222="March"),'Overflow Report'!$N222,"0")</f>
        <v>0</v>
      </c>
      <c r="AM224" s="176" t="str">
        <f>IF(AND('Overflow Report'!$L222="SSO, Wet Weather",'Overflow Report'!$AA222="April"),'Overflow Report'!$N222,"0")</f>
        <v>0</v>
      </c>
      <c r="AN224" s="176" t="str">
        <f>IF(AND('Overflow Report'!$L222="SSO, Wet Weather",'Overflow Report'!$AA222="May"),'Overflow Report'!$N222,"0")</f>
        <v>0</v>
      </c>
      <c r="AO224" s="176" t="str">
        <f>IF(AND('Overflow Report'!$L222="SSO, Wet Weather",'Overflow Report'!$AA222="June"),'Overflow Report'!$N222,"0")</f>
        <v>0</v>
      </c>
      <c r="AP224" s="176" t="str">
        <f>IF(AND('Overflow Report'!$L222="SSO, Wet Weather",'Overflow Report'!$AA222="July"),'Overflow Report'!$N222,"0")</f>
        <v>0</v>
      </c>
      <c r="AQ224" s="176" t="str">
        <f>IF(AND('Overflow Report'!$L222="SSO, Wet Weather",'Overflow Report'!$AA222="August"),'Overflow Report'!$N222,"0")</f>
        <v>0</v>
      </c>
      <c r="AR224" s="176" t="str">
        <f>IF(AND('Overflow Report'!$L222="SSO, Wet Weather",'Overflow Report'!$AA222="September"),'Overflow Report'!$N222,"0")</f>
        <v>0</v>
      </c>
      <c r="AS224" s="176" t="str">
        <f>IF(AND('Overflow Report'!$L222="SSO, Wet Weather",'Overflow Report'!$AA222="October"),'Overflow Report'!$N222,"0")</f>
        <v>0</v>
      </c>
      <c r="AT224" s="176" t="str">
        <f>IF(AND('Overflow Report'!$L222="SSO, Wet Weather",'Overflow Report'!$AA222="November"),'Overflow Report'!$N222,"0")</f>
        <v>0</v>
      </c>
      <c r="AU224" s="176" t="str">
        <f>IF(AND('Overflow Report'!$L222="SSO, Wet Weather",'Overflow Report'!$AA222="December"),'Overflow Report'!$N222,"0")</f>
        <v>0</v>
      </c>
      <c r="AV224" s="176"/>
      <c r="AW224" s="176" t="str">
        <f>IF(AND('Overflow Report'!$L222="Release [Sewer], Dry Weather",'Overflow Report'!$AA222="January"),'Overflow Report'!$N222,"0")</f>
        <v>0</v>
      </c>
      <c r="AX224" s="176" t="str">
        <f>IF(AND('Overflow Report'!$L222="Release [Sewer], Dry Weather",'Overflow Report'!$AA222="February"),'Overflow Report'!$N222,"0")</f>
        <v>0</v>
      </c>
      <c r="AY224" s="176" t="str">
        <f>IF(AND('Overflow Report'!$L222="Release [Sewer], Dry Weather",'Overflow Report'!$AA222="March"),'Overflow Report'!$N222,"0")</f>
        <v>0</v>
      </c>
      <c r="AZ224" s="176" t="str">
        <f>IF(AND('Overflow Report'!$L222="Release [Sewer], Dry Weather",'Overflow Report'!$AA222="April"),'Overflow Report'!$N222,"0")</f>
        <v>0</v>
      </c>
      <c r="BA224" s="176" t="str">
        <f>IF(AND('Overflow Report'!$L222="Release [Sewer], Dry Weather",'Overflow Report'!$AA222="May"),'Overflow Report'!$N222,"0")</f>
        <v>0</v>
      </c>
      <c r="BB224" s="176" t="str">
        <f>IF(AND('Overflow Report'!$L222="Release [Sewer], Dry Weather",'Overflow Report'!$AA222="June"),'Overflow Report'!$N222,"0")</f>
        <v>0</v>
      </c>
      <c r="BC224" s="176" t="str">
        <f>IF(AND('Overflow Report'!$L222="Release [Sewer], Dry Weather",'Overflow Report'!$AA222="July"),'Overflow Report'!$N222,"0")</f>
        <v>0</v>
      </c>
      <c r="BD224" s="176" t="str">
        <f>IF(AND('Overflow Report'!$L222="Release [Sewer], Dry Weather",'Overflow Report'!$AA222="August"),'Overflow Report'!$N222,"0")</f>
        <v>0</v>
      </c>
      <c r="BE224" s="176" t="str">
        <f>IF(AND('Overflow Report'!$L222="Release [Sewer], Dry Weather",'Overflow Report'!$AA222="September"),'Overflow Report'!$N222,"0")</f>
        <v>0</v>
      </c>
      <c r="BF224" s="176" t="str">
        <f>IF(AND('Overflow Report'!$L222="Release [Sewer], Dry Weather",'Overflow Report'!$AA222="October"),'Overflow Report'!$N222,"0")</f>
        <v>0</v>
      </c>
      <c r="BG224" s="176" t="str">
        <f>IF(AND('Overflow Report'!$L222="Release [Sewer], Dry Weather",'Overflow Report'!$AA222="November"),'Overflow Report'!$N222,"0")</f>
        <v>0</v>
      </c>
      <c r="BH224" s="176" t="str">
        <f>IF(AND('Overflow Report'!$L222="Release [Sewer], Dry Weather",'Overflow Report'!$AA222="December"),'Overflow Report'!$N222,"0")</f>
        <v>0</v>
      </c>
      <c r="BI224" s="176"/>
      <c r="BJ224" s="176" t="str">
        <f>IF(AND('Overflow Report'!$L222="Release [Sewer], Wet Weather",'Overflow Report'!$AA222="January"),'Overflow Report'!$N222,"0")</f>
        <v>0</v>
      </c>
      <c r="BK224" s="176" t="str">
        <f>IF(AND('Overflow Report'!$L222="Release [Sewer], Wet Weather",'Overflow Report'!$AA222="February"),'Overflow Report'!$N222,"0")</f>
        <v>0</v>
      </c>
      <c r="BL224" s="176" t="str">
        <f>IF(AND('Overflow Report'!$L222="Release [Sewer], Wet Weather",'Overflow Report'!$AA222="March"),'Overflow Report'!$N222,"0")</f>
        <v>0</v>
      </c>
      <c r="BM224" s="176" t="str">
        <f>IF(AND('Overflow Report'!$L222="Release [Sewer], Wet Weather",'Overflow Report'!$AA222="April"),'Overflow Report'!$N222,"0")</f>
        <v>0</v>
      </c>
      <c r="BN224" s="176" t="str">
        <f>IF(AND('Overflow Report'!$L222="Release [Sewer], Wet Weather",'Overflow Report'!$AA222="May"),'Overflow Report'!$N222,"0")</f>
        <v>0</v>
      </c>
      <c r="BO224" s="176" t="str">
        <f>IF(AND('Overflow Report'!$L222="Release [Sewer], Wet Weather",'Overflow Report'!$AA222="June"),'Overflow Report'!$N222,"0")</f>
        <v>0</v>
      </c>
      <c r="BP224" s="176" t="str">
        <f>IF(AND('Overflow Report'!$L222="Release [Sewer], Wet Weather",'Overflow Report'!$AA222="July"),'Overflow Report'!$N222,"0")</f>
        <v>0</v>
      </c>
      <c r="BQ224" s="176" t="str">
        <f>IF(AND('Overflow Report'!$L222="Release [Sewer], Wet Weather",'Overflow Report'!$AA222="August"),'Overflow Report'!$N222,"0")</f>
        <v>0</v>
      </c>
      <c r="BR224" s="176" t="str">
        <f>IF(AND('Overflow Report'!$L222="Release [Sewer], Wet Weather",'Overflow Report'!$AA222="September"),'Overflow Report'!$N222,"0")</f>
        <v>0</v>
      </c>
      <c r="BS224" s="176" t="str">
        <f>IF(AND('Overflow Report'!$L222="Release [Sewer], Wet Weather",'Overflow Report'!$AA222="October"),'Overflow Report'!$N222,"0")</f>
        <v>0</v>
      </c>
      <c r="BT224" s="176" t="str">
        <f>IF(AND('Overflow Report'!$L222="Release [Sewer], Wet Weather",'Overflow Report'!$AA222="November"),'Overflow Report'!$N222,"0")</f>
        <v>0</v>
      </c>
      <c r="BU224" s="176" t="str">
        <f>IF(AND('Overflow Report'!$L222="Release [Sewer], Wet Weather",'Overflow Report'!$AA222="December"),'Overflow Report'!$N222,"0")</f>
        <v>0</v>
      </c>
      <c r="BV224" s="176"/>
      <c r="BW224" s="176"/>
      <c r="BX224" s="176"/>
      <c r="BY224" s="176"/>
      <c r="BZ224" s="176"/>
      <c r="CA224" s="176"/>
      <c r="CB224" s="176"/>
      <c r="CC224" s="176"/>
      <c r="CD224" s="176"/>
      <c r="CE224" s="176"/>
      <c r="CF224" s="176"/>
      <c r="CG224" s="176"/>
      <c r="CH224" s="176"/>
      <c r="CI224" s="176"/>
      <c r="CJ224" s="176"/>
      <c r="DK224" s="159"/>
      <c r="DL224" s="159"/>
      <c r="DM224" s="159"/>
      <c r="DN224" s="159"/>
      <c r="DO224" s="159"/>
      <c r="DP224" s="159"/>
      <c r="DQ224" s="159"/>
      <c r="DR224" s="159"/>
      <c r="DS224" s="159"/>
      <c r="DT224" s="159"/>
      <c r="DU224" s="159"/>
      <c r="DV224" s="159"/>
      <c r="DW224" s="159"/>
      <c r="DX224" s="159"/>
    </row>
    <row r="225" spans="3:128" s="173" customFormat="1" ht="15">
      <c r="C225" s="174"/>
      <c r="D225" s="174"/>
      <c r="E225" s="174"/>
      <c r="R225" s="176"/>
      <c r="S225" s="176"/>
      <c r="T225" s="176"/>
      <c r="U225" s="176"/>
      <c r="V225" s="176"/>
      <c r="W225" s="176" t="str">
        <f>IF(AND('Overflow Report'!$L223="SSO, Dry Weather",'Overflow Report'!$AA223="January"),'Overflow Report'!$N223,"0")</f>
        <v>0</v>
      </c>
      <c r="X225" s="176" t="str">
        <f>IF(AND('Overflow Report'!$L223="SSO, Dry Weather",'Overflow Report'!$AA223="February"),'Overflow Report'!$N223,"0")</f>
        <v>0</v>
      </c>
      <c r="Y225" s="176" t="str">
        <f>IF(AND('Overflow Report'!$L223="SSO, Dry Weather",'Overflow Report'!$AA223="March"),'Overflow Report'!$N223,"0")</f>
        <v>0</v>
      </c>
      <c r="Z225" s="176" t="str">
        <f>IF(AND('Overflow Report'!$L223="SSO, Dry Weather",'Overflow Report'!$AA223="April"),'Overflow Report'!$N223,"0")</f>
        <v>0</v>
      </c>
      <c r="AA225" s="176" t="str">
        <f>IF(AND('Overflow Report'!$L223="SSO, Dry Weather",'Overflow Report'!$AA223="May"),'Overflow Report'!$N223,"0")</f>
        <v>0</v>
      </c>
      <c r="AB225" s="176" t="str">
        <f>IF(AND('Overflow Report'!$L223="SSO, Dry Weather",'Overflow Report'!$AA223="June"),'Overflow Report'!$N223,"0")</f>
        <v>0</v>
      </c>
      <c r="AC225" s="176" t="str">
        <f>IF(AND('Overflow Report'!$L223="SSO, Dry Weather",'Overflow Report'!$AA223="July"),'Overflow Report'!$N223,"0")</f>
        <v>0</v>
      </c>
      <c r="AD225" s="176" t="str">
        <f>IF(AND('Overflow Report'!$L223="SSO, Dry Weather",'Overflow Report'!$AA223="August"),'Overflow Report'!$N223,"0")</f>
        <v>0</v>
      </c>
      <c r="AE225" s="176" t="str">
        <f>IF(AND('Overflow Report'!$L223="SSO, Dry Weather",'Overflow Report'!$AA223="September"),'Overflow Report'!$N223,"0")</f>
        <v>0</v>
      </c>
      <c r="AF225" s="176" t="str">
        <f>IF(AND('Overflow Report'!$L223="SSO, Dry Weather",'Overflow Report'!$AA223="October"),'Overflow Report'!$N223,"0")</f>
        <v>0</v>
      </c>
      <c r="AG225" s="176" t="str">
        <f>IF(AND('Overflow Report'!$L223="SSO, Dry Weather",'Overflow Report'!$AA223="November"),'Overflow Report'!$N223,"0")</f>
        <v>0</v>
      </c>
      <c r="AH225" s="176" t="str">
        <f>IF(AND('Overflow Report'!$L223="SSO, Dry Weather",'Overflow Report'!$AA223="December"),'Overflow Report'!$N223,"0")</f>
        <v>0</v>
      </c>
      <c r="AI225" s="176"/>
      <c r="AJ225" s="176" t="str">
        <f>IF(AND('Overflow Report'!$L223="SSO, Wet Weather",'Overflow Report'!$AA223="January"),'Overflow Report'!$N223,"0")</f>
        <v>0</v>
      </c>
      <c r="AK225" s="176" t="str">
        <f>IF(AND('Overflow Report'!$L223="SSO, Wet Weather",'Overflow Report'!$AA223="February"),'Overflow Report'!$N223,"0")</f>
        <v>0</v>
      </c>
      <c r="AL225" s="176" t="str">
        <f>IF(AND('Overflow Report'!$L223="SSO, Wet Weather",'Overflow Report'!$AA223="March"),'Overflow Report'!$N223,"0")</f>
        <v>0</v>
      </c>
      <c r="AM225" s="176" t="str">
        <f>IF(AND('Overflow Report'!$L223="SSO, Wet Weather",'Overflow Report'!$AA223="April"),'Overflow Report'!$N223,"0")</f>
        <v>0</v>
      </c>
      <c r="AN225" s="176" t="str">
        <f>IF(AND('Overflow Report'!$L223="SSO, Wet Weather",'Overflow Report'!$AA223="May"),'Overflow Report'!$N223,"0")</f>
        <v>0</v>
      </c>
      <c r="AO225" s="176" t="str">
        <f>IF(AND('Overflow Report'!$L223="SSO, Wet Weather",'Overflow Report'!$AA223="June"),'Overflow Report'!$N223,"0")</f>
        <v>0</v>
      </c>
      <c r="AP225" s="176" t="str">
        <f>IF(AND('Overflow Report'!$L223="SSO, Wet Weather",'Overflow Report'!$AA223="July"),'Overflow Report'!$N223,"0")</f>
        <v>0</v>
      </c>
      <c r="AQ225" s="176" t="str">
        <f>IF(AND('Overflow Report'!$L223="SSO, Wet Weather",'Overflow Report'!$AA223="August"),'Overflow Report'!$N223,"0")</f>
        <v>0</v>
      </c>
      <c r="AR225" s="176" t="str">
        <f>IF(AND('Overflow Report'!$L223="SSO, Wet Weather",'Overflow Report'!$AA223="September"),'Overflow Report'!$N223,"0")</f>
        <v>0</v>
      </c>
      <c r="AS225" s="176" t="str">
        <f>IF(AND('Overflow Report'!$L223="SSO, Wet Weather",'Overflow Report'!$AA223="October"),'Overflow Report'!$N223,"0")</f>
        <v>0</v>
      </c>
      <c r="AT225" s="176" t="str">
        <f>IF(AND('Overflow Report'!$L223="SSO, Wet Weather",'Overflow Report'!$AA223="November"),'Overflow Report'!$N223,"0")</f>
        <v>0</v>
      </c>
      <c r="AU225" s="176" t="str">
        <f>IF(AND('Overflow Report'!$L223="SSO, Wet Weather",'Overflow Report'!$AA223="December"),'Overflow Report'!$N223,"0")</f>
        <v>0</v>
      </c>
      <c r="AV225" s="176"/>
      <c r="AW225" s="176" t="str">
        <f>IF(AND('Overflow Report'!$L223="Release [Sewer], Dry Weather",'Overflow Report'!$AA223="January"),'Overflow Report'!$N223,"0")</f>
        <v>0</v>
      </c>
      <c r="AX225" s="176" t="str">
        <f>IF(AND('Overflow Report'!$L223="Release [Sewer], Dry Weather",'Overflow Report'!$AA223="February"),'Overflow Report'!$N223,"0")</f>
        <v>0</v>
      </c>
      <c r="AY225" s="176" t="str">
        <f>IF(AND('Overflow Report'!$L223="Release [Sewer], Dry Weather",'Overflow Report'!$AA223="March"),'Overflow Report'!$N223,"0")</f>
        <v>0</v>
      </c>
      <c r="AZ225" s="176" t="str">
        <f>IF(AND('Overflow Report'!$L223="Release [Sewer], Dry Weather",'Overflow Report'!$AA223="April"),'Overflow Report'!$N223,"0")</f>
        <v>0</v>
      </c>
      <c r="BA225" s="176" t="str">
        <f>IF(AND('Overflow Report'!$L223="Release [Sewer], Dry Weather",'Overflow Report'!$AA223="May"),'Overflow Report'!$N223,"0")</f>
        <v>0</v>
      </c>
      <c r="BB225" s="176" t="str">
        <f>IF(AND('Overflow Report'!$L223="Release [Sewer], Dry Weather",'Overflow Report'!$AA223="June"),'Overflow Report'!$N223,"0")</f>
        <v>0</v>
      </c>
      <c r="BC225" s="176" t="str">
        <f>IF(AND('Overflow Report'!$L223="Release [Sewer], Dry Weather",'Overflow Report'!$AA223="July"),'Overflow Report'!$N223,"0")</f>
        <v>0</v>
      </c>
      <c r="BD225" s="176" t="str">
        <f>IF(AND('Overflow Report'!$L223="Release [Sewer], Dry Weather",'Overflow Report'!$AA223="August"),'Overflow Report'!$N223,"0")</f>
        <v>0</v>
      </c>
      <c r="BE225" s="176" t="str">
        <f>IF(AND('Overflow Report'!$L223="Release [Sewer], Dry Weather",'Overflow Report'!$AA223="September"),'Overflow Report'!$N223,"0")</f>
        <v>0</v>
      </c>
      <c r="BF225" s="176" t="str">
        <f>IF(AND('Overflow Report'!$L223="Release [Sewer], Dry Weather",'Overflow Report'!$AA223="October"),'Overflow Report'!$N223,"0")</f>
        <v>0</v>
      </c>
      <c r="BG225" s="176" t="str">
        <f>IF(AND('Overflow Report'!$L223="Release [Sewer], Dry Weather",'Overflow Report'!$AA223="November"),'Overflow Report'!$N223,"0")</f>
        <v>0</v>
      </c>
      <c r="BH225" s="176" t="str">
        <f>IF(AND('Overflow Report'!$L223="Release [Sewer], Dry Weather",'Overflow Report'!$AA223="December"),'Overflow Report'!$N223,"0")</f>
        <v>0</v>
      </c>
      <c r="BI225" s="176"/>
      <c r="BJ225" s="176" t="str">
        <f>IF(AND('Overflow Report'!$L223="Release [Sewer], Wet Weather",'Overflow Report'!$AA223="January"),'Overflow Report'!$N223,"0")</f>
        <v>0</v>
      </c>
      <c r="BK225" s="176" t="str">
        <f>IF(AND('Overflow Report'!$L223="Release [Sewer], Wet Weather",'Overflow Report'!$AA223="February"),'Overflow Report'!$N223,"0")</f>
        <v>0</v>
      </c>
      <c r="BL225" s="176" t="str">
        <f>IF(AND('Overflow Report'!$L223="Release [Sewer], Wet Weather",'Overflow Report'!$AA223="March"),'Overflow Report'!$N223,"0")</f>
        <v>0</v>
      </c>
      <c r="BM225" s="176" t="str">
        <f>IF(AND('Overflow Report'!$L223="Release [Sewer], Wet Weather",'Overflow Report'!$AA223="April"),'Overflow Report'!$N223,"0")</f>
        <v>0</v>
      </c>
      <c r="BN225" s="176" t="str">
        <f>IF(AND('Overflow Report'!$L223="Release [Sewer], Wet Weather",'Overflow Report'!$AA223="May"),'Overflow Report'!$N223,"0")</f>
        <v>0</v>
      </c>
      <c r="BO225" s="176" t="str">
        <f>IF(AND('Overflow Report'!$L223="Release [Sewer], Wet Weather",'Overflow Report'!$AA223="June"),'Overflow Report'!$N223,"0")</f>
        <v>0</v>
      </c>
      <c r="BP225" s="176" t="str">
        <f>IF(AND('Overflow Report'!$L223="Release [Sewer], Wet Weather",'Overflow Report'!$AA223="July"),'Overflow Report'!$N223,"0")</f>
        <v>0</v>
      </c>
      <c r="BQ225" s="176" t="str">
        <f>IF(AND('Overflow Report'!$L223="Release [Sewer], Wet Weather",'Overflow Report'!$AA223="August"),'Overflow Report'!$N223,"0")</f>
        <v>0</v>
      </c>
      <c r="BR225" s="176" t="str">
        <f>IF(AND('Overflow Report'!$L223="Release [Sewer], Wet Weather",'Overflow Report'!$AA223="September"),'Overflow Report'!$N223,"0")</f>
        <v>0</v>
      </c>
      <c r="BS225" s="176" t="str">
        <f>IF(AND('Overflow Report'!$L223="Release [Sewer], Wet Weather",'Overflow Report'!$AA223="October"),'Overflow Report'!$N223,"0")</f>
        <v>0</v>
      </c>
      <c r="BT225" s="176" t="str">
        <f>IF(AND('Overflow Report'!$L223="Release [Sewer], Wet Weather",'Overflow Report'!$AA223="November"),'Overflow Report'!$N223,"0")</f>
        <v>0</v>
      </c>
      <c r="BU225" s="176" t="str">
        <f>IF(AND('Overflow Report'!$L223="Release [Sewer], Wet Weather",'Overflow Report'!$AA223="December"),'Overflow Report'!$N223,"0")</f>
        <v>0</v>
      </c>
      <c r="BV225" s="176"/>
      <c r="BW225" s="176"/>
      <c r="BX225" s="176"/>
      <c r="BY225" s="176"/>
      <c r="BZ225" s="176"/>
      <c r="CA225" s="176"/>
      <c r="CB225" s="176"/>
      <c r="CC225" s="176"/>
      <c r="CD225" s="176"/>
      <c r="CE225" s="176"/>
      <c r="CF225" s="176"/>
      <c r="CG225" s="176"/>
      <c r="CH225" s="176"/>
      <c r="CI225" s="176"/>
      <c r="CJ225" s="176"/>
      <c r="DK225" s="159"/>
      <c r="DL225" s="159"/>
      <c r="DM225" s="159"/>
      <c r="DN225" s="159"/>
      <c r="DO225" s="159"/>
      <c r="DP225" s="159"/>
      <c r="DQ225" s="159"/>
      <c r="DR225" s="159"/>
      <c r="DS225" s="159"/>
      <c r="DT225" s="159"/>
      <c r="DU225" s="159"/>
      <c r="DV225" s="159"/>
      <c r="DW225" s="159"/>
      <c r="DX225" s="159"/>
    </row>
    <row r="226" spans="3:128" s="173" customFormat="1" ht="15">
      <c r="C226" s="174"/>
      <c r="D226" s="174"/>
      <c r="E226" s="174"/>
      <c r="R226" s="176"/>
      <c r="S226" s="176"/>
      <c r="T226" s="176"/>
      <c r="U226" s="176"/>
      <c r="V226" s="176"/>
      <c r="W226" s="176" t="str">
        <f>IF(AND('Overflow Report'!$L224="SSO, Dry Weather",'Overflow Report'!$AA224="January"),'Overflow Report'!$N224,"0")</f>
        <v>0</v>
      </c>
      <c r="X226" s="176" t="str">
        <f>IF(AND('Overflow Report'!$L224="SSO, Dry Weather",'Overflow Report'!$AA224="February"),'Overflow Report'!$N224,"0")</f>
        <v>0</v>
      </c>
      <c r="Y226" s="176" t="str">
        <f>IF(AND('Overflow Report'!$L224="SSO, Dry Weather",'Overflow Report'!$AA224="March"),'Overflow Report'!$N224,"0")</f>
        <v>0</v>
      </c>
      <c r="Z226" s="176" t="str">
        <f>IF(AND('Overflow Report'!$L224="SSO, Dry Weather",'Overflow Report'!$AA224="April"),'Overflow Report'!$N224,"0")</f>
        <v>0</v>
      </c>
      <c r="AA226" s="176" t="str">
        <f>IF(AND('Overflow Report'!$L224="SSO, Dry Weather",'Overflow Report'!$AA224="May"),'Overflow Report'!$N224,"0")</f>
        <v>0</v>
      </c>
      <c r="AB226" s="176" t="str">
        <f>IF(AND('Overflow Report'!$L224="SSO, Dry Weather",'Overflow Report'!$AA224="June"),'Overflow Report'!$N224,"0")</f>
        <v>0</v>
      </c>
      <c r="AC226" s="176" t="str">
        <f>IF(AND('Overflow Report'!$L224="SSO, Dry Weather",'Overflow Report'!$AA224="July"),'Overflow Report'!$N224,"0")</f>
        <v>0</v>
      </c>
      <c r="AD226" s="176" t="str">
        <f>IF(AND('Overflow Report'!$L224="SSO, Dry Weather",'Overflow Report'!$AA224="August"),'Overflow Report'!$N224,"0")</f>
        <v>0</v>
      </c>
      <c r="AE226" s="176" t="str">
        <f>IF(AND('Overflow Report'!$L224="SSO, Dry Weather",'Overflow Report'!$AA224="September"),'Overflow Report'!$N224,"0")</f>
        <v>0</v>
      </c>
      <c r="AF226" s="176" t="str">
        <f>IF(AND('Overflow Report'!$L224="SSO, Dry Weather",'Overflow Report'!$AA224="October"),'Overflow Report'!$N224,"0")</f>
        <v>0</v>
      </c>
      <c r="AG226" s="176" t="str">
        <f>IF(AND('Overflow Report'!$L224="SSO, Dry Weather",'Overflow Report'!$AA224="November"),'Overflow Report'!$N224,"0")</f>
        <v>0</v>
      </c>
      <c r="AH226" s="176" t="str">
        <f>IF(AND('Overflow Report'!$L224="SSO, Dry Weather",'Overflow Report'!$AA224="December"),'Overflow Report'!$N224,"0")</f>
        <v>0</v>
      </c>
      <c r="AI226" s="176"/>
      <c r="AJ226" s="176" t="str">
        <f>IF(AND('Overflow Report'!$L224="SSO, Wet Weather",'Overflow Report'!$AA224="January"),'Overflow Report'!$N224,"0")</f>
        <v>0</v>
      </c>
      <c r="AK226" s="176" t="str">
        <f>IF(AND('Overflow Report'!$L224="SSO, Wet Weather",'Overflow Report'!$AA224="February"),'Overflow Report'!$N224,"0")</f>
        <v>0</v>
      </c>
      <c r="AL226" s="176" t="str">
        <f>IF(AND('Overflow Report'!$L224="SSO, Wet Weather",'Overflow Report'!$AA224="March"),'Overflow Report'!$N224,"0")</f>
        <v>0</v>
      </c>
      <c r="AM226" s="176" t="str">
        <f>IF(AND('Overflow Report'!$L224="SSO, Wet Weather",'Overflow Report'!$AA224="April"),'Overflow Report'!$N224,"0")</f>
        <v>0</v>
      </c>
      <c r="AN226" s="176" t="str">
        <f>IF(AND('Overflow Report'!$L224="SSO, Wet Weather",'Overflow Report'!$AA224="May"),'Overflow Report'!$N224,"0")</f>
        <v>0</v>
      </c>
      <c r="AO226" s="176" t="str">
        <f>IF(AND('Overflow Report'!$L224="SSO, Wet Weather",'Overflow Report'!$AA224="June"),'Overflow Report'!$N224,"0")</f>
        <v>0</v>
      </c>
      <c r="AP226" s="176" t="str">
        <f>IF(AND('Overflow Report'!$L224="SSO, Wet Weather",'Overflow Report'!$AA224="July"),'Overflow Report'!$N224,"0")</f>
        <v>0</v>
      </c>
      <c r="AQ226" s="176" t="str">
        <f>IF(AND('Overflow Report'!$L224="SSO, Wet Weather",'Overflow Report'!$AA224="August"),'Overflow Report'!$N224,"0")</f>
        <v>0</v>
      </c>
      <c r="AR226" s="176" t="str">
        <f>IF(AND('Overflow Report'!$L224="SSO, Wet Weather",'Overflow Report'!$AA224="September"),'Overflow Report'!$N224,"0")</f>
        <v>0</v>
      </c>
      <c r="AS226" s="176" t="str">
        <f>IF(AND('Overflow Report'!$L224="SSO, Wet Weather",'Overflow Report'!$AA224="October"),'Overflow Report'!$N224,"0")</f>
        <v>0</v>
      </c>
      <c r="AT226" s="176" t="str">
        <f>IF(AND('Overflow Report'!$L224="SSO, Wet Weather",'Overflow Report'!$AA224="November"),'Overflow Report'!$N224,"0")</f>
        <v>0</v>
      </c>
      <c r="AU226" s="176" t="str">
        <f>IF(AND('Overflow Report'!$L224="SSO, Wet Weather",'Overflow Report'!$AA224="December"),'Overflow Report'!$N224,"0")</f>
        <v>0</v>
      </c>
      <c r="AV226" s="176"/>
      <c r="AW226" s="176" t="str">
        <f>IF(AND('Overflow Report'!$L224="Release [Sewer], Dry Weather",'Overflow Report'!$AA224="January"),'Overflow Report'!$N224,"0")</f>
        <v>0</v>
      </c>
      <c r="AX226" s="176" t="str">
        <f>IF(AND('Overflow Report'!$L224="Release [Sewer], Dry Weather",'Overflow Report'!$AA224="February"),'Overflow Report'!$N224,"0")</f>
        <v>0</v>
      </c>
      <c r="AY226" s="176" t="str">
        <f>IF(AND('Overflow Report'!$L224="Release [Sewer], Dry Weather",'Overflow Report'!$AA224="March"),'Overflow Report'!$N224,"0")</f>
        <v>0</v>
      </c>
      <c r="AZ226" s="176" t="str">
        <f>IF(AND('Overflow Report'!$L224="Release [Sewer], Dry Weather",'Overflow Report'!$AA224="April"),'Overflow Report'!$N224,"0")</f>
        <v>0</v>
      </c>
      <c r="BA226" s="176" t="str">
        <f>IF(AND('Overflow Report'!$L224="Release [Sewer], Dry Weather",'Overflow Report'!$AA224="May"),'Overflow Report'!$N224,"0")</f>
        <v>0</v>
      </c>
      <c r="BB226" s="176" t="str">
        <f>IF(AND('Overflow Report'!$L224="Release [Sewer], Dry Weather",'Overflow Report'!$AA224="June"),'Overflow Report'!$N224,"0")</f>
        <v>0</v>
      </c>
      <c r="BC226" s="176" t="str">
        <f>IF(AND('Overflow Report'!$L224="Release [Sewer], Dry Weather",'Overflow Report'!$AA224="July"),'Overflow Report'!$N224,"0")</f>
        <v>0</v>
      </c>
      <c r="BD226" s="176" t="str">
        <f>IF(AND('Overflow Report'!$L224="Release [Sewer], Dry Weather",'Overflow Report'!$AA224="August"),'Overflow Report'!$N224,"0")</f>
        <v>0</v>
      </c>
      <c r="BE226" s="176" t="str">
        <f>IF(AND('Overflow Report'!$L224="Release [Sewer], Dry Weather",'Overflow Report'!$AA224="September"),'Overflow Report'!$N224,"0")</f>
        <v>0</v>
      </c>
      <c r="BF226" s="176" t="str">
        <f>IF(AND('Overflow Report'!$L224="Release [Sewer], Dry Weather",'Overflow Report'!$AA224="October"),'Overflow Report'!$N224,"0")</f>
        <v>0</v>
      </c>
      <c r="BG226" s="176" t="str">
        <f>IF(AND('Overflow Report'!$L224="Release [Sewer], Dry Weather",'Overflow Report'!$AA224="November"),'Overflow Report'!$N224,"0")</f>
        <v>0</v>
      </c>
      <c r="BH226" s="176" t="str">
        <f>IF(AND('Overflow Report'!$L224="Release [Sewer], Dry Weather",'Overflow Report'!$AA224="December"),'Overflow Report'!$N224,"0")</f>
        <v>0</v>
      </c>
      <c r="BI226" s="176"/>
      <c r="BJ226" s="176" t="str">
        <f>IF(AND('Overflow Report'!$L224="Release [Sewer], Wet Weather",'Overflow Report'!$AA224="January"),'Overflow Report'!$N224,"0")</f>
        <v>0</v>
      </c>
      <c r="BK226" s="176" t="str">
        <f>IF(AND('Overflow Report'!$L224="Release [Sewer], Wet Weather",'Overflow Report'!$AA224="February"),'Overflow Report'!$N224,"0")</f>
        <v>0</v>
      </c>
      <c r="BL226" s="176" t="str">
        <f>IF(AND('Overflow Report'!$L224="Release [Sewer], Wet Weather",'Overflow Report'!$AA224="March"),'Overflow Report'!$N224,"0")</f>
        <v>0</v>
      </c>
      <c r="BM226" s="176" t="str">
        <f>IF(AND('Overflow Report'!$L224="Release [Sewer], Wet Weather",'Overflow Report'!$AA224="April"),'Overflow Report'!$N224,"0")</f>
        <v>0</v>
      </c>
      <c r="BN226" s="176" t="str">
        <f>IF(AND('Overflow Report'!$L224="Release [Sewer], Wet Weather",'Overflow Report'!$AA224="May"),'Overflow Report'!$N224,"0")</f>
        <v>0</v>
      </c>
      <c r="BO226" s="176" t="str">
        <f>IF(AND('Overflow Report'!$L224="Release [Sewer], Wet Weather",'Overflow Report'!$AA224="June"),'Overflow Report'!$N224,"0")</f>
        <v>0</v>
      </c>
      <c r="BP226" s="176" t="str">
        <f>IF(AND('Overflow Report'!$L224="Release [Sewer], Wet Weather",'Overflow Report'!$AA224="July"),'Overflow Report'!$N224,"0")</f>
        <v>0</v>
      </c>
      <c r="BQ226" s="176" t="str">
        <f>IF(AND('Overflow Report'!$L224="Release [Sewer], Wet Weather",'Overflow Report'!$AA224="August"),'Overflow Report'!$N224,"0")</f>
        <v>0</v>
      </c>
      <c r="BR226" s="176" t="str">
        <f>IF(AND('Overflow Report'!$L224="Release [Sewer], Wet Weather",'Overflow Report'!$AA224="September"),'Overflow Report'!$N224,"0")</f>
        <v>0</v>
      </c>
      <c r="BS226" s="176" t="str">
        <f>IF(AND('Overflow Report'!$L224="Release [Sewer], Wet Weather",'Overflow Report'!$AA224="October"),'Overflow Report'!$N224,"0")</f>
        <v>0</v>
      </c>
      <c r="BT226" s="176" t="str">
        <f>IF(AND('Overflow Report'!$L224="Release [Sewer], Wet Weather",'Overflow Report'!$AA224="November"),'Overflow Report'!$N224,"0")</f>
        <v>0</v>
      </c>
      <c r="BU226" s="176" t="str">
        <f>IF(AND('Overflow Report'!$L224="Release [Sewer], Wet Weather",'Overflow Report'!$AA224="December"),'Overflow Report'!$N224,"0")</f>
        <v>0</v>
      </c>
      <c r="BV226" s="176"/>
      <c r="BW226" s="176"/>
      <c r="BX226" s="176"/>
      <c r="BY226" s="176"/>
      <c r="BZ226" s="176"/>
      <c r="CA226" s="176"/>
      <c r="CB226" s="176"/>
      <c r="CC226" s="176"/>
      <c r="CD226" s="176"/>
      <c r="CE226" s="176"/>
      <c r="CF226" s="176"/>
      <c r="CG226" s="176"/>
      <c r="CH226" s="176"/>
      <c r="CI226" s="176"/>
      <c r="CJ226" s="176"/>
      <c r="DK226" s="159"/>
      <c r="DL226" s="159"/>
      <c r="DM226" s="159"/>
      <c r="DN226" s="159"/>
      <c r="DO226" s="159"/>
      <c r="DP226" s="159"/>
      <c r="DQ226" s="159"/>
      <c r="DR226" s="159"/>
      <c r="DS226" s="159"/>
      <c r="DT226" s="159"/>
      <c r="DU226" s="159"/>
      <c r="DV226" s="159"/>
      <c r="DW226" s="159"/>
      <c r="DX226" s="159"/>
    </row>
    <row r="227" spans="3:128" s="173" customFormat="1" ht="15">
      <c r="C227" s="174"/>
      <c r="D227" s="174"/>
      <c r="E227" s="174"/>
      <c r="R227" s="176"/>
      <c r="S227" s="176"/>
      <c r="T227" s="176"/>
      <c r="U227" s="176"/>
      <c r="V227" s="176"/>
      <c r="W227" s="176" t="str">
        <f>IF(AND('Overflow Report'!$L225="SSO, Dry Weather",'Overflow Report'!$AA225="January"),'Overflow Report'!$N225,"0")</f>
        <v>0</v>
      </c>
      <c r="X227" s="176" t="str">
        <f>IF(AND('Overflow Report'!$L225="SSO, Dry Weather",'Overflow Report'!$AA225="February"),'Overflow Report'!$N225,"0")</f>
        <v>0</v>
      </c>
      <c r="Y227" s="176" t="str">
        <f>IF(AND('Overflow Report'!$L225="SSO, Dry Weather",'Overflow Report'!$AA225="March"),'Overflow Report'!$N225,"0")</f>
        <v>0</v>
      </c>
      <c r="Z227" s="176" t="str">
        <f>IF(AND('Overflow Report'!$L225="SSO, Dry Weather",'Overflow Report'!$AA225="April"),'Overflow Report'!$N225,"0")</f>
        <v>0</v>
      </c>
      <c r="AA227" s="176" t="str">
        <f>IF(AND('Overflow Report'!$L225="SSO, Dry Weather",'Overflow Report'!$AA225="May"),'Overflow Report'!$N225,"0")</f>
        <v>0</v>
      </c>
      <c r="AB227" s="176" t="str">
        <f>IF(AND('Overflow Report'!$L225="SSO, Dry Weather",'Overflow Report'!$AA225="June"),'Overflow Report'!$N225,"0")</f>
        <v>0</v>
      </c>
      <c r="AC227" s="176" t="str">
        <f>IF(AND('Overflow Report'!$L225="SSO, Dry Weather",'Overflow Report'!$AA225="July"),'Overflow Report'!$N225,"0")</f>
        <v>0</v>
      </c>
      <c r="AD227" s="176" t="str">
        <f>IF(AND('Overflow Report'!$L225="SSO, Dry Weather",'Overflow Report'!$AA225="August"),'Overflow Report'!$N225,"0")</f>
        <v>0</v>
      </c>
      <c r="AE227" s="176" t="str">
        <f>IF(AND('Overflow Report'!$L225="SSO, Dry Weather",'Overflow Report'!$AA225="September"),'Overflow Report'!$N225,"0")</f>
        <v>0</v>
      </c>
      <c r="AF227" s="176" t="str">
        <f>IF(AND('Overflow Report'!$L225="SSO, Dry Weather",'Overflow Report'!$AA225="October"),'Overflow Report'!$N225,"0")</f>
        <v>0</v>
      </c>
      <c r="AG227" s="176" t="str">
        <f>IF(AND('Overflow Report'!$L225="SSO, Dry Weather",'Overflow Report'!$AA225="November"),'Overflow Report'!$N225,"0")</f>
        <v>0</v>
      </c>
      <c r="AH227" s="176" t="str">
        <f>IF(AND('Overflow Report'!$L225="SSO, Dry Weather",'Overflow Report'!$AA225="December"),'Overflow Report'!$N225,"0")</f>
        <v>0</v>
      </c>
      <c r="AI227" s="176"/>
      <c r="AJ227" s="176" t="str">
        <f>IF(AND('Overflow Report'!$L225="SSO, Wet Weather",'Overflow Report'!$AA225="January"),'Overflow Report'!$N225,"0")</f>
        <v>0</v>
      </c>
      <c r="AK227" s="176" t="str">
        <f>IF(AND('Overflow Report'!$L225="SSO, Wet Weather",'Overflow Report'!$AA225="February"),'Overflow Report'!$N225,"0")</f>
        <v>0</v>
      </c>
      <c r="AL227" s="176" t="str">
        <f>IF(AND('Overflow Report'!$L225="SSO, Wet Weather",'Overflow Report'!$AA225="March"),'Overflow Report'!$N225,"0")</f>
        <v>0</v>
      </c>
      <c r="AM227" s="176" t="str">
        <f>IF(AND('Overflow Report'!$L225="SSO, Wet Weather",'Overflow Report'!$AA225="April"),'Overflow Report'!$N225,"0")</f>
        <v>0</v>
      </c>
      <c r="AN227" s="176" t="str">
        <f>IF(AND('Overflow Report'!$L225="SSO, Wet Weather",'Overflow Report'!$AA225="May"),'Overflow Report'!$N225,"0")</f>
        <v>0</v>
      </c>
      <c r="AO227" s="176" t="str">
        <f>IF(AND('Overflow Report'!$L225="SSO, Wet Weather",'Overflow Report'!$AA225="June"),'Overflow Report'!$N225,"0")</f>
        <v>0</v>
      </c>
      <c r="AP227" s="176" t="str">
        <f>IF(AND('Overflow Report'!$L225="SSO, Wet Weather",'Overflow Report'!$AA225="July"),'Overflow Report'!$N225,"0")</f>
        <v>0</v>
      </c>
      <c r="AQ227" s="176" t="str">
        <f>IF(AND('Overflow Report'!$L225="SSO, Wet Weather",'Overflow Report'!$AA225="August"),'Overflow Report'!$N225,"0")</f>
        <v>0</v>
      </c>
      <c r="AR227" s="176" t="str">
        <f>IF(AND('Overflow Report'!$L225="SSO, Wet Weather",'Overflow Report'!$AA225="September"),'Overflow Report'!$N225,"0")</f>
        <v>0</v>
      </c>
      <c r="AS227" s="176" t="str">
        <f>IF(AND('Overflow Report'!$L225="SSO, Wet Weather",'Overflow Report'!$AA225="October"),'Overflow Report'!$N225,"0")</f>
        <v>0</v>
      </c>
      <c r="AT227" s="176" t="str">
        <f>IF(AND('Overflow Report'!$L225="SSO, Wet Weather",'Overflow Report'!$AA225="November"),'Overflow Report'!$N225,"0")</f>
        <v>0</v>
      </c>
      <c r="AU227" s="176" t="str">
        <f>IF(AND('Overflow Report'!$L225="SSO, Wet Weather",'Overflow Report'!$AA225="December"),'Overflow Report'!$N225,"0")</f>
        <v>0</v>
      </c>
      <c r="AV227" s="176"/>
      <c r="AW227" s="176" t="str">
        <f>IF(AND('Overflow Report'!$L225="Release [Sewer], Dry Weather",'Overflow Report'!$AA225="January"),'Overflow Report'!$N225,"0")</f>
        <v>0</v>
      </c>
      <c r="AX227" s="176" t="str">
        <f>IF(AND('Overflow Report'!$L225="Release [Sewer], Dry Weather",'Overflow Report'!$AA225="February"),'Overflow Report'!$N225,"0")</f>
        <v>0</v>
      </c>
      <c r="AY227" s="176" t="str">
        <f>IF(AND('Overflow Report'!$L225="Release [Sewer], Dry Weather",'Overflow Report'!$AA225="March"),'Overflow Report'!$N225,"0")</f>
        <v>0</v>
      </c>
      <c r="AZ227" s="176" t="str">
        <f>IF(AND('Overflow Report'!$L225="Release [Sewer], Dry Weather",'Overflow Report'!$AA225="April"),'Overflow Report'!$N225,"0")</f>
        <v>0</v>
      </c>
      <c r="BA227" s="176" t="str">
        <f>IF(AND('Overflow Report'!$L225="Release [Sewer], Dry Weather",'Overflow Report'!$AA225="May"),'Overflow Report'!$N225,"0")</f>
        <v>0</v>
      </c>
      <c r="BB227" s="176" t="str">
        <f>IF(AND('Overflow Report'!$L225="Release [Sewer], Dry Weather",'Overflow Report'!$AA225="June"),'Overflow Report'!$N225,"0")</f>
        <v>0</v>
      </c>
      <c r="BC227" s="176" t="str">
        <f>IF(AND('Overflow Report'!$L225="Release [Sewer], Dry Weather",'Overflow Report'!$AA225="July"),'Overflow Report'!$N225,"0")</f>
        <v>0</v>
      </c>
      <c r="BD227" s="176" t="str">
        <f>IF(AND('Overflow Report'!$L225="Release [Sewer], Dry Weather",'Overflow Report'!$AA225="August"),'Overflow Report'!$N225,"0")</f>
        <v>0</v>
      </c>
      <c r="BE227" s="176" t="str">
        <f>IF(AND('Overflow Report'!$L225="Release [Sewer], Dry Weather",'Overflow Report'!$AA225="September"),'Overflow Report'!$N225,"0")</f>
        <v>0</v>
      </c>
      <c r="BF227" s="176" t="str">
        <f>IF(AND('Overflow Report'!$L225="Release [Sewer], Dry Weather",'Overflow Report'!$AA225="October"),'Overflow Report'!$N225,"0")</f>
        <v>0</v>
      </c>
      <c r="BG227" s="176" t="str">
        <f>IF(AND('Overflow Report'!$L225="Release [Sewer], Dry Weather",'Overflow Report'!$AA225="November"),'Overflow Report'!$N225,"0")</f>
        <v>0</v>
      </c>
      <c r="BH227" s="176" t="str">
        <f>IF(AND('Overflow Report'!$L225="Release [Sewer], Dry Weather",'Overflow Report'!$AA225="December"),'Overflow Report'!$N225,"0")</f>
        <v>0</v>
      </c>
      <c r="BI227" s="176"/>
      <c r="BJ227" s="176" t="str">
        <f>IF(AND('Overflow Report'!$L225="Release [Sewer], Wet Weather",'Overflow Report'!$AA225="January"),'Overflow Report'!$N225,"0")</f>
        <v>0</v>
      </c>
      <c r="BK227" s="176" t="str">
        <f>IF(AND('Overflow Report'!$L225="Release [Sewer], Wet Weather",'Overflow Report'!$AA225="February"),'Overflow Report'!$N225,"0")</f>
        <v>0</v>
      </c>
      <c r="BL227" s="176" t="str">
        <f>IF(AND('Overflow Report'!$L225="Release [Sewer], Wet Weather",'Overflow Report'!$AA225="March"),'Overflow Report'!$N225,"0")</f>
        <v>0</v>
      </c>
      <c r="BM227" s="176" t="str">
        <f>IF(AND('Overflow Report'!$L225="Release [Sewer], Wet Weather",'Overflow Report'!$AA225="April"),'Overflow Report'!$N225,"0")</f>
        <v>0</v>
      </c>
      <c r="BN227" s="176" t="str">
        <f>IF(AND('Overflow Report'!$L225="Release [Sewer], Wet Weather",'Overflow Report'!$AA225="May"),'Overflow Report'!$N225,"0")</f>
        <v>0</v>
      </c>
      <c r="BO227" s="176" t="str">
        <f>IF(AND('Overflow Report'!$L225="Release [Sewer], Wet Weather",'Overflow Report'!$AA225="June"),'Overflow Report'!$N225,"0")</f>
        <v>0</v>
      </c>
      <c r="BP227" s="176" t="str">
        <f>IF(AND('Overflow Report'!$L225="Release [Sewer], Wet Weather",'Overflow Report'!$AA225="July"),'Overflow Report'!$N225,"0")</f>
        <v>0</v>
      </c>
      <c r="BQ227" s="176" t="str">
        <f>IF(AND('Overflow Report'!$L225="Release [Sewer], Wet Weather",'Overflow Report'!$AA225="August"),'Overflow Report'!$N225,"0")</f>
        <v>0</v>
      </c>
      <c r="BR227" s="176" t="str">
        <f>IF(AND('Overflow Report'!$L225="Release [Sewer], Wet Weather",'Overflow Report'!$AA225="September"),'Overflow Report'!$N225,"0")</f>
        <v>0</v>
      </c>
      <c r="BS227" s="176" t="str">
        <f>IF(AND('Overflow Report'!$L225="Release [Sewer], Wet Weather",'Overflow Report'!$AA225="October"),'Overflow Report'!$N225,"0")</f>
        <v>0</v>
      </c>
      <c r="BT227" s="176" t="str">
        <f>IF(AND('Overflow Report'!$L225="Release [Sewer], Wet Weather",'Overflow Report'!$AA225="November"),'Overflow Report'!$N225,"0")</f>
        <v>0</v>
      </c>
      <c r="BU227" s="176" t="str">
        <f>IF(AND('Overflow Report'!$L225="Release [Sewer], Wet Weather",'Overflow Report'!$AA225="December"),'Overflow Report'!$N225,"0")</f>
        <v>0</v>
      </c>
      <c r="BV227" s="176"/>
      <c r="BW227" s="176"/>
      <c r="BX227" s="176"/>
      <c r="BY227" s="176"/>
      <c r="BZ227" s="176"/>
      <c r="CA227" s="176"/>
      <c r="CB227" s="176"/>
      <c r="CC227" s="176"/>
      <c r="CD227" s="176"/>
      <c r="CE227" s="176"/>
      <c r="CF227" s="176"/>
      <c r="CG227" s="176"/>
      <c r="CH227" s="176"/>
      <c r="CI227" s="176"/>
      <c r="CJ227" s="176"/>
      <c r="DK227" s="159"/>
      <c r="DL227" s="159"/>
      <c r="DM227" s="159"/>
      <c r="DN227" s="159"/>
      <c r="DO227" s="159"/>
      <c r="DP227" s="159"/>
      <c r="DQ227" s="159"/>
      <c r="DR227" s="159"/>
      <c r="DS227" s="159"/>
      <c r="DT227" s="159"/>
      <c r="DU227" s="159"/>
      <c r="DV227" s="159"/>
      <c r="DW227" s="159"/>
      <c r="DX227" s="159"/>
    </row>
    <row r="228" spans="3:128" s="173" customFormat="1" ht="15">
      <c r="C228" s="174"/>
      <c r="D228" s="174"/>
      <c r="E228" s="174"/>
      <c r="R228" s="176"/>
      <c r="S228" s="176"/>
      <c r="T228" s="176"/>
      <c r="U228" s="176"/>
      <c r="V228" s="176"/>
      <c r="W228" s="176" t="str">
        <f>IF(AND('Overflow Report'!$L226="SSO, Dry Weather",'Overflow Report'!$AA226="January"),'Overflow Report'!$N226,"0")</f>
        <v>0</v>
      </c>
      <c r="X228" s="176" t="str">
        <f>IF(AND('Overflow Report'!$L226="SSO, Dry Weather",'Overflow Report'!$AA226="February"),'Overflow Report'!$N226,"0")</f>
        <v>0</v>
      </c>
      <c r="Y228" s="176" t="str">
        <f>IF(AND('Overflow Report'!$L226="SSO, Dry Weather",'Overflow Report'!$AA226="March"),'Overflow Report'!$N226,"0")</f>
        <v>0</v>
      </c>
      <c r="Z228" s="176" t="str">
        <f>IF(AND('Overflow Report'!$L226="SSO, Dry Weather",'Overflow Report'!$AA226="April"),'Overflow Report'!$N226,"0")</f>
        <v>0</v>
      </c>
      <c r="AA228" s="176" t="str">
        <f>IF(AND('Overflow Report'!$L226="SSO, Dry Weather",'Overflow Report'!$AA226="May"),'Overflow Report'!$N226,"0")</f>
        <v>0</v>
      </c>
      <c r="AB228" s="176" t="str">
        <f>IF(AND('Overflow Report'!$L226="SSO, Dry Weather",'Overflow Report'!$AA226="June"),'Overflow Report'!$N226,"0")</f>
        <v>0</v>
      </c>
      <c r="AC228" s="176" t="str">
        <f>IF(AND('Overflow Report'!$L226="SSO, Dry Weather",'Overflow Report'!$AA226="July"),'Overflow Report'!$N226,"0")</f>
        <v>0</v>
      </c>
      <c r="AD228" s="176" t="str">
        <f>IF(AND('Overflow Report'!$L226="SSO, Dry Weather",'Overflow Report'!$AA226="August"),'Overflow Report'!$N226,"0")</f>
        <v>0</v>
      </c>
      <c r="AE228" s="176" t="str">
        <f>IF(AND('Overflow Report'!$L226="SSO, Dry Weather",'Overflow Report'!$AA226="September"),'Overflow Report'!$N226,"0")</f>
        <v>0</v>
      </c>
      <c r="AF228" s="176" t="str">
        <f>IF(AND('Overflow Report'!$L226="SSO, Dry Weather",'Overflow Report'!$AA226="October"),'Overflow Report'!$N226,"0")</f>
        <v>0</v>
      </c>
      <c r="AG228" s="176" t="str">
        <f>IF(AND('Overflow Report'!$L226="SSO, Dry Weather",'Overflow Report'!$AA226="November"),'Overflow Report'!$N226,"0")</f>
        <v>0</v>
      </c>
      <c r="AH228" s="176" t="str">
        <f>IF(AND('Overflow Report'!$L226="SSO, Dry Weather",'Overflow Report'!$AA226="December"),'Overflow Report'!$N226,"0")</f>
        <v>0</v>
      </c>
      <c r="AI228" s="176"/>
      <c r="AJ228" s="176" t="str">
        <f>IF(AND('Overflow Report'!$L226="SSO, Wet Weather",'Overflow Report'!$AA226="January"),'Overflow Report'!$N226,"0")</f>
        <v>0</v>
      </c>
      <c r="AK228" s="176" t="str">
        <f>IF(AND('Overflow Report'!$L226="SSO, Wet Weather",'Overflow Report'!$AA226="February"),'Overflow Report'!$N226,"0")</f>
        <v>0</v>
      </c>
      <c r="AL228" s="176" t="str">
        <f>IF(AND('Overflow Report'!$L226="SSO, Wet Weather",'Overflow Report'!$AA226="March"),'Overflow Report'!$N226,"0")</f>
        <v>0</v>
      </c>
      <c r="AM228" s="176" t="str">
        <f>IF(AND('Overflow Report'!$L226="SSO, Wet Weather",'Overflow Report'!$AA226="April"),'Overflow Report'!$N226,"0")</f>
        <v>0</v>
      </c>
      <c r="AN228" s="176" t="str">
        <f>IF(AND('Overflow Report'!$L226="SSO, Wet Weather",'Overflow Report'!$AA226="May"),'Overflow Report'!$N226,"0")</f>
        <v>0</v>
      </c>
      <c r="AO228" s="176" t="str">
        <f>IF(AND('Overflow Report'!$L226="SSO, Wet Weather",'Overflow Report'!$AA226="June"),'Overflow Report'!$N226,"0")</f>
        <v>0</v>
      </c>
      <c r="AP228" s="176" t="str">
        <f>IF(AND('Overflow Report'!$L226="SSO, Wet Weather",'Overflow Report'!$AA226="July"),'Overflow Report'!$N226,"0")</f>
        <v>0</v>
      </c>
      <c r="AQ228" s="176" t="str">
        <f>IF(AND('Overflow Report'!$L226="SSO, Wet Weather",'Overflow Report'!$AA226="August"),'Overflow Report'!$N226,"0")</f>
        <v>0</v>
      </c>
      <c r="AR228" s="176" t="str">
        <f>IF(AND('Overflow Report'!$L226="SSO, Wet Weather",'Overflow Report'!$AA226="September"),'Overflow Report'!$N226,"0")</f>
        <v>0</v>
      </c>
      <c r="AS228" s="176" t="str">
        <f>IF(AND('Overflow Report'!$L226="SSO, Wet Weather",'Overflow Report'!$AA226="October"),'Overflow Report'!$N226,"0")</f>
        <v>0</v>
      </c>
      <c r="AT228" s="176" t="str">
        <f>IF(AND('Overflow Report'!$L226="SSO, Wet Weather",'Overflow Report'!$AA226="November"),'Overflow Report'!$N226,"0")</f>
        <v>0</v>
      </c>
      <c r="AU228" s="176" t="str">
        <f>IF(AND('Overflow Report'!$L226="SSO, Wet Weather",'Overflow Report'!$AA226="December"),'Overflow Report'!$N226,"0")</f>
        <v>0</v>
      </c>
      <c r="AV228" s="176"/>
      <c r="AW228" s="176" t="str">
        <f>IF(AND('Overflow Report'!$L226="Release [Sewer], Dry Weather",'Overflow Report'!$AA226="January"),'Overflow Report'!$N226,"0")</f>
        <v>0</v>
      </c>
      <c r="AX228" s="176" t="str">
        <f>IF(AND('Overflow Report'!$L226="Release [Sewer], Dry Weather",'Overflow Report'!$AA226="February"),'Overflow Report'!$N226,"0")</f>
        <v>0</v>
      </c>
      <c r="AY228" s="176" t="str">
        <f>IF(AND('Overflow Report'!$L226="Release [Sewer], Dry Weather",'Overflow Report'!$AA226="March"),'Overflow Report'!$N226,"0")</f>
        <v>0</v>
      </c>
      <c r="AZ228" s="176" t="str">
        <f>IF(AND('Overflow Report'!$L226="Release [Sewer], Dry Weather",'Overflow Report'!$AA226="April"),'Overflow Report'!$N226,"0")</f>
        <v>0</v>
      </c>
      <c r="BA228" s="176" t="str">
        <f>IF(AND('Overflow Report'!$L226="Release [Sewer], Dry Weather",'Overflow Report'!$AA226="May"),'Overflow Report'!$N226,"0")</f>
        <v>0</v>
      </c>
      <c r="BB228" s="176" t="str">
        <f>IF(AND('Overflow Report'!$L226="Release [Sewer], Dry Weather",'Overflow Report'!$AA226="June"),'Overflow Report'!$N226,"0")</f>
        <v>0</v>
      </c>
      <c r="BC228" s="176" t="str">
        <f>IF(AND('Overflow Report'!$L226="Release [Sewer], Dry Weather",'Overflow Report'!$AA226="July"),'Overflow Report'!$N226,"0")</f>
        <v>0</v>
      </c>
      <c r="BD228" s="176" t="str">
        <f>IF(AND('Overflow Report'!$L226="Release [Sewer], Dry Weather",'Overflow Report'!$AA226="August"),'Overflow Report'!$N226,"0")</f>
        <v>0</v>
      </c>
      <c r="BE228" s="176" t="str">
        <f>IF(AND('Overflow Report'!$L226="Release [Sewer], Dry Weather",'Overflow Report'!$AA226="September"),'Overflow Report'!$N226,"0")</f>
        <v>0</v>
      </c>
      <c r="BF228" s="176" t="str">
        <f>IF(AND('Overflow Report'!$L226="Release [Sewer], Dry Weather",'Overflow Report'!$AA226="October"),'Overflow Report'!$N226,"0")</f>
        <v>0</v>
      </c>
      <c r="BG228" s="176" t="str">
        <f>IF(AND('Overflow Report'!$L226="Release [Sewer], Dry Weather",'Overflow Report'!$AA226="November"),'Overflow Report'!$N226,"0")</f>
        <v>0</v>
      </c>
      <c r="BH228" s="176" t="str">
        <f>IF(AND('Overflow Report'!$L226="Release [Sewer], Dry Weather",'Overflow Report'!$AA226="December"),'Overflow Report'!$N226,"0")</f>
        <v>0</v>
      </c>
      <c r="BI228" s="176"/>
      <c r="BJ228" s="176" t="str">
        <f>IF(AND('Overflow Report'!$L226="Release [Sewer], Wet Weather",'Overflow Report'!$AA226="January"),'Overflow Report'!$N226,"0")</f>
        <v>0</v>
      </c>
      <c r="BK228" s="176" t="str">
        <f>IF(AND('Overflow Report'!$L226="Release [Sewer], Wet Weather",'Overflow Report'!$AA226="February"),'Overflow Report'!$N226,"0")</f>
        <v>0</v>
      </c>
      <c r="BL228" s="176" t="str">
        <f>IF(AND('Overflow Report'!$L226="Release [Sewer], Wet Weather",'Overflow Report'!$AA226="March"),'Overflow Report'!$N226,"0")</f>
        <v>0</v>
      </c>
      <c r="BM228" s="176" t="str">
        <f>IF(AND('Overflow Report'!$L226="Release [Sewer], Wet Weather",'Overflow Report'!$AA226="April"),'Overflow Report'!$N226,"0")</f>
        <v>0</v>
      </c>
      <c r="BN228" s="176" t="str">
        <f>IF(AND('Overflow Report'!$L226="Release [Sewer], Wet Weather",'Overflow Report'!$AA226="May"),'Overflow Report'!$N226,"0")</f>
        <v>0</v>
      </c>
      <c r="BO228" s="176" t="str">
        <f>IF(AND('Overflow Report'!$L226="Release [Sewer], Wet Weather",'Overflow Report'!$AA226="June"),'Overflow Report'!$N226,"0")</f>
        <v>0</v>
      </c>
      <c r="BP228" s="176" t="str">
        <f>IF(AND('Overflow Report'!$L226="Release [Sewer], Wet Weather",'Overflow Report'!$AA226="July"),'Overflow Report'!$N226,"0")</f>
        <v>0</v>
      </c>
      <c r="BQ228" s="176" t="str">
        <f>IF(AND('Overflow Report'!$L226="Release [Sewer], Wet Weather",'Overflow Report'!$AA226="August"),'Overflow Report'!$N226,"0")</f>
        <v>0</v>
      </c>
      <c r="BR228" s="176" t="str">
        <f>IF(AND('Overflow Report'!$L226="Release [Sewer], Wet Weather",'Overflow Report'!$AA226="September"),'Overflow Report'!$N226,"0")</f>
        <v>0</v>
      </c>
      <c r="BS228" s="176" t="str">
        <f>IF(AND('Overflow Report'!$L226="Release [Sewer], Wet Weather",'Overflow Report'!$AA226="October"),'Overflow Report'!$N226,"0")</f>
        <v>0</v>
      </c>
      <c r="BT228" s="176" t="str">
        <f>IF(AND('Overflow Report'!$L226="Release [Sewer], Wet Weather",'Overflow Report'!$AA226="November"),'Overflow Report'!$N226,"0")</f>
        <v>0</v>
      </c>
      <c r="BU228" s="176" t="str">
        <f>IF(AND('Overflow Report'!$L226="Release [Sewer], Wet Weather",'Overflow Report'!$AA226="December"),'Overflow Report'!$N226,"0")</f>
        <v>0</v>
      </c>
      <c r="BV228" s="176"/>
      <c r="BW228" s="176"/>
      <c r="BX228" s="176"/>
      <c r="BY228" s="176"/>
      <c r="BZ228" s="176"/>
      <c r="CA228" s="176"/>
      <c r="CB228" s="176"/>
      <c r="CC228" s="176"/>
      <c r="CD228" s="176"/>
      <c r="CE228" s="176"/>
      <c r="CF228" s="176"/>
      <c r="CG228" s="176"/>
      <c r="CH228" s="176"/>
      <c r="CI228" s="176"/>
      <c r="CJ228" s="176"/>
      <c r="DK228" s="159"/>
      <c r="DL228" s="159"/>
      <c r="DM228" s="159"/>
      <c r="DN228" s="159"/>
      <c r="DO228" s="159"/>
      <c r="DP228" s="159"/>
      <c r="DQ228" s="159"/>
      <c r="DR228" s="159"/>
      <c r="DS228" s="159"/>
      <c r="DT228" s="159"/>
      <c r="DU228" s="159"/>
      <c r="DV228" s="159"/>
      <c r="DW228" s="159"/>
      <c r="DX228" s="159"/>
    </row>
    <row r="229" spans="3:128" s="173" customFormat="1" ht="15">
      <c r="C229" s="174"/>
      <c r="D229" s="174"/>
      <c r="E229" s="174"/>
      <c r="R229" s="176"/>
      <c r="S229" s="176"/>
      <c r="T229" s="176"/>
      <c r="U229" s="176"/>
      <c r="V229" s="176"/>
      <c r="W229" s="176" t="str">
        <f>IF(AND('Overflow Report'!$L227="SSO, Dry Weather",'Overflow Report'!$AA227="January"),'Overflow Report'!$N227,"0")</f>
        <v>0</v>
      </c>
      <c r="X229" s="176" t="str">
        <f>IF(AND('Overflow Report'!$L227="SSO, Dry Weather",'Overflow Report'!$AA227="February"),'Overflow Report'!$N227,"0")</f>
        <v>0</v>
      </c>
      <c r="Y229" s="176" t="str">
        <f>IF(AND('Overflow Report'!$L227="SSO, Dry Weather",'Overflow Report'!$AA227="March"),'Overflow Report'!$N227,"0")</f>
        <v>0</v>
      </c>
      <c r="Z229" s="176" t="str">
        <f>IF(AND('Overflow Report'!$L227="SSO, Dry Weather",'Overflow Report'!$AA227="April"),'Overflow Report'!$N227,"0")</f>
        <v>0</v>
      </c>
      <c r="AA229" s="176" t="str">
        <f>IF(AND('Overflow Report'!$L227="SSO, Dry Weather",'Overflow Report'!$AA227="May"),'Overflow Report'!$N227,"0")</f>
        <v>0</v>
      </c>
      <c r="AB229" s="176" t="str">
        <f>IF(AND('Overflow Report'!$L227="SSO, Dry Weather",'Overflow Report'!$AA227="June"),'Overflow Report'!$N227,"0")</f>
        <v>0</v>
      </c>
      <c r="AC229" s="176" t="str">
        <f>IF(AND('Overflow Report'!$L227="SSO, Dry Weather",'Overflow Report'!$AA227="July"),'Overflow Report'!$N227,"0")</f>
        <v>0</v>
      </c>
      <c r="AD229" s="176" t="str">
        <f>IF(AND('Overflow Report'!$L227="SSO, Dry Weather",'Overflow Report'!$AA227="August"),'Overflow Report'!$N227,"0")</f>
        <v>0</v>
      </c>
      <c r="AE229" s="176" t="str">
        <f>IF(AND('Overflow Report'!$L227="SSO, Dry Weather",'Overflow Report'!$AA227="September"),'Overflow Report'!$N227,"0")</f>
        <v>0</v>
      </c>
      <c r="AF229" s="176" t="str">
        <f>IF(AND('Overflow Report'!$L227="SSO, Dry Weather",'Overflow Report'!$AA227="October"),'Overflow Report'!$N227,"0")</f>
        <v>0</v>
      </c>
      <c r="AG229" s="176" t="str">
        <f>IF(AND('Overflow Report'!$L227="SSO, Dry Weather",'Overflow Report'!$AA227="November"),'Overflow Report'!$N227,"0")</f>
        <v>0</v>
      </c>
      <c r="AH229" s="176" t="str">
        <f>IF(AND('Overflow Report'!$L227="SSO, Dry Weather",'Overflow Report'!$AA227="December"),'Overflow Report'!$N227,"0")</f>
        <v>0</v>
      </c>
      <c r="AI229" s="176"/>
      <c r="AJ229" s="176" t="str">
        <f>IF(AND('Overflow Report'!$L227="SSO, Wet Weather",'Overflow Report'!$AA227="January"),'Overflow Report'!$N227,"0")</f>
        <v>0</v>
      </c>
      <c r="AK229" s="176" t="str">
        <f>IF(AND('Overflow Report'!$L227="SSO, Wet Weather",'Overflow Report'!$AA227="February"),'Overflow Report'!$N227,"0")</f>
        <v>0</v>
      </c>
      <c r="AL229" s="176" t="str">
        <f>IF(AND('Overflow Report'!$L227="SSO, Wet Weather",'Overflow Report'!$AA227="March"),'Overflow Report'!$N227,"0")</f>
        <v>0</v>
      </c>
      <c r="AM229" s="176" t="str">
        <f>IF(AND('Overflow Report'!$L227="SSO, Wet Weather",'Overflow Report'!$AA227="April"),'Overflow Report'!$N227,"0")</f>
        <v>0</v>
      </c>
      <c r="AN229" s="176" t="str">
        <f>IF(AND('Overflow Report'!$L227="SSO, Wet Weather",'Overflow Report'!$AA227="May"),'Overflow Report'!$N227,"0")</f>
        <v>0</v>
      </c>
      <c r="AO229" s="176" t="str">
        <f>IF(AND('Overflow Report'!$L227="SSO, Wet Weather",'Overflow Report'!$AA227="June"),'Overflow Report'!$N227,"0")</f>
        <v>0</v>
      </c>
      <c r="AP229" s="176" t="str">
        <f>IF(AND('Overflow Report'!$L227="SSO, Wet Weather",'Overflow Report'!$AA227="July"),'Overflow Report'!$N227,"0")</f>
        <v>0</v>
      </c>
      <c r="AQ229" s="176" t="str">
        <f>IF(AND('Overflow Report'!$L227="SSO, Wet Weather",'Overflow Report'!$AA227="August"),'Overflow Report'!$N227,"0")</f>
        <v>0</v>
      </c>
      <c r="AR229" s="176" t="str">
        <f>IF(AND('Overflow Report'!$L227="SSO, Wet Weather",'Overflow Report'!$AA227="September"),'Overflow Report'!$N227,"0")</f>
        <v>0</v>
      </c>
      <c r="AS229" s="176" t="str">
        <f>IF(AND('Overflow Report'!$L227="SSO, Wet Weather",'Overflow Report'!$AA227="October"),'Overflow Report'!$N227,"0")</f>
        <v>0</v>
      </c>
      <c r="AT229" s="176" t="str">
        <f>IF(AND('Overflow Report'!$L227="SSO, Wet Weather",'Overflow Report'!$AA227="November"),'Overflow Report'!$N227,"0")</f>
        <v>0</v>
      </c>
      <c r="AU229" s="176" t="str">
        <f>IF(AND('Overflow Report'!$L227="SSO, Wet Weather",'Overflow Report'!$AA227="December"),'Overflow Report'!$N227,"0")</f>
        <v>0</v>
      </c>
      <c r="AV229" s="176"/>
      <c r="AW229" s="176" t="str">
        <f>IF(AND('Overflow Report'!$L227="Release [Sewer], Dry Weather",'Overflow Report'!$AA227="January"),'Overflow Report'!$N227,"0")</f>
        <v>0</v>
      </c>
      <c r="AX229" s="176" t="str">
        <f>IF(AND('Overflow Report'!$L227="Release [Sewer], Dry Weather",'Overflow Report'!$AA227="February"),'Overflow Report'!$N227,"0")</f>
        <v>0</v>
      </c>
      <c r="AY229" s="176" t="str">
        <f>IF(AND('Overflow Report'!$L227="Release [Sewer], Dry Weather",'Overflow Report'!$AA227="March"),'Overflow Report'!$N227,"0")</f>
        <v>0</v>
      </c>
      <c r="AZ229" s="176" t="str">
        <f>IF(AND('Overflow Report'!$L227="Release [Sewer], Dry Weather",'Overflow Report'!$AA227="April"),'Overflow Report'!$N227,"0")</f>
        <v>0</v>
      </c>
      <c r="BA229" s="176" t="str">
        <f>IF(AND('Overflow Report'!$L227="Release [Sewer], Dry Weather",'Overflow Report'!$AA227="May"),'Overflow Report'!$N227,"0")</f>
        <v>0</v>
      </c>
      <c r="BB229" s="176" t="str">
        <f>IF(AND('Overflow Report'!$L227="Release [Sewer], Dry Weather",'Overflow Report'!$AA227="June"),'Overflow Report'!$N227,"0")</f>
        <v>0</v>
      </c>
      <c r="BC229" s="176" t="str">
        <f>IF(AND('Overflow Report'!$L227="Release [Sewer], Dry Weather",'Overflow Report'!$AA227="July"),'Overflow Report'!$N227,"0")</f>
        <v>0</v>
      </c>
      <c r="BD229" s="176" t="str">
        <f>IF(AND('Overflow Report'!$L227="Release [Sewer], Dry Weather",'Overflow Report'!$AA227="August"),'Overflow Report'!$N227,"0")</f>
        <v>0</v>
      </c>
      <c r="BE229" s="176" t="str">
        <f>IF(AND('Overflow Report'!$L227="Release [Sewer], Dry Weather",'Overflow Report'!$AA227="September"),'Overflow Report'!$N227,"0")</f>
        <v>0</v>
      </c>
      <c r="BF229" s="176" t="str">
        <f>IF(AND('Overflow Report'!$L227="Release [Sewer], Dry Weather",'Overflow Report'!$AA227="October"),'Overflow Report'!$N227,"0")</f>
        <v>0</v>
      </c>
      <c r="BG229" s="176" t="str">
        <f>IF(AND('Overflow Report'!$L227="Release [Sewer], Dry Weather",'Overflow Report'!$AA227="November"),'Overflow Report'!$N227,"0")</f>
        <v>0</v>
      </c>
      <c r="BH229" s="176" t="str">
        <f>IF(AND('Overflow Report'!$L227="Release [Sewer], Dry Weather",'Overflow Report'!$AA227="December"),'Overflow Report'!$N227,"0")</f>
        <v>0</v>
      </c>
      <c r="BI229" s="176"/>
      <c r="BJ229" s="176" t="str">
        <f>IF(AND('Overflow Report'!$L227="Release [Sewer], Wet Weather",'Overflow Report'!$AA227="January"),'Overflow Report'!$N227,"0")</f>
        <v>0</v>
      </c>
      <c r="BK229" s="176" t="str">
        <f>IF(AND('Overflow Report'!$L227="Release [Sewer], Wet Weather",'Overflow Report'!$AA227="February"),'Overflow Report'!$N227,"0")</f>
        <v>0</v>
      </c>
      <c r="BL229" s="176" t="str">
        <f>IF(AND('Overflow Report'!$L227="Release [Sewer], Wet Weather",'Overflow Report'!$AA227="March"),'Overflow Report'!$N227,"0")</f>
        <v>0</v>
      </c>
      <c r="BM229" s="176" t="str">
        <f>IF(AND('Overflow Report'!$L227="Release [Sewer], Wet Weather",'Overflow Report'!$AA227="April"),'Overflow Report'!$N227,"0")</f>
        <v>0</v>
      </c>
      <c r="BN229" s="176" t="str">
        <f>IF(AND('Overflow Report'!$L227="Release [Sewer], Wet Weather",'Overflow Report'!$AA227="May"),'Overflow Report'!$N227,"0")</f>
        <v>0</v>
      </c>
      <c r="BO229" s="176" t="str">
        <f>IF(AND('Overflow Report'!$L227="Release [Sewer], Wet Weather",'Overflow Report'!$AA227="June"),'Overflow Report'!$N227,"0")</f>
        <v>0</v>
      </c>
      <c r="BP229" s="176" t="str">
        <f>IF(AND('Overflow Report'!$L227="Release [Sewer], Wet Weather",'Overflow Report'!$AA227="July"),'Overflow Report'!$N227,"0")</f>
        <v>0</v>
      </c>
      <c r="BQ229" s="176" t="str">
        <f>IF(AND('Overflow Report'!$L227="Release [Sewer], Wet Weather",'Overflow Report'!$AA227="August"),'Overflow Report'!$N227,"0")</f>
        <v>0</v>
      </c>
      <c r="BR229" s="176" t="str">
        <f>IF(AND('Overflow Report'!$L227="Release [Sewer], Wet Weather",'Overflow Report'!$AA227="September"),'Overflow Report'!$N227,"0")</f>
        <v>0</v>
      </c>
      <c r="BS229" s="176" t="str">
        <f>IF(AND('Overflow Report'!$L227="Release [Sewer], Wet Weather",'Overflow Report'!$AA227="October"),'Overflow Report'!$N227,"0")</f>
        <v>0</v>
      </c>
      <c r="BT229" s="176" t="str">
        <f>IF(AND('Overflow Report'!$L227="Release [Sewer], Wet Weather",'Overflow Report'!$AA227="November"),'Overflow Report'!$N227,"0")</f>
        <v>0</v>
      </c>
      <c r="BU229" s="176" t="str">
        <f>IF(AND('Overflow Report'!$L227="Release [Sewer], Wet Weather",'Overflow Report'!$AA227="December"),'Overflow Report'!$N227,"0")</f>
        <v>0</v>
      </c>
      <c r="BV229" s="176"/>
      <c r="BW229" s="176"/>
      <c r="BX229" s="176"/>
      <c r="BY229" s="176"/>
      <c r="BZ229" s="176"/>
      <c r="CA229" s="176"/>
      <c r="CB229" s="176"/>
      <c r="CC229" s="176"/>
      <c r="CD229" s="176"/>
      <c r="CE229" s="176"/>
      <c r="CF229" s="176"/>
      <c r="CG229" s="176"/>
      <c r="CH229" s="176"/>
      <c r="CI229" s="176"/>
      <c r="CJ229" s="176"/>
      <c r="DK229" s="159"/>
      <c r="DL229" s="159"/>
      <c r="DM229" s="159"/>
      <c r="DN229" s="159"/>
      <c r="DO229" s="159"/>
      <c r="DP229" s="159"/>
      <c r="DQ229" s="159"/>
      <c r="DR229" s="159"/>
      <c r="DS229" s="159"/>
      <c r="DT229" s="159"/>
      <c r="DU229" s="159"/>
      <c r="DV229" s="159"/>
      <c r="DW229" s="159"/>
      <c r="DX229" s="159"/>
    </row>
    <row r="230" spans="3:128" s="173" customFormat="1" ht="15">
      <c r="C230" s="174"/>
      <c r="D230" s="174"/>
      <c r="E230" s="174"/>
      <c r="R230" s="176"/>
      <c r="S230" s="176"/>
      <c r="T230" s="176"/>
      <c r="U230" s="176"/>
      <c r="V230" s="176"/>
      <c r="W230" s="176" t="str">
        <f>IF(AND('Overflow Report'!$L228="SSO, Dry Weather",'Overflow Report'!$AA228="January"),'Overflow Report'!$N228,"0")</f>
        <v>0</v>
      </c>
      <c r="X230" s="176" t="str">
        <f>IF(AND('Overflow Report'!$L228="SSO, Dry Weather",'Overflow Report'!$AA228="February"),'Overflow Report'!$N228,"0")</f>
        <v>0</v>
      </c>
      <c r="Y230" s="176" t="str">
        <f>IF(AND('Overflow Report'!$L228="SSO, Dry Weather",'Overflow Report'!$AA228="March"),'Overflow Report'!$N228,"0")</f>
        <v>0</v>
      </c>
      <c r="Z230" s="176" t="str">
        <f>IF(AND('Overflow Report'!$L228="SSO, Dry Weather",'Overflow Report'!$AA228="April"),'Overflow Report'!$N228,"0")</f>
        <v>0</v>
      </c>
      <c r="AA230" s="176" t="str">
        <f>IF(AND('Overflow Report'!$L228="SSO, Dry Weather",'Overflow Report'!$AA228="May"),'Overflow Report'!$N228,"0")</f>
        <v>0</v>
      </c>
      <c r="AB230" s="176" t="str">
        <f>IF(AND('Overflow Report'!$L228="SSO, Dry Weather",'Overflow Report'!$AA228="June"),'Overflow Report'!$N228,"0")</f>
        <v>0</v>
      </c>
      <c r="AC230" s="176" t="str">
        <f>IF(AND('Overflow Report'!$L228="SSO, Dry Weather",'Overflow Report'!$AA228="July"),'Overflow Report'!$N228,"0")</f>
        <v>0</v>
      </c>
      <c r="AD230" s="176" t="str">
        <f>IF(AND('Overflow Report'!$L228="SSO, Dry Weather",'Overflow Report'!$AA228="August"),'Overflow Report'!$N228,"0")</f>
        <v>0</v>
      </c>
      <c r="AE230" s="176" t="str">
        <f>IF(AND('Overflow Report'!$L228="SSO, Dry Weather",'Overflow Report'!$AA228="September"),'Overflow Report'!$N228,"0")</f>
        <v>0</v>
      </c>
      <c r="AF230" s="176" t="str">
        <f>IF(AND('Overflow Report'!$L228="SSO, Dry Weather",'Overflow Report'!$AA228="October"),'Overflow Report'!$N228,"0")</f>
        <v>0</v>
      </c>
      <c r="AG230" s="176" t="str">
        <f>IF(AND('Overflow Report'!$L228="SSO, Dry Weather",'Overflow Report'!$AA228="November"),'Overflow Report'!$N228,"0")</f>
        <v>0</v>
      </c>
      <c r="AH230" s="176" t="str">
        <f>IF(AND('Overflow Report'!$L228="SSO, Dry Weather",'Overflow Report'!$AA228="December"),'Overflow Report'!$N228,"0")</f>
        <v>0</v>
      </c>
      <c r="AI230" s="176"/>
      <c r="AJ230" s="176" t="str">
        <f>IF(AND('Overflow Report'!$L228="SSO, Wet Weather",'Overflow Report'!$AA228="January"),'Overflow Report'!$N228,"0")</f>
        <v>0</v>
      </c>
      <c r="AK230" s="176" t="str">
        <f>IF(AND('Overflow Report'!$L228="SSO, Wet Weather",'Overflow Report'!$AA228="February"),'Overflow Report'!$N228,"0")</f>
        <v>0</v>
      </c>
      <c r="AL230" s="176" t="str">
        <f>IF(AND('Overflow Report'!$L228="SSO, Wet Weather",'Overflow Report'!$AA228="March"),'Overflow Report'!$N228,"0")</f>
        <v>0</v>
      </c>
      <c r="AM230" s="176" t="str">
        <f>IF(AND('Overflow Report'!$L228="SSO, Wet Weather",'Overflow Report'!$AA228="April"),'Overflow Report'!$N228,"0")</f>
        <v>0</v>
      </c>
      <c r="AN230" s="176" t="str">
        <f>IF(AND('Overflow Report'!$L228="SSO, Wet Weather",'Overflow Report'!$AA228="May"),'Overflow Report'!$N228,"0")</f>
        <v>0</v>
      </c>
      <c r="AO230" s="176" t="str">
        <f>IF(AND('Overflow Report'!$L228="SSO, Wet Weather",'Overflow Report'!$AA228="June"),'Overflow Report'!$N228,"0")</f>
        <v>0</v>
      </c>
      <c r="AP230" s="176" t="str">
        <f>IF(AND('Overflow Report'!$L228="SSO, Wet Weather",'Overflow Report'!$AA228="July"),'Overflow Report'!$N228,"0")</f>
        <v>0</v>
      </c>
      <c r="AQ230" s="176" t="str">
        <f>IF(AND('Overflow Report'!$L228="SSO, Wet Weather",'Overflow Report'!$AA228="August"),'Overflow Report'!$N228,"0")</f>
        <v>0</v>
      </c>
      <c r="AR230" s="176" t="str">
        <f>IF(AND('Overflow Report'!$L228="SSO, Wet Weather",'Overflow Report'!$AA228="September"),'Overflow Report'!$N228,"0")</f>
        <v>0</v>
      </c>
      <c r="AS230" s="176" t="str">
        <f>IF(AND('Overflow Report'!$L228="SSO, Wet Weather",'Overflow Report'!$AA228="October"),'Overflow Report'!$N228,"0")</f>
        <v>0</v>
      </c>
      <c r="AT230" s="176" t="str">
        <f>IF(AND('Overflow Report'!$L228="SSO, Wet Weather",'Overflow Report'!$AA228="November"),'Overflow Report'!$N228,"0")</f>
        <v>0</v>
      </c>
      <c r="AU230" s="176" t="str">
        <f>IF(AND('Overflow Report'!$L228="SSO, Wet Weather",'Overflow Report'!$AA228="December"),'Overflow Report'!$N228,"0")</f>
        <v>0</v>
      </c>
      <c r="AV230" s="176"/>
      <c r="AW230" s="176" t="str">
        <f>IF(AND('Overflow Report'!$L228="Release [Sewer], Dry Weather",'Overflow Report'!$AA228="January"),'Overflow Report'!$N228,"0")</f>
        <v>0</v>
      </c>
      <c r="AX230" s="176" t="str">
        <f>IF(AND('Overflow Report'!$L228="Release [Sewer], Dry Weather",'Overflow Report'!$AA228="February"),'Overflow Report'!$N228,"0")</f>
        <v>0</v>
      </c>
      <c r="AY230" s="176" t="str">
        <f>IF(AND('Overflow Report'!$L228="Release [Sewer], Dry Weather",'Overflow Report'!$AA228="March"),'Overflow Report'!$N228,"0")</f>
        <v>0</v>
      </c>
      <c r="AZ230" s="176" t="str">
        <f>IF(AND('Overflow Report'!$L228="Release [Sewer], Dry Weather",'Overflow Report'!$AA228="April"),'Overflow Report'!$N228,"0")</f>
        <v>0</v>
      </c>
      <c r="BA230" s="176" t="str">
        <f>IF(AND('Overflow Report'!$L228="Release [Sewer], Dry Weather",'Overflow Report'!$AA228="May"),'Overflow Report'!$N228,"0")</f>
        <v>0</v>
      </c>
      <c r="BB230" s="176" t="str">
        <f>IF(AND('Overflow Report'!$L228="Release [Sewer], Dry Weather",'Overflow Report'!$AA228="June"),'Overflow Report'!$N228,"0")</f>
        <v>0</v>
      </c>
      <c r="BC230" s="176" t="str">
        <f>IF(AND('Overflow Report'!$L228="Release [Sewer], Dry Weather",'Overflow Report'!$AA228="July"),'Overflow Report'!$N228,"0")</f>
        <v>0</v>
      </c>
      <c r="BD230" s="176" t="str">
        <f>IF(AND('Overflow Report'!$L228="Release [Sewer], Dry Weather",'Overflow Report'!$AA228="August"),'Overflow Report'!$N228,"0")</f>
        <v>0</v>
      </c>
      <c r="BE230" s="176" t="str">
        <f>IF(AND('Overflow Report'!$L228="Release [Sewer], Dry Weather",'Overflow Report'!$AA228="September"),'Overflow Report'!$N228,"0")</f>
        <v>0</v>
      </c>
      <c r="BF230" s="176" t="str">
        <f>IF(AND('Overflow Report'!$L228="Release [Sewer], Dry Weather",'Overflow Report'!$AA228="October"),'Overflow Report'!$N228,"0")</f>
        <v>0</v>
      </c>
      <c r="BG230" s="176" t="str">
        <f>IF(AND('Overflow Report'!$L228="Release [Sewer], Dry Weather",'Overflow Report'!$AA228="November"),'Overflow Report'!$N228,"0")</f>
        <v>0</v>
      </c>
      <c r="BH230" s="176" t="str">
        <f>IF(AND('Overflow Report'!$L228="Release [Sewer], Dry Weather",'Overflow Report'!$AA228="December"),'Overflow Report'!$N228,"0")</f>
        <v>0</v>
      </c>
      <c r="BI230" s="176"/>
      <c r="BJ230" s="176" t="str">
        <f>IF(AND('Overflow Report'!$L228="Release [Sewer], Wet Weather",'Overflow Report'!$AA228="January"),'Overflow Report'!$N228,"0")</f>
        <v>0</v>
      </c>
      <c r="BK230" s="176" t="str">
        <f>IF(AND('Overflow Report'!$L228="Release [Sewer], Wet Weather",'Overflow Report'!$AA228="February"),'Overflow Report'!$N228,"0")</f>
        <v>0</v>
      </c>
      <c r="BL230" s="176" t="str">
        <f>IF(AND('Overflow Report'!$L228="Release [Sewer], Wet Weather",'Overflow Report'!$AA228="March"),'Overflow Report'!$N228,"0")</f>
        <v>0</v>
      </c>
      <c r="BM230" s="176" t="str">
        <f>IF(AND('Overflow Report'!$L228="Release [Sewer], Wet Weather",'Overflow Report'!$AA228="April"),'Overflow Report'!$N228,"0")</f>
        <v>0</v>
      </c>
      <c r="BN230" s="176" t="str">
        <f>IF(AND('Overflow Report'!$L228="Release [Sewer], Wet Weather",'Overflow Report'!$AA228="May"),'Overflow Report'!$N228,"0")</f>
        <v>0</v>
      </c>
      <c r="BO230" s="176" t="str">
        <f>IF(AND('Overflow Report'!$L228="Release [Sewer], Wet Weather",'Overflow Report'!$AA228="June"),'Overflow Report'!$N228,"0")</f>
        <v>0</v>
      </c>
      <c r="BP230" s="176" t="str">
        <f>IF(AND('Overflow Report'!$L228="Release [Sewer], Wet Weather",'Overflow Report'!$AA228="July"),'Overflow Report'!$N228,"0")</f>
        <v>0</v>
      </c>
      <c r="BQ230" s="176" t="str">
        <f>IF(AND('Overflow Report'!$L228="Release [Sewer], Wet Weather",'Overflow Report'!$AA228="August"),'Overflow Report'!$N228,"0")</f>
        <v>0</v>
      </c>
      <c r="BR230" s="176" t="str">
        <f>IF(AND('Overflow Report'!$L228="Release [Sewer], Wet Weather",'Overflow Report'!$AA228="September"),'Overflow Report'!$N228,"0")</f>
        <v>0</v>
      </c>
      <c r="BS230" s="176" t="str">
        <f>IF(AND('Overflow Report'!$L228="Release [Sewer], Wet Weather",'Overflow Report'!$AA228="October"),'Overflow Report'!$N228,"0")</f>
        <v>0</v>
      </c>
      <c r="BT230" s="176" t="str">
        <f>IF(AND('Overflow Report'!$L228="Release [Sewer], Wet Weather",'Overflow Report'!$AA228="November"),'Overflow Report'!$N228,"0")</f>
        <v>0</v>
      </c>
      <c r="BU230" s="176" t="str">
        <f>IF(AND('Overflow Report'!$L228="Release [Sewer], Wet Weather",'Overflow Report'!$AA228="December"),'Overflow Report'!$N228,"0")</f>
        <v>0</v>
      </c>
      <c r="BV230" s="176"/>
      <c r="BW230" s="176"/>
      <c r="BX230" s="176"/>
      <c r="BY230" s="176"/>
      <c r="BZ230" s="176"/>
      <c r="CA230" s="176"/>
      <c r="CB230" s="176"/>
      <c r="CC230" s="176"/>
      <c r="CD230" s="176"/>
      <c r="CE230" s="176"/>
      <c r="CF230" s="176"/>
      <c r="CG230" s="176"/>
      <c r="CH230" s="176"/>
      <c r="CI230" s="176"/>
      <c r="CJ230" s="176"/>
      <c r="DK230" s="159"/>
      <c r="DL230" s="159"/>
      <c r="DM230" s="159"/>
      <c r="DN230" s="159"/>
      <c r="DO230" s="159"/>
      <c r="DP230" s="159"/>
      <c r="DQ230" s="159"/>
      <c r="DR230" s="159"/>
      <c r="DS230" s="159"/>
      <c r="DT230" s="159"/>
      <c r="DU230" s="159"/>
      <c r="DV230" s="159"/>
      <c r="DW230" s="159"/>
      <c r="DX230" s="159"/>
    </row>
    <row r="231" spans="3:128" s="173" customFormat="1" ht="15">
      <c r="C231" s="174"/>
      <c r="D231" s="174"/>
      <c r="E231" s="174"/>
      <c r="R231" s="176"/>
      <c r="S231" s="176"/>
      <c r="T231" s="176"/>
      <c r="U231" s="176"/>
      <c r="V231" s="176"/>
      <c r="W231" s="176" t="str">
        <f>IF(AND('Overflow Report'!$L229="SSO, Dry Weather",'Overflow Report'!$AA229="January"),'Overflow Report'!$N229,"0")</f>
        <v>0</v>
      </c>
      <c r="X231" s="176" t="str">
        <f>IF(AND('Overflow Report'!$L229="SSO, Dry Weather",'Overflow Report'!$AA229="February"),'Overflow Report'!$N229,"0")</f>
        <v>0</v>
      </c>
      <c r="Y231" s="176" t="str">
        <f>IF(AND('Overflow Report'!$L229="SSO, Dry Weather",'Overflow Report'!$AA229="March"),'Overflow Report'!$N229,"0")</f>
        <v>0</v>
      </c>
      <c r="Z231" s="176" t="str">
        <f>IF(AND('Overflow Report'!$L229="SSO, Dry Weather",'Overflow Report'!$AA229="April"),'Overflow Report'!$N229,"0")</f>
        <v>0</v>
      </c>
      <c r="AA231" s="176" t="str">
        <f>IF(AND('Overflow Report'!$L229="SSO, Dry Weather",'Overflow Report'!$AA229="May"),'Overflow Report'!$N229,"0")</f>
        <v>0</v>
      </c>
      <c r="AB231" s="176" t="str">
        <f>IF(AND('Overflow Report'!$L229="SSO, Dry Weather",'Overflow Report'!$AA229="June"),'Overflow Report'!$N229,"0")</f>
        <v>0</v>
      </c>
      <c r="AC231" s="176" t="str">
        <f>IF(AND('Overflow Report'!$L229="SSO, Dry Weather",'Overflow Report'!$AA229="July"),'Overflow Report'!$N229,"0")</f>
        <v>0</v>
      </c>
      <c r="AD231" s="176" t="str">
        <f>IF(AND('Overflow Report'!$L229="SSO, Dry Weather",'Overflow Report'!$AA229="August"),'Overflow Report'!$N229,"0")</f>
        <v>0</v>
      </c>
      <c r="AE231" s="176" t="str">
        <f>IF(AND('Overflow Report'!$L229="SSO, Dry Weather",'Overflow Report'!$AA229="September"),'Overflow Report'!$N229,"0")</f>
        <v>0</v>
      </c>
      <c r="AF231" s="176" t="str">
        <f>IF(AND('Overflow Report'!$L229="SSO, Dry Weather",'Overflow Report'!$AA229="October"),'Overflow Report'!$N229,"0")</f>
        <v>0</v>
      </c>
      <c r="AG231" s="176" t="str">
        <f>IF(AND('Overflow Report'!$L229="SSO, Dry Weather",'Overflow Report'!$AA229="November"),'Overflow Report'!$N229,"0")</f>
        <v>0</v>
      </c>
      <c r="AH231" s="176" t="str">
        <f>IF(AND('Overflow Report'!$L229="SSO, Dry Weather",'Overflow Report'!$AA229="December"),'Overflow Report'!$N229,"0")</f>
        <v>0</v>
      </c>
      <c r="AI231" s="176"/>
      <c r="AJ231" s="176" t="str">
        <f>IF(AND('Overflow Report'!$L229="SSO, Wet Weather",'Overflow Report'!$AA229="January"),'Overflow Report'!$N229,"0")</f>
        <v>0</v>
      </c>
      <c r="AK231" s="176" t="str">
        <f>IF(AND('Overflow Report'!$L229="SSO, Wet Weather",'Overflow Report'!$AA229="February"),'Overflow Report'!$N229,"0")</f>
        <v>0</v>
      </c>
      <c r="AL231" s="176" t="str">
        <f>IF(AND('Overflow Report'!$L229="SSO, Wet Weather",'Overflow Report'!$AA229="March"),'Overflow Report'!$N229,"0")</f>
        <v>0</v>
      </c>
      <c r="AM231" s="176" t="str">
        <f>IF(AND('Overflow Report'!$L229="SSO, Wet Weather",'Overflow Report'!$AA229="April"),'Overflow Report'!$N229,"0")</f>
        <v>0</v>
      </c>
      <c r="AN231" s="176" t="str">
        <f>IF(AND('Overflow Report'!$L229="SSO, Wet Weather",'Overflow Report'!$AA229="May"),'Overflow Report'!$N229,"0")</f>
        <v>0</v>
      </c>
      <c r="AO231" s="176" t="str">
        <f>IF(AND('Overflow Report'!$L229="SSO, Wet Weather",'Overflow Report'!$AA229="June"),'Overflow Report'!$N229,"0")</f>
        <v>0</v>
      </c>
      <c r="AP231" s="176" t="str">
        <f>IF(AND('Overflow Report'!$L229="SSO, Wet Weather",'Overflow Report'!$AA229="July"),'Overflow Report'!$N229,"0")</f>
        <v>0</v>
      </c>
      <c r="AQ231" s="176" t="str">
        <f>IF(AND('Overflow Report'!$L229="SSO, Wet Weather",'Overflow Report'!$AA229="August"),'Overflow Report'!$N229,"0")</f>
        <v>0</v>
      </c>
      <c r="AR231" s="176" t="str">
        <f>IF(AND('Overflow Report'!$L229="SSO, Wet Weather",'Overflow Report'!$AA229="September"),'Overflow Report'!$N229,"0")</f>
        <v>0</v>
      </c>
      <c r="AS231" s="176" t="str">
        <f>IF(AND('Overflow Report'!$L229="SSO, Wet Weather",'Overflow Report'!$AA229="October"),'Overflow Report'!$N229,"0")</f>
        <v>0</v>
      </c>
      <c r="AT231" s="176" t="str">
        <f>IF(AND('Overflow Report'!$L229="SSO, Wet Weather",'Overflow Report'!$AA229="November"),'Overflow Report'!$N229,"0")</f>
        <v>0</v>
      </c>
      <c r="AU231" s="176" t="str">
        <f>IF(AND('Overflow Report'!$L229="SSO, Wet Weather",'Overflow Report'!$AA229="December"),'Overflow Report'!$N229,"0")</f>
        <v>0</v>
      </c>
      <c r="AV231" s="176"/>
      <c r="AW231" s="176" t="str">
        <f>IF(AND('Overflow Report'!$L229="Release [Sewer], Dry Weather",'Overflow Report'!$AA229="January"),'Overflow Report'!$N229,"0")</f>
        <v>0</v>
      </c>
      <c r="AX231" s="176" t="str">
        <f>IF(AND('Overflow Report'!$L229="Release [Sewer], Dry Weather",'Overflow Report'!$AA229="February"),'Overflow Report'!$N229,"0")</f>
        <v>0</v>
      </c>
      <c r="AY231" s="176" t="str">
        <f>IF(AND('Overflow Report'!$L229="Release [Sewer], Dry Weather",'Overflow Report'!$AA229="March"),'Overflow Report'!$N229,"0")</f>
        <v>0</v>
      </c>
      <c r="AZ231" s="176" t="str">
        <f>IF(AND('Overflow Report'!$L229="Release [Sewer], Dry Weather",'Overflow Report'!$AA229="April"),'Overflow Report'!$N229,"0")</f>
        <v>0</v>
      </c>
      <c r="BA231" s="176" t="str">
        <f>IF(AND('Overflow Report'!$L229="Release [Sewer], Dry Weather",'Overflow Report'!$AA229="May"),'Overflow Report'!$N229,"0")</f>
        <v>0</v>
      </c>
      <c r="BB231" s="176" t="str">
        <f>IF(AND('Overflow Report'!$L229="Release [Sewer], Dry Weather",'Overflow Report'!$AA229="June"),'Overflow Report'!$N229,"0")</f>
        <v>0</v>
      </c>
      <c r="BC231" s="176" t="str">
        <f>IF(AND('Overflow Report'!$L229="Release [Sewer], Dry Weather",'Overflow Report'!$AA229="July"),'Overflow Report'!$N229,"0")</f>
        <v>0</v>
      </c>
      <c r="BD231" s="176" t="str">
        <f>IF(AND('Overflow Report'!$L229="Release [Sewer], Dry Weather",'Overflow Report'!$AA229="August"),'Overflow Report'!$N229,"0")</f>
        <v>0</v>
      </c>
      <c r="BE231" s="176" t="str">
        <f>IF(AND('Overflow Report'!$L229="Release [Sewer], Dry Weather",'Overflow Report'!$AA229="September"),'Overflow Report'!$N229,"0")</f>
        <v>0</v>
      </c>
      <c r="BF231" s="176" t="str">
        <f>IF(AND('Overflow Report'!$L229="Release [Sewer], Dry Weather",'Overflow Report'!$AA229="October"),'Overflow Report'!$N229,"0")</f>
        <v>0</v>
      </c>
      <c r="BG231" s="176" t="str">
        <f>IF(AND('Overflow Report'!$L229="Release [Sewer], Dry Weather",'Overflow Report'!$AA229="November"),'Overflow Report'!$N229,"0")</f>
        <v>0</v>
      </c>
      <c r="BH231" s="176" t="str">
        <f>IF(AND('Overflow Report'!$L229="Release [Sewer], Dry Weather",'Overflow Report'!$AA229="December"),'Overflow Report'!$N229,"0")</f>
        <v>0</v>
      </c>
      <c r="BI231" s="176"/>
      <c r="BJ231" s="176" t="str">
        <f>IF(AND('Overflow Report'!$L229="Release [Sewer], Wet Weather",'Overflow Report'!$AA229="January"),'Overflow Report'!$N229,"0")</f>
        <v>0</v>
      </c>
      <c r="BK231" s="176" t="str">
        <f>IF(AND('Overflow Report'!$L229="Release [Sewer], Wet Weather",'Overflow Report'!$AA229="February"),'Overflow Report'!$N229,"0")</f>
        <v>0</v>
      </c>
      <c r="BL231" s="176" t="str">
        <f>IF(AND('Overflow Report'!$L229="Release [Sewer], Wet Weather",'Overflow Report'!$AA229="March"),'Overflow Report'!$N229,"0")</f>
        <v>0</v>
      </c>
      <c r="BM231" s="176" t="str">
        <f>IF(AND('Overflow Report'!$L229="Release [Sewer], Wet Weather",'Overflow Report'!$AA229="April"),'Overflow Report'!$N229,"0")</f>
        <v>0</v>
      </c>
      <c r="BN231" s="176" t="str">
        <f>IF(AND('Overflow Report'!$L229="Release [Sewer], Wet Weather",'Overflow Report'!$AA229="May"),'Overflow Report'!$N229,"0")</f>
        <v>0</v>
      </c>
      <c r="BO231" s="176" t="str">
        <f>IF(AND('Overflow Report'!$L229="Release [Sewer], Wet Weather",'Overflow Report'!$AA229="June"),'Overflow Report'!$N229,"0")</f>
        <v>0</v>
      </c>
      <c r="BP231" s="176" t="str">
        <f>IF(AND('Overflow Report'!$L229="Release [Sewer], Wet Weather",'Overflow Report'!$AA229="July"),'Overflow Report'!$N229,"0")</f>
        <v>0</v>
      </c>
      <c r="BQ231" s="176" t="str">
        <f>IF(AND('Overflow Report'!$L229="Release [Sewer], Wet Weather",'Overflow Report'!$AA229="August"),'Overflow Report'!$N229,"0")</f>
        <v>0</v>
      </c>
      <c r="BR231" s="176" t="str">
        <f>IF(AND('Overflow Report'!$L229="Release [Sewer], Wet Weather",'Overflow Report'!$AA229="September"),'Overflow Report'!$N229,"0")</f>
        <v>0</v>
      </c>
      <c r="BS231" s="176" t="str">
        <f>IF(AND('Overflow Report'!$L229="Release [Sewer], Wet Weather",'Overflow Report'!$AA229="October"),'Overflow Report'!$N229,"0")</f>
        <v>0</v>
      </c>
      <c r="BT231" s="176" t="str">
        <f>IF(AND('Overflow Report'!$L229="Release [Sewer], Wet Weather",'Overflow Report'!$AA229="November"),'Overflow Report'!$N229,"0")</f>
        <v>0</v>
      </c>
      <c r="BU231" s="176" t="str">
        <f>IF(AND('Overflow Report'!$L229="Release [Sewer], Wet Weather",'Overflow Report'!$AA229="December"),'Overflow Report'!$N229,"0")</f>
        <v>0</v>
      </c>
      <c r="BV231" s="176"/>
      <c r="BW231" s="176"/>
      <c r="BX231" s="176"/>
      <c r="BY231" s="176"/>
      <c r="BZ231" s="176"/>
      <c r="CA231" s="176"/>
      <c r="CB231" s="176"/>
      <c r="CC231" s="176"/>
      <c r="CD231" s="176"/>
      <c r="CE231" s="176"/>
      <c r="CF231" s="176"/>
      <c r="CG231" s="176"/>
      <c r="CH231" s="176"/>
      <c r="CI231" s="176"/>
      <c r="CJ231" s="176"/>
      <c r="DK231" s="159"/>
      <c r="DL231" s="159"/>
      <c r="DM231" s="159"/>
      <c r="DN231" s="159"/>
      <c r="DO231" s="159"/>
      <c r="DP231" s="159"/>
      <c r="DQ231" s="159"/>
      <c r="DR231" s="159"/>
      <c r="DS231" s="159"/>
      <c r="DT231" s="159"/>
      <c r="DU231" s="159"/>
      <c r="DV231" s="159"/>
      <c r="DW231" s="159"/>
      <c r="DX231" s="159"/>
    </row>
    <row r="232" spans="3:128" s="173" customFormat="1" ht="15">
      <c r="C232" s="174"/>
      <c r="D232" s="174"/>
      <c r="E232" s="174"/>
      <c r="R232" s="176"/>
      <c r="S232" s="176"/>
      <c r="T232" s="176"/>
      <c r="U232" s="176"/>
      <c r="V232" s="176"/>
      <c r="W232" s="176" t="str">
        <f>IF(AND('Overflow Report'!$L230="SSO, Dry Weather",'Overflow Report'!$AA230="January"),'Overflow Report'!$N230,"0")</f>
        <v>0</v>
      </c>
      <c r="X232" s="176" t="str">
        <f>IF(AND('Overflow Report'!$L230="SSO, Dry Weather",'Overflow Report'!$AA230="February"),'Overflow Report'!$N230,"0")</f>
        <v>0</v>
      </c>
      <c r="Y232" s="176" t="str">
        <f>IF(AND('Overflow Report'!$L230="SSO, Dry Weather",'Overflow Report'!$AA230="March"),'Overflow Report'!$N230,"0")</f>
        <v>0</v>
      </c>
      <c r="Z232" s="176" t="str">
        <f>IF(AND('Overflow Report'!$L230="SSO, Dry Weather",'Overflow Report'!$AA230="April"),'Overflow Report'!$N230,"0")</f>
        <v>0</v>
      </c>
      <c r="AA232" s="176" t="str">
        <f>IF(AND('Overflow Report'!$L230="SSO, Dry Weather",'Overflow Report'!$AA230="May"),'Overflow Report'!$N230,"0")</f>
        <v>0</v>
      </c>
      <c r="AB232" s="176" t="str">
        <f>IF(AND('Overflow Report'!$L230="SSO, Dry Weather",'Overflow Report'!$AA230="June"),'Overflow Report'!$N230,"0")</f>
        <v>0</v>
      </c>
      <c r="AC232" s="176" t="str">
        <f>IF(AND('Overflow Report'!$L230="SSO, Dry Weather",'Overflow Report'!$AA230="July"),'Overflow Report'!$N230,"0")</f>
        <v>0</v>
      </c>
      <c r="AD232" s="176" t="str">
        <f>IF(AND('Overflow Report'!$L230="SSO, Dry Weather",'Overflow Report'!$AA230="August"),'Overflow Report'!$N230,"0")</f>
        <v>0</v>
      </c>
      <c r="AE232" s="176" t="str">
        <f>IF(AND('Overflow Report'!$L230="SSO, Dry Weather",'Overflow Report'!$AA230="September"),'Overflow Report'!$N230,"0")</f>
        <v>0</v>
      </c>
      <c r="AF232" s="176" t="str">
        <f>IF(AND('Overflow Report'!$L230="SSO, Dry Weather",'Overflow Report'!$AA230="October"),'Overflow Report'!$N230,"0")</f>
        <v>0</v>
      </c>
      <c r="AG232" s="176" t="str">
        <f>IF(AND('Overflow Report'!$L230="SSO, Dry Weather",'Overflow Report'!$AA230="November"),'Overflow Report'!$N230,"0")</f>
        <v>0</v>
      </c>
      <c r="AH232" s="176" t="str">
        <f>IF(AND('Overflow Report'!$L230="SSO, Dry Weather",'Overflow Report'!$AA230="December"),'Overflow Report'!$N230,"0")</f>
        <v>0</v>
      </c>
      <c r="AI232" s="176"/>
      <c r="AJ232" s="176" t="str">
        <f>IF(AND('Overflow Report'!$L230="SSO, Wet Weather",'Overflow Report'!$AA230="January"),'Overflow Report'!$N230,"0")</f>
        <v>0</v>
      </c>
      <c r="AK232" s="176" t="str">
        <f>IF(AND('Overflow Report'!$L230="SSO, Wet Weather",'Overflow Report'!$AA230="February"),'Overflow Report'!$N230,"0")</f>
        <v>0</v>
      </c>
      <c r="AL232" s="176" t="str">
        <f>IF(AND('Overflow Report'!$L230="SSO, Wet Weather",'Overflow Report'!$AA230="March"),'Overflow Report'!$N230,"0")</f>
        <v>0</v>
      </c>
      <c r="AM232" s="176" t="str">
        <f>IF(AND('Overflow Report'!$L230="SSO, Wet Weather",'Overflow Report'!$AA230="April"),'Overflow Report'!$N230,"0")</f>
        <v>0</v>
      </c>
      <c r="AN232" s="176" t="str">
        <f>IF(AND('Overflow Report'!$L230="SSO, Wet Weather",'Overflow Report'!$AA230="May"),'Overflow Report'!$N230,"0")</f>
        <v>0</v>
      </c>
      <c r="AO232" s="176" t="str">
        <f>IF(AND('Overflow Report'!$L230="SSO, Wet Weather",'Overflow Report'!$AA230="June"),'Overflow Report'!$N230,"0")</f>
        <v>0</v>
      </c>
      <c r="AP232" s="176" t="str">
        <f>IF(AND('Overflow Report'!$L230="SSO, Wet Weather",'Overflow Report'!$AA230="July"),'Overflow Report'!$N230,"0")</f>
        <v>0</v>
      </c>
      <c r="AQ232" s="176" t="str">
        <f>IF(AND('Overflow Report'!$L230="SSO, Wet Weather",'Overflow Report'!$AA230="August"),'Overflow Report'!$N230,"0")</f>
        <v>0</v>
      </c>
      <c r="AR232" s="176" t="str">
        <f>IF(AND('Overflow Report'!$L230="SSO, Wet Weather",'Overflow Report'!$AA230="September"),'Overflow Report'!$N230,"0")</f>
        <v>0</v>
      </c>
      <c r="AS232" s="176" t="str">
        <f>IF(AND('Overflow Report'!$L230="SSO, Wet Weather",'Overflow Report'!$AA230="October"),'Overflow Report'!$N230,"0")</f>
        <v>0</v>
      </c>
      <c r="AT232" s="176" t="str">
        <f>IF(AND('Overflow Report'!$L230="SSO, Wet Weather",'Overflow Report'!$AA230="November"),'Overflow Report'!$N230,"0")</f>
        <v>0</v>
      </c>
      <c r="AU232" s="176" t="str">
        <f>IF(AND('Overflow Report'!$L230="SSO, Wet Weather",'Overflow Report'!$AA230="December"),'Overflow Report'!$N230,"0")</f>
        <v>0</v>
      </c>
      <c r="AV232" s="176"/>
      <c r="AW232" s="176" t="str">
        <f>IF(AND('Overflow Report'!$L230="Release [Sewer], Dry Weather",'Overflow Report'!$AA230="January"),'Overflow Report'!$N230,"0")</f>
        <v>0</v>
      </c>
      <c r="AX232" s="176" t="str">
        <f>IF(AND('Overflow Report'!$L230="Release [Sewer], Dry Weather",'Overflow Report'!$AA230="February"),'Overflow Report'!$N230,"0")</f>
        <v>0</v>
      </c>
      <c r="AY232" s="176" t="str">
        <f>IF(AND('Overflow Report'!$L230="Release [Sewer], Dry Weather",'Overflow Report'!$AA230="March"),'Overflow Report'!$N230,"0")</f>
        <v>0</v>
      </c>
      <c r="AZ232" s="176" t="str">
        <f>IF(AND('Overflow Report'!$L230="Release [Sewer], Dry Weather",'Overflow Report'!$AA230="April"),'Overflow Report'!$N230,"0")</f>
        <v>0</v>
      </c>
      <c r="BA232" s="176" t="str">
        <f>IF(AND('Overflow Report'!$L230="Release [Sewer], Dry Weather",'Overflow Report'!$AA230="May"),'Overflow Report'!$N230,"0")</f>
        <v>0</v>
      </c>
      <c r="BB232" s="176" t="str">
        <f>IF(AND('Overflow Report'!$L230="Release [Sewer], Dry Weather",'Overflow Report'!$AA230="June"),'Overflow Report'!$N230,"0")</f>
        <v>0</v>
      </c>
      <c r="BC232" s="176" t="str">
        <f>IF(AND('Overflow Report'!$L230="Release [Sewer], Dry Weather",'Overflow Report'!$AA230="July"),'Overflow Report'!$N230,"0")</f>
        <v>0</v>
      </c>
      <c r="BD232" s="176" t="str">
        <f>IF(AND('Overflow Report'!$L230="Release [Sewer], Dry Weather",'Overflow Report'!$AA230="August"),'Overflow Report'!$N230,"0")</f>
        <v>0</v>
      </c>
      <c r="BE232" s="176" t="str">
        <f>IF(AND('Overflow Report'!$L230="Release [Sewer], Dry Weather",'Overflow Report'!$AA230="September"),'Overflow Report'!$N230,"0")</f>
        <v>0</v>
      </c>
      <c r="BF232" s="176" t="str">
        <f>IF(AND('Overflow Report'!$L230="Release [Sewer], Dry Weather",'Overflow Report'!$AA230="October"),'Overflow Report'!$N230,"0")</f>
        <v>0</v>
      </c>
      <c r="BG232" s="176" t="str">
        <f>IF(AND('Overflow Report'!$L230="Release [Sewer], Dry Weather",'Overflow Report'!$AA230="November"),'Overflow Report'!$N230,"0")</f>
        <v>0</v>
      </c>
      <c r="BH232" s="176" t="str">
        <f>IF(AND('Overflow Report'!$L230="Release [Sewer], Dry Weather",'Overflow Report'!$AA230="December"),'Overflow Report'!$N230,"0")</f>
        <v>0</v>
      </c>
      <c r="BI232" s="176"/>
      <c r="BJ232" s="176" t="str">
        <f>IF(AND('Overflow Report'!$L230="Release [Sewer], Wet Weather",'Overflow Report'!$AA230="January"),'Overflow Report'!$N230,"0")</f>
        <v>0</v>
      </c>
      <c r="BK232" s="176" t="str">
        <f>IF(AND('Overflow Report'!$L230="Release [Sewer], Wet Weather",'Overflow Report'!$AA230="February"),'Overflow Report'!$N230,"0")</f>
        <v>0</v>
      </c>
      <c r="BL232" s="176" t="str">
        <f>IF(AND('Overflow Report'!$L230="Release [Sewer], Wet Weather",'Overflow Report'!$AA230="March"),'Overflow Report'!$N230,"0")</f>
        <v>0</v>
      </c>
      <c r="BM232" s="176" t="str">
        <f>IF(AND('Overflow Report'!$L230="Release [Sewer], Wet Weather",'Overflow Report'!$AA230="April"),'Overflow Report'!$N230,"0")</f>
        <v>0</v>
      </c>
      <c r="BN232" s="176" t="str">
        <f>IF(AND('Overflow Report'!$L230="Release [Sewer], Wet Weather",'Overflow Report'!$AA230="May"),'Overflow Report'!$N230,"0")</f>
        <v>0</v>
      </c>
      <c r="BO232" s="176" t="str">
        <f>IF(AND('Overflow Report'!$L230="Release [Sewer], Wet Weather",'Overflow Report'!$AA230="June"),'Overflow Report'!$N230,"0")</f>
        <v>0</v>
      </c>
      <c r="BP232" s="176" t="str">
        <f>IF(AND('Overflow Report'!$L230="Release [Sewer], Wet Weather",'Overflow Report'!$AA230="July"),'Overflow Report'!$N230,"0")</f>
        <v>0</v>
      </c>
      <c r="BQ232" s="176" t="str">
        <f>IF(AND('Overflow Report'!$L230="Release [Sewer], Wet Weather",'Overflow Report'!$AA230="August"),'Overflow Report'!$N230,"0")</f>
        <v>0</v>
      </c>
      <c r="BR232" s="176" t="str">
        <f>IF(AND('Overflow Report'!$L230="Release [Sewer], Wet Weather",'Overflow Report'!$AA230="September"),'Overflow Report'!$N230,"0")</f>
        <v>0</v>
      </c>
      <c r="BS232" s="176" t="str">
        <f>IF(AND('Overflow Report'!$L230="Release [Sewer], Wet Weather",'Overflow Report'!$AA230="October"),'Overflow Report'!$N230,"0")</f>
        <v>0</v>
      </c>
      <c r="BT232" s="176" t="str">
        <f>IF(AND('Overflow Report'!$L230="Release [Sewer], Wet Weather",'Overflow Report'!$AA230="November"),'Overflow Report'!$N230,"0")</f>
        <v>0</v>
      </c>
      <c r="BU232" s="176" t="str">
        <f>IF(AND('Overflow Report'!$L230="Release [Sewer], Wet Weather",'Overflow Report'!$AA230="December"),'Overflow Report'!$N230,"0")</f>
        <v>0</v>
      </c>
      <c r="BV232" s="176"/>
      <c r="BW232" s="176"/>
      <c r="BX232" s="176"/>
      <c r="BY232" s="176"/>
      <c r="BZ232" s="176"/>
      <c r="CA232" s="176"/>
      <c r="CB232" s="176"/>
      <c r="CC232" s="176"/>
      <c r="CD232" s="176"/>
      <c r="CE232" s="176"/>
      <c r="CF232" s="176"/>
      <c r="CG232" s="176"/>
      <c r="CH232" s="176"/>
      <c r="CI232" s="176"/>
      <c r="CJ232" s="176"/>
      <c r="DK232" s="159"/>
      <c r="DL232" s="159"/>
      <c r="DM232" s="159"/>
      <c r="DN232" s="159"/>
      <c r="DO232" s="159"/>
      <c r="DP232" s="159"/>
      <c r="DQ232" s="159"/>
      <c r="DR232" s="159"/>
      <c r="DS232" s="159"/>
      <c r="DT232" s="159"/>
      <c r="DU232" s="159"/>
      <c r="DV232" s="159"/>
      <c r="DW232" s="159"/>
      <c r="DX232" s="159"/>
    </row>
    <row r="233" spans="3:128" s="173" customFormat="1" ht="15">
      <c r="C233" s="174"/>
      <c r="D233" s="174"/>
      <c r="E233" s="174"/>
      <c r="R233" s="176"/>
      <c r="S233" s="176"/>
      <c r="T233" s="176"/>
      <c r="U233" s="176"/>
      <c r="V233" s="176"/>
      <c r="W233" s="176" t="str">
        <f>IF(AND('Overflow Report'!$L231="SSO, Dry Weather",'Overflow Report'!$AA231="January"),'Overflow Report'!$N231,"0")</f>
        <v>0</v>
      </c>
      <c r="X233" s="176" t="str">
        <f>IF(AND('Overflow Report'!$L231="SSO, Dry Weather",'Overflow Report'!$AA231="February"),'Overflow Report'!$N231,"0")</f>
        <v>0</v>
      </c>
      <c r="Y233" s="176" t="str">
        <f>IF(AND('Overflow Report'!$L231="SSO, Dry Weather",'Overflow Report'!$AA231="March"),'Overflow Report'!$N231,"0")</f>
        <v>0</v>
      </c>
      <c r="Z233" s="176" t="str">
        <f>IF(AND('Overflow Report'!$L231="SSO, Dry Weather",'Overflow Report'!$AA231="April"),'Overflow Report'!$N231,"0")</f>
        <v>0</v>
      </c>
      <c r="AA233" s="176" t="str">
        <f>IF(AND('Overflow Report'!$L231="SSO, Dry Weather",'Overflow Report'!$AA231="May"),'Overflow Report'!$N231,"0")</f>
        <v>0</v>
      </c>
      <c r="AB233" s="176" t="str">
        <f>IF(AND('Overflow Report'!$L231="SSO, Dry Weather",'Overflow Report'!$AA231="June"),'Overflow Report'!$N231,"0")</f>
        <v>0</v>
      </c>
      <c r="AC233" s="176" t="str">
        <f>IF(AND('Overflow Report'!$L231="SSO, Dry Weather",'Overflow Report'!$AA231="July"),'Overflow Report'!$N231,"0")</f>
        <v>0</v>
      </c>
      <c r="AD233" s="176" t="str">
        <f>IF(AND('Overflow Report'!$L231="SSO, Dry Weather",'Overflow Report'!$AA231="August"),'Overflow Report'!$N231,"0")</f>
        <v>0</v>
      </c>
      <c r="AE233" s="176" t="str">
        <f>IF(AND('Overflow Report'!$L231="SSO, Dry Weather",'Overflow Report'!$AA231="September"),'Overflow Report'!$N231,"0")</f>
        <v>0</v>
      </c>
      <c r="AF233" s="176" t="str">
        <f>IF(AND('Overflow Report'!$L231="SSO, Dry Weather",'Overflow Report'!$AA231="October"),'Overflow Report'!$N231,"0")</f>
        <v>0</v>
      </c>
      <c r="AG233" s="176" t="str">
        <f>IF(AND('Overflow Report'!$L231="SSO, Dry Weather",'Overflow Report'!$AA231="November"),'Overflow Report'!$N231,"0")</f>
        <v>0</v>
      </c>
      <c r="AH233" s="176" t="str">
        <f>IF(AND('Overflow Report'!$L231="SSO, Dry Weather",'Overflow Report'!$AA231="December"),'Overflow Report'!$N231,"0")</f>
        <v>0</v>
      </c>
      <c r="AI233" s="176"/>
      <c r="AJ233" s="176" t="str">
        <f>IF(AND('Overflow Report'!$L231="SSO, Wet Weather",'Overflow Report'!$AA231="January"),'Overflow Report'!$N231,"0")</f>
        <v>0</v>
      </c>
      <c r="AK233" s="176" t="str">
        <f>IF(AND('Overflow Report'!$L231="SSO, Wet Weather",'Overflow Report'!$AA231="February"),'Overflow Report'!$N231,"0")</f>
        <v>0</v>
      </c>
      <c r="AL233" s="176" t="str">
        <f>IF(AND('Overflow Report'!$L231="SSO, Wet Weather",'Overflow Report'!$AA231="March"),'Overflow Report'!$N231,"0")</f>
        <v>0</v>
      </c>
      <c r="AM233" s="176" t="str">
        <f>IF(AND('Overflow Report'!$L231="SSO, Wet Weather",'Overflow Report'!$AA231="April"),'Overflow Report'!$N231,"0")</f>
        <v>0</v>
      </c>
      <c r="AN233" s="176" t="str">
        <f>IF(AND('Overflow Report'!$L231="SSO, Wet Weather",'Overflow Report'!$AA231="May"),'Overflow Report'!$N231,"0")</f>
        <v>0</v>
      </c>
      <c r="AO233" s="176" t="str">
        <f>IF(AND('Overflow Report'!$L231="SSO, Wet Weather",'Overflow Report'!$AA231="June"),'Overflow Report'!$N231,"0")</f>
        <v>0</v>
      </c>
      <c r="AP233" s="176" t="str">
        <f>IF(AND('Overflow Report'!$L231="SSO, Wet Weather",'Overflow Report'!$AA231="July"),'Overflow Report'!$N231,"0")</f>
        <v>0</v>
      </c>
      <c r="AQ233" s="176" t="str">
        <f>IF(AND('Overflow Report'!$L231="SSO, Wet Weather",'Overflow Report'!$AA231="August"),'Overflow Report'!$N231,"0")</f>
        <v>0</v>
      </c>
      <c r="AR233" s="176" t="str">
        <f>IF(AND('Overflow Report'!$L231="SSO, Wet Weather",'Overflow Report'!$AA231="September"),'Overflow Report'!$N231,"0")</f>
        <v>0</v>
      </c>
      <c r="AS233" s="176" t="str">
        <f>IF(AND('Overflow Report'!$L231="SSO, Wet Weather",'Overflow Report'!$AA231="October"),'Overflow Report'!$N231,"0")</f>
        <v>0</v>
      </c>
      <c r="AT233" s="176" t="str">
        <f>IF(AND('Overflow Report'!$L231="SSO, Wet Weather",'Overflow Report'!$AA231="November"),'Overflow Report'!$N231,"0")</f>
        <v>0</v>
      </c>
      <c r="AU233" s="176" t="str">
        <f>IF(AND('Overflow Report'!$L231="SSO, Wet Weather",'Overflow Report'!$AA231="December"),'Overflow Report'!$N231,"0")</f>
        <v>0</v>
      </c>
      <c r="AV233" s="176"/>
      <c r="AW233" s="176" t="str">
        <f>IF(AND('Overflow Report'!$L231="Release [Sewer], Dry Weather",'Overflow Report'!$AA231="January"),'Overflow Report'!$N231,"0")</f>
        <v>0</v>
      </c>
      <c r="AX233" s="176" t="str">
        <f>IF(AND('Overflow Report'!$L231="Release [Sewer], Dry Weather",'Overflow Report'!$AA231="February"),'Overflow Report'!$N231,"0")</f>
        <v>0</v>
      </c>
      <c r="AY233" s="176" t="str">
        <f>IF(AND('Overflow Report'!$L231="Release [Sewer], Dry Weather",'Overflow Report'!$AA231="March"),'Overflow Report'!$N231,"0")</f>
        <v>0</v>
      </c>
      <c r="AZ233" s="176" t="str">
        <f>IF(AND('Overflow Report'!$L231="Release [Sewer], Dry Weather",'Overflow Report'!$AA231="April"),'Overflow Report'!$N231,"0")</f>
        <v>0</v>
      </c>
      <c r="BA233" s="176" t="str">
        <f>IF(AND('Overflow Report'!$L231="Release [Sewer], Dry Weather",'Overflow Report'!$AA231="May"),'Overflow Report'!$N231,"0")</f>
        <v>0</v>
      </c>
      <c r="BB233" s="176" t="str">
        <f>IF(AND('Overflow Report'!$L231="Release [Sewer], Dry Weather",'Overflow Report'!$AA231="June"),'Overflow Report'!$N231,"0")</f>
        <v>0</v>
      </c>
      <c r="BC233" s="176" t="str">
        <f>IF(AND('Overflow Report'!$L231="Release [Sewer], Dry Weather",'Overflow Report'!$AA231="July"),'Overflow Report'!$N231,"0")</f>
        <v>0</v>
      </c>
      <c r="BD233" s="176" t="str">
        <f>IF(AND('Overflow Report'!$L231="Release [Sewer], Dry Weather",'Overflow Report'!$AA231="August"),'Overflow Report'!$N231,"0")</f>
        <v>0</v>
      </c>
      <c r="BE233" s="176" t="str">
        <f>IF(AND('Overflow Report'!$L231="Release [Sewer], Dry Weather",'Overflow Report'!$AA231="September"),'Overflow Report'!$N231,"0")</f>
        <v>0</v>
      </c>
      <c r="BF233" s="176" t="str">
        <f>IF(AND('Overflow Report'!$L231="Release [Sewer], Dry Weather",'Overflow Report'!$AA231="October"),'Overflow Report'!$N231,"0")</f>
        <v>0</v>
      </c>
      <c r="BG233" s="176" t="str">
        <f>IF(AND('Overflow Report'!$L231="Release [Sewer], Dry Weather",'Overflow Report'!$AA231="November"),'Overflow Report'!$N231,"0")</f>
        <v>0</v>
      </c>
      <c r="BH233" s="176" t="str">
        <f>IF(AND('Overflow Report'!$L231="Release [Sewer], Dry Weather",'Overflow Report'!$AA231="December"),'Overflow Report'!$N231,"0")</f>
        <v>0</v>
      </c>
      <c r="BI233" s="176"/>
      <c r="BJ233" s="176" t="str">
        <f>IF(AND('Overflow Report'!$L231="Release [Sewer], Wet Weather",'Overflow Report'!$AA231="January"),'Overflow Report'!$N231,"0")</f>
        <v>0</v>
      </c>
      <c r="BK233" s="176" t="str">
        <f>IF(AND('Overflow Report'!$L231="Release [Sewer], Wet Weather",'Overflow Report'!$AA231="February"),'Overflow Report'!$N231,"0")</f>
        <v>0</v>
      </c>
      <c r="BL233" s="176" t="str">
        <f>IF(AND('Overflow Report'!$L231="Release [Sewer], Wet Weather",'Overflow Report'!$AA231="March"),'Overflow Report'!$N231,"0")</f>
        <v>0</v>
      </c>
      <c r="BM233" s="176" t="str">
        <f>IF(AND('Overflow Report'!$L231="Release [Sewer], Wet Weather",'Overflow Report'!$AA231="April"),'Overflow Report'!$N231,"0")</f>
        <v>0</v>
      </c>
      <c r="BN233" s="176" t="str">
        <f>IF(AND('Overflow Report'!$L231="Release [Sewer], Wet Weather",'Overflow Report'!$AA231="May"),'Overflow Report'!$N231,"0")</f>
        <v>0</v>
      </c>
      <c r="BO233" s="176" t="str">
        <f>IF(AND('Overflow Report'!$L231="Release [Sewer], Wet Weather",'Overflow Report'!$AA231="June"),'Overflow Report'!$N231,"0")</f>
        <v>0</v>
      </c>
      <c r="BP233" s="176" t="str">
        <f>IF(AND('Overflow Report'!$L231="Release [Sewer], Wet Weather",'Overflow Report'!$AA231="July"),'Overflow Report'!$N231,"0")</f>
        <v>0</v>
      </c>
      <c r="BQ233" s="176" t="str">
        <f>IF(AND('Overflow Report'!$L231="Release [Sewer], Wet Weather",'Overflow Report'!$AA231="August"),'Overflow Report'!$N231,"0")</f>
        <v>0</v>
      </c>
      <c r="BR233" s="176" t="str">
        <f>IF(AND('Overflow Report'!$L231="Release [Sewer], Wet Weather",'Overflow Report'!$AA231="September"),'Overflow Report'!$N231,"0")</f>
        <v>0</v>
      </c>
      <c r="BS233" s="176" t="str">
        <f>IF(AND('Overflow Report'!$L231="Release [Sewer], Wet Weather",'Overflow Report'!$AA231="October"),'Overflow Report'!$N231,"0")</f>
        <v>0</v>
      </c>
      <c r="BT233" s="176" t="str">
        <f>IF(AND('Overflow Report'!$L231="Release [Sewer], Wet Weather",'Overflow Report'!$AA231="November"),'Overflow Report'!$N231,"0")</f>
        <v>0</v>
      </c>
      <c r="BU233" s="176" t="str">
        <f>IF(AND('Overflow Report'!$L231="Release [Sewer], Wet Weather",'Overflow Report'!$AA231="December"),'Overflow Report'!$N231,"0")</f>
        <v>0</v>
      </c>
      <c r="BV233" s="176"/>
      <c r="BW233" s="176"/>
      <c r="BX233" s="176"/>
      <c r="BY233" s="176"/>
      <c r="BZ233" s="176"/>
      <c r="CA233" s="176"/>
      <c r="CB233" s="176"/>
      <c r="CC233" s="176"/>
      <c r="CD233" s="176"/>
      <c r="CE233" s="176"/>
      <c r="CF233" s="176"/>
      <c r="CG233" s="176"/>
      <c r="CH233" s="176"/>
      <c r="CI233" s="176"/>
      <c r="CJ233" s="176"/>
      <c r="DK233" s="159"/>
      <c r="DL233" s="159"/>
      <c r="DM233" s="159"/>
      <c r="DN233" s="159"/>
      <c r="DO233" s="159"/>
      <c r="DP233" s="159"/>
      <c r="DQ233" s="159"/>
      <c r="DR233" s="159"/>
      <c r="DS233" s="159"/>
      <c r="DT233" s="159"/>
      <c r="DU233" s="159"/>
      <c r="DV233" s="159"/>
      <c r="DW233" s="159"/>
      <c r="DX233" s="159"/>
    </row>
    <row r="234" spans="3:128" s="173" customFormat="1" ht="15">
      <c r="C234" s="174"/>
      <c r="D234" s="174"/>
      <c r="E234" s="174"/>
      <c r="R234" s="176"/>
      <c r="S234" s="176"/>
      <c r="T234" s="176"/>
      <c r="U234" s="176"/>
      <c r="V234" s="176"/>
      <c r="W234" s="176" t="str">
        <f>IF(AND('Overflow Report'!$L232="SSO, Dry Weather",'Overflow Report'!$AA232="January"),'Overflow Report'!$N232,"0")</f>
        <v>0</v>
      </c>
      <c r="X234" s="176" t="str">
        <f>IF(AND('Overflow Report'!$L232="SSO, Dry Weather",'Overflow Report'!$AA232="February"),'Overflow Report'!$N232,"0")</f>
        <v>0</v>
      </c>
      <c r="Y234" s="176" t="str">
        <f>IF(AND('Overflow Report'!$L232="SSO, Dry Weather",'Overflow Report'!$AA232="March"),'Overflow Report'!$N232,"0")</f>
        <v>0</v>
      </c>
      <c r="Z234" s="176" t="str">
        <f>IF(AND('Overflow Report'!$L232="SSO, Dry Weather",'Overflow Report'!$AA232="April"),'Overflow Report'!$N232,"0")</f>
        <v>0</v>
      </c>
      <c r="AA234" s="176" t="str">
        <f>IF(AND('Overflow Report'!$L232="SSO, Dry Weather",'Overflow Report'!$AA232="May"),'Overflow Report'!$N232,"0")</f>
        <v>0</v>
      </c>
      <c r="AB234" s="176" t="str">
        <f>IF(AND('Overflow Report'!$L232="SSO, Dry Weather",'Overflow Report'!$AA232="June"),'Overflow Report'!$N232,"0")</f>
        <v>0</v>
      </c>
      <c r="AC234" s="176" t="str">
        <f>IF(AND('Overflow Report'!$L232="SSO, Dry Weather",'Overflow Report'!$AA232="July"),'Overflow Report'!$N232,"0")</f>
        <v>0</v>
      </c>
      <c r="AD234" s="176" t="str">
        <f>IF(AND('Overflow Report'!$L232="SSO, Dry Weather",'Overflow Report'!$AA232="August"),'Overflow Report'!$N232,"0")</f>
        <v>0</v>
      </c>
      <c r="AE234" s="176" t="str">
        <f>IF(AND('Overflow Report'!$L232="SSO, Dry Weather",'Overflow Report'!$AA232="September"),'Overflow Report'!$N232,"0")</f>
        <v>0</v>
      </c>
      <c r="AF234" s="176" t="str">
        <f>IF(AND('Overflow Report'!$L232="SSO, Dry Weather",'Overflow Report'!$AA232="October"),'Overflow Report'!$N232,"0")</f>
        <v>0</v>
      </c>
      <c r="AG234" s="176" t="str">
        <f>IF(AND('Overflow Report'!$L232="SSO, Dry Weather",'Overflow Report'!$AA232="November"),'Overflow Report'!$N232,"0")</f>
        <v>0</v>
      </c>
      <c r="AH234" s="176" t="str">
        <f>IF(AND('Overflow Report'!$L232="SSO, Dry Weather",'Overflow Report'!$AA232="December"),'Overflow Report'!$N232,"0")</f>
        <v>0</v>
      </c>
      <c r="AI234" s="176"/>
      <c r="AJ234" s="176" t="str">
        <f>IF(AND('Overflow Report'!$L232="SSO, Wet Weather",'Overflow Report'!$AA232="January"),'Overflow Report'!$N232,"0")</f>
        <v>0</v>
      </c>
      <c r="AK234" s="176" t="str">
        <f>IF(AND('Overflow Report'!$L232="SSO, Wet Weather",'Overflow Report'!$AA232="February"),'Overflow Report'!$N232,"0")</f>
        <v>0</v>
      </c>
      <c r="AL234" s="176" t="str">
        <f>IF(AND('Overflow Report'!$L232="SSO, Wet Weather",'Overflow Report'!$AA232="March"),'Overflow Report'!$N232,"0")</f>
        <v>0</v>
      </c>
      <c r="AM234" s="176" t="str">
        <f>IF(AND('Overflow Report'!$L232="SSO, Wet Weather",'Overflow Report'!$AA232="April"),'Overflow Report'!$N232,"0")</f>
        <v>0</v>
      </c>
      <c r="AN234" s="176" t="str">
        <f>IF(AND('Overflow Report'!$L232="SSO, Wet Weather",'Overflow Report'!$AA232="May"),'Overflow Report'!$N232,"0")</f>
        <v>0</v>
      </c>
      <c r="AO234" s="176" t="str">
        <f>IF(AND('Overflow Report'!$L232="SSO, Wet Weather",'Overflow Report'!$AA232="June"),'Overflow Report'!$N232,"0")</f>
        <v>0</v>
      </c>
      <c r="AP234" s="176" t="str">
        <f>IF(AND('Overflow Report'!$L232="SSO, Wet Weather",'Overflow Report'!$AA232="July"),'Overflow Report'!$N232,"0")</f>
        <v>0</v>
      </c>
      <c r="AQ234" s="176" t="str">
        <f>IF(AND('Overflow Report'!$L232="SSO, Wet Weather",'Overflow Report'!$AA232="August"),'Overflow Report'!$N232,"0")</f>
        <v>0</v>
      </c>
      <c r="AR234" s="176" t="str">
        <f>IF(AND('Overflow Report'!$L232="SSO, Wet Weather",'Overflow Report'!$AA232="September"),'Overflow Report'!$N232,"0")</f>
        <v>0</v>
      </c>
      <c r="AS234" s="176" t="str">
        <f>IF(AND('Overflow Report'!$L232="SSO, Wet Weather",'Overflow Report'!$AA232="October"),'Overflow Report'!$N232,"0")</f>
        <v>0</v>
      </c>
      <c r="AT234" s="176" t="str">
        <f>IF(AND('Overflow Report'!$L232="SSO, Wet Weather",'Overflow Report'!$AA232="November"),'Overflow Report'!$N232,"0")</f>
        <v>0</v>
      </c>
      <c r="AU234" s="176" t="str">
        <f>IF(AND('Overflow Report'!$L232="SSO, Wet Weather",'Overflow Report'!$AA232="December"),'Overflow Report'!$N232,"0")</f>
        <v>0</v>
      </c>
      <c r="AV234" s="176"/>
      <c r="AW234" s="176" t="str">
        <f>IF(AND('Overflow Report'!$L232="Release [Sewer], Dry Weather",'Overflow Report'!$AA232="January"),'Overflow Report'!$N232,"0")</f>
        <v>0</v>
      </c>
      <c r="AX234" s="176" t="str">
        <f>IF(AND('Overflow Report'!$L232="Release [Sewer], Dry Weather",'Overflow Report'!$AA232="February"),'Overflow Report'!$N232,"0")</f>
        <v>0</v>
      </c>
      <c r="AY234" s="176" t="str">
        <f>IF(AND('Overflow Report'!$L232="Release [Sewer], Dry Weather",'Overflow Report'!$AA232="March"),'Overflow Report'!$N232,"0")</f>
        <v>0</v>
      </c>
      <c r="AZ234" s="176" t="str">
        <f>IF(AND('Overflow Report'!$L232="Release [Sewer], Dry Weather",'Overflow Report'!$AA232="April"),'Overflow Report'!$N232,"0")</f>
        <v>0</v>
      </c>
      <c r="BA234" s="176" t="str">
        <f>IF(AND('Overflow Report'!$L232="Release [Sewer], Dry Weather",'Overflow Report'!$AA232="May"),'Overflow Report'!$N232,"0")</f>
        <v>0</v>
      </c>
      <c r="BB234" s="176" t="str">
        <f>IF(AND('Overflow Report'!$L232="Release [Sewer], Dry Weather",'Overflow Report'!$AA232="June"),'Overflow Report'!$N232,"0")</f>
        <v>0</v>
      </c>
      <c r="BC234" s="176" t="str">
        <f>IF(AND('Overflow Report'!$L232="Release [Sewer], Dry Weather",'Overflow Report'!$AA232="July"),'Overflow Report'!$N232,"0")</f>
        <v>0</v>
      </c>
      <c r="BD234" s="176" t="str">
        <f>IF(AND('Overflow Report'!$L232="Release [Sewer], Dry Weather",'Overflow Report'!$AA232="August"),'Overflow Report'!$N232,"0")</f>
        <v>0</v>
      </c>
      <c r="BE234" s="176" t="str">
        <f>IF(AND('Overflow Report'!$L232="Release [Sewer], Dry Weather",'Overflow Report'!$AA232="September"),'Overflow Report'!$N232,"0")</f>
        <v>0</v>
      </c>
      <c r="BF234" s="176" t="str">
        <f>IF(AND('Overflow Report'!$L232="Release [Sewer], Dry Weather",'Overflow Report'!$AA232="October"),'Overflow Report'!$N232,"0")</f>
        <v>0</v>
      </c>
      <c r="BG234" s="176" t="str">
        <f>IF(AND('Overflow Report'!$L232="Release [Sewer], Dry Weather",'Overflow Report'!$AA232="November"),'Overflow Report'!$N232,"0")</f>
        <v>0</v>
      </c>
      <c r="BH234" s="176" t="str">
        <f>IF(AND('Overflow Report'!$L232="Release [Sewer], Dry Weather",'Overflow Report'!$AA232="December"),'Overflow Report'!$N232,"0")</f>
        <v>0</v>
      </c>
      <c r="BI234" s="176"/>
      <c r="BJ234" s="176" t="str">
        <f>IF(AND('Overflow Report'!$L232="Release [Sewer], Wet Weather",'Overflow Report'!$AA232="January"),'Overflow Report'!$N232,"0")</f>
        <v>0</v>
      </c>
      <c r="BK234" s="176" t="str">
        <f>IF(AND('Overflow Report'!$L232="Release [Sewer], Wet Weather",'Overflow Report'!$AA232="February"),'Overflow Report'!$N232,"0")</f>
        <v>0</v>
      </c>
      <c r="BL234" s="176" t="str">
        <f>IF(AND('Overflow Report'!$L232="Release [Sewer], Wet Weather",'Overflow Report'!$AA232="March"),'Overflow Report'!$N232,"0")</f>
        <v>0</v>
      </c>
      <c r="BM234" s="176" t="str">
        <f>IF(AND('Overflow Report'!$L232="Release [Sewer], Wet Weather",'Overflow Report'!$AA232="April"),'Overflow Report'!$N232,"0")</f>
        <v>0</v>
      </c>
      <c r="BN234" s="176" t="str">
        <f>IF(AND('Overflow Report'!$L232="Release [Sewer], Wet Weather",'Overflow Report'!$AA232="May"),'Overflow Report'!$N232,"0")</f>
        <v>0</v>
      </c>
      <c r="BO234" s="176" t="str">
        <f>IF(AND('Overflow Report'!$L232="Release [Sewer], Wet Weather",'Overflow Report'!$AA232="June"),'Overflow Report'!$N232,"0")</f>
        <v>0</v>
      </c>
      <c r="BP234" s="176" t="str">
        <f>IF(AND('Overflow Report'!$L232="Release [Sewer], Wet Weather",'Overflow Report'!$AA232="July"),'Overflow Report'!$N232,"0")</f>
        <v>0</v>
      </c>
      <c r="BQ234" s="176" t="str">
        <f>IF(AND('Overflow Report'!$L232="Release [Sewer], Wet Weather",'Overflow Report'!$AA232="August"),'Overflow Report'!$N232,"0")</f>
        <v>0</v>
      </c>
      <c r="BR234" s="176" t="str">
        <f>IF(AND('Overflow Report'!$L232="Release [Sewer], Wet Weather",'Overflow Report'!$AA232="September"),'Overflow Report'!$N232,"0")</f>
        <v>0</v>
      </c>
      <c r="BS234" s="176" t="str">
        <f>IF(AND('Overflow Report'!$L232="Release [Sewer], Wet Weather",'Overflow Report'!$AA232="October"),'Overflow Report'!$N232,"0")</f>
        <v>0</v>
      </c>
      <c r="BT234" s="176" t="str">
        <f>IF(AND('Overflow Report'!$L232="Release [Sewer], Wet Weather",'Overflow Report'!$AA232="November"),'Overflow Report'!$N232,"0")</f>
        <v>0</v>
      </c>
      <c r="BU234" s="176" t="str">
        <f>IF(AND('Overflow Report'!$L232="Release [Sewer], Wet Weather",'Overflow Report'!$AA232="December"),'Overflow Report'!$N232,"0")</f>
        <v>0</v>
      </c>
      <c r="BV234" s="176"/>
      <c r="BW234" s="176"/>
      <c r="BX234" s="176"/>
      <c r="BY234" s="176"/>
      <c r="BZ234" s="176"/>
      <c r="CA234" s="176"/>
      <c r="CB234" s="176"/>
      <c r="CC234" s="176"/>
      <c r="CD234" s="176"/>
      <c r="CE234" s="176"/>
      <c r="CF234" s="176"/>
      <c r="CG234" s="176"/>
      <c r="CH234" s="176"/>
      <c r="CI234" s="176"/>
      <c r="CJ234" s="176"/>
      <c r="DK234" s="159"/>
      <c r="DL234" s="159"/>
      <c r="DM234" s="159"/>
      <c r="DN234" s="159"/>
      <c r="DO234" s="159"/>
      <c r="DP234" s="159"/>
      <c r="DQ234" s="159"/>
      <c r="DR234" s="159"/>
      <c r="DS234" s="159"/>
      <c r="DT234" s="159"/>
      <c r="DU234" s="159"/>
      <c r="DV234" s="159"/>
      <c r="DW234" s="159"/>
      <c r="DX234" s="159"/>
    </row>
    <row r="235" spans="3:128" s="173" customFormat="1" ht="15">
      <c r="C235" s="174"/>
      <c r="D235" s="174"/>
      <c r="E235" s="174"/>
      <c r="R235" s="176"/>
      <c r="S235" s="176"/>
      <c r="T235" s="176"/>
      <c r="U235" s="176"/>
      <c r="V235" s="176"/>
      <c r="W235" s="176" t="str">
        <f>IF(AND('Overflow Report'!$L233="SSO, Dry Weather",'Overflow Report'!$AA233="January"),'Overflow Report'!$N233,"0")</f>
        <v>0</v>
      </c>
      <c r="X235" s="176" t="str">
        <f>IF(AND('Overflow Report'!$L233="SSO, Dry Weather",'Overflow Report'!$AA233="February"),'Overflow Report'!$N233,"0")</f>
        <v>0</v>
      </c>
      <c r="Y235" s="176" t="str">
        <f>IF(AND('Overflow Report'!$L233="SSO, Dry Weather",'Overflow Report'!$AA233="March"),'Overflow Report'!$N233,"0")</f>
        <v>0</v>
      </c>
      <c r="Z235" s="176" t="str">
        <f>IF(AND('Overflow Report'!$L233="SSO, Dry Weather",'Overflow Report'!$AA233="April"),'Overflow Report'!$N233,"0")</f>
        <v>0</v>
      </c>
      <c r="AA235" s="176" t="str">
        <f>IF(AND('Overflow Report'!$L233="SSO, Dry Weather",'Overflow Report'!$AA233="May"),'Overflow Report'!$N233,"0")</f>
        <v>0</v>
      </c>
      <c r="AB235" s="176" t="str">
        <f>IF(AND('Overflow Report'!$L233="SSO, Dry Weather",'Overflow Report'!$AA233="June"),'Overflow Report'!$N233,"0")</f>
        <v>0</v>
      </c>
      <c r="AC235" s="176" t="str">
        <f>IF(AND('Overflow Report'!$L233="SSO, Dry Weather",'Overflow Report'!$AA233="July"),'Overflow Report'!$N233,"0")</f>
        <v>0</v>
      </c>
      <c r="AD235" s="176" t="str">
        <f>IF(AND('Overflow Report'!$L233="SSO, Dry Weather",'Overflow Report'!$AA233="August"),'Overflow Report'!$N233,"0")</f>
        <v>0</v>
      </c>
      <c r="AE235" s="176" t="str">
        <f>IF(AND('Overflow Report'!$L233="SSO, Dry Weather",'Overflow Report'!$AA233="September"),'Overflow Report'!$N233,"0")</f>
        <v>0</v>
      </c>
      <c r="AF235" s="176" t="str">
        <f>IF(AND('Overflow Report'!$L233="SSO, Dry Weather",'Overflow Report'!$AA233="October"),'Overflow Report'!$N233,"0")</f>
        <v>0</v>
      </c>
      <c r="AG235" s="176" t="str">
        <f>IF(AND('Overflow Report'!$L233="SSO, Dry Weather",'Overflow Report'!$AA233="November"),'Overflow Report'!$N233,"0")</f>
        <v>0</v>
      </c>
      <c r="AH235" s="176" t="str">
        <f>IF(AND('Overflow Report'!$L233="SSO, Dry Weather",'Overflow Report'!$AA233="December"),'Overflow Report'!$N233,"0")</f>
        <v>0</v>
      </c>
      <c r="AI235" s="176"/>
      <c r="AJ235" s="176" t="str">
        <f>IF(AND('Overflow Report'!$L233="SSO, Wet Weather",'Overflow Report'!$AA233="January"),'Overflow Report'!$N233,"0")</f>
        <v>0</v>
      </c>
      <c r="AK235" s="176" t="str">
        <f>IF(AND('Overflow Report'!$L233="SSO, Wet Weather",'Overflow Report'!$AA233="February"),'Overflow Report'!$N233,"0")</f>
        <v>0</v>
      </c>
      <c r="AL235" s="176" t="str">
        <f>IF(AND('Overflow Report'!$L233="SSO, Wet Weather",'Overflow Report'!$AA233="March"),'Overflow Report'!$N233,"0")</f>
        <v>0</v>
      </c>
      <c r="AM235" s="176" t="str">
        <f>IF(AND('Overflow Report'!$L233="SSO, Wet Weather",'Overflow Report'!$AA233="April"),'Overflow Report'!$N233,"0")</f>
        <v>0</v>
      </c>
      <c r="AN235" s="176" t="str">
        <f>IF(AND('Overflow Report'!$L233="SSO, Wet Weather",'Overflow Report'!$AA233="May"),'Overflow Report'!$N233,"0")</f>
        <v>0</v>
      </c>
      <c r="AO235" s="176" t="str">
        <f>IF(AND('Overflow Report'!$L233="SSO, Wet Weather",'Overflow Report'!$AA233="June"),'Overflow Report'!$N233,"0")</f>
        <v>0</v>
      </c>
      <c r="AP235" s="176" t="str">
        <f>IF(AND('Overflow Report'!$L233="SSO, Wet Weather",'Overflow Report'!$AA233="July"),'Overflow Report'!$N233,"0")</f>
        <v>0</v>
      </c>
      <c r="AQ235" s="176" t="str">
        <f>IF(AND('Overflow Report'!$L233="SSO, Wet Weather",'Overflow Report'!$AA233="August"),'Overflow Report'!$N233,"0")</f>
        <v>0</v>
      </c>
      <c r="AR235" s="176" t="str">
        <f>IF(AND('Overflow Report'!$L233="SSO, Wet Weather",'Overflow Report'!$AA233="September"),'Overflow Report'!$N233,"0")</f>
        <v>0</v>
      </c>
      <c r="AS235" s="176" t="str">
        <f>IF(AND('Overflow Report'!$L233="SSO, Wet Weather",'Overflow Report'!$AA233="October"),'Overflow Report'!$N233,"0")</f>
        <v>0</v>
      </c>
      <c r="AT235" s="176" t="str">
        <f>IF(AND('Overflow Report'!$L233="SSO, Wet Weather",'Overflow Report'!$AA233="November"),'Overflow Report'!$N233,"0")</f>
        <v>0</v>
      </c>
      <c r="AU235" s="176" t="str">
        <f>IF(AND('Overflow Report'!$L233="SSO, Wet Weather",'Overflow Report'!$AA233="December"),'Overflow Report'!$N233,"0")</f>
        <v>0</v>
      </c>
      <c r="AV235" s="176"/>
      <c r="AW235" s="176" t="str">
        <f>IF(AND('Overflow Report'!$L233="Release [Sewer], Dry Weather",'Overflow Report'!$AA233="January"),'Overflow Report'!$N233,"0")</f>
        <v>0</v>
      </c>
      <c r="AX235" s="176" t="str">
        <f>IF(AND('Overflow Report'!$L233="Release [Sewer], Dry Weather",'Overflow Report'!$AA233="February"),'Overflow Report'!$N233,"0")</f>
        <v>0</v>
      </c>
      <c r="AY235" s="176" t="str">
        <f>IF(AND('Overflow Report'!$L233="Release [Sewer], Dry Weather",'Overflow Report'!$AA233="March"),'Overflow Report'!$N233,"0")</f>
        <v>0</v>
      </c>
      <c r="AZ235" s="176" t="str">
        <f>IF(AND('Overflow Report'!$L233="Release [Sewer], Dry Weather",'Overflow Report'!$AA233="April"),'Overflow Report'!$N233,"0")</f>
        <v>0</v>
      </c>
      <c r="BA235" s="176" t="str">
        <f>IF(AND('Overflow Report'!$L233="Release [Sewer], Dry Weather",'Overflow Report'!$AA233="May"),'Overflow Report'!$N233,"0")</f>
        <v>0</v>
      </c>
      <c r="BB235" s="176" t="str">
        <f>IF(AND('Overflow Report'!$L233="Release [Sewer], Dry Weather",'Overflow Report'!$AA233="June"),'Overflow Report'!$N233,"0")</f>
        <v>0</v>
      </c>
      <c r="BC235" s="176" t="str">
        <f>IF(AND('Overflow Report'!$L233="Release [Sewer], Dry Weather",'Overflow Report'!$AA233="July"),'Overflow Report'!$N233,"0")</f>
        <v>0</v>
      </c>
      <c r="BD235" s="176" t="str">
        <f>IF(AND('Overflow Report'!$L233="Release [Sewer], Dry Weather",'Overflow Report'!$AA233="August"),'Overflow Report'!$N233,"0")</f>
        <v>0</v>
      </c>
      <c r="BE235" s="176" t="str">
        <f>IF(AND('Overflow Report'!$L233="Release [Sewer], Dry Weather",'Overflow Report'!$AA233="September"),'Overflow Report'!$N233,"0")</f>
        <v>0</v>
      </c>
      <c r="BF235" s="176" t="str">
        <f>IF(AND('Overflow Report'!$L233="Release [Sewer], Dry Weather",'Overflow Report'!$AA233="October"),'Overflow Report'!$N233,"0")</f>
        <v>0</v>
      </c>
      <c r="BG235" s="176" t="str">
        <f>IF(AND('Overflow Report'!$L233="Release [Sewer], Dry Weather",'Overflow Report'!$AA233="November"),'Overflow Report'!$N233,"0")</f>
        <v>0</v>
      </c>
      <c r="BH235" s="176" t="str">
        <f>IF(AND('Overflow Report'!$L233="Release [Sewer], Dry Weather",'Overflow Report'!$AA233="December"),'Overflow Report'!$N233,"0")</f>
        <v>0</v>
      </c>
      <c r="BI235" s="176"/>
      <c r="BJ235" s="176" t="str">
        <f>IF(AND('Overflow Report'!$L233="Release [Sewer], Wet Weather",'Overflow Report'!$AA233="January"),'Overflow Report'!$N233,"0")</f>
        <v>0</v>
      </c>
      <c r="BK235" s="176" t="str">
        <f>IF(AND('Overflow Report'!$L233="Release [Sewer], Wet Weather",'Overflow Report'!$AA233="February"),'Overflow Report'!$N233,"0")</f>
        <v>0</v>
      </c>
      <c r="BL235" s="176" t="str">
        <f>IF(AND('Overflow Report'!$L233="Release [Sewer], Wet Weather",'Overflow Report'!$AA233="March"),'Overflow Report'!$N233,"0")</f>
        <v>0</v>
      </c>
      <c r="BM235" s="176" t="str">
        <f>IF(AND('Overflow Report'!$L233="Release [Sewer], Wet Weather",'Overflow Report'!$AA233="April"),'Overflow Report'!$N233,"0")</f>
        <v>0</v>
      </c>
      <c r="BN235" s="176" t="str">
        <f>IF(AND('Overflow Report'!$L233="Release [Sewer], Wet Weather",'Overflow Report'!$AA233="May"),'Overflow Report'!$N233,"0")</f>
        <v>0</v>
      </c>
      <c r="BO235" s="176" t="str">
        <f>IF(AND('Overflow Report'!$L233="Release [Sewer], Wet Weather",'Overflow Report'!$AA233="June"),'Overflow Report'!$N233,"0")</f>
        <v>0</v>
      </c>
      <c r="BP235" s="176" t="str">
        <f>IF(AND('Overflow Report'!$L233="Release [Sewer], Wet Weather",'Overflow Report'!$AA233="July"),'Overflow Report'!$N233,"0")</f>
        <v>0</v>
      </c>
      <c r="BQ235" s="176" t="str">
        <f>IF(AND('Overflow Report'!$L233="Release [Sewer], Wet Weather",'Overflow Report'!$AA233="August"),'Overflow Report'!$N233,"0")</f>
        <v>0</v>
      </c>
      <c r="BR235" s="176" t="str">
        <f>IF(AND('Overflow Report'!$L233="Release [Sewer], Wet Weather",'Overflow Report'!$AA233="September"),'Overflow Report'!$N233,"0")</f>
        <v>0</v>
      </c>
      <c r="BS235" s="176" t="str">
        <f>IF(AND('Overflow Report'!$L233="Release [Sewer], Wet Weather",'Overflow Report'!$AA233="October"),'Overflow Report'!$N233,"0")</f>
        <v>0</v>
      </c>
      <c r="BT235" s="176" t="str">
        <f>IF(AND('Overflow Report'!$L233="Release [Sewer], Wet Weather",'Overflow Report'!$AA233="November"),'Overflow Report'!$N233,"0")</f>
        <v>0</v>
      </c>
      <c r="BU235" s="176" t="str">
        <f>IF(AND('Overflow Report'!$L233="Release [Sewer], Wet Weather",'Overflow Report'!$AA233="December"),'Overflow Report'!$N233,"0")</f>
        <v>0</v>
      </c>
      <c r="BV235" s="176"/>
      <c r="BW235" s="176"/>
      <c r="BX235" s="176"/>
      <c r="BY235" s="176"/>
      <c r="BZ235" s="176"/>
      <c r="CA235" s="176"/>
      <c r="CB235" s="176"/>
      <c r="CC235" s="176"/>
      <c r="CD235" s="176"/>
      <c r="CE235" s="176"/>
      <c r="CF235" s="176"/>
      <c r="CG235" s="176"/>
      <c r="CH235" s="176"/>
      <c r="CI235" s="176"/>
      <c r="CJ235" s="176"/>
      <c r="DK235" s="159"/>
      <c r="DL235" s="159"/>
      <c r="DM235" s="159"/>
      <c r="DN235" s="159"/>
      <c r="DO235" s="159"/>
      <c r="DP235" s="159"/>
      <c r="DQ235" s="159"/>
      <c r="DR235" s="159"/>
      <c r="DS235" s="159"/>
      <c r="DT235" s="159"/>
      <c r="DU235" s="159"/>
      <c r="DV235" s="159"/>
      <c r="DW235" s="159"/>
      <c r="DX235" s="159"/>
    </row>
    <row r="236" spans="3:128" s="173" customFormat="1" ht="15">
      <c r="C236" s="174"/>
      <c r="D236" s="174"/>
      <c r="E236" s="174"/>
      <c r="R236" s="176"/>
      <c r="S236" s="176"/>
      <c r="T236" s="176"/>
      <c r="U236" s="176"/>
      <c r="V236" s="176"/>
      <c r="W236" s="176" t="str">
        <f>IF(AND('Overflow Report'!$L234="SSO, Dry Weather",'Overflow Report'!$AA234="January"),'Overflow Report'!$N234,"0")</f>
        <v>0</v>
      </c>
      <c r="X236" s="176" t="str">
        <f>IF(AND('Overflow Report'!$L234="SSO, Dry Weather",'Overflow Report'!$AA234="February"),'Overflow Report'!$N234,"0")</f>
        <v>0</v>
      </c>
      <c r="Y236" s="176" t="str">
        <f>IF(AND('Overflow Report'!$L234="SSO, Dry Weather",'Overflow Report'!$AA234="March"),'Overflow Report'!$N234,"0")</f>
        <v>0</v>
      </c>
      <c r="Z236" s="176" t="str">
        <f>IF(AND('Overflow Report'!$L234="SSO, Dry Weather",'Overflow Report'!$AA234="April"),'Overflow Report'!$N234,"0")</f>
        <v>0</v>
      </c>
      <c r="AA236" s="176" t="str">
        <f>IF(AND('Overflow Report'!$L234="SSO, Dry Weather",'Overflow Report'!$AA234="May"),'Overflow Report'!$N234,"0")</f>
        <v>0</v>
      </c>
      <c r="AB236" s="176" t="str">
        <f>IF(AND('Overflow Report'!$L234="SSO, Dry Weather",'Overflow Report'!$AA234="June"),'Overflow Report'!$N234,"0")</f>
        <v>0</v>
      </c>
      <c r="AC236" s="176" t="str">
        <f>IF(AND('Overflow Report'!$L234="SSO, Dry Weather",'Overflow Report'!$AA234="July"),'Overflow Report'!$N234,"0")</f>
        <v>0</v>
      </c>
      <c r="AD236" s="176" t="str">
        <f>IF(AND('Overflow Report'!$L234="SSO, Dry Weather",'Overflow Report'!$AA234="August"),'Overflow Report'!$N234,"0")</f>
        <v>0</v>
      </c>
      <c r="AE236" s="176" t="str">
        <f>IF(AND('Overflow Report'!$L234="SSO, Dry Weather",'Overflow Report'!$AA234="September"),'Overflow Report'!$N234,"0")</f>
        <v>0</v>
      </c>
      <c r="AF236" s="176" t="str">
        <f>IF(AND('Overflow Report'!$L234="SSO, Dry Weather",'Overflow Report'!$AA234="October"),'Overflow Report'!$N234,"0")</f>
        <v>0</v>
      </c>
      <c r="AG236" s="176" t="str">
        <f>IF(AND('Overflow Report'!$L234="SSO, Dry Weather",'Overflow Report'!$AA234="November"),'Overflow Report'!$N234,"0")</f>
        <v>0</v>
      </c>
      <c r="AH236" s="176" t="str">
        <f>IF(AND('Overflow Report'!$L234="SSO, Dry Weather",'Overflow Report'!$AA234="December"),'Overflow Report'!$N234,"0")</f>
        <v>0</v>
      </c>
      <c r="AI236" s="176"/>
      <c r="AJ236" s="176" t="str">
        <f>IF(AND('Overflow Report'!$L234="SSO, Wet Weather",'Overflow Report'!$AA234="January"),'Overflow Report'!$N234,"0")</f>
        <v>0</v>
      </c>
      <c r="AK236" s="176" t="str">
        <f>IF(AND('Overflow Report'!$L234="SSO, Wet Weather",'Overflow Report'!$AA234="February"),'Overflow Report'!$N234,"0")</f>
        <v>0</v>
      </c>
      <c r="AL236" s="176" t="str">
        <f>IF(AND('Overflow Report'!$L234="SSO, Wet Weather",'Overflow Report'!$AA234="March"),'Overflow Report'!$N234,"0")</f>
        <v>0</v>
      </c>
      <c r="AM236" s="176" t="str">
        <f>IF(AND('Overflow Report'!$L234="SSO, Wet Weather",'Overflow Report'!$AA234="April"),'Overflow Report'!$N234,"0")</f>
        <v>0</v>
      </c>
      <c r="AN236" s="176" t="str">
        <f>IF(AND('Overflow Report'!$L234="SSO, Wet Weather",'Overflow Report'!$AA234="May"),'Overflow Report'!$N234,"0")</f>
        <v>0</v>
      </c>
      <c r="AO236" s="176" t="str">
        <f>IF(AND('Overflow Report'!$L234="SSO, Wet Weather",'Overflow Report'!$AA234="June"),'Overflow Report'!$N234,"0")</f>
        <v>0</v>
      </c>
      <c r="AP236" s="176" t="str">
        <f>IF(AND('Overflow Report'!$L234="SSO, Wet Weather",'Overflow Report'!$AA234="July"),'Overflow Report'!$N234,"0")</f>
        <v>0</v>
      </c>
      <c r="AQ236" s="176" t="str">
        <f>IF(AND('Overflow Report'!$L234="SSO, Wet Weather",'Overflow Report'!$AA234="August"),'Overflow Report'!$N234,"0")</f>
        <v>0</v>
      </c>
      <c r="AR236" s="176" t="str">
        <f>IF(AND('Overflow Report'!$L234="SSO, Wet Weather",'Overflow Report'!$AA234="September"),'Overflow Report'!$N234,"0")</f>
        <v>0</v>
      </c>
      <c r="AS236" s="176" t="str">
        <f>IF(AND('Overflow Report'!$L234="SSO, Wet Weather",'Overflow Report'!$AA234="October"),'Overflow Report'!$N234,"0")</f>
        <v>0</v>
      </c>
      <c r="AT236" s="176" t="str">
        <f>IF(AND('Overflow Report'!$L234="SSO, Wet Weather",'Overflow Report'!$AA234="November"),'Overflow Report'!$N234,"0")</f>
        <v>0</v>
      </c>
      <c r="AU236" s="176" t="str">
        <f>IF(AND('Overflow Report'!$L234="SSO, Wet Weather",'Overflow Report'!$AA234="December"),'Overflow Report'!$N234,"0")</f>
        <v>0</v>
      </c>
      <c r="AV236" s="176"/>
      <c r="AW236" s="176" t="str">
        <f>IF(AND('Overflow Report'!$L234="Release [Sewer], Dry Weather",'Overflow Report'!$AA234="January"),'Overflow Report'!$N234,"0")</f>
        <v>0</v>
      </c>
      <c r="AX236" s="176" t="str">
        <f>IF(AND('Overflow Report'!$L234="Release [Sewer], Dry Weather",'Overflow Report'!$AA234="February"),'Overflow Report'!$N234,"0")</f>
        <v>0</v>
      </c>
      <c r="AY236" s="176" t="str">
        <f>IF(AND('Overflow Report'!$L234="Release [Sewer], Dry Weather",'Overflow Report'!$AA234="March"),'Overflow Report'!$N234,"0")</f>
        <v>0</v>
      </c>
      <c r="AZ236" s="176" t="str">
        <f>IF(AND('Overflow Report'!$L234="Release [Sewer], Dry Weather",'Overflow Report'!$AA234="April"),'Overflow Report'!$N234,"0")</f>
        <v>0</v>
      </c>
      <c r="BA236" s="176" t="str">
        <f>IF(AND('Overflow Report'!$L234="Release [Sewer], Dry Weather",'Overflow Report'!$AA234="May"),'Overflow Report'!$N234,"0")</f>
        <v>0</v>
      </c>
      <c r="BB236" s="176" t="str">
        <f>IF(AND('Overflow Report'!$L234="Release [Sewer], Dry Weather",'Overflow Report'!$AA234="June"),'Overflow Report'!$N234,"0")</f>
        <v>0</v>
      </c>
      <c r="BC236" s="176" t="str">
        <f>IF(AND('Overflow Report'!$L234="Release [Sewer], Dry Weather",'Overflow Report'!$AA234="July"),'Overflow Report'!$N234,"0")</f>
        <v>0</v>
      </c>
      <c r="BD236" s="176" t="str">
        <f>IF(AND('Overflow Report'!$L234="Release [Sewer], Dry Weather",'Overflow Report'!$AA234="August"),'Overflow Report'!$N234,"0")</f>
        <v>0</v>
      </c>
      <c r="BE236" s="176" t="str">
        <f>IF(AND('Overflow Report'!$L234="Release [Sewer], Dry Weather",'Overflow Report'!$AA234="September"),'Overflow Report'!$N234,"0")</f>
        <v>0</v>
      </c>
      <c r="BF236" s="176" t="str">
        <f>IF(AND('Overflow Report'!$L234="Release [Sewer], Dry Weather",'Overflow Report'!$AA234="October"),'Overflow Report'!$N234,"0")</f>
        <v>0</v>
      </c>
      <c r="BG236" s="176" t="str">
        <f>IF(AND('Overflow Report'!$L234="Release [Sewer], Dry Weather",'Overflow Report'!$AA234="November"),'Overflow Report'!$N234,"0")</f>
        <v>0</v>
      </c>
      <c r="BH236" s="176" t="str">
        <f>IF(AND('Overflow Report'!$L234="Release [Sewer], Dry Weather",'Overflow Report'!$AA234="December"),'Overflow Report'!$N234,"0")</f>
        <v>0</v>
      </c>
      <c r="BI236" s="176"/>
      <c r="BJ236" s="176" t="str">
        <f>IF(AND('Overflow Report'!$L234="Release [Sewer], Wet Weather",'Overflow Report'!$AA234="January"),'Overflow Report'!$N234,"0")</f>
        <v>0</v>
      </c>
      <c r="BK236" s="176" t="str">
        <f>IF(AND('Overflow Report'!$L234="Release [Sewer], Wet Weather",'Overflow Report'!$AA234="February"),'Overflow Report'!$N234,"0")</f>
        <v>0</v>
      </c>
      <c r="BL236" s="176" t="str">
        <f>IF(AND('Overflow Report'!$L234="Release [Sewer], Wet Weather",'Overflow Report'!$AA234="March"),'Overflow Report'!$N234,"0")</f>
        <v>0</v>
      </c>
      <c r="BM236" s="176" t="str">
        <f>IF(AND('Overflow Report'!$L234="Release [Sewer], Wet Weather",'Overflow Report'!$AA234="April"),'Overflow Report'!$N234,"0")</f>
        <v>0</v>
      </c>
      <c r="BN236" s="176" t="str">
        <f>IF(AND('Overflow Report'!$L234="Release [Sewer], Wet Weather",'Overflow Report'!$AA234="May"),'Overflow Report'!$N234,"0")</f>
        <v>0</v>
      </c>
      <c r="BO236" s="176" t="str">
        <f>IF(AND('Overflow Report'!$L234="Release [Sewer], Wet Weather",'Overflow Report'!$AA234="June"),'Overflow Report'!$N234,"0")</f>
        <v>0</v>
      </c>
      <c r="BP236" s="176" t="str">
        <f>IF(AND('Overflow Report'!$L234="Release [Sewer], Wet Weather",'Overflow Report'!$AA234="July"),'Overflow Report'!$N234,"0")</f>
        <v>0</v>
      </c>
      <c r="BQ236" s="176" t="str">
        <f>IF(AND('Overflow Report'!$L234="Release [Sewer], Wet Weather",'Overflow Report'!$AA234="August"),'Overflow Report'!$N234,"0")</f>
        <v>0</v>
      </c>
      <c r="BR236" s="176" t="str">
        <f>IF(AND('Overflow Report'!$L234="Release [Sewer], Wet Weather",'Overflow Report'!$AA234="September"),'Overflow Report'!$N234,"0")</f>
        <v>0</v>
      </c>
      <c r="BS236" s="176" t="str">
        <f>IF(AND('Overflow Report'!$L234="Release [Sewer], Wet Weather",'Overflow Report'!$AA234="October"),'Overflow Report'!$N234,"0")</f>
        <v>0</v>
      </c>
      <c r="BT236" s="176" t="str">
        <f>IF(AND('Overflow Report'!$L234="Release [Sewer], Wet Weather",'Overflow Report'!$AA234="November"),'Overflow Report'!$N234,"0")</f>
        <v>0</v>
      </c>
      <c r="BU236" s="176" t="str">
        <f>IF(AND('Overflow Report'!$L234="Release [Sewer], Wet Weather",'Overflow Report'!$AA234="December"),'Overflow Report'!$N234,"0")</f>
        <v>0</v>
      </c>
      <c r="BV236" s="176"/>
      <c r="BW236" s="176"/>
      <c r="BX236" s="176"/>
      <c r="BY236" s="176"/>
      <c r="BZ236" s="176"/>
      <c r="CA236" s="176"/>
      <c r="CB236" s="176"/>
      <c r="CC236" s="176"/>
      <c r="CD236" s="176"/>
      <c r="CE236" s="176"/>
      <c r="CF236" s="176"/>
      <c r="CG236" s="176"/>
      <c r="CH236" s="176"/>
      <c r="CI236" s="176"/>
      <c r="CJ236" s="176"/>
      <c r="DK236" s="159"/>
      <c r="DL236" s="159"/>
      <c r="DM236" s="159"/>
      <c r="DN236" s="159"/>
      <c r="DO236" s="159"/>
      <c r="DP236" s="159"/>
      <c r="DQ236" s="159"/>
      <c r="DR236" s="159"/>
      <c r="DS236" s="159"/>
      <c r="DT236" s="159"/>
      <c r="DU236" s="159"/>
      <c r="DV236" s="159"/>
      <c r="DW236" s="159"/>
      <c r="DX236" s="159"/>
    </row>
    <row r="237" spans="3:128" s="173" customFormat="1" ht="15">
      <c r="C237" s="174"/>
      <c r="D237" s="174"/>
      <c r="E237" s="174"/>
      <c r="R237" s="176"/>
      <c r="S237" s="176"/>
      <c r="T237" s="176"/>
      <c r="U237" s="176"/>
      <c r="V237" s="176"/>
      <c r="W237" s="176" t="str">
        <f>IF(AND('Overflow Report'!$L235="SSO, Dry Weather",'Overflow Report'!$AA235="January"),'Overflow Report'!$N235,"0")</f>
        <v>0</v>
      </c>
      <c r="X237" s="176" t="str">
        <f>IF(AND('Overflow Report'!$L235="SSO, Dry Weather",'Overflow Report'!$AA235="February"),'Overflow Report'!$N235,"0")</f>
        <v>0</v>
      </c>
      <c r="Y237" s="176" t="str">
        <f>IF(AND('Overflow Report'!$L235="SSO, Dry Weather",'Overflow Report'!$AA235="March"),'Overflow Report'!$N235,"0")</f>
        <v>0</v>
      </c>
      <c r="Z237" s="176" t="str">
        <f>IF(AND('Overflow Report'!$L235="SSO, Dry Weather",'Overflow Report'!$AA235="April"),'Overflow Report'!$N235,"0")</f>
        <v>0</v>
      </c>
      <c r="AA237" s="176" t="str">
        <f>IF(AND('Overflow Report'!$L235="SSO, Dry Weather",'Overflow Report'!$AA235="May"),'Overflow Report'!$N235,"0")</f>
        <v>0</v>
      </c>
      <c r="AB237" s="176" t="str">
        <f>IF(AND('Overflow Report'!$L235="SSO, Dry Weather",'Overflow Report'!$AA235="June"),'Overflow Report'!$N235,"0")</f>
        <v>0</v>
      </c>
      <c r="AC237" s="176" t="str">
        <f>IF(AND('Overflow Report'!$L235="SSO, Dry Weather",'Overflow Report'!$AA235="July"),'Overflow Report'!$N235,"0")</f>
        <v>0</v>
      </c>
      <c r="AD237" s="176" t="str">
        <f>IF(AND('Overflow Report'!$L235="SSO, Dry Weather",'Overflow Report'!$AA235="August"),'Overflow Report'!$N235,"0")</f>
        <v>0</v>
      </c>
      <c r="AE237" s="176" t="str">
        <f>IF(AND('Overflow Report'!$L235="SSO, Dry Weather",'Overflow Report'!$AA235="September"),'Overflow Report'!$N235,"0")</f>
        <v>0</v>
      </c>
      <c r="AF237" s="176" t="str">
        <f>IF(AND('Overflow Report'!$L235="SSO, Dry Weather",'Overflow Report'!$AA235="October"),'Overflow Report'!$N235,"0")</f>
        <v>0</v>
      </c>
      <c r="AG237" s="176" t="str">
        <f>IF(AND('Overflow Report'!$L235="SSO, Dry Weather",'Overflow Report'!$AA235="November"),'Overflow Report'!$N235,"0")</f>
        <v>0</v>
      </c>
      <c r="AH237" s="176" t="str">
        <f>IF(AND('Overflow Report'!$L235="SSO, Dry Weather",'Overflow Report'!$AA235="December"),'Overflow Report'!$N235,"0")</f>
        <v>0</v>
      </c>
      <c r="AI237" s="176"/>
      <c r="AJ237" s="176" t="str">
        <f>IF(AND('Overflow Report'!$L235="SSO, Wet Weather",'Overflow Report'!$AA235="January"),'Overflow Report'!$N235,"0")</f>
        <v>0</v>
      </c>
      <c r="AK237" s="176" t="str">
        <f>IF(AND('Overflow Report'!$L235="SSO, Wet Weather",'Overflow Report'!$AA235="February"),'Overflow Report'!$N235,"0")</f>
        <v>0</v>
      </c>
      <c r="AL237" s="176" t="str">
        <f>IF(AND('Overflow Report'!$L235="SSO, Wet Weather",'Overflow Report'!$AA235="March"),'Overflow Report'!$N235,"0")</f>
        <v>0</v>
      </c>
      <c r="AM237" s="176" t="str">
        <f>IF(AND('Overflow Report'!$L235="SSO, Wet Weather",'Overflow Report'!$AA235="April"),'Overflow Report'!$N235,"0")</f>
        <v>0</v>
      </c>
      <c r="AN237" s="176" t="str">
        <f>IF(AND('Overflow Report'!$L235="SSO, Wet Weather",'Overflow Report'!$AA235="May"),'Overflow Report'!$N235,"0")</f>
        <v>0</v>
      </c>
      <c r="AO237" s="176" t="str">
        <f>IF(AND('Overflow Report'!$L235="SSO, Wet Weather",'Overflow Report'!$AA235="June"),'Overflow Report'!$N235,"0")</f>
        <v>0</v>
      </c>
      <c r="AP237" s="176" t="str">
        <f>IF(AND('Overflow Report'!$L235="SSO, Wet Weather",'Overflow Report'!$AA235="July"),'Overflow Report'!$N235,"0")</f>
        <v>0</v>
      </c>
      <c r="AQ237" s="176" t="str">
        <f>IF(AND('Overflow Report'!$L235="SSO, Wet Weather",'Overflow Report'!$AA235="August"),'Overflow Report'!$N235,"0")</f>
        <v>0</v>
      </c>
      <c r="AR237" s="176" t="str">
        <f>IF(AND('Overflow Report'!$L235="SSO, Wet Weather",'Overflow Report'!$AA235="September"),'Overflow Report'!$N235,"0")</f>
        <v>0</v>
      </c>
      <c r="AS237" s="176" t="str">
        <f>IF(AND('Overflow Report'!$L235="SSO, Wet Weather",'Overflow Report'!$AA235="October"),'Overflow Report'!$N235,"0")</f>
        <v>0</v>
      </c>
      <c r="AT237" s="176" t="str">
        <f>IF(AND('Overflow Report'!$L235="SSO, Wet Weather",'Overflow Report'!$AA235="November"),'Overflow Report'!$N235,"0")</f>
        <v>0</v>
      </c>
      <c r="AU237" s="176" t="str">
        <f>IF(AND('Overflow Report'!$L235="SSO, Wet Weather",'Overflow Report'!$AA235="December"),'Overflow Report'!$N235,"0")</f>
        <v>0</v>
      </c>
      <c r="AV237" s="176"/>
      <c r="AW237" s="176" t="str">
        <f>IF(AND('Overflow Report'!$L235="Release [Sewer], Dry Weather",'Overflow Report'!$AA235="January"),'Overflow Report'!$N235,"0")</f>
        <v>0</v>
      </c>
      <c r="AX237" s="176" t="str">
        <f>IF(AND('Overflow Report'!$L235="Release [Sewer], Dry Weather",'Overflow Report'!$AA235="February"),'Overflow Report'!$N235,"0")</f>
        <v>0</v>
      </c>
      <c r="AY237" s="176" t="str">
        <f>IF(AND('Overflow Report'!$L235="Release [Sewer], Dry Weather",'Overflow Report'!$AA235="March"),'Overflow Report'!$N235,"0")</f>
        <v>0</v>
      </c>
      <c r="AZ237" s="176" t="str">
        <f>IF(AND('Overflow Report'!$L235="Release [Sewer], Dry Weather",'Overflow Report'!$AA235="April"),'Overflow Report'!$N235,"0")</f>
        <v>0</v>
      </c>
      <c r="BA237" s="176" t="str">
        <f>IF(AND('Overflow Report'!$L235="Release [Sewer], Dry Weather",'Overflow Report'!$AA235="May"),'Overflow Report'!$N235,"0")</f>
        <v>0</v>
      </c>
      <c r="BB237" s="176" t="str">
        <f>IF(AND('Overflow Report'!$L235="Release [Sewer], Dry Weather",'Overflow Report'!$AA235="June"),'Overflow Report'!$N235,"0")</f>
        <v>0</v>
      </c>
      <c r="BC237" s="176" t="str">
        <f>IF(AND('Overflow Report'!$L235="Release [Sewer], Dry Weather",'Overflow Report'!$AA235="July"),'Overflow Report'!$N235,"0")</f>
        <v>0</v>
      </c>
      <c r="BD237" s="176" t="str">
        <f>IF(AND('Overflow Report'!$L235="Release [Sewer], Dry Weather",'Overflow Report'!$AA235="August"),'Overflow Report'!$N235,"0")</f>
        <v>0</v>
      </c>
      <c r="BE237" s="176" t="str">
        <f>IF(AND('Overflow Report'!$L235="Release [Sewer], Dry Weather",'Overflow Report'!$AA235="September"),'Overflow Report'!$N235,"0")</f>
        <v>0</v>
      </c>
      <c r="BF237" s="176" t="str">
        <f>IF(AND('Overflow Report'!$L235="Release [Sewer], Dry Weather",'Overflow Report'!$AA235="October"),'Overflow Report'!$N235,"0")</f>
        <v>0</v>
      </c>
      <c r="BG237" s="176" t="str">
        <f>IF(AND('Overflow Report'!$L235="Release [Sewer], Dry Weather",'Overflow Report'!$AA235="November"),'Overflow Report'!$N235,"0")</f>
        <v>0</v>
      </c>
      <c r="BH237" s="176" t="str">
        <f>IF(AND('Overflow Report'!$L235="Release [Sewer], Dry Weather",'Overflow Report'!$AA235="December"),'Overflow Report'!$N235,"0")</f>
        <v>0</v>
      </c>
      <c r="BI237" s="176"/>
      <c r="BJ237" s="176" t="str">
        <f>IF(AND('Overflow Report'!$L235="Release [Sewer], Wet Weather",'Overflow Report'!$AA235="January"),'Overflow Report'!$N235,"0")</f>
        <v>0</v>
      </c>
      <c r="BK237" s="176" t="str">
        <f>IF(AND('Overflow Report'!$L235="Release [Sewer], Wet Weather",'Overflow Report'!$AA235="February"),'Overflow Report'!$N235,"0")</f>
        <v>0</v>
      </c>
      <c r="BL237" s="176" t="str">
        <f>IF(AND('Overflow Report'!$L235="Release [Sewer], Wet Weather",'Overflow Report'!$AA235="March"),'Overflow Report'!$N235,"0")</f>
        <v>0</v>
      </c>
      <c r="BM237" s="176" t="str">
        <f>IF(AND('Overflow Report'!$L235="Release [Sewer], Wet Weather",'Overflow Report'!$AA235="April"),'Overflow Report'!$N235,"0")</f>
        <v>0</v>
      </c>
      <c r="BN237" s="176" t="str">
        <f>IF(AND('Overflow Report'!$L235="Release [Sewer], Wet Weather",'Overflow Report'!$AA235="May"),'Overflow Report'!$N235,"0")</f>
        <v>0</v>
      </c>
      <c r="BO237" s="176" t="str">
        <f>IF(AND('Overflow Report'!$L235="Release [Sewer], Wet Weather",'Overflow Report'!$AA235="June"),'Overflow Report'!$N235,"0")</f>
        <v>0</v>
      </c>
      <c r="BP237" s="176" t="str">
        <f>IF(AND('Overflow Report'!$L235="Release [Sewer], Wet Weather",'Overflow Report'!$AA235="July"),'Overflow Report'!$N235,"0")</f>
        <v>0</v>
      </c>
      <c r="BQ237" s="176" t="str">
        <f>IF(AND('Overflow Report'!$L235="Release [Sewer], Wet Weather",'Overflow Report'!$AA235="August"),'Overflow Report'!$N235,"0")</f>
        <v>0</v>
      </c>
      <c r="BR237" s="176" t="str">
        <f>IF(AND('Overflow Report'!$L235="Release [Sewer], Wet Weather",'Overflow Report'!$AA235="September"),'Overflow Report'!$N235,"0")</f>
        <v>0</v>
      </c>
      <c r="BS237" s="176" t="str">
        <f>IF(AND('Overflow Report'!$L235="Release [Sewer], Wet Weather",'Overflow Report'!$AA235="October"),'Overflow Report'!$N235,"0")</f>
        <v>0</v>
      </c>
      <c r="BT237" s="176" t="str">
        <f>IF(AND('Overflow Report'!$L235="Release [Sewer], Wet Weather",'Overflow Report'!$AA235="November"),'Overflow Report'!$N235,"0")</f>
        <v>0</v>
      </c>
      <c r="BU237" s="176" t="str">
        <f>IF(AND('Overflow Report'!$L235="Release [Sewer], Wet Weather",'Overflow Report'!$AA235="December"),'Overflow Report'!$N235,"0")</f>
        <v>0</v>
      </c>
      <c r="BV237" s="176"/>
      <c r="BW237" s="176"/>
      <c r="BX237" s="176"/>
      <c r="BY237" s="176"/>
      <c r="BZ237" s="176"/>
      <c r="CA237" s="176"/>
      <c r="CB237" s="176"/>
      <c r="CC237" s="176"/>
      <c r="CD237" s="176"/>
      <c r="CE237" s="176"/>
      <c r="CF237" s="176"/>
      <c r="CG237" s="176"/>
      <c r="CH237" s="176"/>
      <c r="CI237" s="176"/>
      <c r="CJ237" s="176"/>
      <c r="DK237" s="159"/>
      <c r="DL237" s="159"/>
      <c r="DM237" s="159"/>
      <c r="DN237" s="159"/>
      <c r="DO237" s="159"/>
      <c r="DP237" s="159"/>
      <c r="DQ237" s="159"/>
      <c r="DR237" s="159"/>
      <c r="DS237" s="159"/>
      <c r="DT237" s="159"/>
      <c r="DU237" s="159"/>
      <c r="DV237" s="159"/>
      <c r="DW237" s="159"/>
      <c r="DX237" s="159"/>
    </row>
    <row r="238" spans="3:128" s="173" customFormat="1" ht="15">
      <c r="C238" s="174"/>
      <c r="D238" s="174"/>
      <c r="E238" s="174"/>
      <c r="R238" s="176"/>
      <c r="S238" s="176"/>
      <c r="T238" s="176"/>
      <c r="U238" s="176"/>
      <c r="V238" s="176"/>
      <c r="W238" s="176" t="str">
        <f>IF(AND('Overflow Report'!$L236="SSO, Dry Weather",'Overflow Report'!$AA236="January"),'Overflow Report'!$N236,"0")</f>
        <v>0</v>
      </c>
      <c r="X238" s="176" t="str">
        <f>IF(AND('Overflow Report'!$L236="SSO, Dry Weather",'Overflow Report'!$AA236="February"),'Overflow Report'!$N236,"0")</f>
        <v>0</v>
      </c>
      <c r="Y238" s="176" t="str">
        <f>IF(AND('Overflow Report'!$L236="SSO, Dry Weather",'Overflow Report'!$AA236="March"),'Overflow Report'!$N236,"0")</f>
        <v>0</v>
      </c>
      <c r="Z238" s="176" t="str">
        <f>IF(AND('Overflow Report'!$L236="SSO, Dry Weather",'Overflow Report'!$AA236="April"),'Overflow Report'!$N236,"0")</f>
        <v>0</v>
      </c>
      <c r="AA238" s="176" t="str">
        <f>IF(AND('Overflow Report'!$L236="SSO, Dry Weather",'Overflow Report'!$AA236="May"),'Overflow Report'!$N236,"0")</f>
        <v>0</v>
      </c>
      <c r="AB238" s="176" t="str">
        <f>IF(AND('Overflow Report'!$L236="SSO, Dry Weather",'Overflow Report'!$AA236="June"),'Overflow Report'!$N236,"0")</f>
        <v>0</v>
      </c>
      <c r="AC238" s="176" t="str">
        <f>IF(AND('Overflow Report'!$L236="SSO, Dry Weather",'Overflow Report'!$AA236="July"),'Overflow Report'!$N236,"0")</f>
        <v>0</v>
      </c>
      <c r="AD238" s="176" t="str">
        <f>IF(AND('Overflow Report'!$L236="SSO, Dry Weather",'Overflow Report'!$AA236="August"),'Overflow Report'!$N236,"0")</f>
        <v>0</v>
      </c>
      <c r="AE238" s="176" t="str">
        <f>IF(AND('Overflow Report'!$L236="SSO, Dry Weather",'Overflow Report'!$AA236="September"),'Overflow Report'!$N236,"0")</f>
        <v>0</v>
      </c>
      <c r="AF238" s="176" t="str">
        <f>IF(AND('Overflow Report'!$L236="SSO, Dry Weather",'Overflow Report'!$AA236="October"),'Overflow Report'!$N236,"0")</f>
        <v>0</v>
      </c>
      <c r="AG238" s="176" t="str">
        <f>IF(AND('Overflow Report'!$L236="SSO, Dry Weather",'Overflow Report'!$AA236="November"),'Overflow Report'!$N236,"0")</f>
        <v>0</v>
      </c>
      <c r="AH238" s="176" t="str">
        <f>IF(AND('Overflow Report'!$L236="SSO, Dry Weather",'Overflow Report'!$AA236="December"),'Overflow Report'!$N236,"0")</f>
        <v>0</v>
      </c>
      <c r="AI238" s="176"/>
      <c r="AJ238" s="176" t="str">
        <f>IF(AND('Overflow Report'!$L236="SSO, Wet Weather",'Overflow Report'!$AA236="January"),'Overflow Report'!$N236,"0")</f>
        <v>0</v>
      </c>
      <c r="AK238" s="176" t="str">
        <f>IF(AND('Overflow Report'!$L236="SSO, Wet Weather",'Overflow Report'!$AA236="February"),'Overflow Report'!$N236,"0")</f>
        <v>0</v>
      </c>
      <c r="AL238" s="176" t="str">
        <f>IF(AND('Overflow Report'!$L236="SSO, Wet Weather",'Overflow Report'!$AA236="March"),'Overflow Report'!$N236,"0")</f>
        <v>0</v>
      </c>
      <c r="AM238" s="176" t="str">
        <f>IF(AND('Overflow Report'!$L236="SSO, Wet Weather",'Overflow Report'!$AA236="April"),'Overflow Report'!$N236,"0")</f>
        <v>0</v>
      </c>
      <c r="AN238" s="176" t="str">
        <f>IF(AND('Overflow Report'!$L236="SSO, Wet Weather",'Overflow Report'!$AA236="May"),'Overflow Report'!$N236,"0")</f>
        <v>0</v>
      </c>
      <c r="AO238" s="176" t="str">
        <f>IF(AND('Overflow Report'!$L236="SSO, Wet Weather",'Overflow Report'!$AA236="June"),'Overflow Report'!$N236,"0")</f>
        <v>0</v>
      </c>
      <c r="AP238" s="176" t="str">
        <f>IF(AND('Overflow Report'!$L236="SSO, Wet Weather",'Overflow Report'!$AA236="July"),'Overflow Report'!$N236,"0")</f>
        <v>0</v>
      </c>
      <c r="AQ238" s="176" t="str">
        <f>IF(AND('Overflow Report'!$L236="SSO, Wet Weather",'Overflow Report'!$AA236="August"),'Overflow Report'!$N236,"0")</f>
        <v>0</v>
      </c>
      <c r="AR238" s="176" t="str">
        <f>IF(AND('Overflow Report'!$L236="SSO, Wet Weather",'Overflow Report'!$AA236="September"),'Overflow Report'!$N236,"0")</f>
        <v>0</v>
      </c>
      <c r="AS238" s="176" t="str">
        <f>IF(AND('Overflow Report'!$L236="SSO, Wet Weather",'Overflow Report'!$AA236="October"),'Overflow Report'!$N236,"0")</f>
        <v>0</v>
      </c>
      <c r="AT238" s="176" t="str">
        <f>IF(AND('Overflow Report'!$L236="SSO, Wet Weather",'Overflow Report'!$AA236="November"),'Overflow Report'!$N236,"0")</f>
        <v>0</v>
      </c>
      <c r="AU238" s="176" t="str">
        <f>IF(AND('Overflow Report'!$L236="SSO, Wet Weather",'Overflow Report'!$AA236="December"),'Overflow Report'!$N236,"0")</f>
        <v>0</v>
      </c>
      <c r="AV238" s="176"/>
      <c r="AW238" s="176" t="str">
        <f>IF(AND('Overflow Report'!$L236="Release [Sewer], Dry Weather",'Overflow Report'!$AA236="January"),'Overflow Report'!$N236,"0")</f>
        <v>0</v>
      </c>
      <c r="AX238" s="176" t="str">
        <f>IF(AND('Overflow Report'!$L236="Release [Sewer], Dry Weather",'Overflow Report'!$AA236="February"),'Overflow Report'!$N236,"0")</f>
        <v>0</v>
      </c>
      <c r="AY238" s="176" t="str">
        <f>IF(AND('Overflow Report'!$L236="Release [Sewer], Dry Weather",'Overflow Report'!$AA236="March"),'Overflow Report'!$N236,"0")</f>
        <v>0</v>
      </c>
      <c r="AZ238" s="176" t="str">
        <f>IF(AND('Overflow Report'!$L236="Release [Sewer], Dry Weather",'Overflow Report'!$AA236="April"),'Overflow Report'!$N236,"0")</f>
        <v>0</v>
      </c>
      <c r="BA238" s="176" t="str">
        <f>IF(AND('Overflow Report'!$L236="Release [Sewer], Dry Weather",'Overflow Report'!$AA236="May"),'Overflow Report'!$N236,"0")</f>
        <v>0</v>
      </c>
      <c r="BB238" s="176" t="str">
        <f>IF(AND('Overflow Report'!$L236="Release [Sewer], Dry Weather",'Overflow Report'!$AA236="June"),'Overflow Report'!$N236,"0")</f>
        <v>0</v>
      </c>
      <c r="BC238" s="176" t="str">
        <f>IF(AND('Overflow Report'!$L236="Release [Sewer], Dry Weather",'Overflow Report'!$AA236="July"),'Overflow Report'!$N236,"0")</f>
        <v>0</v>
      </c>
      <c r="BD238" s="176" t="str">
        <f>IF(AND('Overflow Report'!$L236="Release [Sewer], Dry Weather",'Overflow Report'!$AA236="August"),'Overflow Report'!$N236,"0")</f>
        <v>0</v>
      </c>
      <c r="BE238" s="176" t="str">
        <f>IF(AND('Overflow Report'!$L236="Release [Sewer], Dry Weather",'Overflow Report'!$AA236="September"),'Overflow Report'!$N236,"0")</f>
        <v>0</v>
      </c>
      <c r="BF238" s="176" t="str">
        <f>IF(AND('Overflow Report'!$L236="Release [Sewer], Dry Weather",'Overflow Report'!$AA236="October"),'Overflow Report'!$N236,"0")</f>
        <v>0</v>
      </c>
      <c r="BG238" s="176" t="str">
        <f>IF(AND('Overflow Report'!$L236="Release [Sewer], Dry Weather",'Overflow Report'!$AA236="November"),'Overflow Report'!$N236,"0")</f>
        <v>0</v>
      </c>
      <c r="BH238" s="176" t="str">
        <f>IF(AND('Overflow Report'!$L236="Release [Sewer], Dry Weather",'Overflow Report'!$AA236="December"),'Overflow Report'!$N236,"0")</f>
        <v>0</v>
      </c>
      <c r="BI238" s="176"/>
      <c r="BJ238" s="176" t="str">
        <f>IF(AND('Overflow Report'!$L236="Release [Sewer], Wet Weather",'Overflow Report'!$AA236="January"),'Overflow Report'!$N236,"0")</f>
        <v>0</v>
      </c>
      <c r="BK238" s="176" t="str">
        <f>IF(AND('Overflow Report'!$L236="Release [Sewer], Wet Weather",'Overflow Report'!$AA236="February"),'Overflow Report'!$N236,"0")</f>
        <v>0</v>
      </c>
      <c r="BL238" s="176" t="str">
        <f>IF(AND('Overflow Report'!$L236="Release [Sewer], Wet Weather",'Overflow Report'!$AA236="March"),'Overflow Report'!$N236,"0")</f>
        <v>0</v>
      </c>
      <c r="BM238" s="176" t="str">
        <f>IF(AND('Overflow Report'!$L236="Release [Sewer], Wet Weather",'Overflow Report'!$AA236="April"),'Overflow Report'!$N236,"0")</f>
        <v>0</v>
      </c>
      <c r="BN238" s="176" t="str">
        <f>IF(AND('Overflow Report'!$L236="Release [Sewer], Wet Weather",'Overflow Report'!$AA236="May"),'Overflow Report'!$N236,"0")</f>
        <v>0</v>
      </c>
      <c r="BO238" s="176" t="str">
        <f>IF(AND('Overflow Report'!$L236="Release [Sewer], Wet Weather",'Overflow Report'!$AA236="June"),'Overflow Report'!$N236,"0")</f>
        <v>0</v>
      </c>
      <c r="BP238" s="176" t="str">
        <f>IF(AND('Overflow Report'!$L236="Release [Sewer], Wet Weather",'Overflow Report'!$AA236="July"),'Overflow Report'!$N236,"0")</f>
        <v>0</v>
      </c>
      <c r="BQ238" s="176" t="str">
        <f>IF(AND('Overflow Report'!$L236="Release [Sewer], Wet Weather",'Overflow Report'!$AA236="August"),'Overflow Report'!$N236,"0")</f>
        <v>0</v>
      </c>
      <c r="BR238" s="176" t="str">
        <f>IF(AND('Overflow Report'!$L236="Release [Sewer], Wet Weather",'Overflow Report'!$AA236="September"),'Overflow Report'!$N236,"0")</f>
        <v>0</v>
      </c>
      <c r="BS238" s="176" t="str">
        <f>IF(AND('Overflow Report'!$L236="Release [Sewer], Wet Weather",'Overflow Report'!$AA236="October"),'Overflow Report'!$N236,"0")</f>
        <v>0</v>
      </c>
      <c r="BT238" s="176" t="str">
        <f>IF(AND('Overflow Report'!$L236="Release [Sewer], Wet Weather",'Overflow Report'!$AA236="November"),'Overflow Report'!$N236,"0")</f>
        <v>0</v>
      </c>
      <c r="BU238" s="176" t="str">
        <f>IF(AND('Overflow Report'!$L236="Release [Sewer], Wet Weather",'Overflow Report'!$AA236="December"),'Overflow Report'!$N236,"0")</f>
        <v>0</v>
      </c>
      <c r="BV238" s="176"/>
      <c r="BW238" s="176"/>
      <c r="BX238" s="176"/>
      <c r="BY238" s="176"/>
      <c r="BZ238" s="176"/>
      <c r="CA238" s="176"/>
      <c r="CB238" s="176"/>
      <c r="CC238" s="176"/>
      <c r="CD238" s="176"/>
      <c r="CE238" s="176"/>
      <c r="CF238" s="176"/>
      <c r="CG238" s="176"/>
      <c r="CH238" s="176"/>
      <c r="CI238" s="176"/>
      <c r="CJ238" s="176"/>
      <c r="DK238" s="159"/>
      <c r="DL238" s="159"/>
      <c r="DM238" s="159"/>
      <c r="DN238" s="159"/>
      <c r="DO238" s="159"/>
      <c r="DP238" s="159"/>
      <c r="DQ238" s="159"/>
      <c r="DR238" s="159"/>
      <c r="DS238" s="159"/>
      <c r="DT238" s="159"/>
      <c r="DU238" s="159"/>
      <c r="DV238" s="159"/>
      <c r="DW238" s="159"/>
      <c r="DX238" s="159"/>
    </row>
    <row r="239" spans="3:128" s="173" customFormat="1" ht="15">
      <c r="C239" s="174"/>
      <c r="D239" s="174"/>
      <c r="E239" s="174"/>
      <c r="R239" s="176"/>
      <c r="S239" s="176"/>
      <c r="T239" s="176"/>
      <c r="U239" s="176"/>
      <c r="V239" s="176"/>
      <c r="W239" s="176" t="str">
        <f>IF(AND('Overflow Report'!$L237="SSO, Dry Weather",'Overflow Report'!$AA237="January"),'Overflow Report'!$N237,"0")</f>
        <v>0</v>
      </c>
      <c r="X239" s="176" t="str">
        <f>IF(AND('Overflow Report'!$L237="SSO, Dry Weather",'Overflow Report'!$AA237="February"),'Overflow Report'!$N237,"0")</f>
        <v>0</v>
      </c>
      <c r="Y239" s="176" t="str">
        <f>IF(AND('Overflow Report'!$L237="SSO, Dry Weather",'Overflow Report'!$AA237="March"),'Overflow Report'!$N237,"0")</f>
        <v>0</v>
      </c>
      <c r="Z239" s="176" t="str">
        <f>IF(AND('Overflow Report'!$L237="SSO, Dry Weather",'Overflow Report'!$AA237="April"),'Overflow Report'!$N237,"0")</f>
        <v>0</v>
      </c>
      <c r="AA239" s="176" t="str">
        <f>IF(AND('Overflow Report'!$L237="SSO, Dry Weather",'Overflow Report'!$AA237="May"),'Overflow Report'!$N237,"0")</f>
        <v>0</v>
      </c>
      <c r="AB239" s="176" t="str">
        <f>IF(AND('Overflow Report'!$L237="SSO, Dry Weather",'Overflow Report'!$AA237="June"),'Overflow Report'!$N237,"0")</f>
        <v>0</v>
      </c>
      <c r="AC239" s="176" t="str">
        <f>IF(AND('Overflow Report'!$L237="SSO, Dry Weather",'Overflow Report'!$AA237="July"),'Overflow Report'!$N237,"0")</f>
        <v>0</v>
      </c>
      <c r="AD239" s="176" t="str">
        <f>IF(AND('Overflow Report'!$L237="SSO, Dry Weather",'Overflow Report'!$AA237="August"),'Overflow Report'!$N237,"0")</f>
        <v>0</v>
      </c>
      <c r="AE239" s="176" t="str">
        <f>IF(AND('Overflow Report'!$L237="SSO, Dry Weather",'Overflow Report'!$AA237="September"),'Overflow Report'!$N237,"0")</f>
        <v>0</v>
      </c>
      <c r="AF239" s="176" t="str">
        <f>IF(AND('Overflow Report'!$L237="SSO, Dry Weather",'Overflow Report'!$AA237="October"),'Overflow Report'!$N237,"0")</f>
        <v>0</v>
      </c>
      <c r="AG239" s="176" t="str">
        <f>IF(AND('Overflow Report'!$L237="SSO, Dry Weather",'Overflow Report'!$AA237="November"),'Overflow Report'!$N237,"0")</f>
        <v>0</v>
      </c>
      <c r="AH239" s="176" t="str">
        <f>IF(AND('Overflow Report'!$L237="SSO, Dry Weather",'Overflow Report'!$AA237="December"),'Overflow Report'!$N237,"0")</f>
        <v>0</v>
      </c>
      <c r="AI239" s="176"/>
      <c r="AJ239" s="176" t="str">
        <f>IF(AND('Overflow Report'!$L237="SSO, Wet Weather",'Overflow Report'!$AA237="January"),'Overflow Report'!$N237,"0")</f>
        <v>0</v>
      </c>
      <c r="AK239" s="176" t="str">
        <f>IF(AND('Overflow Report'!$L237="SSO, Wet Weather",'Overflow Report'!$AA237="February"),'Overflow Report'!$N237,"0")</f>
        <v>0</v>
      </c>
      <c r="AL239" s="176" t="str">
        <f>IF(AND('Overflow Report'!$L237="SSO, Wet Weather",'Overflow Report'!$AA237="March"),'Overflow Report'!$N237,"0")</f>
        <v>0</v>
      </c>
      <c r="AM239" s="176" t="str">
        <f>IF(AND('Overflow Report'!$L237="SSO, Wet Weather",'Overflow Report'!$AA237="April"),'Overflow Report'!$N237,"0")</f>
        <v>0</v>
      </c>
      <c r="AN239" s="176" t="str">
        <f>IF(AND('Overflow Report'!$L237="SSO, Wet Weather",'Overflow Report'!$AA237="May"),'Overflow Report'!$N237,"0")</f>
        <v>0</v>
      </c>
      <c r="AO239" s="176" t="str">
        <f>IF(AND('Overflow Report'!$L237="SSO, Wet Weather",'Overflow Report'!$AA237="June"),'Overflow Report'!$N237,"0")</f>
        <v>0</v>
      </c>
      <c r="AP239" s="176" t="str">
        <f>IF(AND('Overflow Report'!$L237="SSO, Wet Weather",'Overflow Report'!$AA237="July"),'Overflow Report'!$N237,"0")</f>
        <v>0</v>
      </c>
      <c r="AQ239" s="176" t="str">
        <f>IF(AND('Overflow Report'!$L237="SSO, Wet Weather",'Overflow Report'!$AA237="August"),'Overflow Report'!$N237,"0")</f>
        <v>0</v>
      </c>
      <c r="AR239" s="176" t="str">
        <f>IF(AND('Overflow Report'!$L237="SSO, Wet Weather",'Overflow Report'!$AA237="September"),'Overflow Report'!$N237,"0")</f>
        <v>0</v>
      </c>
      <c r="AS239" s="176" t="str">
        <f>IF(AND('Overflow Report'!$L237="SSO, Wet Weather",'Overflow Report'!$AA237="October"),'Overflow Report'!$N237,"0")</f>
        <v>0</v>
      </c>
      <c r="AT239" s="176" t="str">
        <f>IF(AND('Overflow Report'!$L237="SSO, Wet Weather",'Overflow Report'!$AA237="November"),'Overflow Report'!$N237,"0")</f>
        <v>0</v>
      </c>
      <c r="AU239" s="176" t="str">
        <f>IF(AND('Overflow Report'!$L237="SSO, Wet Weather",'Overflow Report'!$AA237="December"),'Overflow Report'!$N237,"0")</f>
        <v>0</v>
      </c>
      <c r="AV239" s="176"/>
      <c r="AW239" s="176" t="str">
        <f>IF(AND('Overflow Report'!$L237="Release [Sewer], Dry Weather",'Overflow Report'!$AA237="January"),'Overflow Report'!$N237,"0")</f>
        <v>0</v>
      </c>
      <c r="AX239" s="176" t="str">
        <f>IF(AND('Overflow Report'!$L237="Release [Sewer], Dry Weather",'Overflow Report'!$AA237="February"),'Overflow Report'!$N237,"0")</f>
        <v>0</v>
      </c>
      <c r="AY239" s="176" t="str">
        <f>IF(AND('Overflow Report'!$L237="Release [Sewer], Dry Weather",'Overflow Report'!$AA237="March"),'Overflow Report'!$N237,"0")</f>
        <v>0</v>
      </c>
      <c r="AZ239" s="176" t="str">
        <f>IF(AND('Overflow Report'!$L237="Release [Sewer], Dry Weather",'Overflow Report'!$AA237="April"),'Overflow Report'!$N237,"0")</f>
        <v>0</v>
      </c>
      <c r="BA239" s="176" t="str">
        <f>IF(AND('Overflow Report'!$L237="Release [Sewer], Dry Weather",'Overflow Report'!$AA237="May"),'Overflow Report'!$N237,"0")</f>
        <v>0</v>
      </c>
      <c r="BB239" s="176" t="str">
        <f>IF(AND('Overflow Report'!$L237="Release [Sewer], Dry Weather",'Overflow Report'!$AA237="June"),'Overflow Report'!$N237,"0")</f>
        <v>0</v>
      </c>
      <c r="BC239" s="176" t="str">
        <f>IF(AND('Overflow Report'!$L237="Release [Sewer], Dry Weather",'Overflow Report'!$AA237="July"),'Overflow Report'!$N237,"0")</f>
        <v>0</v>
      </c>
      <c r="BD239" s="176" t="str">
        <f>IF(AND('Overflow Report'!$L237="Release [Sewer], Dry Weather",'Overflow Report'!$AA237="August"),'Overflow Report'!$N237,"0")</f>
        <v>0</v>
      </c>
      <c r="BE239" s="176" t="str">
        <f>IF(AND('Overflow Report'!$L237="Release [Sewer], Dry Weather",'Overflow Report'!$AA237="September"),'Overflow Report'!$N237,"0")</f>
        <v>0</v>
      </c>
      <c r="BF239" s="176" t="str">
        <f>IF(AND('Overflow Report'!$L237="Release [Sewer], Dry Weather",'Overflow Report'!$AA237="October"),'Overflow Report'!$N237,"0")</f>
        <v>0</v>
      </c>
      <c r="BG239" s="176" t="str">
        <f>IF(AND('Overflow Report'!$L237="Release [Sewer], Dry Weather",'Overflow Report'!$AA237="November"),'Overflow Report'!$N237,"0")</f>
        <v>0</v>
      </c>
      <c r="BH239" s="176" t="str">
        <f>IF(AND('Overflow Report'!$L237="Release [Sewer], Dry Weather",'Overflow Report'!$AA237="December"),'Overflow Report'!$N237,"0")</f>
        <v>0</v>
      </c>
      <c r="BI239" s="176"/>
      <c r="BJ239" s="176" t="str">
        <f>IF(AND('Overflow Report'!$L237="Release [Sewer], Wet Weather",'Overflow Report'!$AA237="January"),'Overflow Report'!$N237,"0")</f>
        <v>0</v>
      </c>
      <c r="BK239" s="176" t="str">
        <f>IF(AND('Overflow Report'!$L237="Release [Sewer], Wet Weather",'Overflow Report'!$AA237="February"),'Overflow Report'!$N237,"0")</f>
        <v>0</v>
      </c>
      <c r="BL239" s="176" t="str">
        <f>IF(AND('Overflow Report'!$L237="Release [Sewer], Wet Weather",'Overflow Report'!$AA237="March"),'Overflow Report'!$N237,"0")</f>
        <v>0</v>
      </c>
      <c r="BM239" s="176" t="str">
        <f>IF(AND('Overflow Report'!$L237="Release [Sewer], Wet Weather",'Overflow Report'!$AA237="April"),'Overflow Report'!$N237,"0")</f>
        <v>0</v>
      </c>
      <c r="BN239" s="176" t="str">
        <f>IF(AND('Overflow Report'!$L237="Release [Sewer], Wet Weather",'Overflow Report'!$AA237="May"),'Overflow Report'!$N237,"0")</f>
        <v>0</v>
      </c>
      <c r="BO239" s="176" t="str">
        <f>IF(AND('Overflow Report'!$L237="Release [Sewer], Wet Weather",'Overflow Report'!$AA237="June"),'Overflow Report'!$N237,"0")</f>
        <v>0</v>
      </c>
      <c r="BP239" s="176" t="str">
        <f>IF(AND('Overflow Report'!$L237="Release [Sewer], Wet Weather",'Overflow Report'!$AA237="July"),'Overflow Report'!$N237,"0")</f>
        <v>0</v>
      </c>
      <c r="BQ239" s="176" t="str">
        <f>IF(AND('Overflow Report'!$L237="Release [Sewer], Wet Weather",'Overflow Report'!$AA237="August"),'Overflow Report'!$N237,"0")</f>
        <v>0</v>
      </c>
      <c r="BR239" s="176" t="str">
        <f>IF(AND('Overflow Report'!$L237="Release [Sewer], Wet Weather",'Overflow Report'!$AA237="September"),'Overflow Report'!$N237,"0")</f>
        <v>0</v>
      </c>
      <c r="BS239" s="176" t="str">
        <f>IF(AND('Overflow Report'!$L237="Release [Sewer], Wet Weather",'Overflow Report'!$AA237="October"),'Overflow Report'!$N237,"0")</f>
        <v>0</v>
      </c>
      <c r="BT239" s="176" t="str">
        <f>IF(AND('Overflow Report'!$L237="Release [Sewer], Wet Weather",'Overflow Report'!$AA237="November"),'Overflow Report'!$N237,"0")</f>
        <v>0</v>
      </c>
      <c r="BU239" s="176" t="str">
        <f>IF(AND('Overflow Report'!$L237="Release [Sewer], Wet Weather",'Overflow Report'!$AA237="December"),'Overflow Report'!$N237,"0")</f>
        <v>0</v>
      </c>
      <c r="BV239" s="176"/>
      <c r="BW239" s="176"/>
      <c r="BX239" s="176"/>
      <c r="BY239" s="176"/>
      <c r="BZ239" s="176"/>
      <c r="CA239" s="176"/>
      <c r="CB239" s="176"/>
      <c r="CC239" s="176"/>
      <c r="CD239" s="176"/>
      <c r="CE239" s="176"/>
      <c r="CF239" s="176"/>
      <c r="CG239" s="176"/>
      <c r="CH239" s="176"/>
      <c r="CI239" s="176"/>
      <c r="CJ239" s="176"/>
      <c r="DK239" s="159"/>
      <c r="DL239" s="159"/>
      <c r="DM239" s="159"/>
      <c r="DN239" s="159"/>
      <c r="DO239" s="159"/>
      <c r="DP239" s="159"/>
      <c r="DQ239" s="159"/>
      <c r="DR239" s="159"/>
      <c r="DS239" s="159"/>
      <c r="DT239" s="159"/>
      <c r="DU239" s="159"/>
      <c r="DV239" s="159"/>
      <c r="DW239" s="159"/>
      <c r="DX239" s="159"/>
    </row>
    <row r="240" spans="3:128" s="173" customFormat="1" ht="15">
      <c r="C240" s="174"/>
      <c r="D240" s="174"/>
      <c r="E240" s="174"/>
      <c r="R240" s="176"/>
      <c r="S240" s="176"/>
      <c r="T240" s="176"/>
      <c r="U240" s="176"/>
      <c r="V240" s="176"/>
      <c r="W240" s="176" t="str">
        <f>IF(AND('Overflow Report'!$L238="SSO, Dry Weather",'Overflow Report'!$AA238="January"),'Overflow Report'!$N238,"0")</f>
        <v>0</v>
      </c>
      <c r="X240" s="176" t="str">
        <f>IF(AND('Overflow Report'!$L238="SSO, Dry Weather",'Overflow Report'!$AA238="February"),'Overflow Report'!$N238,"0")</f>
        <v>0</v>
      </c>
      <c r="Y240" s="176" t="str">
        <f>IF(AND('Overflow Report'!$L238="SSO, Dry Weather",'Overflow Report'!$AA238="March"),'Overflow Report'!$N238,"0")</f>
        <v>0</v>
      </c>
      <c r="Z240" s="176" t="str">
        <f>IF(AND('Overflow Report'!$L238="SSO, Dry Weather",'Overflow Report'!$AA238="April"),'Overflow Report'!$N238,"0")</f>
        <v>0</v>
      </c>
      <c r="AA240" s="176" t="str">
        <f>IF(AND('Overflow Report'!$L238="SSO, Dry Weather",'Overflow Report'!$AA238="May"),'Overflow Report'!$N238,"0")</f>
        <v>0</v>
      </c>
      <c r="AB240" s="176" t="str">
        <f>IF(AND('Overflow Report'!$L238="SSO, Dry Weather",'Overflow Report'!$AA238="June"),'Overflow Report'!$N238,"0")</f>
        <v>0</v>
      </c>
      <c r="AC240" s="176" t="str">
        <f>IF(AND('Overflow Report'!$L238="SSO, Dry Weather",'Overflow Report'!$AA238="July"),'Overflow Report'!$N238,"0")</f>
        <v>0</v>
      </c>
      <c r="AD240" s="176" t="str">
        <f>IF(AND('Overflow Report'!$L238="SSO, Dry Weather",'Overflow Report'!$AA238="August"),'Overflow Report'!$N238,"0")</f>
        <v>0</v>
      </c>
      <c r="AE240" s="176" t="str">
        <f>IF(AND('Overflow Report'!$L238="SSO, Dry Weather",'Overflow Report'!$AA238="September"),'Overflow Report'!$N238,"0")</f>
        <v>0</v>
      </c>
      <c r="AF240" s="176" t="str">
        <f>IF(AND('Overflow Report'!$L238="SSO, Dry Weather",'Overflow Report'!$AA238="October"),'Overflow Report'!$N238,"0")</f>
        <v>0</v>
      </c>
      <c r="AG240" s="176" t="str">
        <f>IF(AND('Overflow Report'!$L238="SSO, Dry Weather",'Overflow Report'!$AA238="November"),'Overflow Report'!$N238,"0")</f>
        <v>0</v>
      </c>
      <c r="AH240" s="176" t="str">
        <f>IF(AND('Overflow Report'!$L238="SSO, Dry Weather",'Overflow Report'!$AA238="December"),'Overflow Report'!$N238,"0")</f>
        <v>0</v>
      </c>
      <c r="AI240" s="176"/>
      <c r="AJ240" s="176" t="str">
        <f>IF(AND('Overflow Report'!$L238="SSO, Wet Weather",'Overflow Report'!$AA238="January"),'Overflow Report'!$N238,"0")</f>
        <v>0</v>
      </c>
      <c r="AK240" s="176" t="str">
        <f>IF(AND('Overflow Report'!$L238="SSO, Wet Weather",'Overflow Report'!$AA238="February"),'Overflow Report'!$N238,"0")</f>
        <v>0</v>
      </c>
      <c r="AL240" s="176" t="str">
        <f>IF(AND('Overflow Report'!$L238="SSO, Wet Weather",'Overflow Report'!$AA238="March"),'Overflow Report'!$N238,"0")</f>
        <v>0</v>
      </c>
      <c r="AM240" s="176" t="str">
        <f>IF(AND('Overflow Report'!$L238="SSO, Wet Weather",'Overflow Report'!$AA238="April"),'Overflow Report'!$N238,"0")</f>
        <v>0</v>
      </c>
      <c r="AN240" s="176" t="str">
        <f>IF(AND('Overflow Report'!$L238="SSO, Wet Weather",'Overflow Report'!$AA238="May"),'Overflow Report'!$N238,"0")</f>
        <v>0</v>
      </c>
      <c r="AO240" s="176" t="str">
        <f>IF(AND('Overflow Report'!$L238="SSO, Wet Weather",'Overflow Report'!$AA238="June"),'Overflow Report'!$N238,"0")</f>
        <v>0</v>
      </c>
      <c r="AP240" s="176" t="str">
        <f>IF(AND('Overflow Report'!$L238="SSO, Wet Weather",'Overflow Report'!$AA238="July"),'Overflow Report'!$N238,"0")</f>
        <v>0</v>
      </c>
      <c r="AQ240" s="176" t="str">
        <f>IF(AND('Overflow Report'!$L238="SSO, Wet Weather",'Overflow Report'!$AA238="August"),'Overflow Report'!$N238,"0")</f>
        <v>0</v>
      </c>
      <c r="AR240" s="176" t="str">
        <f>IF(AND('Overflow Report'!$L238="SSO, Wet Weather",'Overflow Report'!$AA238="September"),'Overflow Report'!$N238,"0")</f>
        <v>0</v>
      </c>
      <c r="AS240" s="176" t="str">
        <f>IF(AND('Overflow Report'!$L238="SSO, Wet Weather",'Overflow Report'!$AA238="October"),'Overflow Report'!$N238,"0")</f>
        <v>0</v>
      </c>
      <c r="AT240" s="176" t="str">
        <f>IF(AND('Overflow Report'!$L238="SSO, Wet Weather",'Overflow Report'!$AA238="November"),'Overflow Report'!$N238,"0")</f>
        <v>0</v>
      </c>
      <c r="AU240" s="176" t="str">
        <f>IF(AND('Overflow Report'!$L238="SSO, Wet Weather",'Overflow Report'!$AA238="December"),'Overflow Report'!$N238,"0")</f>
        <v>0</v>
      </c>
      <c r="AV240" s="176"/>
      <c r="AW240" s="176" t="str">
        <f>IF(AND('Overflow Report'!$L238="Release [Sewer], Dry Weather",'Overflow Report'!$AA238="January"),'Overflow Report'!$N238,"0")</f>
        <v>0</v>
      </c>
      <c r="AX240" s="176" t="str">
        <f>IF(AND('Overflow Report'!$L238="Release [Sewer], Dry Weather",'Overflow Report'!$AA238="February"),'Overflow Report'!$N238,"0")</f>
        <v>0</v>
      </c>
      <c r="AY240" s="176" t="str">
        <f>IF(AND('Overflow Report'!$L238="Release [Sewer], Dry Weather",'Overflow Report'!$AA238="March"),'Overflow Report'!$N238,"0")</f>
        <v>0</v>
      </c>
      <c r="AZ240" s="176" t="str">
        <f>IF(AND('Overflow Report'!$L238="Release [Sewer], Dry Weather",'Overflow Report'!$AA238="April"),'Overflow Report'!$N238,"0")</f>
        <v>0</v>
      </c>
      <c r="BA240" s="176" t="str">
        <f>IF(AND('Overflow Report'!$L238="Release [Sewer], Dry Weather",'Overflow Report'!$AA238="May"),'Overflow Report'!$N238,"0")</f>
        <v>0</v>
      </c>
      <c r="BB240" s="176" t="str">
        <f>IF(AND('Overflow Report'!$L238="Release [Sewer], Dry Weather",'Overflow Report'!$AA238="June"),'Overflow Report'!$N238,"0")</f>
        <v>0</v>
      </c>
      <c r="BC240" s="176" t="str">
        <f>IF(AND('Overflow Report'!$L238="Release [Sewer], Dry Weather",'Overflow Report'!$AA238="July"),'Overflow Report'!$N238,"0")</f>
        <v>0</v>
      </c>
      <c r="BD240" s="176" t="str">
        <f>IF(AND('Overflow Report'!$L238="Release [Sewer], Dry Weather",'Overflow Report'!$AA238="August"),'Overflow Report'!$N238,"0")</f>
        <v>0</v>
      </c>
      <c r="BE240" s="176" t="str">
        <f>IF(AND('Overflow Report'!$L238="Release [Sewer], Dry Weather",'Overflow Report'!$AA238="September"),'Overflow Report'!$N238,"0")</f>
        <v>0</v>
      </c>
      <c r="BF240" s="176" t="str">
        <f>IF(AND('Overflow Report'!$L238="Release [Sewer], Dry Weather",'Overflow Report'!$AA238="October"),'Overflow Report'!$N238,"0")</f>
        <v>0</v>
      </c>
      <c r="BG240" s="176" t="str">
        <f>IF(AND('Overflow Report'!$L238="Release [Sewer], Dry Weather",'Overflow Report'!$AA238="November"),'Overflow Report'!$N238,"0")</f>
        <v>0</v>
      </c>
      <c r="BH240" s="176" t="str">
        <f>IF(AND('Overflow Report'!$L238="Release [Sewer], Dry Weather",'Overflow Report'!$AA238="December"),'Overflow Report'!$N238,"0")</f>
        <v>0</v>
      </c>
      <c r="BI240" s="176"/>
      <c r="BJ240" s="176" t="str">
        <f>IF(AND('Overflow Report'!$L238="Release [Sewer], Wet Weather",'Overflow Report'!$AA238="January"),'Overflow Report'!$N238,"0")</f>
        <v>0</v>
      </c>
      <c r="BK240" s="176" t="str">
        <f>IF(AND('Overflow Report'!$L238="Release [Sewer], Wet Weather",'Overflow Report'!$AA238="February"),'Overflow Report'!$N238,"0")</f>
        <v>0</v>
      </c>
      <c r="BL240" s="176" t="str">
        <f>IF(AND('Overflow Report'!$L238="Release [Sewer], Wet Weather",'Overflow Report'!$AA238="March"),'Overflow Report'!$N238,"0")</f>
        <v>0</v>
      </c>
      <c r="BM240" s="176" t="str">
        <f>IF(AND('Overflow Report'!$L238="Release [Sewer], Wet Weather",'Overflow Report'!$AA238="April"),'Overflow Report'!$N238,"0")</f>
        <v>0</v>
      </c>
      <c r="BN240" s="176" t="str">
        <f>IF(AND('Overflow Report'!$L238="Release [Sewer], Wet Weather",'Overflow Report'!$AA238="May"),'Overflow Report'!$N238,"0")</f>
        <v>0</v>
      </c>
      <c r="BO240" s="176" t="str">
        <f>IF(AND('Overflow Report'!$L238="Release [Sewer], Wet Weather",'Overflow Report'!$AA238="June"),'Overflow Report'!$N238,"0")</f>
        <v>0</v>
      </c>
      <c r="BP240" s="176" t="str">
        <f>IF(AND('Overflow Report'!$L238="Release [Sewer], Wet Weather",'Overflow Report'!$AA238="July"),'Overflow Report'!$N238,"0")</f>
        <v>0</v>
      </c>
      <c r="BQ240" s="176" t="str">
        <f>IF(AND('Overflow Report'!$L238="Release [Sewer], Wet Weather",'Overflow Report'!$AA238="August"),'Overflow Report'!$N238,"0")</f>
        <v>0</v>
      </c>
      <c r="BR240" s="176" t="str">
        <f>IF(AND('Overflow Report'!$L238="Release [Sewer], Wet Weather",'Overflow Report'!$AA238="September"),'Overflow Report'!$N238,"0")</f>
        <v>0</v>
      </c>
      <c r="BS240" s="176" t="str">
        <f>IF(AND('Overflow Report'!$L238="Release [Sewer], Wet Weather",'Overflow Report'!$AA238="October"),'Overflow Report'!$N238,"0")</f>
        <v>0</v>
      </c>
      <c r="BT240" s="176" t="str">
        <f>IF(AND('Overflow Report'!$L238="Release [Sewer], Wet Weather",'Overflow Report'!$AA238="November"),'Overflow Report'!$N238,"0")</f>
        <v>0</v>
      </c>
      <c r="BU240" s="176" t="str">
        <f>IF(AND('Overflow Report'!$L238="Release [Sewer], Wet Weather",'Overflow Report'!$AA238="December"),'Overflow Report'!$N238,"0")</f>
        <v>0</v>
      </c>
      <c r="BV240" s="176"/>
      <c r="BW240" s="176"/>
      <c r="BX240" s="176"/>
      <c r="BY240" s="176"/>
      <c r="BZ240" s="176"/>
      <c r="CA240" s="176"/>
      <c r="CB240" s="176"/>
      <c r="CC240" s="176"/>
      <c r="CD240" s="176"/>
      <c r="CE240" s="176"/>
      <c r="CF240" s="176"/>
      <c r="CG240" s="176"/>
      <c r="CH240" s="176"/>
      <c r="CI240" s="176"/>
      <c r="CJ240" s="176"/>
      <c r="DK240" s="159"/>
      <c r="DL240" s="159"/>
      <c r="DM240" s="159"/>
      <c r="DN240" s="159"/>
      <c r="DO240" s="159"/>
      <c r="DP240" s="159"/>
      <c r="DQ240" s="159"/>
      <c r="DR240" s="159"/>
      <c r="DS240" s="159"/>
      <c r="DT240" s="159"/>
      <c r="DU240" s="159"/>
      <c r="DV240" s="159"/>
      <c r="DW240" s="159"/>
      <c r="DX240" s="159"/>
    </row>
    <row r="241" spans="3:128" s="173" customFormat="1" ht="15">
      <c r="C241" s="174"/>
      <c r="D241" s="174"/>
      <c r="E241" s="174"/>
      <c r="R241" s="176"/>
      <c r="S241" s="176"/>
      <c r="T241" s="176"/>
      <c r="U241" s="176"/>
      <c r="V241" s="176"/>
      <c r="W241" s="176" t="str">
        <f>IF(AND('Overflow Report'!$L239="SSO, Dry Weather",'Overflow Report'!$AA239="January"),'Overflow Report'!$N239,"0")</f>
        <v>0</v>
      </c>
      <c r="X241" s="176" t="str">
        <f>IF(AND('Overflow Report'!$L239="SSO, Dry Weather",'Overflow Report'!$AA239="February"),'Overflow Report'!$N239,"0")</f>
        <v>0</v>
      </c>
      <c r="Y241" s="176" t="str">
        <f>IF(AND('Overflow Report'!$L239="SSO, Dry Weather",'Overflow Report'!$AA239="March"),'Overflow Report'!$N239,"0")</f>
        <v>0</v>
      </c>
      <c r="Z241" s="176" t="str">
        <f>IF(AND('Overflow Report'!$L239="SSO, Dry Weather",'Overflow Report'!$AA239="April"),'Overflow Report'!$N239,"0")</f>
        <v>0</v>
      </c>
      <c r="AA241" s="176" t="str">
        <f>IF(AND('Overflow Report'!$L239="SSO, Dry Weather",'Overflow Report'!$AA239="May"),'Overflow Report'!$N239,"0")</f>
        <v>0</v>
      </c>
      <c r="AB241" s="176" t="str">
        <f>IF(AND('Overflow Report'!$L239="SSO, Dry Weather",'Overflow Report'!$AA239="June"),'Overflow Report'!$N239,"0")</f>
        <v>0</v>
      </c>
      <c r="AC241" s="176" t="str">
        <f>IF(AND('Overflow Report'!$L239="SSO, Dry Weather",'Overflow Report'!$AA239="July"),'Overflow Report'!$N239,"0")</f>
        <v>0</v>
      </c>
      <c r="AD241" s="176" t="str">
        <f>IF(AND('Overflow Report'!$L239="SSO, Dry Weather",'Overflow Report'!$AA239="August"),'Overflow Report'!$N239,"0")</f>
        <v>0</v>
      </c>
      <c r="AE241" s="176" t="str">
        <f>IF(AND('Overflow Report'!$L239="SSO, Dry Weather",'Overflow Report'!$AA239="September"),'Overflow Report'!$N239,"0")</f>
        <v>0</v>
      </c>
      <c r="AF241" s="176" t="str">
        <f>IF(AND('Overflow Report'!$L239="SSO, Dry Weather",'Overflow Report'!$AA239="October"),'Overflow Report'!$N239,"0")</f>
        <v>0</v>
      </c>
      <c r="AG241" s="176" t="str">
        <f>IF(AND('Overflow Report'!$L239="SSO, Dry Weather",'Overflow Report'!$AA239="November"),'Overflow Report'!$N239,"0")</f>
        <v>0</v>
      </c>
      <c r="AH241" s="176" t="str">
        <f>IF(AND('Overflow Report'!$L239="SSO, Dry Weather",'Overflow Report'!$AA239="December"),'Overflow Report'!$N239,"0")</f>
        <v>0</v>
      </c>
      <c r="AI241" s="176"/>
      <c r="AJ241" s="176" t="str">
        <f>IF(AND('Overflow Report'!$L239="SSO, Wet Weather",'Overflow Report'!$AA239="January"),'Overflow Report'!$N239,"0")</f>
        <v>0</v>
      </c>
      <c r="AK241" s="176" t="str">
        <f>IF(AND('Overflow Report'!$L239="SSO, Wet Weather",'Overflow Report'!$AA239="February"),'Overflow Report'!$N239,"0")</f>
        <v>0</v>
      </c>
      <c r="AL241" s="176" t="str">
        <f>IF(AND('Overflow Report'!$L239="SSO, Wet Weather",'Overflow Report'!$AA239="March"),'Overflow Report'!$N239,"0")</f>
        <v>0</v>
      </c>
      <c r="AM241" s="176" t="str">
        <f>IF(AND('Overflow Report'!$L239="SSO, Wet Weather",'Overflow Report'!$AA239="April"),'Overflow Report'!$N239,"0")</f>
        <v>0</v>
      </c>
      <c r="AN241" s="176" t="str">
        <f>IF(AND('Overflow Report'!$L239="SSO, Wet Weather",'Overflow Report'!$AA239="May"),'Overflow Report'!$N239,"0")</f>
        <v>0</v>
      </c>
      <c r="AO241" s="176" t="str">
        <f>IF(AND('Overflow Report'!$L239="SSO, Wet Weather",'Overflow Report'!$AA239="June"),'Overflow Report'!$N239,"0")</f>
        <v>0</v>
      </c>
      <c r="AP241" s="176" t="str">
        <f>IF(AND('Overflow Report'!$L239="SSO, Wet Weather",'Overflow Report'!$AA239="July"),'Overflow Report'!$N239,"0")</f>
        <v>0</v>
      </c>
      <c r="AQ241" s="176" t="str">
        <f>IF(AND('Overflow Report'!$L239="SSO, Wet Weather",'Overflow Report'!$AA239="August"),'Overflow Report'!$N239,"0")</f>
        <v>0</v>
      </c>
      <c r="AR241" s="176" t="str">
        <f>IF(AND('Overflow Report'!$L239="SSO, Wet Weather",'Overflow Report'!$AA239="September"),'Overflow Report'!$N239,"0")</f>
        <v>0</v>
      </c>
      <c r="AS241" s="176" t="str">
        <f>IF(AND('Overflow Report'!$L239="SSO, Wet Weather",'Overflow Report'!$AA239="October"),'Overflow Report'!$N239,"0")</f>
        <v>0</v>
      </c>
      <c r="AT241" s="176" t="str">
        <f>IF(AND('Overflow Report'!$L239="SSO, Wet Weather",'Overflow Report'!$AA239="November"),'Overflow Report'!$N239,"0")</f>
        <v>0</v>
      </c>
      <c r="AU241" s="176" t="str">
        <f>IF(AND('Overflow Report'!$L239="SSO, Wet Weather",'Overflow Report'!$AA239="December"),'Overflow Report'!$N239,"0")</f>
        <v>0</v>
      </c>
      <c r="AV241" s="176"/>
      <c r="AW241" s="176" t="str">
        <f>IF(AND('Overflow Report'!$L239="Release [Sewer], Dry Weather",'Overflow Report'!$AA239="January"),'Overflow Report'!$N239,"0")</f>
        <v>0</v>
      </c>
      <c r="AX241" s="176" t="str">
        <f>IF(AND('Overflow Report'!$L239="Release [Sewer], Dry Weather",'Overflow Report'!$AA239="February"),'Overflow Report'!$N239,"0")</f>
        <v>0</v>
      </c>
      <c r="AY241" s="176" t="str">
        <f>IF(AND('Overflow Report'!$L239="Release [Sewer], Dry Weather",'Overflow Report'!$AA239="March"),'Overflow Report'!$N239,"0")</f>
        <v>0</v>
      </c>
      <c r="AZ241" s="176" t="str">
        <f>IF(AND('Overflow Report'!$L239="Release [Sewer], Dry Weather",'Overflow Report'!$AA239="April"),'Overflow Report'!$N239,"0")</f>
        <v>0</v>
      </c>
      <c r="BA241" s="176" t="str">
        <f>IF(AND('Overflow Report'!$L239="Release [Sewer], Dry Weather",'Overflow Report'!$AA239="May"),'Overflow Report'!$N239,"0")</f>
        <v>0</v>
      </c>
      <c r="BB241" s="176" t="str">
        <f>IF(AND('Overflow Report'!$L239="Release [Sewer], Dry Weather",'Overflow Report'!$AA239="June"),'Overflow Report'!$N239,"0")</f>
        <v>0</v>
      </c>
      <c r="BC241" s="176" t="str">
        <f>IF(AND('Overflow Report'!$L239="Release [Sewer], Dry Weather",'Overflow Report'!$AA239="July"),'Overflow Report'!$N239,"0")</f>
        <v>0</v>
      </c>
      <c r="BD241" s="176" t="str">
        <f>IF(AND('Overflow Report'!$L239="Release [Sewer], Dry Weather",'Overflow Report'!$AA239="August"),'Overflow Report'!$N239,"0")</f>
        <v>0</v>
      </c>
      <c r="BE241" s="176" t="str">
        <f>IF(AND('Overflow Report'!$L239="Release [Sewer], Dry Weather",'Overflow Report'!$AA239="September"),'Overflow Report'!$N239,"0")</f>
        <v>0</v>
      </c>
      <c r="BF241" s="176" t="str">
        <f>IF(AND('Overflow Report'!$L239="Release [Sewer], Dry Weather",'Overflow Report'!$AA239="October"),'Overflow Report'!$N239,"0")</f>
        <v>0</v>
      </c>
      <c r="BG241" s="176" t="str">
        <f>IF(AND('Overflow Report'!$L239="Release [Sewer], Dry Weather",'Overflow Report'!$AA239="November"),'Overflow Report'!$N239,"0")</f>
        <v>0</v>
      </c>
      <c r="BH241" s="176" t="str">
        <f>IF(AND('Overflow Report'!$L239="Release [Sewer], Dry Weather",'Overflow Report'!$AA239="December"),'Overflow Report'!$N239,"0")</f>
        <v>0</v>
      </c>
      <c r="BI241" s="176"/>
      <c r="BJ241" s="176" t="str">
        <f>IF(AND('Overflow Report'!$L239="Release [Sewer], Wet Weather",'Overflow Report'!$AA239="January"),'Overflow Report'!$N239,"0")</f>
        <v>0</v>
      </c>
      <c r="BK241" s="176" t="str">
        <f>IF(AND('Overflow Report'!$L239="Release [Sewer], Wet Weather",'Overflow Report'!$AA239="February"),'Overflow Report'!$N239,"0")</f>
        <v>0</v>
      </c>
      <c r="BL241" s="176" t="str">
        <f>IF(AND('Overflow Report'!$L239="Release [Sewer], Wet Weather",'Overflow Report'!$AA239="March"),'Overflow Report'!$N239,"0")</f>
        <v>0</v>
      </c>
      <c r="BM241" s="176" t="str">
        <f>IF(AND('Overflow Report'!$L239="Release [Sewer], Wet Weather",'Overflow Report'!$AA239="April"),'Overflow Report'!$N239,"0")</f>
        <v>0</v>
      </c>
      <c r="BN241" s="176" t="str">
        <f>IF(AND('Overflow Report'!$L239="Release [Sewer], Wet Weather",'Overflow Report'!$AA239="May"),'Overflow Report'!$N239,"0")</f>
        <v>0</v>
      </c>
      <c r="BO241" s="176" t="str">
        <f>IF(AND('Overflow Report'!$L239="Release [Sewer], Wet Weather",'Overflow Report'!$AA239="June"),'Overflow Report'!$N239,"0")</f>
        <v>0</v>
      </c>
      <c r="BP241" s="176" t="str">
        <f>IF(AND('Overflow Report'!$L239="Release [Sewer], Wet Weather",'Overflow Report'!$AA239="July"),'Overflow Report'!$N239,"0")</f>
        <v>0</v>
      </c>
      <c r="BQ241" s="176" t="str">
        <f>IF(AND('Overflow Report'!$L239="Release [Sewer], Wet Weather",'Overflow Report'!$AA239="August"),'Overflow Report'!$N239,"0")</f>
        <v>0</v>
      </c>
      <c r="BR241" s="176" t="str">
        <f>IF(AND('Overflow Report'!$L239="Release [Sewer], Wet Weather",'Overflow Report'!$AA239="September"),'Overflow Report'!$N239,"0")</f>
        <v>0</v>
      </c>
      <c r="BS241" s="176" t="str">
        <f>IF(AND('Overflow Report'!$L239="Release [Sewer], Wet Weather",'Overflow Report'!$AA239="October"),'Overflow Report'!$N239,"0")</f>
        <v>0</v>
      </c>
      <c r="BT241" s="176" t="str">
        <f>IF(AND('Overflow Report'!$L239="Release [Sewer], Wet Weather",'Overflow Report'!$AA239="November"),'Overflow Report'!$N239,"0")</f>
        <v>0</v>
      </c>
      <c r="BU241" s="176" t="str">
        <f>IF(AND('Overflow Report'!$L239="Release [Sewer], Wet Weather",'Overflow Report'!$AA239="December"),'Overflow Report'!$N239,"0")</f>
        <v>0</v>
      </c>
      <c r="BV241" s="176"/>
      <c r="BW241" s="176"/>
      <c r="BX241" s="176"/>
      <c r="BY241" s="176"/>
      <c r="BZ241" s="176"/>
      <c r="CA241" s="176"/>
      <c r="CB241" s="176"/>
      <c r="CC241" s="176"/>
      <c r="CD241" s="176"/>
      <c r="CE241" s="176"/>
      <c r="CF241" s="176"/>
      <c r="CG241" s="176"/>
      <c r="CH241" s="176"/>
      <c r="CI241" s="176"/>
      <c r="CJ241" s="176"/>
      <c r="DK241" s="159"/>
      <c r="DL241" s="159"/>
      <c r="DM241" s="159"/>
      <c r="DN241" s="159"/>
      <c r="DO241" s="159"/>
      <c r="DP241" s="159"/>
      <c r="DQ241" s="159"/>
      <c r="DR241" s="159"/>
      <c r="DS241" s="159"/>
      <c r="DT241" s="159"/>
      <c r="DU241" s="159"/>
      <c r="DV241" s="159"/>
      <c r="DW241" s="159"/>
      <c r="DX241" s="159"/>
    </row>
    <row r="242" spans="3:128" s="173" customFormat="1" ht="15">
      <c r="C242" s="174"/>
      <c r="D242" s="174"/>
      <c r="E242" s="174"/>
      <c r="R242" s="176"/>
      <c r="S242" s="176"/>
      <c r="T242" s="176"/>
      <c r="U242" s="176"/>
      <c r="V242" s="176"/>
      <c r="W242" s="176" t="str">
        <f>IF(AND('Overflow Report'!$L240="SSO, Dry Weather",'Overflow Report'!$AA240="January"),'Overflow Report'!$N240,"0")</f>
        <v>0</v>
      </c>
      <c r="X242" s="176" t="str">
        <f>IF(AND('Overflow Report'!$L240="SSO, Dry Weather",'Overflow Report'!$AA240="February"),'Overflow Report'!$N240,"0")</f>
        <v>0</v>
      </c>
      <c r="Y242" s="176" t="str">
        <f>IF(AND('Overflow Report'!$L240="SSO, Dry Weather",'Overflow Report'!$AA240="March"),'Overflow Report'!$N240,"0")</f>
        <v>0</v>
      </c>
      <c r="Z242" s="176" t="str">
        <f>IF(AND('Overflow Report'!$L240="SSO, Dry Weather",'Overflow Report'!$AA240="April"),'Overflow Report'!$N240,"0")</f>
        <v>0</v>
      </c>
      <c r="AA242" s="176" t="str">
        <f>IF(AND('Overflow Report'!$L240="SSO, Dry Weather",'Overflow Report'!$AA240="May"),'Overflow Report'!$N240,"0")</f>
        <v>0</v>
      </c>
      <c r="AB242" s="176" t="str">
        <f>IF(AND('Overflow Report'!$L240="SSO, Dry Weather",'Overflow Report'!$AA240="June"),'Overflow Report'!$N240,"0")</f>
        <v>0</v>
      </c>
      <c r="AC242" s="176" t="str">
        <f>IF(AND('Overflow Report'!$L240="SSO, Dry Weather",'Overflow Report'!$AA240="July"),'Overflow Report'!$N240,"0")</f>
        <v>0</v>
      </c>
      <c r="AD242" s="176" t="str">
        <f>IF(AND('Overflow Report'!$L240="SSO, Dry Weather",'Overflow Report'!$AA240="August"),'Overflow Report'!$N240,"0")</f>
        <v>0</v>
      </c>
      <c r="AE242" s="176" t="str">
        <f>IF(AND('Overflow Report'!$L240="SSO, Dry Weather",'Overflow Report'!$AA240="September"),'Overflow Report'!$N240,"0")</f>
        <v>0</v>
      </c>
      <c r="AF242" s="176" t="str">
        <f>IF(AND('Overflow Report'!$L240="SSO, Dry Weather",'Overflow Report'!$AA240="October"),'Overflow Report'!$N240,"0")</f>
        <v>0</v>
      </c>
      <c r="AG242" s="176" t="str">
        <f>IF(AND('Overflow Report'!$L240="SSO, Dry Weather",'Overflow Report'!$AA240="November"),'Overflow Report'!$N240,"0")</f>
        <v>0</v>
      </c>
      <c r="AH242" s="176" t="str">
        <f>IF(AND('Overflow Report'!$L240="SSO, Dry Weather",'Overflow Report'!$AA240="December"),'Overflow Report'!$N240,"0")</f>
        <v>0</v>
      </c>
      <c r="AI242" s="176"/>
      <c r="AJ242" s="176" t="str">
        <f>IF(AND('Overflow Report'!$L240="SSO, Wet Weather",'Overflow Report'!$AA240="January"),'Overflow Report'!$N240,"0")</f>
        <v>0</v>
      </c>
      <c r="AK242" s="176" t="str">
        <f>IF(AND('Overflow Report'!$L240="SSO, Wet Weather",'Overflow Report'!$AA240="February"),'Overflow Report'!$N240,"0")</f>
        <v>0</v>
      </c>
      <c r="AL242" s="176" t="str">
        <f>IF(AND('Overflow Report'!$L240="SSO, Wet Weather",'Overflow Report'!$AA240="March"),'Overflow Report'!$N240,"0")</f>
        <v>0</v>
      </c>
      <c r="AM242" s="176" t="str">
        <f>IF(AND('Overflow Report'!$L240="SSO, Wet Weather",'Overflow Report'!$AA240="April"),'Overflow Report'!$N240,"0")</f>
        <v>0</v>
      </c>
      <c r="AN242" s="176" t="str">
        <f>IF(AND('Overflow Report'!$L240="SSO, Wet Weather",'Overflow Report'!$AA240="May"),'Overflow Report'!$N240,"0")</f>
        <v>0</v>
      </c>
      <c r="AO242" s="176" t="str">
        <f>IF(AND('Overflow Report'!$L240="SSO, Wet Weather",'Overflow Report'!$AA240="June"),'Overflow Report'!$N240,"0")</f>
        <v>0</v>
      </c>
      <c r="AP242" s="176" t="str">
        <f>IF(AND('Overflow Report'!$L240="SSO, Wet Weather",'Overflow Report'!$AA240="July"),'Overflow Report'!$N240,"0")</f>
        <v>0</v>
      </c>
      <c r="AQ242" s="176" t="str">
        <f>IF(AND('Overflow Report'!$L240="SSO, Wet Weather",'Overflow Report'!$AA240="August"),'Overflow Report'!$N240,"0")</f>
        <v>0</v>
      </c>
      <c r="AR242" s="176" t="str">
        <f>IF(AND('Overflow Report'!$L240="SSO, Wet Weather",'Overflow Report'!$AA240="September"),'Overflow Report'!$N240,"0")</f>
        <v>0</v>
      </c>
      <c r="AS242" s="176" t="str">
        <f>IF(AND('Overflow Report'!$L240="SSO, Wet Weather",'Overflow Report'!$AA240="October"),'Overflow Report'!$N240,"0")</f>
        <v>0</v>
      </c>
      <c r="AT242" s="176" t="str">
        <f>IF(AND('Overflow Report'!$L240="SSO, Wet Weather",'Overflow Report'!$AA240="November"),'Overflow Report'!$N240,"0")</f>
        <v>0</v>
      </c>
      <c r="AU242" s="176" t="str">
        <f>IF(AND('Overflow Report'!$L240="SSO, Wet Weather",'Overflow Report'!$AA240="December"),'Overflow Report'!$N240,"0")</f>
        <v>0</v>
      </c>
      <c r="AV242" s="176"/>
      <c r="AW242" s="176" t="str">
        <f>IF(AND('Overflow Report'!$L240="Release [Sewer], Dry Weather",'Overflow Report'!$AA240="January"),'Overflow Report'!$N240,"0")</f>
        <v>0</v>
      </c>
      <c r="AX242" s="176" t="str">
        <f>IF(AND('Overflow Report'!$L240="Release [Sewer], Dry Weather",'Overflow Report'!$AA240="February"),'Overflow Report'!$N240,"0")</f>
        <v>0</v>
      </c>
      <c r="AY242" s="176" t="str">
        <f>IF(AND('Overflow Report'!$L240="Release [Sewer], Dry Weather",'Overflow Report'!$AA240="March"),'Overflow Report'!$N240,"0")</f>
        <v>0</v>
      </c>
      <c r="AZ242" s="176" t="str">
        <f>IF(AND('Overflow Report'!$L240="Release [Sewer], Dry Weather",'Overflow Report'!$AA240="April"),'Overflow Report'!$N240,"0")</f>
        <v>0</v>
      </c>
      <c r="BA242" s="176" t="str">
        <f>IF(AND('Overflow Report'!$L240="Release [Sewer], Dry Weather",'Overflow Report'!$AA240="May"),'Overflow Report'!$N240,"0")</f>
        <v>0</v>
      </c>
      <c r="BB242" s="176" t="str">
        <f>IF(AND('Overflow Report'!$L240="Release [Sewer], Dry Weather",'Overflow Report'!$AA240="June"),'Overflow Report'!$N240,"0")</f>
        <v>0</v>
      </c>
      <c r="BC242" s="176" t="str">
        <f>IF(AND('Overflow Report'!$L240="Release [Sewer], Dry Weather",'Overflow Report'!$AA240="July"),'Overflow Report'!$N240,"0")</f>
        <v>0</v>
      </c>
      <c r="BD242" s="176" t="str">
        <f>IF(AND('Overflow Report'!$L240="Release [Sewer], Dry Weather",'Overflow Report'!$AA240="August"),'Overflow Report'!$N240,"0")</f>
        <v>0</v>
      </c>
      <c r="BE242" s="176" t="str">
        <f>IF(AND('Overflow Report'!$L240="Release [Sewer], Dry Weather",'Overflow Report'!$AA240="September"),'Overflow Report'!$N240,"0")</f>
        <v>0</v>
      </c>
      <c r="BF242" s="176" t="str">
        <f>IF(AND('Overflow Report'!$L240="Release [Sewer], Dry Weather",'Overflow Report'!$AA240="October"),'Overflow Report'!$N240,"0")</f>
        <v>0</v>
      </c>
      <c r="BG242" s="176" t="str">
        <f>IF(AND('Overflow Report'!$L240="Release [Sewer], Dry Weather",'Overflow Report'!$AA240="November"),'Overflow Report'!$N240,"0")</f>
        <v>0</v>
      </c>
      <c r="BH242" s="176" t="str">
        <f>IF(AND('Overflow Report'!$L240="Release [Sewer], Dry Weather",'Overflow Report'!$AA240="December"),'Overflow Report'!$N240,"0")</f>
        <v>0</v>
      </c>
      <c r="BI242" s="176"/>
      <c r="BJ242" s="176" t="str">
        <f>IF(AND('Overflow Report'!$L240="Release [Sewer], Wet Weather",'Overflow Report'!$AA240="January"),'Overflow Report'!$N240,"0")</f>
        <v>0</v>
      </c>
      <c r="BK242" s="176" t="str">
        <f>IF(AND('Overflow Report'!$L240="Release [Sewer], Wet Weather",'Overflow Report'!$AA240="February"),'Overflow Report'!$N240,"0")</f>
        <v>0</v>
      </c>
      <c r="BL242" s="176" t="str">
        <f>IF(AND('Overflow Report'!$L240="Release [Sewer], Wet Weather",'Overflow Report'!$AA240="March"),'Overflow Report'!$N240,"0")</f>
        <v>0</v>
      </c>
      <c r="BM242" s="176" t="str">
        <f>IF(AND('Overflow Report'!$L240="Release [Sewer], Wet Weather",'Overflow Report'!$AA240="April"),'Overflow Report'!$N240,"0")</f>
        <v>0</v>
      </c>
      <c r="BN242" s="176" t="str">
        <f>IF(AND('Overflow Report'!$L240="Release [Sewer], Wet Weather",'Overflow Report'!$AA240="May"),'Overflow Report'!$N240,"0")</f>
        <v>0</v>
      </c>
      <c r="BO242" s="176" t="str">
        <f>IF(AND('Overflow Report'!$L240="Release [Sewer], Wet Weather",'Overflow Report'!$AA240="June"),'Overflow Report'!$N240,"0")</f>
        <v>0</v>
      </c>
      <c r="BP242" s="176" t="str">
        <f>IF(AND('Overflow Report'!$L240="Release [Sewer], Wet Weather",'Overflow Report'!$AA240="July"),'Overflow Report'!$N240,"0")</f>
        <v>0</v>
      </c>
      <c r="BQ242" s="176" t="str">
        <f>IF(AND('Overflow Report'!$L240="Release [Sewer], Wet Weather",'Overflow Report'!$AA240="August"),'Overflow Report'!$N240,"0")</f>
        <v>0</v>
      </c>
      <c r="BR242" s="176" t="str">
        <f>IF(AND('Overflow Report'!$L240="Release [Sewer], Wet Weather",'Overflow Report'!$AA240="September"),'Overflow Report'!$N240,"0")</f>
        <v>0</v>
      </c>
      <c r="BS242" s="176" t="str">
        <f>IF(AND('Overflow Report'!$L240="Release [Sewer], Wet Weather",'Overflow Report'!$AA240="October"),'Overflow Report'!$N240,"0")</f>
        <v>0</v>
      </c>
      <c r="BT242" s="176" t="str">
        <f>IF(AND('Overflow Report'!$L240="Release [Sewer], Wet Weather",'Overflow Report'!$AA240="November"),'Overflow Report'!$N240,"0")</f>
        <v>0</v>
      </c>
      <c r="BU242" s="176" t="str">
        <f>IF(AND('Overflow Report'!$L240="Release [Sewer], Wet Weather",'Overflow Report'!$AA240="December"),'Overflow Report'!$N240,"0")</f>
        <v>0</v>
      </c>
      <c r="BV242" s="176"/>
      <c r="BW242" s="176"/>
      <c r="BX242" s="176"/>
      <c r="BY242" s="176"/>
      <c r="BZ242" s="176"/>
      <c r="CA242" s="176"/>
      <c r="CB242" s="176"/>
      <c r="CC242" s="176"/>
      <c r="CD242" s="176"/>
      <c r="CE242" s="176"/>
      <c r="CF242" s="176"/>
      <c r="CG242" s="176"/>
      <c r="CH242" s="176"/>
      <c r="CI242" s="176"/>
      <c r="CJ242" s="176"/>
      <c r="DK242" s="159"/>
      <c r="DL242" s="159"/>
      <c r="DM242" s="159"/>
      <c r="DN242" s="159"/>
      <c r="DO242" s="159"/>
      <c r="DP242" s="159"/>
      <c r="DQ242" s="159"/>
      <c r="DR242" s="159"/>
      <c r="DS242" s="159"/>
      <c r="DT242" s="159"/>
      <c r="DU242" s="159"/>
      <c r="DV242" s="159"/>
      <c r="DW242" s="159"/>
      <c r="DX242" s="159"/>
    </row>
    <row r="243" spans="3:128" s="173" customFormat="1" ht="15">
      <c r="C243" s="174"/>
      <c r="D243" s="174"/>
      <c r="E243" s="174"/>
      <c r="R243" s="176"/>
      <c r="S243" s="176"/>
      <c r="T243" s="176"/>
      <c r="U243" s="176"/>
      <c r="V243" s="176"/>
      <c r="W243" s="176" t="str">
        <f>IF(AND('Overflow Report'!$L241="SSO, Dry Weather",'Overflow Report'!$AA241="January"),'Overflow Report'!$N241,"0")</f>
        <v>0</v>
      </c>
      <c r="X243" s="176" t="str">
        <f>IF(AND('Overflow Report'!$L241="SSO, Dry Weather",'Overflow Report'!$AA241="February"),'Overflow Report'!$N241,"0")</f>
        <v>0</v>
      </c>
      <c r="Y243" s="176" t="str">
        <f>IF(AND('Overflow Report'!$L241="SSO, Dry Weather",'Overflow Report'!$AA241="March"),'Overflow Report'!$N241,"0")</f>
        <v>0</v>
      </c>
      <c r="Z243" s="176" t="str">
        <f>IF(AND('Overflow Report'!$L241="SSO, Dry Weather",'Overflow Report'!$AA241="April"),'Overflow Report'!$N241,"0")</f>
        <v>0</v>
      </c>
      <c r="AA243" s="176" t="str">
        <f>IF(AND('Overflow Report'!$L241="SSO, Dry Weather",'Overflow Report'!$AA241="May"),'Overflow Report'!$N241,"0")</f>
        <v>0</v>
      </c>
      <c r="AB243" s="176" t="str">
        <f>IF(AND('Overflow Report'!$L241="SSO, Dry Weather",'Overflow Report'!$AA241="June"),'Overflow Report'!$N241,"0")</f>
        <v>0</v>
      </c>
      <c r="AC243" s="176" t="str">
        <f>IF(AND('Overflow Report'!$L241="SSO, Dry Weather",'Overflow Report'!$AA241="July"),'Overflow Report'!$N241,"0")</f>
        <v>0</v>
      </c>
      <c r="AD243" s="176" t="str">
        <f>IF(AND('Overflow Report'!$L241="SSO, Dry Weather",'Overflow Report'!$AA241="August"),'Overflow Report'!$N241,"0")</f>
        <v>0</v>
      </c>
      <c r="AE243" s="176" t="str">
        <f>IF(AND('Overflow Report'!$L241="SSO, Dry Weather",'Overflow Report'!$AA241="September"),'Overflow Report'!$N241,"0")</f>
        <v>0</v>
      </c>
      <c r="AF243" s="176" t="str">
        <f>IF(AND('Overflow Report'!$L241="SSO, Dry Weather",'Overflow Report'!$AA241="October"),'Overflow Report'!$N241,"0")</f>
        <v>0</v>
      </c>
      <c r="AG243" s="176" t="str">
        <f>IF(AND('Overflow Report'!$L241="SSO, Dry Weather",'Overflow Report'!$AA241="November"),'Overflow Report'!$N241,"0")</f>
        <v>0</v>
      </c>
      <c r="AH243" s="176" t="str">
        <f>IF(AND('Overflow Report'!$L241="SSO, Dry Weather",'Overflow Report'!$AA241="December"),'Overflow Report'!$N241,"0")</f>
        <v>0</v>
      </c>
      <c r="AI243" s="176"/>
      <c r="AJ243" s="176" t="str">
        <f>IF(AND('Overflow Report'!$L241="SSO, Wet Weather",'Overflow Report'!$AA241="January"),'Overflow Report'!$N241,"0")</f>
        <v>0</v>
      </c>
      <c r="AK243" s="176" t="str">
        <f>IF(AND('Overflow Report'!$L241="SSO, Wet Weather",'Overflow Report'!$AA241="February"),'Overflow Report'!$N241,"0")</f>
        <v>0</v>
      </c>
      <c r="AL243" s="176" t="str">
        <f>IF(AND('Overflow Report'!$L241="SSO, Wet Weather",'Overflow Report'!$AA241="March"),'Overflow Report'!$N241,"0")</f>
        <v>0</v>
      </c>
      <c r="AM243" s="176" t="str">
        <f>IF(AND('Overflow Report'!$L241="SSO, Wet Weather",'Overflow Report'!$AA241="April"),'Overflow Report'!$N241,"0")</f>
        <v>0</v>
      </c>
      <c r="AN243" s="176" t="str">
        <f>IF(AND('Overflow Report'!$L241="SSO, Wet Weather",'Overflow Report'!$AA241="May"),'Overflow Report'!$N241,"0")</f>
        <v>0</v>
      </c>
      <c r="AO243" s="176" t="str">
        <f>IF(AND('Overflow Report'!$L241="SSO, Wet Weather",'Overflow Report'!$AA241="June"),'Overflow Report'!$N241,"0")</f>
        <v>0</v>
      </c>
      <c r="AP243" s="176" t="str">
        <f>IF(AND('Overflow Report'!$L241="SSO, Wet Weather",'Overflow Report'!$AA241="July"),'Overflow Report'!$N241,"0")</f>
        <v>0</v>
      </c>
      <c r="AQ243" s="176" t="str">
        <f>IF(AND('Overflow Report'!$L241="SSO, Wet Weather",'Overflow Report'!$AA241="August"),'Overflow Report'!$N241,"0")</f>
        <v>0</v>
      </c>
      <c r="AR243" s="176" t="str">
        <f>IF(AND('Overflow Report'!$L241="SSO, Wet Weather",'Overflow Report'!$AA241="September"),'Overflow Report'!$N241,"0")</f>
        <v>0</v>
      </c>
      <c r="AS243" s="176" t="str">
        <f>IF(AND('Overflow Report'!$L241="SSO, Wet Weather",'Overflow Report'!$AA241="October"),'Overflow Report'!$N241,"0")</f>
        <v>0</v>
      </c>
      <c r="AT243" s="176" t="str">
        <f>IF(AND('Overflow Report'!$L241="SSO, Wet Weather",'Overflow Report'!$AA241="November"),'Overflow Report'!$N241,"0")</f>
        <v>0</v>
      </c>
      <c r="AU243" s="176" t="str">
        <f>IF(AND('Overflow Report'!$L241="SSO, Wet Weather",'Overflow Report'!$AA241="December"),'Overflow Report'!$N241,"0")</f>
        <v>0</v>
      </c>
      <c r="AV243" s="176"/>
      <c r="AW243" s="176" t="str">
        <f>IF(AND('Overflow Report'!$L241="Release [Sewer], Dry Weather",'Overflow Report'!$AA241="January"),'Overflow Report'!$N241,"0")</f>
        <v>0</v>
      </c>
      <c r="AX243" s="176" t="str">
        <f>IF(AND('Overflow Report'!$L241="Release [Sewer], Dry Weather",'Overflow Report'!$AA241="February"),'Overflow Report'!$N241,"0")</f>
        <v>0</v>
      </c>
      <c r="AY243" s="176" t="str">
        <f>IF(AND('Overflow Report'!$L241="Release [Sewer], Dry Weather",'Overflow Report'!$AA241="March"),'Overflow Report'!$N241,"0")</f>
        <v>0</v>
      </c>
      <c r="AZ243" s="176" t="str">
        <f>IF(AND('Overflow Report'!$L241="Release [Sewer], Dry Weather",'Overflow Report'!$AA241="April"),'Overflow Report'!$N241,"0")</f>
        <v>0</v>
      </c>
      <c r="BA243" s="176" t="str">
        <f>IF(AND('Overflow Report'!$L241="Release [Sewer], Dry Weather",'Overflow Report'!$AA241="May"),'Overflow Report'!$N241,"0")</f>
        <v>0</v>
      </c>
      <c r="BB243" s="176" t="str">
        <f>IF(AND('Overflow Report'!$L241="Release [Sewer], Dry Weather",'Overflow Report'!$AA241="June"),'Overflow Report'!$N241,"0")</f>
        <v>0</v>
      </c>
      <c r="BC243" s="176" t="str">
        <f>IF(AND('Overflow Report'!$L241="Release [Sewer], Dry Weather",'Overflow Report'!$AA241="July"),'Overflow Report'!$N241,"0")</f>
        <v>0</v>
      </c>
      <c r="BD243" s="176" t="str">
        <f>IF(AND('Overflow Report'!$L241="Release [Sewer], Dry Weather",'Overflow Report'!$AA241="August"),'Overflow Report'!$N241,"0")</f>
        <v>0</v>
      </c>
      <c r="BE243" s="176" t="str">
        <f>IF(AND('Overflow Report'!$L241="Release [Sewer], Dry Weather",'Overflow Report'!$AA241="September"),'Overflow Report'!$N241,"0")</f>
        <v>0</v>
      </c>
      <c r="BF243" s="176" t="str">
        <f>IF(AND('Overflow Report'!$L241="Release [Sewer], Dry Weather",'Overflow Report'!$AA241="October"),'Overflow Report'!$N241,"0")</f>
        <v>0</v>
      </c>
      <c r="BG243" s="176" t="str">
        <f>IF(AND('Overflow Report'!$L241="Release [Sewer], Dry Weather",'Overflow Report'!$AA241="November"),'Overflow Report'!$N241,"0")</f>
        <v>0</v>
      </c>
      <c r="BH243" s="176" t="str">
        <f>IF(AND('Overflow Report'!$L241="Release [Sewer], Dry Weather",'Overflow Report'!$AA241="December"),'Overflow Report'!$N241,"0")</f>
        <v>0</v>
      </c>
      <c r="BI243" s="176"/>
      <c r="BJ243" s="176" t="str">
        <f>IF(AND('Overflow Report'!$L241="Release [Sewer], Wet Weather",'Overflow Report'!$AA241="January"),'Overflow Report'!$N241,"0")</f>
        <v>0</v>
      </c>
      <c r="BK243" s="176" t="str">
        <f>IF(AND('Overflow Report'!$L241="Release [Sewer], Wet Weather",'Overflow Report'!$AA241="February"),'Overflow Report'!$N241,"0")</f>
        <v>0</v>
      </c>
      <c r="BL243" s="176" t="str">
        <f>IF(AND('Overflow Report'!$L241="Release [Sewer], Wet Weather",'Overflow Report'!$AA241="March"),'Overflow Report'!$N241,"0")</f>
        <v>0</v>
      </c>
      <c r="BM243" s="176" t="str">
        <f>IF(AND('Overflow Report'!$L241="Release [Sewer], Wet Weather",'Overflow Report'!$AA241="April"),'Overflow Report'!$N241,"0")</f>
        <v>0</v>
      </c>
      <c r="BN243" s="176" t="str">
        <f>IF(AND('Overflow Report'!$L241="Release [Sewer], Wet Weather",'Overflow Report'!$AA241="May"),'Overflow Report'!$N241,"0")</f>
        <v>0</v>
      </c>
      <c r="BO243" s="176" t="str">
        <f>IF(AND('Overflow Report'!$L241="Release [Sewer], Wet Weather",'Overflow Report'!$AA241="June"),'Overflow Report'!$N241,"0")</f>
        <v>0</v>
      </c>
      <c r="BP243" s="176" t="str">
        <f>IF(AND('Overflow Report'!$L241="Release [Sewer], Wet Weather",'Overflow Report'!$AA241="July"),'Overflow Report'!$N241,"0")</f>
        <v>0</v>
      </c>
      <c r="BQ243" s="176" t="str">
        <f>IF(AND('Overflow Report'!$L241="Release [Sewer], Wet Weather",'Overflow Report'!$AA241="August"),'Overflow Report'!$N241,"0")</f>
        <v>0</v>
      </c>
      <c r="BR243" s="176" t="str">
        <f>IF(AND('Overflow Report'!$L241="Release [Sewer], Wet Weather",'Overflow Report'!$AA241="September"),'Overflow Report'!$N241,"0")</f>
        <v>0</v>
      </c>
      <c r="BS243" s="176" t="str">
        <f>IF(AND('Overflow Report'!$L241="Release [Sewer], Wet Weather",'Overflow Report'!$AA241="October"),'Overflow Report'!$N241,"0")</f>
        <v>0</v>
      </c>
      <c r="BT243" s="176" t="str">
        <f>IF(AND('Overflow Report'!$L241="Release [Sewer], Wet Weather",'Overflow Report'!$AA241="November"),'Overflow Report'!$N241,"0")</f>
        <v>0</v>
      </c>
      <c r="BU243" s="176" t="str">
        <f>IF(AND('Overflow Report'!$L241="Release [Sewer], Wet Weather",'Overflow Report'!$AA241="December"),'Overflow Report'!$N241,"0")</f>
        <v>0</v>
      </c>
      <c r="BV243" s="176"/>
      <c r="BW243" s="176"/>
      <c r="BX243" s="176"/>
      <c r="BY243" s="176"/>
      <c r="BZ243" s="176"/>
      <c r="CA243" s="176"/>
      <c r="CB243" s="176"/>
      <c r="CC243" s="176"/>
      <c r="CD243" s="176"/>
      <c r="CE243" s="176"/>
      <c r="CF243" s="176"/>
      <c r="CG243" s="176"/>
      <c r="CH243" s="176"/>
      <c r="CI243" s="176"/>
      <c r="CJ243" s="176"/>
      <c r="DK243" s="159"/>
      <c r="DL243" s="159"/>
      <c r="DM243" s="159"/>
      <c r="DN243" s="159"/>
      <c r="DO243" s="159"/>
      <c r="DP243" s="159"/>
      <c r="DQ243" s="159"/>
      <c r="DR243" s="159"/>
      <c r="DS243" s="159"/>
      <c r="DT243" s="159"/>
      <c r="DU243" s="159"/>
      <c r="DV243" s="159"/>
      <c r="DW243" s="159"/>
      <c r="DX243" s="159"/>
    </row>
    <row r="244" spans="3:128" s="173" customFormat="1" ht="15">
      <c r="C244" s="174"/>
      <c r="D244" s="174"/>
      <c r="E244" s="174"/>
      <c r="R244" s="176"/>
      <c r="S244" s="176"/>
      <c r="T244" s="176"/>
      <c r="U244" s="176"/>
      <c r="V244" s="176"/>
      <c r="W244" s="176" t="str">
        <f>IF(AND('Overflow Report'!$L242="SSO, Dry Weather",'Overflow Report'!$AA242="January"),'Overflow Report'!$N242,"0")</f>
        <v>0</v>
      </c>
      <c r="X244" s="176" t="str">
        <f>IF(AND('Overflow Report'!$L242="SSO, Dry Weather",'Overflow Report'!$AA242="February"),'Overflow Report'!$N242,"0")</f>
        <v>0</v>
      </c>
      <c r="Y244" s="176" t="str">
        <f>IF(AND('Overflow Report'!$L242="SSO, Dry Weather",'Overflow Report'!$AA242="March"),'Overflow Report'!$N242,"0")</f>
        <v>0</v>
      </c>
      <c r="Z244" s="176" t="str">
        <f>IF(AND('Overflow Report'!$L242="SSO, Dry Weather",'Overflow Report'!$AA242="April"),'Overflow Report'!$N242,"0")</f>
        <v>0</v>
      </c>
      <c r="AA244" s="176" t="str">
        <f>IF(AND('Overflow Report'!$L242="SSO, Dry Weather",'Overflow Report'!$AA242="May"),'Overflow Report'!$N242,"0")</f>
        <v>0</v>
      </c>
      <c r="AB244" s="176" t="str">
        <f>IF(AND('Overflow Report'!$L242="SSO, Dry Weather",'Overflow Report'!$AA242="June"),'Overflow Report'!$N242,"0")</f>
        <v>0</v>
      </c>
      <c r="AC244" s="176" t="str">
        <f>IF(AND('Overflow Report'!$L242="SSO, Dry Weather",'Overflow Report'!$AA242="July"),'Overflow Report'!$N242,"0")</f>
        <v>0</v>
      </c>
      <c r="AD244" s="176" t="str">
        <f>IF(AND('Overflow Report'!$L242="SSO, Dry Weather",'Overflow Report'!$AA242="August"),'Overflow Report'!$N242,"0")</f>
        <v>0</v>
      </c>
      <c r="AE244" s="176" t="str">
        <f>IF(AND('Overflow Report'!$L242="SSO, Dry Weather",'Overflow Report'!$AA242="September"),'Overflow Report'!$N242,"0")</f>
        <v>0</v>
      </c>
      <c r="AF244" s="176" t="str">
        <f>IF(AND('Overflow Report'!$L242="SSO, Dry Weather",'Overflow Report'!$AA242="October"),'Overflow Report'!$N242,"0")</f>
        <v>0</v>
      </c>
      <c r="AG244" s="176" t="str">
        <f>IF(AND('Overflow Report'!$L242="SSO, Dry Weather",'Overflow Report'!$AA242="November"),'Overflow Report'!$N242,"0")</f>
        <v>0</v>
      </c>
      <c r="AH244" s="176" t="str">
        <f>IF(AND('Overflow Report'!$L242="SSO, Dry Weather",'Overflow Report'!$AA242="December"),'Overflow Report'!$N242,"0")</f>
        <v>0</v>
      </c>
      <c r="AI244" s="176"/>
      <c r="AJ244" s="176" t="str">
        <f>IF(AND('Overflow Report'!$L242="SSO, Wet Weather",'Overflow Report'!$AA242="January"),'Overflow Report'!$N242,"0")</f>
        <v>0</v>
      </c>
      <c r="AK244" s="176" t="str">
        <f>IF(AND('Overflow Report'!$L242="SSO, Wet Weather",'Overflow Report'!$AA242="February"),'Overflow Report'!$N242,"0")</f>
        <v>0</v>
      </c>
      <c r="AL244" s="176" t="str">
        <f>IF(AND('Overflow Report'!$L242="SSO, Wet Weather",'Overflow Report'!$AA242="March"),'Overflow Report'!$N242,"0")</f>
        <v>0</v>
      </c>
      <c r="AM244" s="176" t="str">
        <f>IF(AND('Overflow Report'!$L242="SSO, Wet Weather",'Overflow Report'!$AA242="April"),'Overflow Report'!$N242,"0")</f>
        <v>0</v>
      </c>
      <c r="AN244" s="176" t="str">
        <f>IF(AND('Overflow Report'!$L242="SSO, Wet Weather",'Overflow Report'!$AA242="May"),'Overflow Report'!$N242,"0")</f>
        <v>0</v>
      </c>
      <c r="AO244" s="176" t="str">
        <f>IF(AND('Overflow Report'!$L242="SSO, Wet Weather",'Overflow Report'!$AA242="June"),'Overflow Report'!$N242,"0")</f>
        <v>0</v>
      </c>
      <c r="AP244" s="176" t="str">
        <f>IF(AND('Overflow Report'!$L242="SSO, Wet Weather",'Overflow Report'!$AA242="July"),'Overflow Report'!$N242,"0")</f>
        <v>0</v>
      </c>
      <c r="AQ244" s="176" t="str">
        <f>IF(AND('Overflow Report'!$L242="SSO, Wet Weather",'Overflow Report'!$AA242="August"),'Overflow Report'!$N242,"0")</f>
        <v>0</v>
      </c>
      <c r="AR244" s="176" t="str">
        <f>IF(AND('Overflow Report'!$L242="SSO, Wet Weather",'Overflow Report'!$AA242="September"),'Overflow Report'!$N242,"0")</f>
        <v>0</v>
      </c>
      <c r="AS244" s="176" t="str">
        <f>IF(AND('Overflow Report'!$L242="SSO, Wet Weather",'Overflow Report'!$AA242="October"),'Overflow Report'!$N242,"0")</f>
        <v>0</v>
      </c>
      <c r="AT244" s="176" t="str">
        <f>IF(AND('Overflow Report'!$L242="SSO, Wet Weather",'Overflow Report'!$AA242="November"),'Overflow Report'!$N242,"0")</f>
        <v>0</v>
      </c>
      <c r="AU244" s="176" t="str">
        <f>IF(AND('Overflow Report'!$L242="SSO, Wet Weather",'Overflow Report'!$AA242="December"),'Overflow Report'!$N242,"0")</f>
        <v>0</v>
      </c>
      <c r="AV244" s="176"/>
      <c r="AW244" s="176" t="str">
        <f>IF(AND('Overflow Report'!$L242="Release [Sewer], Dry Weather",'Overflow Report'!$AA242="January"),'Overflow Report'!$N242,"0")</f>
        <v>0</v>
      </c>
      <c r="AX244" s="176" t="str">
        <f>IF(AND('Overflow Report'!$L242="Release [Sewer], Dry Weather",'Overflow Report'!$AA242="February"),'Overflow Report'!$N242,"0")</f>
        <v>0</v>
      </c>
      <c r="AY244" s="176" t="str">
        <f>IF(AND('Overflow Report'!$L242="Release [Sewer], Dry Weather",'Overflow Report'!$AA242="March"),'Overflow Report'!$N242,"0")</f>
        <v>0</v>
      </c>
      <c r="AZ244" s="176" t="str">
        <f>IF(AND('Overflow Report'!$L242="Release [Sewer], Dry Weather",'Overflow Report'!$AA242="April"),'Overflow Report'!$N242,"0")</f>
        <v>0</v>
      </c>
      <c r="BA244" s="176" t="str">
        <f>IF(AND('Overflow Report'!$L242="Release [Sewer], Dry Weather",'Overflow Report'!$AA242="May"),'Overflow Report'!$N242,"0")</f>
        <v>0</v>
      </c>
      <c r="BB244" s="176" t="str">
        <f>IF(AND('Overflow Report'!$L242="Release [Sewer], Dry Weather",'Overflow Report'!$AA242="June"),'Overflow Report'!$N242,"0")</f>
        <v>0</v>
      </c>
      <c r="BC244" s="176" t="str">
        <f>IF(AND('Overflow Report'!$L242="Release [Sewer], Dry Weather",'Overflow Report'!$AA242="July"),'Overflow Report'!$N242,"0")</f>
        <v>0</v>
      </c>
      <c r="BD244" s="176" t="str">
        <f>IF(AND('Overflow Report'!$L242="Release [Sewer], Dry Weather",'Overflow Report'!$AA242="August"),'Overflow Report'!$N242,"0")</f>
        <v>0</v>
      </c>
      <c r="BE244" s="176" t="str">
        <f>IF(AND('Overflow Report'!$L242="Release [Sewer], Dry Weather",'Overflow Report'!$AA242="September"),'Overflow Report'!$N242,"0")</f>
        <v>0</v>
      </c>
      <c r="BF244" s="176" t="str">
        <f>IF(AND('Overflow Report'!$L242="Release [Sewer], Dry Weather",'Overflow Report'!$AA242="October"),'Overflow Report'!$N242,"0")</f>
        <v>0</v>
      </c>
      <c r="BG244" s="176" t="str">
        <f>IF(AND('Overflow Report'!$L242="Release [Sewer], Dry Weather",'Overflow Report'!$AA242="November"),'Overflow Report'!$N242,"0")</f>
        <v>0</v>
      </c>
      <c r="BH244" s="176" t="str">
        <f>IF(AND('Overflow Report'!$L242="Release [Sewer], Dry Weather",'Overflow Report'!$AA242="December"),'Overflow Report'!$N242,"0")</f>
        <v>0</v>
      </c>
      <c r="BI244" s="176"/>
      <c r="BJ244" s="176" t="str">
        <f>IF(AND('Overflow Report'!$L242="Release [Sewer], Wet Weather",'Overflow Report'!$AA242="January"),'Overflow Report'!$N242,"0")</f>
        <v>0</v>
      </c>
      <c r="BK244" s="176" t="str">
        <f>IF(AND('Overflow Report'!$L242="Release [Sewer], Wet Weather",'Overflow Report'!$AA242="February"),'Overflow Report'!$N242,"0")</f>
        <v>0</v>
      </c>
      <c r="BL244" s="176" t="str">
        <f>IF(AND('Overflow Report'!$L242="Release [Sewer], Wet Weather",'Overflow Report'!$AA242="March"),'Overflow Report'!$N242,"0")</f>
        <v>0</v>
      </c>
      <c r="BM244" s="176" t="str">
        <f>IF(AND('Overflow Report'!$L242="Release [Sewer], Wet Weather",'Overflow Report'!$AA242="April"),'Overflow Report'!$N242,"0")</f>
        <v>0</v>
      </c>
      <c r="BN244" s="176" t="str">
        <f>IF(AND('Overflow Report'!$L242="Release [Sewer], Wet Weather",'Overflow Report'!$AA242="May"),'Overflow Report'!$N242,"0")</f>
        <v>0</v>
      </c>
      <c r="BO244" s="176" t="str">
        <f>IF(AND('Overflow Report'!$L242="Release [Sewer], Wet Weather",'Overflow Report'!$AA242="June"),'Overflow Report'!$N242,"0")</f>
        <v>0</v>
      </c>
      <c r="BP244" s="176" t="str">
        <f>IF(AND('Overflow Report'!$L242="Release [Sewer], Wet Weather",'Overflow Report'!$AA242="July"),'Overflow Report'!$N242,"0")</f>
        <v>0</v>
      </c>
      <c r="BQ244" s="176" t="str">
        <f>IF(AND('Overflow Report'!$L242="Release [Sewer], Wet Weather",'Overflow Report'!$AA242="August"),'Overflow Report'!$N242,"0")</f>
        <v>0</v>
      </c>
      <c r="BR244" s="176" t="str">
        <f>IF(AND('Overflow Report'!$L242="Release [Sewer], Wet Weather",'Overflow Report'!$AA242="September"),'Overflow Report'!$N242,"0")</f>
        <v>0</v>
      </c>
      <c r="BS244" s="176" t="str">
        <f>IF(AND('Overflow Report'!$L242="Release [Sewer], Wet Weather",'Overflow Report'!$AA242="October"),'Overflow Report'!$N242,"0")</f>
        <v>0</v>
      </c>
      <c r="BT244" s="176" t="str">
        <f>IF(AND('Overflow Report'!$L242="Release [Sewer], Wet Weather",'Overflow Report'!$AA242="November"),'Overflow Report'!$N242,"0")</f>
        <v>0</v>
      </c>
      <c r="BU244" s="176" t="str">
        <f>IF(AND('Overflow Report'!$L242="Release [Sewer], Wet Weather",'Overflow Report'!$AA242="December"),'Overflow Report'!$N242,"0")</f>
        <v>0</v>
      </c>
      <c r="BV244" s="176"/>
      <c r="BW244" s="176"/>
      <c r="BX244" s="176"/>
      <c r="BY244" s="176"/>
      <c r="BZ244" s="176"/>
      <c r="CA244" s="176"/>
      <c r="CB244" s="176"/>
      <c r="CC244" s="176"/>
      <c r="CD244" s="176"/>
      <c r="CE244" s="176"/>
      <c r="CF244" s="176"/>
      <c r="CG244" s="176"/>
      <c r="CH244" s="176"/>
      <c r="CI244" s="176"/>
      <c r="CJ244" s="176"/>
      <c r="DK244" s="159"/>
      <c r="DL244" s="159"/>
      <c r="DM244" s="159"/>
      <c r="DN244" s="159"/>
      <c r="DO244" s="159"/>
      <c r="DP244" s="159"/>
      <c r="DQ244" s="159"/>
      <c r="DR244" s="159"/>
      <c r="DS244" s="159"/>
      <c r="DT244" s="159"/>
      <c r="DU244" s="159"/>
      <c r="DV244" s="159"/>
      <c r="DW244" s="159"/>
      <c r="DX244" s="159"/>
    </row>
    <row r="245" spans="3:128" s="173" customFormat="1" ht="15">
      <c r="C245" s="174"/>
      <c r="D245" s="174"/>
      <c r="E245" s="174"/>
      <c r="R245" s="176"/>
      <c r="S245" s="176"/>
      <c r="T245" s="176"/>
      <c r="U245" s="176"/>
      <c r="V245" s="176"/>
      <c r="W245" s="176" t="str">
        <f>IF(AND('Overflow Report'!$L243="SSO, Dry Weather",'Overflow Report'!$AA243="January"),'Overflow Report'!$N243,"0")</f>
        <v>0</v>
      </c>
      <c r="X245" s="176" t="str">
        <f>IF(AND('Overflow Report'!$L243="SSO, Dry Weather",'Overflow Report'!$AA243="February"),'Overflow Report'!$N243,"0")</f>
        <v>0</v>
      </c>
      <c r="Y245" s="176" t="str">
        <f>IF(AND('Overflow Report'!$L243="SSO, Dry Weather",'Overflow Report'!$AA243="March"),'Overflow Report'!$N243,"0")</f>
        <v>0</v>
      </c>
      <c r="Z245" s="176" t="str">
        <f>IF(AND('Overflow Report'!$L243="SSO, Dry Weather",'Overflow Report'!$AA243="April"),'Overflow Report'!$N243,"0")</f>
        <v>0</v>
      </c>
      <c r="AA245" s="176" t="str">
        <f>IF(AND('Overflow Report'!$L243="SSO, Dry Weather",'Overflow Report'!$AA243="May"),'Overflow Report'!$N243,"0")</f>
        <v>0</v>
      </c>
      <c r="AB245" s="176" t="str">
        <f>IF(AND('Overflow Report'!$L243="SSO, Dry Weather",'Overflow Report'!$AA243="June"),'Overflow Report'!$N243,"0")</f>
        <v>0</v>
      </c>
      <c r="AC245" s="176" t="str">
        <f>IF(AND('Overflow Report'!$L243="SSO, Dry Weather",'Overflow Report'!$AA243="July"),'Overflow Report'!$N243,"0")</f>
        <v>0</v>
      </c>
      <c r="AD245" s="176" t="str">
        <f>IF(AND('Overflow Report'!$L243="SSO, Dry Weather",'Overflow Report'!$AA243="August"),'Overflow Report'!$N243,"0")</f>
        <v>0</v>
      </c>
      <c r="AE245" s="176" t="str">
        <f>IF(AND('Overflow Report'!$L243="SSO, Dry Weather",'Overflow Report'!$AA243="September"),'Overflow Report'!$N243,"0")</f>
        <v>0</v>
      </c>
      <c r="AF245" s="176" t="str">
        <f>IF(AND('Overflow Report'!$L243="SSO, Dry Weather",'Overflow Report'!$AA243="October"),'Overflow Report'!$N243,"0")</f>
        <v>0</v>
      </c>
      <c r="AG245" s="176" t="str">
        <f>IF(AND('Overflow Report'!$L243="SSO, Dry Weather",'Overflow Report'!$AA243="November"),'Overflow Report'!$N243,"0")</f>
        <v>0</v>
      </c>
      <c r="AH245" s="176" t="str">
        <f>IF(AND('Overflow Report'!$L243="SSO, Dry Weather",'Overflow Report'!$AA243="December"),'Overflow Report'!$N243,"0")</f>
        <v>0</v>
      </c>
      <c r="AI245" s="176"/>
      <c r="AJ245" s="176" t="str">
        <f>IF(AND('Overflow Report'!$L243="SSO, Wet Weather",'Overflow Report'!$AA243="January"),'Overflow Report'!$N243,"0")</f>
        <v>0</v>
      </c>
      <c r="AK245" s="176" t="str">
        <f>IF(AND('Overflow Report'!$L243="SSO, Wet Weather",'Overflow Report'!$AA243="February"),'Overflow Report'!$N243,"0")</f>
        <v>0</v>
      </c>
      <c r="AL245" s="176" t="str">
        <f>IF(AND('Overflow Report'!$L243="SSO, Wet Weather",'Overflow Report'!$AA243="March"),'Overflow Report'!$N243,"0")</f>
        <v>0</v>
      </c>
      <c r="AM245" s="176" t="str">
        <f>IF(AND('Overflow Report'!$L243="SSO, Wet Weather",'Overflow Report'!$AA243="April"),'Overflow Report'!$N243,"0")</f>
        <v>0</v>
      </c>
      <c r="AN245" s="176" t="str">
        <f>IF(AND('Overflow Report'!$L243="SSO, Wet Weather",'Overflow Report'!$AA243="May"),'Overflow Report'!$N243,"0")</f>
        <v>0</v>
      </c>
      <c r="AO245" s="176" t="str">
        <f>IF(AND('Overflow Report'!$L243="SSO, Wet Weather",'Overflow Report'!$AA243="June"),'Overflow Report'!$N243,"0")</f>
        <v>0</v>
      </c>
      <c r="AP245" s="176" t="str">
        <f>IF(AND('Overflow Report'!$L243="SSO, Wet Weather",'Overflow Report'!$AA243="July"),'Overflow Report'!$N243,"0")</f>
        <v>0</v>
      </c>
      <c r="AQ245" s="176" t="str">
        <f>IF(AND('Overflow Report'!$L243="SSO, Wet Weather",'Overflow Report'!$AA243="August"),'Overflow Report'!$N243,"0")</f>
        <v>0</v>
      </c>
      <c r="AR245" s="176" t="str">
        <f>IF(AND('Overflow Report'!$L243="SSO, Wet Weather",'Overflow Report'!$AA243="September"),'Overflow Report'!$N243,"0")</f>
        <v>0</v>
      </c>
      <c r="AS245" s="176" t="str">
        <f>IF(AND('Overflow Report'!$L243="SSO, Wet Weather",'Overflow Report'!$AA243="October"),'Overflow Report'!$N243,"0")</f>
        <v>0</v>
      </c>
      <c r="AT245" s="176" t="str">
        <f>IF(AND('Overflow Report'!$L243="SSO, Wet Weather",'Overflow Report'!$AA243="November"),'Overflow Report'!$N243,"0")</f>
        <v>0</v>
      </c>
      <c r="AU245" s="176" t="str">
        <f>IF(AND('Overflow Report'!$L243="SSO, Wet Weather",'Overflow Report'!$AA243="December"),'Overflow Report'!$N243,"0")</f>
        <v>0</v>
      </c>
      <c r="AV245" s="176"/>
      <c r="AW245" s="176" t="str">
        <f>IF(AND('Overflow Report'!$L243="Release [Sewer], Dry Weather",'Overflow Report'!$AA243="January"),'Overflow Report'!$N243,"0")</f>
        <v>0</v>
      </c>
      <c r="AX245" s="176" t="str">
        <f>IF(AND('Overflow Report'!$L243="Release [Sewer], Dry Weather",'Overflow Report'!$AA243="February"),'Overflow Report'!$N243,"0")</f>
        <v>0</v>
      </c>
      <c r="AY245" s="176" t="str">
        <f>IF(AND('Overflow Report'!$L243="Release [Sewer], Dry Weather",'Overflow Report'!$AA243="March"),'Overflow Report'!$N243,"0")</f>
        <v>0</v>
      </c>
      <c r="AZ245" s="176" t="str">
        <f>IF(AND('Overflow Report'!$L243="Release [Sewer], Dry Weather",'Overflow Report'!$AA243="April"),'Overflow Report'!$N243,"0")</f>
        <v>0</v>
      </c>
      <c r="BA245" s="176" t="str">
        <f>IF(AND('Overflow Report'!$L243="Release [Sewer], Dry Weather",'Overflow Report'!$AA243="May"),'Overflow Report'!$N243,"0")</f>
        <v>0</v>
      </c>
      <c r="BB245" s="176" t="str">
        <f>IF(AND('Overflow Report'!$L243="Release [Sewer], Dry Weather",'Overflow Report'!$AA243="June"),'Overflow Report'!$N243,"0")</f>
        <v>0</v>
      </c>
      <c r="BC245" s="176" t="str">
        <f>IF(AND('Overflow Report'!$L243="Release [Sewer], Dry Weather",'Overflow Report'!$AA243="July"),'Overflow Report'!$N243,"0")</f>
        <v>0</v>
      </c>
      <c r="BD245" s="176" t="str">
        <f>IF(AND('Overflow Report'!$L243="Release [Sewer], Dry Weather",'Overflow Report'!$AA243="August"),'Overflow Report'!$N243,"0")</f>
        <v>0</v>
      </c>
      <c r="BE245" s="176" t="str">
        <f>IF(AND('Overflow Report'!$L243="Release [Sewer], Dry Weather",'Overflow Report'!$AA243="September"),'Overflow Report'!$N243,"0")</f>
        <v>0</v>
      </c>
      <c r="BF245" s="176" t="str">
        <f>IF(AND('Overflow Report'!$L243="Release [Sewer], Dry Weather",'Overflow Report'!$AA243="October"),'Overflow Report'!$N243,"0")</f>
        <v>0</v>
      </c>
      <c r="BG245" s="176" t="str">
        <f>IF(AND('Overflow Report'!$L243="Release [Sewer], Dry Weather",'Overflow Report'!$AA243="November"),'Overflow Report'!$N243,"0")</f>
        <v>0</v>
      </c>
      <c r="BH245" s="176" t="str">
        <f>IF(AND('Overflow Report'!$L243="Release [Sewer], Dry Weather",'Overflow Report'!$AA243="December"),'Overflow Report'!$N243,"0")</f>
        <v>0</v>
      </c>
      <c r="BI245" s="176"/>
      <c r="BJ245" s="176" t="str">
        <f>IF(AND('Overflow Report'!$L243="Release [Sewer], Wet Weather",'Overflow Report'!$AA243="January"),'Overflow Report'!$N243,"0")</f>
        <v>0</v>
      </c>
      <c r="BK245" s="176" t="str">
        <f>IF(AND('Overflow Report'!$L243="Release [Sewer], Wet Weather",'Overflow Report'!$AA243="February"),'Overflow Report'!$N243,"0")</f>
        <v>0</v>
      </c>
      <c r="BL245" s="176" t="str">
        <f>IF(AND('Overflow Report'!$L243="Release [Sewer], Wet Weather",'Overflow Report'!$AA243="March"),'Overflow Report'!$N243,"0")</f>
        <v>0</v>
      </c>
      <c r="BM245" s="176" t="str">
        <f>IF(AND('Overflow Report'!$L243="Release [Sewer], Wet Weather",'Overflow Report'!$AA243="April"),'Overflow Report'!$N243,"0")</f>
        <v>0</v>
      </c>
      <c r="BN245" s="176" t="str">
        <f>IF(AND('Overflow Report'!$L243="Release [Sewer], Wet Weather",'Overflow Report'!$AA243="May"),'Overflow Report'!$N243,"0")</f>
        <v>0</v>
      </c>
      <c r="BO245" s="176" t="str">
        <f>IF(AND('Overflow Report'!$L243="Release [Sewer], Wet Weather",'Overflow Report'!$AA243="June"),'Overflow Report'!$N243,"0")</f>
        <v>0</v>
      </c>
      <c r="BP245" s="176" t="str">
        <f>IF(AND('Overflow Report'!$L243="Release [Sewer], Wet Weather",'Overflow Report'!$AA243="July"),'Overflow Report'!$N243,"0")</f>
        <v>0</v>
      </c>
      <c r="BQ245" s="176" t="str">
        <f>IF(AND('Overflow Report'!$L243="Release [Sewer], Wet Weather",'Overflow Report'!$AA243="August"),'Overflow Report'!$N243,"0")</f>
        <v>0</v>
      </c>
      <c r="BR245" s="176" t="str">
        <f>IF(AND('Overflow Report'!$L243="Release [Sewer], Wet Weather",'Overflow Report'!$AA243="September"),'Overflow Report'!$N243,"0")</f>
        <v>0</v>
      </c>
      <c r="BS245" s="176" t="str">
        <f>IF(AND('Overflow Report'!$L243="Release [Sewer], Wet Weather",'Overflow Report'!$AA243="October"),'Overflow Report'!$N243,"0")</f>
        <v>0</v>
      </c>
      <c r="BT245" s="176" t="str">
        <f>IF(AND('Overflow Report'!$L243="Release [Sewer], Wet Weather",'Overflow Report'!$AA243="November"),'Overflow Report'!$N243,"0")</f>
        <v>0</v>
      </c>
      <c r="BU245" s="176" t="str">
        <f>IF(AND('Overflow Report'!$L243="Release [Sewer], Wet Weather",'Overflow Report'!$AA243="December"),'Overflow Report'!$N243,"0")</f>
        <v>0</v>
      </c>
      <c r="BV245" s="176"/>
      <c r="BW245" s="176"/>
      <c r="BX245" s="176"/>
      <c r="BY245" s="176"/>
      <c r="BZ245" s="176"/>
      <c r="CA245" s="176"/>
      <c r="CB245" s="176"/>
      <c r="CC245" s="176"/>
      <c r="CD245" s="176"/>
      <c r="CE245" s="176"/>
      <c r="CF245" s="176"/>
      <c r="CG245" s="176"/>
      <c r="CH245" s="176"/>
      <c r="CI245" s="176"/>
      <c r="CJ245" s="176"/>
      <c r="DK245" s="159"/>
      <c r="DL245" s="159"/>
      <c r="DM245" s="159"/>
      <c r="DN245" s="159"/>
      <c r="DO245" s="159"/>
      <c r="DP245" s="159"/>
      <c r="DQ245" s="159"/>
      <c r="DR245" s="159"/>
      <c r="DS245" s="159"/>
      <c r="DT245" s="159"/>
      <c r="DU245" s="159"/>
      <c r="DV245" s="159"/>
      <c r="DW245" s="159"/>
      <c r="DX245" s="159"/>
    </row>
    <row r="246" spans="3:128" s="173" customFormat="1" ht="15">
      <c r="C246" s="174"/>
      <c r="D246" s="174"/>
      <c r="E246" s="174"/>
      <c r="R246" s="176"/>
      <c r="S246" s="176"/>
      <c r="T246" s="176"/>
      <c r="U246" s="176"/>
      <c r="V246" s="176"/>
      <c r="W246" s="176" t="str">
        <f>IF(AND('Overflow Report'!$L244="SSO, Dry Weather",'Overflow Report'!$AA244="January"),'Overflow Report'!$N244,"0")</f>
        <v>0</v>
      </c>
      <c r="X246" s="176" t="str">
        <f>IF(AND('Overflow Report'!$L244="SSO, Dry Weather",'Overflow Report'!$AA244="February"),'Overflow Report'!$N244,"0")</f>
        <v>0</v>
      </c>
      <c r="Y246" s="176" t="str">
        <f>IF(AND('Overflow Report'!$L244="SSO, Dry Weather",'Overflow Report'!$AA244="March"),'Overflow Report'!$N244,"0")</f>
        <v>0</v>
      </c>
      <c r="Z246" s="176" t="str">
        <f>IF(AND('Overflow Report'!$L244="SSO, Dry Weather",'Overflow Report'!$AA244="April"),'Overflow Report'!$N244,"0")</f>
        <v>0</v>
      </c>
      <c r="AA246" s="176" t="str">
        <f>IF(AND('Overflow Report'!$L244="SSO, Dry Weather",'Overflow Report'!$AA244="May"),'Overflow Report'!$N244,"0")</f>
        <v>0</v>
      </c>
      <c r="AB246" s="176" t="str">
        <f>IF(AND('Overflow Report'!$L244="SSO, Dry Weather",'Overflow Report'!$AA244="June"),'Overflow Report'!$N244,"0")</f>
        <v>0</v>
      </c>
      <c r="AC246" s="176" t="str">
        <f>IF(AND('Overflow Report'!$L244="SSO, Dry Weather",'Overflow Report'!$AA244="July"),'Overflow Report'!$N244,"0")</f>
        <v>0</v>
      </c>
      <c r="AD246" s="176" t="str">
        <f>IF(AND('Overflow Report'!$L244="SSO, Dry Weather",'Overflow Report'!$AA244="August"),'Overflow Report'!$N244,"0")</f>
        <v>0</v>
      </c>
      <c r="AE246" s="176" t="str">
        <f>IF(AND('Overflow Report'!$L244="SSO, Dry Weather",'Overflow Report'!$AA244="September"),'Overflow Report'!$N244,"0")</f>
        <v>0</v>
      </c>
      <c r="AF246" s="176" t="str">
        <f>IF(AND('Overflow Report'!$L244="SSO, Dry Weather",'Overflow Report'!$AA244="October"),'Overflow Report'!$N244,"0")</f>
        <v>0</v>
      </c>
      <c r="AG246" s="176" t="str">
        <f>IF(AND('Overflow Report'!$L244="SSO, Dry Weather",'Overflow Report'!$AA244="November"),'Overflow Report'!$N244,"0")</f>
        <v>0</v>
      </c>
      <c r="AH246" s="176" t="str">
        <f>IF(AND('Overflow Report'!$L244="SSO, Dry Weather",'Overflow Report'!$AA244="December"),'Overflow Report'!$N244,"0")</f>
        <v>0</v>
      </c>
      <c r="AI246" s="176"/>
      <c r="AJ246" s="176" t="str">
        <f>IF(AND('Overflow Report'!$L244="SSO, Wet Weather",'Overflow Report'!$AA244="January"),'Overflow Report'!$N244,"0")</f>
        <v>0</v>
      </c>
      <c r="AK246" s="176" t="str">
        <f>IF(AND('Overflow Report'!$L244="SSO, Wet Weather",'Overflow Report'!$AA244="February"),'Overflow Report'!$N244,"0")</f>
        <v>0</v>
      </c>
      <c r="AL246" s="176" t="str">
        <f>IF(AND('Overflow Report'!$L244="SSO, Wet Weather",'Overflow Report'!$AA244="March"),'Overflow Report'!$N244,"0")</f>
        <v>0</v>
      </c>
      <c r="AM246" s="176" t="str">
        <f>IF(AND('Overflow Report'!$L244="SSO, Wet Weather",'Overflow Report'!$AA244="April"),'Overflow Report'!$N244,"0")</f>
        <v>0</v>
      </c>
      <c r="AN246" s="176" t="str">
        <f>IF(AND('Overflow Report'!$L244="SSO, Wet Weather",'Overflow Report'!$AA244="May"),'Overflow Report'!$N244,"0")</f>
        <v>0</v>
      </c>
      <c r="AO246" s="176" t="str">
        <f>IF(AND('Overflow Report'!$L244="SSO, Wet Weather",'Overflow Report'!$AA244="June"),'Overflow Report'!$N244,"0")</f>
        <v>0</v>
      </c>
      <c r="AP246" s="176" t="str">
        <f>IF(AND('Overflow Report'!$L244="SSO, Wet Weather",'Overflow Report'!$AA244="July"),'Overflow Report'!$N244,"0")</f>
        <v>0</v>
      </c>
      <c r="AQ246" s="176" t="str">
        <f>IF(AND('Overflow Report'!$L244="SSO, Wet Weather",'Overflow Report'!$AA244="August"),'Overflow Report'!$N244,"0")</f>
        <v>0</v>
      </c>
      <c r="AR246" s="176" t="str">
        <f>IF(AND('Overflow Report'!$L244="SSO, Wet Weather",'Overflow Report'!$AA244="September"),'Overflow Report'!$N244,"0")</f>
        <v>0</v>
      </c>
      <c r="AS246" s="176" t="str">
        <f>IF(AND('Overflow Report'!$L244="SSO, Wet Weather",'Overflow Report'!$AA244="October"),'Overflow Report'!$N244,"0")</f>
        <v>0</v>
      </c>
      <c r="AT246" s="176" t="str">
        <f>IF(AND('Overflow Report'!$L244="SSO, Wet Weather",'Overflow Report'!$AA244="November"),'Overflow Report'!$N244,"0")</f>
        <v>0</v>
      </c>
      <c r="AU246" s="176" t="str">
        <f>IF(AND('Overflow Report'!$L244="SSO, Wet Weather",'Overflow Report'!$AA244="December"),'Overflow Report'!$N244,"0")</f>
        <v>0</v>
      </c>
      <c r="AV246" s="176"/>
      <c r="AW246" s="176" t="str">
        <f>IF(AND('Overflow Report'!$L244="Release [Sewer], Dry Weather",'Overflow Report'!$AA244="January"),'Overflow Report'!$N244,"0")</f>
        <v>0</v>
      </c>
      <c r="AX246" s="176" t="str">
        <f>IF(AND('Overflow Report'!$L244="Release [Sewer], Dry Weather",'Overflow Report'!$AA244="February"),'Overflow Report'!$N244,"0")</f>
        <v>0</v>
      </c>
      <c r="AY246" s="176" t="str">
        <f>IF(AND('Overflow Report'!$L244="Release [Sewer], Dry Weather",'Overflow Report'!$AA244="March"),'Overflow Report'!$N244,"0")</f>
        <v>0</v>
      </c>
      <c r="AZ246" s="176" t="str">
        <f>IF(AND('Overflow Report'!$L244="Release [Sewer], Dry Weather",'Overflow Report'!$AA244="April"),'Overflow Report'!$N244,"0")</f>
        <v>0</v>
      </c>
      <c r="BA246" s="176" t="str">
        <f>IF(AND('Overflow Report'!$L244="Release [Sewer], Dry Weather",'Overflow Report'!$AA244="May"),'Overflow Report'!$N244,"0")</f>
        <v>0</v>
      </c>
      <c r="BB246" s="176" t="str">
        <f>IF(AND('Overflow Report'!$L244="Release [Sewer], Dry Weather",'Overflow Report'!$AA244="June"),'Overflow Report'!$N244,"0")</f>
        <v>0</v>
      </c>
      <c r="BC246" s="176" t="str">
        <f>IF(AND('Overflow Report'!$L244="Release [Sewer], Dry Weather",'Overflow Report'!$AA244="July"),'Overflow Report'!$N244,"0")</f>
        <v>0</v>
      </c>
      <c r="BD246" s="176" t="str">
        <f>IF(AND('Overflow Report'!$L244="Release [Sewer], Dry Weather",'Overflow Report'!$AA244="August"),'Overflow Report'!$N244,"0")</f>
        <v>0</v>
      </c>
      <c r="BE246" s="176" t="str">
        <f>IF(AND('Overflow Report'!$L244="Release [Sewer], Dry Weather",'Overflow Report'!$AA244="September"),'Overflow Report'!$N244,"0")</f>
        <v>0</v>
      </c>
      <c r="BF246" s="176" t="str">
        <f>IF(AND('Overflow Report'!$L244="Release [Sewer], Dry Weather",'Overflow Report'!$AA244="October"),'Overflow Report'!$N244,"0")</f>
        <v>0</v>
      </c>
      <c r="BG246" s="176" t="str">
        <f>IF(AND('Overflow Report'!$L244="Release [Sewer], Dry Weather",'Overflow Report'!$AA244="November"),'Overflow Report'!$N244,"0")</f>
        <v>0</v>
      </c>
      <c r="BH246" s="176" t="str">
        <f>IF(AND('Overflow Report'!$L244="Release [Sewer], Dry Weather",'Overflow Report'!$AA244="December"),'Overflow Report'!$N244,"0")</f>
        <v>0</v>
      </c>
      <c r="BI246" s="176"/>
      <c r="BJ246" s="176" t="str">
        <f>IF(AND('Overflow Report'!$L244="Release [Sewer], Wet Weather",'Overflow Report'!$AA244="January"),'Overflow Report'!$N244,"0")</f>
        <v>0</v>
      </c>
      <c r="BK246" s="176" t="str">
        <f>IF(AND('Overflow Report'!$L244="Release [Sewer], Wet Weather",'Overflow Report'!$AA244="February"),'Overflow Report'!$N244,"0")</f>
        <v>0</v>
      </c>
      <c r="BL246" s="176" t="str">
        <f>IF(AND('Overflow Report'!$L244="Release [Sewer], Wet Weather",'Overflow Report'!$AA244="March"),'Overflow Report'!$N244,"0")</f>
        <v>0</v>
      </c>
      <c r="BM246" s="176" t="str">
        <f>IF(AND('Overflow Report'!$L244="Release [Sewer], Wet Weather",'Overflow Report'!$AA244="April"),'Overflow Report'!$N244,"0")</f>
        <v>0</v>
      </c>
      <c r="BN246" s="176" t="str">
        <f>IF(AND('Overflow Report'!$L244="Release [Sewer], Wet Weather",'Overflow Report'!$AA244="May"),'Overflow Report'!$N244,"0")</f>
        <v>0</v>
      </c>
      <c r="BO246" s="176" t="str">
        <f>IF(AND('Overflow Report'!$L244="Release [Sewer], Wet Weather",'Overflow Report'!$AA244="June"),'Overflow Report'!$N244,"0")</f>
        <v>0</v>
      </c>
      <c r="BP246" s="176" t="str">
        <f>IF(AND('Overflow Report'!$L244="Release [Sewer], Wet Weather",'Overflow Report'!$AA244="July"),'Overflow Report'!$N244,"0")</f>
        <v>0</v>
      </c>
      <c r="BQ246" s="176" t="str">
        <f>IF(AND('Overflow Report'!$L244="Release [Sewer], Wet Weather",'Overflow Report'!$AA244="August"),'Overflow Report'!$N244,"0")</f>
        <v>0</v>
      </c>
      <c r="BR246" s="176" t="str">
        <f>IF(AND('Overflow Report'!$L244="Release [Sewer], Wet Weather",'Overflow Report'!$AA244="September"),'Overflow Report'!$N244,"0")</f>
        <v>0</v>
      </c>
      <c r="BS246" s="176" t="str">
        <f>IF(AND('Overflow Report'!$L244="Release [Sewer], Wet Weather",'Overflow Report'!$AA244="October"),'Overflow Report'!$N244,"0")</f>
        <v>0</v>
      </c>
      <c r="BT246" s="176" t="str">
        <f>IF(AND('Overflow Report'!$L244="Release [Sewer], Wet Weather",'Overflow Report'!$AA244="November"),'Overflow Report'!$N244,"0")</f>
        <v>0</v>
      </c>
      <c r="BU246" s="176" t="str">
        <f>IF(AND('Overflow Report'!$L244="Release [Sewer], Wet Weather",'Overflow Report'!$AA244="December"),'Overflow Report'!$N244,"0")</f>
        <v>0</v>
      </c>
      <c r="BV246" s="176"/>
      <c r="BW246" s="176"/>
      <c r="BX246" s="176"/>
      <c r="BY246" s="176"/>
      <c r="BZ246" s="176"/>
      <c r="CA246" s="176"/>
      <c r="CB246" s="176"/>
      <c r="CC246" s="176"/>
      <c r="CD246" s="176"/>
      <c r="CE246" s="176"/>
      <c r="CF246" s="176"/>
      <c r="CG246" s="176"/>
      <c r="CH246" s="176"/>
      <c r="CI246" s="176"/>
      <c r="CJ246" s="176"/>
      <c r="DK246" s="159"/>
      <c r="DL246" s="159"/>
      <c r="DM246" s="159"/>
      <c r="DN246" s="159"/>
      <c r="DO246" s="159"/>
      <c r="DP246" s="159"/>
      <c r="DQ246" s="159"/>
      <c r="DR246" s="159"/>
      <c r="DS246" s="159"/>
      <c r="DT246" s="159"/>
      <c r="DU246" s="159"/>
      <c r="DV246" s="159"/>
      <c r="DW246" s="159"/>
      <c r="DX246" s="159"/>
    </row>
    <row r="247" spans="3:128" s="173" customFormat="1" ht="15">
      <c r="C247" s="174"/>
      <c r="D247" s="174"/>
      <c r="E247" s="174"/>
      <c r="R247" s="176"/>
      <c r="S247" s="176"/>
      <c r="T247" s="176"/>
      <c r="U247" s="176"/>
      <c r="V247" s="176"/>
      <c r="W247" s="176" t="str">
        <f>IF(AND('Overflow Report'!$L245="SSO, Dry Weather",'Overflow Report'!$AA245="January"),'Overflow Report'!$N245,"0")</f>
        <v>0</v>
      </c>
      <c r="X247" s="176" t="str">
        <f>IF(AND('Overflow Report'!$L245="SSO, Dry Weather",'Overflow Report'!$AA245="February"),'Overflow Report'!$N245,"0")</f>
        <v>0</v>
      </c>
      <c r="Y247" s="176" t="str">
        <f>IF(AND('Overflow Report'!$L245="SSO, Dry Weather",'Overflow Report'!$AA245="March"),'Overflow Report'!$N245,"0")</f>
        <v>0</v>
      </c>
      <c r="Z247" s="176" t="str">
        <f>IF(AND('Overflow Report'!$L245="SSO, Dry Weather",'Overflow Report'!$AA245="April"),'Overflow Report'!$N245,"0")</f>
        <v>0</v>
      </c>
      <c r="AA247" s="176" t="str">
        <f>IF(AND('Overflow Report'!$L245="SSO, Dry Weather",'Overflow Report'!$AA245="May"),'Overflow Report'!$N245,"0")</f>
        <v>0</v>
      </c>
      <c r="AB247" s="176" t="str">
        <f>IF(AND('Overflow Report'!$L245="SSO, Dry Weather",'Overflow Report'!$AA245="June"),'Overflow Report'!$N245,"0")</f>
        <v>0</v>
      </c>
      <c r="AC247" s="176" t="str">
        <f>IF(AND('Overflow Report'!$L245="SSO, Dry Weather",'Overflow Report'!$AA245="July"),'Overflow Report'!$N245,"0")</f>
        <v>0</v>
      </c>
      <c r="AD247" s="176" t="str">
        <f>IF(AND('Overflow Report'!$L245="SSO, Dry Weather",'Overflow Report'!$AA245="August"),'Overflow Report'!$N245,"0")</f>
        <v>0</v>
      </c>
      <c r="AE247" s="176" t="str">
        <f>IF(AND('Overflow Report'!$L245="SSO, Dry Weather",'Overflow Report'!$AA245="September"),'Overflow Report'!$N245,"0")</f>
        <v>0</v>
      </c>
      <c r="AF247" s="176" t="str">
        <f>IF(AND('Overflow Report'!$L245="SSO, Dry Weather",'Overflow Report'!$AA245="October"),'Overflow Report'!$N245,"0")</f>
        <v>0</v>
      </c>
      <c r="AG247" s="176" t="str">
        <f>IF(AND('Overflow Report'!$L245="SSO, Dry Weather",'Overflow Report'!$AA245="November"),'Overflow Report'!$N245,"0")</f>
        <v>0</v>
      </c>
      <c r="AH247" s="176" t="str">
        <f>IF(AND('Overflow Report'!$L245="SSO, Dry Weather",'Overflow Report'!$AA245="December"),'Overflow Report'!$N245,"0")</f>
        <v>0</v>
      </c>
      <c r="AI247" s="176"/>
      <c r="AJ247" s="176" t="str">
        <f>IF(AND('Overflow Report'!$L245="SSO, Wet Weather",'Overflow Report'!$AA245="January"),'Overflow Report'!$N245,"0")</f>
        <v>0</v>
      </c>
      <c r="AK247" s="176" t="str">
        <f>IF(AND('Overflow Report'!$L245="SSO, Wet Weather",'Overflow Report'!$AA245="February"),'Overflow Report'!$N245,"0")</f>
        <v>0</v>
      </c>
      <c r="AL247" s="176" t="str">
        <f>IF(AND('Overflow Report'!$L245="SSO, Wet Weather",'Overflow Report'!$AA245="March"),'Overflow Report'!$N245,"0")</f>
        <v>0</v>
      </c>
      <c r="AM247" s="176" t="str">
        <f>IF(AND('Overflow Report'!$L245="SSO, Wet Weather",'Overflow Report'!$AA245="April"),'Overflow Report'!$N245,"0")</f>
        <v>0</v>
      </c>
      <c r="AN247" s="176" t="str">
        <f>IF(AND('Overflow Report'!$L245="SSO, Wet Weather",'Overflow Report'!$AA245="May"),'Overflow Report'!$N245,"0")</f>
        <v>0</v>
      </c>
      <c r="AO247" s="176" t="str">
        <f>IF(AND('Overflow Report'!$L245="SSO, Wet Weather",'Overflow Report'!$AA245="June"),'Overflow Report'!$N245,"0")</f>
        <v>0</v>
      </c>
      <c r="AP247" s="176" t="str">
        <f>IF(AND('Overflow Report'!$L245="SSO, Wet Weather",'Overflow Report'!$AA245="July"),'Overflow Report'!$N245,"0")</f>
        <v>0</v>
      </c>
      <c r="AQ247" s="176" t="str">
        <f>IF(AND('Overflow Report'!$L245="SSO, Wet Weather",'Overflow Report'!$AA245="August"),'Overflow Report'!$N245,"0")</f>
        <v>0</v>
      </c>
      <c r="AR247" s="176" t="str">
        <f>IF(AND('Overflow Report'!$L245="SSO, Wet Weather",'Overflow Report'!$AA245="September"),'Overflow Report'!$N245,"0")</f>
        <v>0</v>
      </c>
      <c r="AS247" s="176" t="str">
        <f>IF(AND('Overflow Report'!$L245="SSO, Wet Weather",'Overflow Report'!$AA245="October"),'Overflow Report'!$N245,"0")</f>
        <v>0</v>
      </c>
      <c r="AT247" s="176" t="str">
        <f>IF(AND('Overflow Report'!$L245="SSO, Wet Weather",'Overflow Report'!$AA245="November"),'Overflow Report'!$N245,"0")</f>
        <v>0</v>
      </c>
      <c r="AU247" s="176" t="str">
        <f>IF(AND('Overflow Report'!$L245="SSO, Wet Weather",'Overflow Report'!$AA245="December"),'Overflow Report'!$N245,"0")</f>
        <v>0</v>
      </c>
      <c r="AV247" s="176"/>
      <c r="AW247" s="176" t="str">
        <f>IF(AND('Overflow Report'!$L245="Release [Sewer], Dry Weather",'Overflow Report'!$AA245="January"),'Overflow Report'!$N245,"0")</f>
        <v>0</v>
      </c>
      <c r="AX247" s="176" t="str">
        <f>IF(AND('Overflow Report'!$L245="Release [Sewer], Dry Weather",'Overflow Report'!$AA245="February"),'Overflow Report'!$N245,"0")</f>
        <v>0</v>
      </c>
      <c r="AY247" s="176" t="str">
        <f>IF(AND('Overflow Report'!$L245="Release [Sewer], Dry Weather",'Overflow Report'!$AA245="March"),'Overflow Report'!$N245,"0")</f>
        <v>0</v>
      </c>
      <c r="AZ247" s="176" t="str">
        <f>IF(AND('Overflow Report'!$L245="Release [Sewer], Dry Weather",'Overflow Report'!$AA245="April"),'Overflow Report'!$N245,"0")</f>
        <v>0</v>
      </c>
      <c r="BA247" s="176" t="str">
        <f>IF(AND('Overflow Report'!$L245="Release [Sewer], Dry Weather",'Overflow Report'!$AA245="May"),'Overflow Report'!$N245,"0")</f>
        <v>0</v>
      </c>
      <c r="BB247" s="176" t="str">
        <f>IF(AND('Overflow Report'!$L245="Release [Sewer], Dry Weather",'Overflow Report'!$AA245="June"),'Overflow Report'!$N245,"0")</f>
        <v>0</v>
      </c>
      <c r="BC247" s="176" t="str">
        <f>IF(AND('Overflow Report'!$L245="Release [Sewer], Dry Weather",'Overflow Report'!$AA245="July"),'Overflow Report'!$N245,"0")</f>
        <v>0</v>
      </c>
      <c r="BD247" s="176" t="str">
        <f>IF(AND('Overflow Report'!$L245="Release [Sewer], Dry Weather",'Overflow Report'!$AA245="August"),'Overflow Report'!$N245,"0")</f>
        <v>0</v>
      </c>
      <c r="BE247" s="176" t="str">
        <f>IF(AND('Overflow Report'!$L245="Release [Sewer], Dry Weather",'Overflow Report'!$AA245="September"),'Overflow Report'!$N245,"0")</f>
        <v>0</v>
      </c>
      <c r="BF247" s="176" t="str">
        <f>IF(AND('Overflow Report'!$L245="Release [Sewer], Dry Weather",'Overflow Report'!$AA245="October"),'Overflow Report'!$N245,"0")</f>
        <v>0</v>
      </c>
      <c r="BG247" s="176" t="str">
        <f>IF(AND('Overflow Report'!$L245="Release [Sewer], Dry Weather",'Overflow Report'!$AA245="November"),'Overflow Report'!$N245,"0")</f>
        <v>0</v>
      </c>
      <c r="BH247" s="176" t="str">
        <f>IF(AND('Overflow Report'!$L245="Release [Sewer], Dry Weather",'Overflow Report'!$AA245="December"),'Overflow Report'!$N245,"0")</f>
        <v>0</v>
      </c>
      <c r="BI247" s="176"/>
      <c r="BJ247" s="176" t="str">
        <f>IF(AND('Overflow Report'!$L245="Release [Sewer], Wet Weather",'Overflow Report'!$AA245="January"),'Overflow Report'!$N245,"0")</f>
        <v>0</v>
      </c>
      <c r="BK247" s="176" t="str">
        <f>IF(AND('Overflow Report'!$L245="Release [Sewer], Wet Weather",'Overflow Report'!$AA245="February"),'Overflow Report'!$N245,"0")</f>
        <v>0</v>
      </c>
      <c r="BL247" s="176" t="str">
        <f>IF(AND('Overflow Report'!$L245="Release [Sewer], Wet Weather",'Overflow Report'!$AA245="March"),'Overflow Report'!$N245,"0")</f>
        <v>0</v>
      </c>
      <c r="BM247" s="176" t="str">
        <f>IF(AND('Overflow Report'!$L245="Release [Sewer], Wet Weather",'Overflow Report'!$AA245="April"),'Overflow Report'!$N245,"0")</f>
        <v>0</v>
      </c>
      <c r="BN247" s="176" t="str">
        <f>IF(AND('Overflow Report'!$L245="Release [Sewer], Wet Weather",'Overflow Report'!$AA245="May"),'Overflow Report'!$N245,"0")</f>
        <v>0</v>
      </c>
      <c r="BO247" s="176" t="str">
        <f>IF(AND('Overflow Report'!$L245="Release [Sewer], Wet Weather",'Overflow Report'!$AA245="June"),'Overflow Report'!$N245,"0")</f>
        <v>0</v>
      </c>
      <c r="BP247" s="176" t="str">
        <f>IF(AND('Overflow Report'!$L245="Release [Sewer], Wet Weather",'Overflow Report'!$AA245="July"),'Overflow Report'!$N245,"0")</f>
        <v>0</v>
      </c>
      <c r="BQ247" s="176" t="str">
        <f>IF(AND('Overflow Report'!$L245="Release [Sewer], Wet Weather",'Overflow Report'!$AA245="August"),'Overflow Report'!$N245,"0")</f>
        <v>0</v>
      </c>
      <c r="BR247" s="176" t="str">
        <f>IF(AND('Overflow Report'!$L245="Release [Sewer], Wet Weather",'Overflow Report'!$AA245="September"),'Overflow Report'!$N245,"0")</f>
        <v>0</v>
      </c>
      <c r="BS247" s="176" t="str">
        <f>IF(AND('Overflow Report'!$L245="Release [Sewer], Wet Weather",'Overflow Report'!$AA245="October"),'Overflow Report'!$N245,"0")</f>
        <v>0</v>
      </c>
      <c r="BT247" s="176" t="str">
        <f>IF(AND('Overflow Report'!$L245="Release [Sewer], Wet Weather",'Overflow Report'!$AA245="November"),'Overflow Report'!$N245,"0")</f>
        <v>0</v>
      </c>
      <c r="BU247" s="176" t="str">
        <f>IF(AND('Overflow Report'!$L245="Release [Sewer], Wet Weather",'Overflow Report'!$AA245="December"),'Overflow Report'!$N245,"0")</f>
        <v>0</v>
      </c>
      <c r="BV247" s="176"/>
      <c r="BW247" s="176"/>
      <c r="BX247" s="176"/>
      <c r="BY247" s="176"/>
      <c r="BZ247" s="176"/>
      <c r="CA247" s="176"/>
      <c r="CB247" s="176"/>
      <c r="CC247" s="176"/>
      <c r="CD247" s="176"/>
      <c r="CE247" s="176"/>
      <c r="CF247" s="176"/>
      <c r="CG247" s="176"/>
      <c r="CH247" s="176"/>
      <c r="CI247" s="176"/>
      <c r="CJ247" s="176"/>
      <c r="DK247" s="159"/>
      <c r="DL247" s="159"/>
      <c r="DM247" s="159"/>
      <c r="DN247" s="159"/>
      <c r="DO247" s="159"/>
      <c r="DP247" s="159"/>
      <c r="DQ247" s="159"/>
      <c r="DR247" s="159"/>
      <c r="DS247" s="159"/>
      <c r="DT247" s="159"/>
      <c r="DU247" s="159"/>
      <c r="DV247" s="159"/>
      <c r="DW247" s="159"/>
      <c r="DX247" s="159"/>
    </row>
    <row r="248" spans="3:128" s="173" customFormat="1" ht="15">
      <c r="C248" s="174"/>
      <c r="D248" s="174"/>
      <c r="E248" s="174"/>
      <c r="R248" s="176"/>
      <c r="S248" s="176"/>
      <c r="T248" s="176"/>
      <c r="U248" s="176"/>
      <c r="V248" s="176"/>
      <c r="W248" s="176" t="str">
        <f>IF(AND('Overflow Report'!$L246="SSO, Dry Weather",'Overflow Report'!$AA246="January"),'Overflow Report'!$N246,"0")</f>
        <v>0</v>
      </c>
      <c r="X248" s="176" t="str">
        <f>IF(AND('Overflow Report'!$L246="SSO, Dry Weather",'Overflow Report'!$AA246="February"),'Overflow Report'!$N246,"0")</f>
        <v>0</v>
      </c>
      <c r="Y248" s="176" t="str">
        <f>IF(AND('Overflow Report'!$L246="SSO, Dry Weather",'Overflow Report'!$AA246="March"),'Overflow Report'!$N246,"0")</f>
        <v>0</v>
      </c>
      <c r="Z248" s="176" t="str">
        <f>IF(AND('Overflow Report'!$L246="SSO, Dry Weather",'Overflow Report'!$AA246="April"),'Overflow Report'!$N246,"0")</f>
        <v>0</v>
      </c>
      <c r="AA248" s="176" t="str">
        <f>IF(AND('Overflow Report'!$L246="SSO, Dry Weather",'Overflow Report'!$AA246="May"),'Overflow Report'!$N246,"0")</f>
        <v>0</v>
      </c>
      <c r="AB248" s="176" t="str">
        <f>IF(AND('Overflow Report'!$L246="SSO, Dry Weather",'Overflow Report'!$AA246="June"),'Overflow Report'!$N246,"0")</f>
        <v>0</v>
      </c>
      <c r="AC248" s="176" t="str">
        <f>IF(AND('Overflow Report'!$L246="SSO, Dry Weather",'Overflow Report'!$AA246="July"),'Overflow Report'!$N246,"0")</f>
        <v>0</v>
      </c>
      <c r="AD248" s="176" t="str">
        <f>IF(AND('Overflow Report'!$L246="SSO, Dry Weather",'Overflow Report'!$AA246="August"),'Overflow Report'!$N246,"0")</f>
        <v>0</v>
      </c>
      <c r="AE248" s="176" t="str">
        <f>IF(AND('Overflow Report'!$L246="SSO, Dry Weather",'Overflow Report'!$AA246="September"),'Overflow Report'!$N246,"0")</f>
        <v>0</v>
      </c>
      <c r="AF248" s="176" t="str">
        <f>IF(AND('Overflow Report'!$L246="SSO, Dry Weather",'Overflow Report'!$AA246="October"),'Overflow Report'!$N246,"0")</f>
        <v>0</v>
      </c>
      <c r="AG248" s="176" t="str">
        <f>IF(AND('Overflow Report'!$L246="SSO, Dry Weather",'Overflow Report'!$AA246="November"),'Overflow Report'!$N246,"0")</f>
        <v>0</v>
      </c>
      <c r="AH248" s="176" t="str">
        <f>IF(AND('Overflow Report'!$L246="SSO, Dry Weather",'Overflow Report'!$AA246="December"),'Overflow Report'!$N246,"0")</f>
        <v>0</v>
      </c>
      <c r="AI248" s="176"/>
      <c r="AJ248" s="176" t="str">
        <f>IF(AND('Overflow Report'!$L246="SSO, Wet Weather",'Overflow Report'!$AA246="January"),'Overflow Report'!$N246,"0")</f>
        <v>0</v>
      </c>
      <c r="AK248" s="176" t="str">
        <f>IF(AND('Overflow Report'!$L246="SSO, Wet Weather",'Overflow Report'!$AA246="February"),'Overflow Report'!$N246,"0")</f>
        <v>0</v>
      </c>
      <c r="AL248" s="176" t="str">
        <f>IF(AND('Overflow Report'!$L246="SSO, Wet Weather",'Overflow Report'!$AA246="March"),'Overflow Report'!$N246,"0")</f>
        <v>0</v>
      </c>
      <c r="AM248" s="176" t="str">
        <f>IF(AND('Overflow Report'!$L246="SSO, Wet Weather",'Overflow Report'!$AA246="April"),'Overflow Report'!$N246,"0")</f>
        <v>0</v>
      </c>
      <c r="AN248" s="176" t="str">
        <f>IF(AND('Overflow Report'!$L246="SSO, Wet Weather",'Overflow Report'!$AA246="May"),'Overflow Report'!$N246,"0")</f>
        <v>0</v>
      </c>
      <c r="AO248" s="176" t="str">
        <f>IF(AND('Overflow Report'!$L246="SSO, Wet Weather",'Overflow Report'!$AA246="June"),'Overflow Report'!$N246,"0")</f>
        <v>0</v>
      </c>
      <c r="AP248" s="176" t="str">
        <f>IF(AND('Overflow Report'!$L246="SSO, Wet Weather",'Overflow Report'!$AA246="July"),'Overflow Report'!$N246,"0")</f>
        <v>0</v>
      </c>
      <c r="AQ248" s="176" t="str">
        <f>IF(AND('Overflow Report'!$L246="SSO, Wet Weather",'Overflow Report'!$AA246="August"),'Overflow Report'!$N246,"0")</f>
        <v>0</v>
      </c>
      <c r="AR248" s="176" t="str">
        <f>IF(AND('Overflow Report'!$L246="SSO, Wet Weather",'Overflow Report'!$AA246="September"),'Overflow Report'!$N246,"0")</f>
        <v>0</v>
      </c>
      <c r="AS248" s="176" t="str">
        <f>IF(AND('Overflow Report'!$L246="SSO, Wet Weather",'Overflow Report'!$AA246="October"),'Overflow Report'!$N246,"0")</f>
        <v>0</v>
      </c>
      <c r="AT248" s="176" t="str">
        <f>IF(AND('Overflow Report'!$L246="SSO, Wet Weather",'Overflow Report'!$AA246="November"),'Overflow Report'!$N246,"0")</f>
        <v>0</v>
      </c>
      <c r="AU248" s="176" t="str">
        <f>IF(AND('Overflow Report'!$L246="SSO, Wet Weather",'Overflow Report'!$AA246="December"),'Overflow Report'!$N246,"0")</f>
        <v>0</v>
      </c>
      <c r="AV248" s="176"/>
      <c r="AW248" s="176" t="str">
        <f>IF(AND('Overflow Report'!$L246="Release [Sewer], Dry Weather",'Overflow Report'!$AA246="January"),'Overflow Report'!$N246,"0")</f>
        <v>0</v>
      </c>
      <c r="AX248" s="176" t="str">
        <f>IF(AND('Overflow Report'!$L246="Release [Sewer], Dry Weather",'Overflow Report'!$AA246="February"),'Overflow Report'!$N246,"0")</f>
        <v>0</v>
      </c>
      <c r="AY248" s="176" t="str">
        <f>IF(AND('Overflow Report'!$L246="Release [Sewer], Dry Weather",'Overflow Report'!$AA246="March"),'Overflow Report'!$N246,"0")</f>
        <v>0</v>
      </c>
      <c r="AZ248" s="176" t="str">
        <f>IF(AND('Overflow Report'!$L246="Release [Sewer], Dry Weather",'Overflow Report'!$AA246="April"),'Overflow Report'!$N246,"0")</f>
        <v>0</v>
      </c>
      <c r="BA248" s="176" t="str">
        <f>IF(AND('Overflow Report'!$L246="Release [Sewer], Dry Weather",'Overflow Report'!$AA246="May"),'Overflow Report'!$N246,"0")</f>
        <v>0</v>
      </c>
      <c r="BB248" s="176" t="str">
        <f>IF(AND('Overflow Report'!$L246="Release [Sewer], Dry Weather",'Overflow Report'!$AA246="June"),'Overflow Report'!$N246,"0")</f>
        <v>0</v>
      </c>
      <c r="BC248" s="176" t="str">
        <f>IF(AND('Overflow Report'!$L246="Release [Sewer], Dry Weather",'Overflow Report'!$AA246="July"),'Overflow Report'!$N246,"0")</f>
        <v>0</v>
      </c>
      <c r="BD248" s="176" t="str">
        <f>IF(AND('Overflow Report'!$L246="Release [Sewer], Dry Weather",'Overflow Report'!$AA246="August"),'Overflow Report'!$N246,"0")</f>
        <v>0</v>
      </c>
      <c r="BE248" s="176" t="str">
        <f>IF(AND('Overflow Report'!$L246="Release [Sewer], Dry Weather",'Overflow Report'!$AA246="September"),'Overflow Report'!$N246,"0")</f>
        <v>0</v>
      </c>
      <c r="BF248" s="176" t="str">
        <f>IF(AND('Overflow Report'!$L246="Release [Sewer], Dry Weather",'Overflow Report'!$AA246="October"),'Overflow Report'!$N246,"0")</f>
        <v>0</v>
      </c>
      <c r="BG248" s="176" t="str">
        <f>IF(AND('Overflow Report'!$L246="Release [Sewer], Dry Weather",'Overflow Report'!$AA246="November"),'Overflow Report'!$N246,"0")</f>
        <v>0</v>
      </c>
      <c r="BH248" s="176" t="str">
        <f>IF(AND('Overflow Report'!$L246="Release [Sewer], Dry Weather",'Overflow Report'!$AA246="December"),'Overflow Report'!$N246,"0")</f>
        <v>0</v>
      </c>
      <c r="BI248" s="176"/>
      <c r="BJ248" s="176" t="str">
        <f>IF(AND('Overflow Report'!$L246="Release [Sewer], Wet Weather",'Overflow Report'!$AA246="January"),'Overflow Report'!$N246,"0")</f>
        <v>0</v>
      </c>
      <c r="BK248" s="176" t="str">
        <f>IF(AND('Overflow Report'!$L246="Release [Sewer], Wet Weather",'Overflow Report'!$AA246="February"),'Overflow Report'!$N246,"0")</f>
        <v>0</v>
      </c>
      <c r="BL248" s="176" t="str">
        <f>IF(AND('Overflow Report'!$L246="Release [Sewer], Wet Weather",'Overflow Report'!$AA246="March"),'Overflow Report'!$N246,"0")</f>
        <v>0</v>
      </c>
      <c r="BM248" s="176" t="str">
        <f>IF(AND('Overflow Report'!$L246="Release [Sewer], Wet Weather",'Overflow Report'!$AA246="April"),'Overflow Report'!$N246,"0")</f>
        <v>0</v>
      </c>
      <c r="BN248" s="176" t="str">
        <f>IF(AND('Overflow Report'!$L246="Release [Sewer], Wet Weather",'Overflow Report'!$AA246="May"),'Overflow Report'!$N246,"0")</f>
        <v>0</v>
      </c>
      <c r="BO248" s="176" t="str">
        <f>IF(AND('Overflow Report'!$L246="Release [Sewer], Wet Weather",'Overflow Report'!$AA246="June"),'Overflow Report'!$N246,"0")</f>
        <v>0</v>
      </c>
      <c r="BP248" s="176" t="str">
        <f>IF(AND('Overflow Report'!$L246="Release [Sewer], Wet Weather",'Overflow Report'!$AA246="July"),'Overflow Report'!$N246,"0")</f>
        <v>0</v>
      </c>
      <c r="BQ248" s="176" t="str">
        <f>IF(AND('Overflow Report'!$L246="Release [Sewer], Wet Weather",'Overflow Report'!$AA246="August"),'Overflow Report'!$N246,"0")</f>
        <v>0</v>
      </c>
      <c r="BR248" s="176" t="str">
        <f>IF(AND('Overflow Report'!$L246="Release [Sewer], Wet Weather",'Overflow Report'!$AA246="September"),'Overflow Report'!$N246,"0")</f>
        <v>0</v>
      </c>
      <c r="BS248" s="176" t="str">
        <f>IF(AND('Overflow Report'!$L246="Release [Sewer], Wet Weather",'Overflow Report'!$AA246="October"),'Overflow Report'!$N246,"0")</f>
        <v>0</v>
      </c>
      <c r="BT248" s="176" t="str">
        <f>IF(AND('Overflow Report'!$L246="Release [Sewer], Wet Weather",'Overflow Report'!$AA246="November"),'Overflow Report'!$N246,"0")</f>
        <v>0</v>
      </c>
      <c r="BU248" s="176" t="str">
        <f>IF(AND('Overflow Report'!$L246="Release [Sewer], Wet Weather",'Overflow Report'!$AA246="December"),'Overflow Report'!$N246,"0")</f>
        <v>0</v>
      </c>
      <c r="BV248" s="176"/>
      <c r="BW248" s="176"/>
      <c r="BX248" s="176"/>
      <c r="BY248" s="176"/>
      <c r="BZ248" s="176"/>
      <c r="CA248" s="176"/>
      <c r="CB248" s="176"/>
      <c r="CC248" s="176"/>
      <c r="CD248" s="176"/>
      <c r="CE248" s="176"/>
      <c r="CF248" s="176"/>
      <c r="CG248" s="176"/>
      <c r="CH248" s="176"/>
      <c r="CI248" s="176"/>
      <c r="CJ248" s="176"/>
      <c r="DK248" s="159"/>
      <c r="DL248" s="159"/>
      <c r="DM248" s="159"/>
      <c r="DN248" s="159"/>
      <c r="DO248" s="159"/>
      <c r="DP248" s="159"/>
      <c r="DQ248" s="159"/>
      <c r="DR248" s="159"/>
      <c r="DS248" s="159"/>
      <c r="DT248" s="159"/>
      <c r="DU248" s="159"/>
      <c r="DV248" s="159"/>
      <c r="DW248" s="159"/>
      <c r="DX248" s="159"/>
    </row>
    <row r="249" spans="3:128" s="173" customFormat="1" ht="15">
      <c r="C249" s="174"/>
      <c r="D249" s="174"/>
      <c r="E249" s="174"/>
      <c r="R249" s="176"/>
      <c r="S249" s="176"/>
      <c r="T249" s="176"/>
      <c r="U249" s="176"/>
      <c r="V249" s="176"/>
      <c r="W249" s="176" t="str">
        <f>IF(AND('Overflow Report'!$L247="SSO, Dry Weather",'Overflow Report'!$AA247="January"),'Overflow Report'!$N247,"0")</f>
        <v>0</v>
      </c>
      <c r="X249" s="176" t="str">
        <f>IF(AND('Overflow Report'!$L247="SSO, Dry Weather",'Overflow Report'!$AA247="February"),'Overflow Report'!$N247,"0")</f>
        <v>0</v>
      </c>
      <c r="Y249" s="176" t="str">
        <f>IF(AND('Overflow Report'!$L247="SSO, Dry Weather",'Overflow Report'!$AA247="March"),'Overflow Report'!$N247,"0")</f>
        <v>0</v>
      </c>
      <c r="Z249" s="176" t="str">
        <f>IF(AND('Overflow Report'!$L247="SSO, Dry Weather",'Overflow Report'!$AA247="April"),'Overflow Report'!$N247,"0")</f>
        <v>0</v>
      </c>
      <c r="AA249" s="176" t="str">
        <f>IF(AND('Overflow Report'!$L247="SSO, Dry Weather",'Overflow Report'!$AA247="May"),'Overflow Report'!$N247,"0")</f>
        <v>0</v>
      </c>
      <c r="AB249" s="176" t="str">
        <f>IF(AND('Overflow Report'!$L247="SSO, Dry Weather",'Overflow Report'!$AA247="June"),'Overflow Report'!$N247,"0")</f>
        <v>0</v>
      </c>
      <c r="AC249" s="176" t="str">
        <f>IF(AND('Overflow Report'!$L247="SSO, Dry Weather",'Overflow Report'!$AA247="July"),'Overflow Report'!$N247,"0")</f>
        <v>0</v>
      </c>
      <c r="AD249" s="176" t="str">
        <f>IF(AND('Overflow Report'!$L247="SSO, Dry Weather",'Overflow Report'!$AA247="August"),'Overflow Report'!$N247,"0")</f>
        <v>0</v>
      </c>
      <c r="AE249" s="176" t="str">
        <f>IF(AND('Overflow Report'!$L247="SSO, Dry Weather",'Overflow Report'!$AA247="September"),'Overflow Report'!$N247,"0")</f>
        <v>0</v>
      </c>
      <c r="AF249" s="176" t="str">
        <f>IF(AND('Overflow Report'!$L247="SSO, Dry Weather",'Overflow Report'!$AA247="October"),'Overflow Report'!$N247,"0")</f>
        <v>0</v>
      </c>
      <c r="AG249" s="176" t="str">
        <f>IF(AND('Overflow Report'!$L247="SSO, Dry Weather",'Overflow Report'!$AA247="November"),'Overflow Report'!$N247,"0")</f>
        <v>0</v>
      </c>
      <c r="AH249" s="176" t="str">
        <f>IF(AND('Overflow Report'!$L247="SSO, Dry Weather",'Overflow Report'!$AA247="December"),'Overflow Report'!$N247,"0")</f>
        <v>0</v>
      </c>
      <c r="AI249" s="176"/>
      <c r="AJ249" s="176" t="str">
        <f>IF(AND('Overflow Report'!$L247="SSO, Wet Weather",'Overflow Report'!$AA247="January"),'Overflow Report'!$N247,"0")</f>
        <v>0</v>
      </c>
      <c r="AK249" s="176" t="str">
        <f>IF(AND('Overflow Report'!$L247="SSO, Wet Weather",'Overflow Report'!$AA247="February"),'Overflow Report'!$N247,"0")</f>
        <v>0</v>
      </c>
      <c r="AL249" s="176" t="str">
        <f>IF(AND('Overflow Report'!$L247="SSO, Wet Weather",'Overflow Report'!$AA247="March"),'Overflow Report'!$N247,"0")</f>
        <v>0</v>
      </c>
      <c r="AM249" s="176" t="str">
        <f>IF(AND('Overflow Report'!$L247="SSO, Wet Weather",'Overflow Report'!$AA247="April"),'Overflow Report'!$N247,"0")</f>
        <v>0</v>
      </c>
      <c r="AN249" s="176" t="str">
        <f>IF(AND('Overflow Report'!$L247="SSO, Wet Weather",'Overflow Report'!$AA247="May"),'Overflow Report'!$N247,"0")</f>
        <v>0</v>
      </c>
      <c r="AO249" s="176" t="str">
        <f>IF(AND('Overflow Report'!$L247="SSO, Wet Weather",'Overflow Report'!$AA247="June"),'Overflow Report'!$N247,"0")</f>
        <v>0</v>
      </c>
      <c r="AP249" s="176" t="str">
        <f>IF(AND('Overflow Report'!$L247="SSO, Wet Weather",'Overflow Report'!$AA247="July"),'Overflow Report'!$N247,"0")</f>
        <v>0</v>
      </c>
      <c r="AQ249" s="176" t="str">
        <f>IF(AND('Overflow Report'!$L247="SSO, Wet Weather",'Overflow Report'!$AA247="August"),'Overflow Report'!$N247,"0")</f>
        <v>0</v>
      </c>
      <c r="AR249" s="176" t="str">
        <f>IF(AND('Overflow Report'!$L247="SSO, Wet Weather",'Overflow Report'!$AA247="September"),'Overflow Report'!$N247,"0")</f>
        <v>0</v>
      </c>
      <c r="AS249" s="176" t="str">
        <f>IF(AND('Overflow Report'!$L247="SSO, Wet Weather",'Overflow Report'!$AA247="October"),'Overflow Report'!$N247,"0")</f>
        <v>0</v>
      </c>
      <c r="AT249" s="176" t="str">
        <f>IF(AND('Overflow Report'!$L247="SSO, Wet Weather",'Overflow Report'!$AA247="November"),'Overflow Report'!$N247,"0")</f>
        <v>0</v>
      </c>
      <c r="AU249" s="176" t="str">
        <f>IF(AND('Overflow Report'!$L247="SSO, Wet Weather",'Overflow Report'!$AA247="December"),'Overflow Report'!$N247,"0")</f>
        <v>0</v>
      </c>
      <c r="AV249" s="176"/>
      <c r="AW249" s="176" t="str">
        <f>IF(AND('Overflow Report'!$L247="Release [Sewer], Dry Weather",'Overflow Report'!$AA247="January"),'Overflow Report'!$N247,"0")</f>
        <v>0</v>
      </c>
      <c r="AX249" s="176" t="str">
        <f>IF(AND('Overflow Report'!$L247="Release [Sewer], Dry Weather",'Overflow Report'!$AA247="February"),'Overflow Report'!$N247,"0")</f>
        <v>0</v>
      </c>
      <c r="AY249" s="176" t="str">
        <f>IF(AND('Overflow Report'!$L247="Release [Sewer], Dry Weather",'Overflow Report'!$AA247="March"),'Overflow Report'!$N247,"0")</f>
        <v>0</v>
      </c>
      <c r="AZ249" s="176" t="str">
        <f>IF(AND('Overflow Report'!$L247="Release [Sewer], Dry Weather",'Overflow Report'!$AA247="April"),'Overflow Report'!$N247,"0")</f>
        <v>0</v>
      </c>
      <c r="BA249" s="176" t="str">
        <f>IF(AND('Overflow Report'!$L247="Release [Sewer], Dry Weather",'Overflow Report'!$AA247="May"),'Overflow Report'!$N247,"0")</f>
        <v>0</v>
      </c>
      <c r="BB249" s="176" t="str">
        <f>IF(AND('Overflow Report'!$L247="Release [Sewer], Dry Weather",'Overflow Report'!$AA247="June"),'Overflow Report'!$N247,"0")</f>
        <v>0</v>
      </c>
      <c r="BC249" s="176" t="str">
        <f>IF(AND('Overflow Report'!$L247="Release [Sewer], Dry Weather",'Overflow Report'!$AA247="July"),'Overflow Report'!$N247,"0")</f>
        <v>0</v>
      </c>
      <c r="BD249" s="176" t="str">
        <f>IF(AND('Overflow Report'!$L247="Release [Sewer], Dry Weather",'Overflow Report'!$AA247="August"),'Overflow Report'!$N247,"0")</f>
        <v>0</v>
      </c>
      <c r="BE249" s="176" t="str">
        <f>IF(AND('Overflow Report'!$L247="Release [Sewer], Dry Weather",'Overflow Report'!$AA247="September"),'Overflow Report'!$N247,"0")</f>
        <v>0</v>
      </c>
      <c r="BF249" s="176" t="str">
        <f>IF(AND('Overflow Report'!$L247="Release [Sewer], Dry Weather",'Overflow Report'!$AA247="October"),'Overflow Report'!$N247,"0")</f>
        <v>0</v>
      </c>
      <c r="BG249" s="176" t="str">
        <f>IF(AND('Overflow Report'!$L247="Release [Sewer], Dry Weather",'Overflow Report'!$AA247="November"),'Overflow Report'!$N247,"0")</f>
        <v>0</v>
      </c>
      <c r="BH249" s="176" t="str">
        <f>IF(AND('Overflow Report'!$L247="Release [Sewer], Dry Weather",'Overflow Report'!$AA247="December"),'Overflow Report'!$N247,"0")</f>
        <v>0</v>
      </c>
      <c r="BI249" s="176"/>
      <c r="BJ249" s="176" t="str">
        <f>IF(AND('Overflow Report'!$L247="Release [Sewer], Wet Weather",'Overflow Report'!$AA247="January"),'Overflow Report'!$N247,"0")</f>
        <v>0</v>
      </c>
      <c r="BK249" s="176" t="str">
        <f>IF(AND('Overflow Report'!$L247="Release [Sewer], Wet Weather",'Overflow Report'!$AA247="February"),'Overflow Report'!$N247,"0")</f>
        <v>0</v>
      </c>
      <c r="BL249" s="176" t="str">
        <f>IF(AND('Overflow Report'!$L247="Release [Sewer], Wet Weather",'Overflow Report'!$AA247="March"),'Overflow Report'!$N247,"0")</f>
        <v>0</v>
      </c>
      <c r="BM249" s="176" t="str">
        <f>IF(AND('Overflow Report'!$L247="Release [Sewer], Wet Weather",'Overflow Report'!$AA247="April"),'Overflow Report'!$N247,"0")</f>
        <v>0</v>
      </c>
      <c r="BN249" s="176" t="str">
        <f>IF(AND('Overflow Report'!$L247="Release [Sewer], Wet Weather",'Overflow Report'!$AA247="May"),'Overflow Report'!$N247,"0")</f>
        <v>0</v>
      </c>
      <c r="BO249" s="176" t="str">
        <f>IF(AND('Overflow Report'!$L247="Release [Sewer], Wet Weather",'Overflow Report'!$AA247="June"),'Overflow Report'!$N247,"0")</f>
        <v>0</v>
      </c>
      <c r="BP249" s="176" t="str">
        <f>IF(AND('Overflow Report'!$L247="Release [Sewer], Wet Weather",'Overflow Report'!$AA247="July"),'Overflow Report'!$N247,"0")</f>
        <v>0</v>
      </c>
      <c r="BQ249" s="176" t="str">
        <f>IF(AND('Overflow Report'!$L247="Release [Sewer], Wet Weather",'Overflow Report'!$AA247="August"),'Overflow Report'!$N247,"0")</f>
        <v>0</v>
      </c>
      <c r="BR249" s="176" t="str">
        <f>IF(AND('Overflow Report'!$L247="Release [Sewer], Wet Weather",'Overflow Report'!$AA247="September"),'Overflow Report'!$N247,"0")</f>
        <v>0</v>
      </c>
      <c r="BS249" s="176" t="str">
        <f>IF(AND('Overflow Report'!$L247="Release [Sewer], Wet Weather",'Overflow Report'!$AA247="October"),'Overflow Report'!$N247,"0")</f>
        <v>0</v>
      </c>
      <c r="BT249" s="176" t="str">
        <f>IF(AND('Overflow Report'!$L247="Release [Sewer], Wet Weather",'Overflow Report'!$AA247="November"),'Overflow Report'!$N247,"0")</f>
        <v>0</v>
      </c>
      <c r="BU249" s="176" t="str">
        <f>IF(AND('Overflow Report'!$L247="Release [Sewer], Wet Weather",'Overflow Report'!$AA247="December"),'Overflow Report'!$N247,"0")</f>
        <v>0</v>
      </c>
      <c r="BV249" s="176"/>
      <c r="BW249" s="176"/>
      <c r="BX249" s="176"/>
      <c r="BY249" s="176"/>
      <c r="BZ249" s="176"/>
      <c r="CA249" s="176"/>
      <c r="CB249" s="176"/>
      <c r="CC249" s="176"/>
      <c r="CD249" s="176"/>
      <c r="CE249" s="176"/>
      <c r="CF249" s="176"/>
      <c r="CG249" s="176"/>
      <c r="CH249" s="176"/>
      <c r="CI249" s="176"/>
      <c r="CJ249" s="176"/>
      <c r="DK249" s="159"/>
      <c r="DL249" s="159"/>
      <c r="DM249" s="159"/>
      <c r="DN249" s="159"/>
      <c r="DO249" s="159"/>
      <c r="DP249" s="159"/>
      <c r="DQ249" s="159"/>
      <c r="DR249" s="159"/>
      <c r="DS249" s="159"/>
      <c r="DT249" s="159"/>
      <c r="DU249" s="159"/>
      <c r="DV249" s="159"/>
      <c r="DW249" s="159"/>
      <c r="DX249" s="159"/>
    </row>
    <row r="250" spans="3:128" s="173" customFormat="1" ht="15">
      <c r="C250" s="174"/>
      <c r="D250" s="174"/>
      <c r="E250" s="174"/>
      <c r="R250" s="176"/>
      <c r="S250" s="176"/>
      <c r="T250" s="176"/>
      <c r="U250" s="176"/>
      <c r="V250" s="176"/>
      <c r="W250" s="176" t="str">
        <f>IF(AND('Overflow Report'!$L248="SSO, Dry Weather",'Overflow Report'!$AA248="January"),'Overflow Report'!$N248,"0")</f>
        <v>0</v>
      </c>
      <c r="X250" s="176" t="str">
        <f>IF(AND('Overflow Report'!$L248="SSO, Dry Weather",'Overflow Report'!$AA248="February"),'Overflow Report'!$N248,"0")</f>
        <v>0</v>
      </c>
      <c r="Y250" s="176" t="str">
        <f>IF(AND('Overflow Report'!$L248="SSO, Dry Weather",'Overflow Report'!$AA248="March"),'Overflow Report'!$N248,"0")</f>
        <v>0</v>
      </c>
      <c r="Z250" s="176" t="str">
        <f>IF(AND('Overflow Report'!$L248="SSO, Dry Weather",'Overflow Report'!$AA248="April"),'Overflow Report'!$N248,"0")</f>
        <v>0</v>
      </c>
      <c r="AA250" s="176" t="str">
        <f>IF(AND('Overflow Report'!$L248="SSO, Dry Weather",'Overflow Report'!$AA248="May"),'Overflow Report'!$N248,"0")</f>
        <v>0</v>
      </c>
      <c r="AB250" s="176" t="str">
        <f>IF(AND('Overflow Report'!$L248="SSO, Dry Weather",'Overflow Report'!$AA248="June"),'Overflow Report'!$N248,"0")</f>
        <v>0</v>
      </c>
      <c r="AC250" s="176" t="str">
        <f>IF(AND('Overflow Report'!$L248="SSO, Dry Weather",'Overflow Report'!$AA248="July"),'Overflow Report'!$N248,"0")</f>
        <v>0</v>
      </c>
      <c r="AD250" s="176" t="str">
        <f>IF(AND('Overflow Report'!$L248="SSO, Dry Weather",'Overflow Report'!$AA248="August"),'Overflow Report'!$N248,"0")</f>
        <v>0</v>
      </c>
      <c r="AE250" s="176" t="str">
        <f>IF(AND('Overflow Report'!$L248="SSO, Dry Weather",'Overflow Report'!$AA248="September"),'Overflow Report'!$N248,"0")</f>
        <v>0</v>
      </c>
      <c r="AF250" s="176" t="str">
        <f>IF(AND('Overflow Report'!$L248="SSO, Dry Weather",'Overflow Report'!$AA248="October"),'Overflow Report'!$N248,"0")</f>
        <v>0</v>
      </c>
      <c r="AG250" s="176" t="str">
        <f>IF(AND('Overflow Report'!$L248="SSO, Dry Weather",'Overflow Report'!$AA248="November"),'Overflow Report'!$N248,"0")</f>
        <v>0</v>
      </c>
      <c r="AH250" s="176" t="str">
        <f>IF(AND('Overflow Report'!$L248="SSO, Dry Weather",'Overflow Report'!$AA248="December"),'Overflow Report'!$N248,"0")</f>
        <v>0</v>
      </c>
      <c r="AI250" s="176"/>
      <c r="AJ250" s="176" t="str">
        <f>IF(AND('Overflow Report'!$L248="SSO, Wet Weather",'Overflow Report'!$AA248="January"),'Overflow Report'!$N248,"0")</f>
        <v>0</v>
      </c>
      <c r="AK250" s="176" t="str">
        <f>IF(AND('Overflow Report'!$L248="SSO, Wet Weather",'Overflow Report'!$AA248="February"),'Overflow Report'!$N248,"0")</f>
        <v>0</v>
      </c>
      <c r="AL250" s="176" t="str">
        <f>IF(AND('Overflow Report'!$L248="SSO, Wet Weather",'Overflow Report'!$AA248="March"),'Overflow Report'!$N248,"0")</f>
        <v>0</v>
      </c>
      <c r="AM250" s="176" t="str">
        <f>IF(AND('Overflow Report'!$L248="SSO, Wet Weather",'Overflow Report'!$AA248="April"),'Overflow Report'!$N248,"0")</f>
        <v>0</v>
      </c>
      <c r="AN250" s="176" t="str">
        <f>IF(AND('Overflow Report'!$L248="SSO, Wet Weather",'Overflow Report'!$AA248="May"),'Overflow Report'!$N248,"0")</f>
        <v>0</v>
      </c>
      <c r="AO250" s="176" t="str">
        <f>IF(AND('Overflow Report'!$L248="SSO, Wet Weather",'Overflow Report'!$AA248="June"),'Overflow Report'!$N248,"0")</f>
        <v>0</v>
      </c>
      <c r="AP250" s="176" t="str">
        <f>IF(AND('Overflow Report'!$L248="SSO, Wet Weather",'Overflow Report'!$AA248="July"),'Overflow Report'!$N248,"0")</f>
        <v>0</v>
      </c>
      <c r="AQ250" s="176" t="str">
        <f>IF(AND('Overflow Report'!$L248="SSO, Wet Weather",'Overflow Report'!$AA248="August"),'Overflow Report'!$N248,"0")</f>
        <v>0</v>
      </c>
      <c r="AR250" s="176" t="str">
        <f>IF(AND('Overflow Report'!$L248="SSO, Wet Weather",'Overflow Report'!$AA248="September"),'Overflow Report'!$N248,"0")</f>
        <v>0</v>
      </c>
      <c r="AS250" s="176" t="str">
        <f>IF(AND('Overflow Report'!$L248="SSO, Wet Weather",'Overflow Report'!$AA248="October"),'Overflow Report'!$N248,"0")</f>
        <v>0</v>
      </c>
      <c r="AT250" s="176" t="str">
        <f>IF(AND('Overflow Report'!$L248="SSO, Wet Weather",'Overflow Report'!$AA248="November"),'Overflow Report'!$N248,"0")</f>
        <v>0</v>
      </c>
      <c r="AU250" s="176" t="str">
        <f>IF(AND('Overflow Report'!$L248="SSO, Wet Weather",'Overflow Report'!$AA248="December"),'Overflow Report'!$N248,"0")</f>
        <v>0</v>
      </c>
      <c r="AV250" s="176"/>
      <c r="AW250" s="176" t="str">
        <f>IF(AND('Overflow Report'!$L248="Release [Sewer], Dry Weather",'Overflow Report'!$AA248="January"),'Overflow Report'!$N248,"0")</f>
        <v>0</v>
      </c>
      <c r="AX250" s="176" t="str">
        <f>IF(AND('Overflow Report'!$L248="Release [Sewer], Dry Weather",'Overflow Report'!$AA248="February"),'Overflow Report'!$N248,"0")</f>
        <v>0</v>
      </c>
      <c r="AY250" s="176" t="str">
        <f>IF(AND('Overflow Report'!$L248="Release [Sewer], Dry Weather",'Overflow Report'!$AA248="March"),'Overflow Report'!$N248,"0")</f>
        <v>0</v>
      </c>
      <c r="AZ250" s="176" t="str">
        <f>IF(AND('Overflow Report'!$L248="Release [Sewer], Dry Weather",'Overflow Report'!$AA248="April"),'Overflow Report'!$N248,"0")</f>
        <v>0</v>
      </c>
      <c r="BA250" s="176" t="str">
        <f>IF(AND('Overflow Report'!$L248="Release [Sewer], Dry Weather",'Overflow Report'!$AA248="May"),'Overflow Report'!$N248,"0")</f>
        <v>0</v>
      </c>
      <c r="BB250" s="176" t="str">
        <f>IF(AND('Overflow Report'!$L248="Release [Sewer], Dry Weather",'Overflow Report'!$AA248="June"),'Overflow Report'!$N248,"0")</f>
        <v>0</v>
      </c>
      <c r="BC250" s="176" t="str">
        <f>IF(AND('Overflow Report'!$L248="Release [Sewer], Dry Weather",'Overflow Report'!$AA248="July"),'Overflow Report'!$N248,"0")</f>
        <v>0</v>
      </c>
      <c r="BD250" s="176" t="str">
        <f>IF(AND('Overflow Report'!$L248="Release [Sewer], Dry Weather",'Overflow Report'!$AA248="August"),'Overflow Report'!$N248,"0")</f>
        <v>0</v>
      </c>
      <c r="BE250" s="176" t="str">
        <f>IF(AND('Overflow Report'!$L248="Release [Sewer], Dry Weather",'Overflow Report'!$AA248="September"),'Overflow Report'!$N248,"0")</f>
        <v>0</v>
      </c>
      <c r="BF250" s="176" t="str">
        <f>IF(AND('Overflow Report'!$L248="Release [Sewer], Dry Weather",'Overflow Report'!$AA248="October"),'Overflow Report'!$N248,"0")</f>
        <v>0</v>
      </c>
      <c r="BG250" s="176" t="str">
        <f>IF(AND('Overflow Report'!$L248="Release [Sewer], Dry Weather",'Overflow Report'!$AA248="November"),'Overflow Report'!$N248,"0")</f>
        <v>0</v>
      </c>
      <c r="BH250" s="176" t="str">
        <f>IF(AND('Overflow Report'!$L248="Release [Sewer], Dry Weather",'Overflow Report'!$AA248="December"),'Overflow Report'!$N248,"0")</f>
        <v>0</v>
      </c>
      <c r="BI250" s="176"/>
      <c r="BJ250" s="176" t="str">
        <f>IF(AND('Overflow Report'!$L248="Release [Sewer], Wet Weather",'Overflow Report'!$AA248="January"),'Overflow Report'!$N248,"0")</f>
        <v>0</v>
      </c>
      <c r="BK250" s="176" t="str">
        <f>IF(AND('Overflow Report'!$L248="Release [Sewer], Wet Weather",'Overflow Report'!$AA248="February"),'Overflow Report'!$N248,"0")</f>
        <v>0</v>
      </c>
      <c r="BL250" s="176" t="str">
        <f>IF(AND('Overflow Report'!$L248="Release [Sewer], Wet Weather",'Overflow Report'!$AA248="March"),'Overflow Report'!$N248,"0")</f>
        <v>0</v>
      </c>
      <c r="BM250" s="176" t="str">
        <f>IF(AND('Overflow Report'!$L248="Release [Sewer], Wet Weather",'Overflow Report'!$AA248="April"),'Overflow Report'!$N248,"0")</f>
        <v>0</v>
      </c>
      <c r="BN250" s="176" t="str">
        <f>IF(AND('Overflow Report'!$L248="Release [Sewer], Wet Weather",'Overflow Report'!$AA248="May"),'Overflow Report'!$N248,"0")</f>
        <v>0</v>
      </c>
      <c r="BO250" s="176" t="str">
        <f>IF(AND('Overflow Report'!$L248="Release [Sewer], Wet Weather",'Overflow Report'!$AA248="June"),'Overflow Report'!$N248,"0")</f>
        <v>0</v>
      </c>
      <c r="BP250" s="176" t="str">
        <f>IF(AND('Overflow Report'!$L248="Release [Sewer], Wet Weather",'Overflow Report'!$AA248="July"),'Overflow Report'!$N248,"0")</f>
        <v>0</v>
      </c>
      <c r="BQ250" s="176" t="str">
        <f>IF(AND('Overflow Report'!$L248="Release [Sewer], Wet Weather",'Overflow Report'!$AA248="August"),'Overflow Report'!$N248,"0")</f>
        <v>0</v>
      </c>
      <c r="BR250" s="176" t="str">
        <f>IF(AND('Overflow Report'!$L248="Release [Sewer], Wet Weather",'Overflow Report'!$AA248="September"),'Overflow Report'!$N248,"0")</f>
        <v>0</v>
      </c>
      <c r="BS250" s="176" t="str">
        <f>IF(AND('Overflow Report'!$L248="Release [Sewer], Wet Weather",'Overflow Report'!$AA248="October"),'Overflow Report'!$N248,"0")</f>
        <v>0</v>
      </c>
      <c r="BT250" s="176" t="str">
        <f>IF(AND('Overflow Report'!$L248="Release [Sewer], Wet Weather",'Overflow Report'!$AA248="November"),'Overflow Report'!$N248,"0")</f>
        <v>0</v>
      </c>
      <c r="BU250" s="176" t="str">
        <f>IF(AND('Overflow Report'!$L248="Release [Sewer], Wet Weather",'Overflow Report'!$AA248="December"),'Overflow Report'!$N248,"0")</f>
        <v>0</v>
      </c>
      <c r="BV250" s="176"/>
      <c r="BW250" s="176"/>
      <c r="BX250" s="176"/>
      <c r="BY250" s="176"/>
      <c r="BZ250" s="176"/>
      <c r="CA250" s="176"/>
      <c r="CB250" s="176"/>
      <c r="CC250" s="176"/>
      <c r="CD250" s="176"/>
      <c r="CE250" s="176"/>
      <c r="CF250" s="176"/>
      <c r="CG250" s="176"/>
      <c r="CH250" s="176"/>
      <c r="CI250" s="176"/>
      <c r="CJ250" s="176"/>
      <c r="DK250" s="159"/>
      <c r="DL250" s="159"/>
      <c r="DM250" s="159"/>
      <c r="DN250" s="159"/>
      <c r="DO250" s="159"/>
      <c r="DP250" s="159"/>
      <c r="DQ250" s="159"/>
      <c r="DR250" s="159"/>
      <c r="DS250" s="159"/>
      <c r="DT250" s="159"/>
      <c r="DU250" s="159"/>
      <c r="DV250" s="159"/>
      <c r="DW250" s="159"/>
      <c r="DX250" s="159"/>
    </row>
    <row r="251" spans="3:128" s="173" customFormat="1" ht="15">
      <c r="C251" s="174"/>
      <c r="D251" s="174"/>
      <c r="E251" s="174"/>
      <c r="R251" s="176"/>
      <c r="S251" s="176"/>
      <c r="T251" s="176"/>
      <c r="U251" s="176"/>
      <c r="V251" s="176"/>
      <c r="W251" s="176" t="str">
        <f>IF(AND('Overflow Report'!$L249="SSO, Dry Weather",'Overflow Report'!$AA249="January"),'Overflow Report'!$N249,"0")</f>
        <v>0</v>
      </c>
      <c r="X251" s="176" t="str">
        <f>IF(AND('Overflow Report'!$L249="SSO, Dry Weather",'Overflow Report'!$AA249="February"),'Overflow Report'!$N249,"0")</f>
        <v>0</v>
      </c>
      <c r="Y251" s="176" t="str">
        <f>IF(AND('Overflow Report'!$L249="SSO, Dry Weather",'Overflow Report'!$AA249="March"),'Overflow Report'!$N249,"0")</f>
        <v>0</v>
      </c>
      <c r="Z251" s="176" t="str">
        <f>IF(AND('Overflow Report'!$L249="SSO, Dry Weather",'Overflow Report'!$AA249="April"),'Overflow Report'!$N249,"0")</f>
        <v>0</v>
      </c>
      <c r="AA251" s="176" t="str">
        <f>IF(AND('Overflow Report'!$L249="SSO, Dry Weather",'Overflow Report'!$AA249="May"),'Overflow Report'!$N249,"0")</f>
        <v>0</v>
      </c>
      <c r="AB251" s="176" t="str">
        <f>IF(AND('Overflow Report'!$L249="SSO, Dry Weather",'Overflow Report'!$AA249="June"),'Overflow Report'!$N249,"0")</f>
        <v>0</v>
      </c>
      <c r="AC251" s="176" t="str">
        <f>IF(AND('Overflow Report'!$L249="SSO, Dry Weather",'Overflow Report'!$AA249="July"),'Overflow Report'!$N249,"0")</f>
        <v>0</v>
      </c>
      <c r="AD251" s="176" t="str">
        <f>IF(AND('Overflow Report'!$L249="SSO, Dry Weather",'Overflow Report'!$AA249="August"),'Overflow Report'!$N249,"0")</f>
        <v>0</v>
      </c>
      <c r="AE251" s="176" t="str">
        <f>IF(AND('Overflow Report'!$L249="SSO, Dry Weather",'Overflow Report'!$AA249="September"),'Overflow Report'!$N249,"0")</f>
        <v>0</v>
      </c>
      <c r="AF251" s="176" t="str">
        <f>IF(AND('Overflow Report'!$L249="SSO, Dry Weather",'Overflow Report'!$AA249="October"),'Overflow Report'!$N249,"0")</f>
        <v>0</v>
      </c>
      <c r="AG251" s="176" t="str">
        <f>IF(AND('Overflow Report'!$L249="SSO, Dry Weather",'Overflow Report'!$AA249="November"),'Overflow Report'!$N249,"0")</f>
        <v>0</v>
      </c>
      <c r="AH251" s="176" t="str">
        <f>IF(AND('Overflow Report'!$L249="SSO, Dry Weather",'Overflow Report'!$AA249="December"),'Overflow Report'!$N249,"0")</f>
        <v>0</v>
      </c>
      <c r="AI251" s="176"/>
      <c r="AJ251" s="176" t="str">
        <f>IF(AND('Overflow Report'!$L249="SSO, Wet Weather",'Overflow Report'!$AA249="January"),'Overflow Report'!$N249,"0")</f>
        <v>0</v>
      </c>
      <c r="AK251" s="176" t="str">
        <f>IF(AND('Overflow Report'!$L249="SSO, Wet Weather",'Overflow Report'!$AA249="February"),'Overflow Report'!$N249,"0")</f>
        <v>0</v>
      </c>
      <c r="AL251" s="176" t="str">
        <f>IF(AND('Overflow Report'!$L249="SSO, Wet Weather",'Overflow Report'!$AA249="March"),'Overflow Report'!$N249,"0")</f>
        <v>0</v>
      </c>
      <c r="AM251" s="176" t="str">
        <f>IF(AND('Overflow Report'!$L249="SSO, Wet Weather",'Overflow Report'!$AA249="April"),'Overflow Report'!$N249,"0")</f>
        <v>0</v>
      </c>
      <c r="AN251" s="176" t="str">
        <f>IF(AND('Overflow Report'!$L249="SSO, Wet Weather",'Overflow Report'!$AA249="May"),'Overflow Report'!$N249,"0")</f>
        <v>0</v>
      </c>
      <c r="AO251" s="176" t="str">
        <f>IF(AND('Overflow Report'!$L249="SSO, Wet Weather",'Overflow Report'!$AA249="June"),'Overflow Report'!$N249,"0")</f>
        <v>0</v>
      </c>
      <c r="AP251" s="176" t="str">
        <f>IF(AND('Overflow Report'!$L249="SSO, Wet Weather",'Overflow Report'!$AA249="July"),'Overflow Report'!$N249,"0")</f>
        <v>0</v>
      </c>
      <c r="AQ251" s="176" t="str">
        <f>IF(AND('Overflow Report'!$L249="SSO, Wet Weather",'Overflow Report'!$AA249="August"),'Overflow Report'!$N249,"0")</f>
        <v>0</v>
      </c>
      <c r="AR251" s="176" t="str">
        <f>IF(AND('Overflow Report'!$L249="SSO, Wet Weather",'Overflow Report'!$AA249="September"),'Overflow Report'!$N249,"0")</f>
        <v>0</v>
      </c>
      <c r="AS251" s="176" t="str">
        <f>IF(AND('Overflow Report'!$L249="SSO, Wet Weather",'Overflow Report'!$AA249="October"),'Overflow Report'!$N249,"0")</f>
        <v>0</v>
      </c>
      <c r="AT251" s="176" t="str">
        <f>IF(AND('Overflow Report'!$L249="SSO, Wet Weather",'Overflow Report'!$AA249="November"),'Overflow Report'!$N249,"0")</f>
        <v>0</v>
      </c>
      <c r="AU251" s="176" t="str">
        <f>IF(AND('Overflow Report'!$L249="SSO, Wet Weather",'Overflow Report'!$AA249="December"),'Overflow Report'!$N249,"0")</f>
        <v>0</v>
      </c>
      <c r="AV251" s="176"/>
      <c r="AW251" s="176" t="str">
        <f>IF(AND('Overflow Report'!$L249="Release [Sewer], Dry Weather",'Overflow Report'!$AA249="January"),'Overflow Report'!$N249,"0")</f>
        <v>0</v>
      </c>
      <c r="AX251" s="176" t="str">
        <f>IF(AND('Overflow Report'!$L249="Release [Sewer], Dry Weather",'Overflow Report'!$AA249="February"),'Overflow Report'!$N249,"0")</f>
        <v>0</v>
      </c>
      <c r="AY251" s="176" t="str">
        <f>IF(AND('Overflow Report'!$L249="Release [Sewer], Dry Weather",'Overflow Report'!$AA249="March"),'Overflow Report'!$N249,"0")</f>
        <v>0</v>
      </c>
      <c r="AZ251" s="176" t="str">
        <f>IF(AND('Overflow Report'!$L249="Release [Sewer], Dry Weather",'Overflow Report'!$AA249="April"),'Overflow Report'!$N249,"0")</f>
        <v>0</v>
      </c>
      <c r="BA251" s="176" t="str">
        <f>IF(AND('Overflow Report'!$L249="Release [Sewer], Dry Weather",'Overflow Report'!$AA249="May"),'Overflow Report'!$N249,"0")</f>
        <v>0</v>
      </c>
      <c r="BB251" s="176" t="str">
        <f>IF(AND('Overflow Report'!$L249="Release [Sewer], Dry Weather",'Overflow Report'!$AA249="June"),'Overflow Report'!$N249,"0")</f>
        <v>0</v>
      </c>
      <c r="BC251" s="176" t="str">
        <f>IF(AND('Overflow Report'!$L249="Release [Sewer], Dry Weather",'Overflow Report'!$AA249="July"),'Overflow Report'!$N249,"0")</f>
        <v>0</v>
      </c>
      <c r="BD251" s="176" t="str">
        <f>IF(AND('Overflow Report'!$L249="Release [Sewer], Dry Weather",'Overflow Report'!$AA249="August"),'Overflow Report'!$N249,"0")</f>
        <v>0</v>
      </c>
      <c r="BE251" s="176" t="str">
        <f>IF(AND('Overflow Report'!$L249="Release [Sewer], Dry Weather",'Overflow Report'!$AA249="September"),'Overflow Report'!$N249,"0")</f>
        <v>0</v>
      </c>
      <c r="BF251" s="176" t="str">
        <f>IF(AND('Overflow Report'!$L249="Release [Sewer], Dry Weather",'Overflow Report'!$AA249="October"),'Overflow Report'!$N249,"0")</f>
        <v>0</v>
      </c>
      <c r="BG251" s="176" t="str">
        <f>IF(AND('Overflow Report'!$L249="Release [Sewer], Dry Weather",'Overflow Report'!$AA249="November"),'Overflow Report'!$N249,"0")</f>
        <v>0</v>
      </c>
      <c r="BH251" s="176" t="str">
        <f>IF(AND('Overflow Report'!$L249="Release [Sewer], Dry Weather",'Overflow Report'!$AA249="December"),'Overflow Report'!$N249,"0")</f>
        <v>0</v>
      </c>
      <c r="BI251" s="176"/>
      <c r="BJ251" s="176" t="str">
        <f>IF(AND('Overflow Report'!$L249="Release [Sewer], Wet Weather",'Overflow Report'!$AA249="January"),'Overflow Report'!$N249,"0")</f>
        <v>0</v>
      </c>
      <c r="BK251" s="176" t="str">
        <f>IF(AND('Overflow Report'!$L249="Release [Sewer], Wet Weather",'Overflow Report'!$AA249="February"),'Overflow Report'!$N249,"0")</f>
        <v>0</v>
      </c>
      <c r="BL251" s="176" t="str">
        <f>IF(AND('Overflow Report'!$L249="Release [Sewer], Wet Weather",'Overflow Report'!$AA249="March"),'Overflow Report'!$N249,"0")</f>
        <v>0</v>
      </c>
      <c r="BM251" s="176" t="str">
        <f>IF(AND('Overflow Report'!$L249="Release [Sewer], Wet Weather",'Overflow Report'!$AA249="April"),'Overflow Report'!$N249,"0")</f>
        <v>0</v>
      </c>
      <c r="BN251" s="176" t="str">
        <f>IF(AND('Overflow Report'!$L249="Release [Sewer], Wet Weather",'Overflow Report'!$AA249="May"),'Overflow Report'!$N249,"0")</f>
        <v>0</v>
      </c>
      <c r="BO251" s="176" t="str">
        <f>IF(AND('Overflow Report'!$L249="Release [Sewer], Wet Weather",'Overflow Report'!$AA249="June"),'Overflow Report'!$N249,"0")</f>
        <v>0</v>
      </c>
      <c r="BP251" s="176" t="str">
        <f>IF(AND('Overflow Report'!$L249="Release [Sewer], Wet Weather",'Overflow Report'!$AA249="July"),'Overflow Report'!$N249,"0")</f>
        <v>0</v>
      </c>
      <c r="BQ251" s="176" t="str">
        <f>IF(AND('Overflow Report'!$L249="Release [Sewer], Wet Weather",'Overflow Report'!$AA249="August"),'Overflow Report'!$N249,"0")</f>
        <v>0</v>
      </c>
      <c r="BR251" s="176" t="str">
        <f>IF(AND('Overflow Report'!$L249="Release [Sewer], Wet Weather",'Overflow Report'!$AA249="September"),'Overflow Report'!$N249,"0")</f>
        <v>0</v>
      </c>
      <c r="BS251" s="176" t="str">
        <f>IF(AND('Overflow Report'!$L249="Release [Sewer], Wet Weather",'Overflow Report'!$AA249="October"),'Overflow Report'!$N249,"0")</f>
        <v>0</v>
      </c>
      <c r="BT251" s="176" t="str">
        <f>IF(AND('Overflow Report'!$L249="Release [Sewer], Wet Weather",'Overflow Report'!$AA249="November"),'Overflow Report'!$N249,"0")</f>
        <v>0</v>
      </c>
      <c r="BU251" s="176" t="str">
        <f>IF(AND('Overflow Report'!$L249="Release [Sewer], Wet Weather",'Overflow Report'!$AA249="December"),'Overflow Report'!$N249,"0")</f>
        <v>0</v>
      </c>
      <c r="BV251" s="176"/>
      <c r="BW251" s="176"/>
      <c r="BX251" s="176"/>
      <c r="BY251" s="176"/>
      <c r="BZ251" s="176"/>
      <c r="CA251" s="176"/>
      <c r="CB251" s="176"/>
      <c r="CC251" s="176"/>
      <c r="CD251" s="176"/>
      <c r="CE251" s="176"/>
      <c r="CF251" s="176"/>
      <c r="CG251" s="176"/>
      <c r="CH251" s="176"/>
      <c r="CI251" s="176"/>
      <c r="CJ251" s="176"/>
      <c r="DK251" s="159"/>
      <c r="DL251" s="159"/>
      <c r="DM251" s="159"/>
      <c r="DN251" s="159"/>
      <c r="DO251" s="159"/>
      <c r="DP251" s="159"/>
      <c r="DQ251" s="159"/>
      <c r="DR251" s="159"/>
      <c r="DS251" s="159"/>
      <c r="DT251" s="159"/>
      <c r="DU251" s="159"/>
      <c r="DV251" s="159"/>
      <c r="DW251" s="159"/>
      <c r="DX251" s="159"/>
    </row>
    <row r="252" spans="3:128" s="173" customFormat="1" ht="15">
      <c r="C252" s="174"/>
      <c r="D252" s="174"/>
      <c r="E252" s="174"/>
      <c r="R252" s="176"/>
      <c r="S252" s="176"/>
      <c r="T252" s="176"/>
      <c r="U252" s="176"/>
      <c r="V252" s="176"/>
      <c r="W252" s="176" t="str">
        <f>IF(AND('Overflow Report'!$L250="SSO, Dry Weather",'Overflow Report'!$AA250="January"),'Overflow Report'!$N250,"0")</f>
        <v>0</v>
      </c>
      <c r="X252" s="176" t="str">
        <f>IF(AND('Overflow Report'!$L250="SSO, Dry Weather",'Overflow Report'!$AA250="February"),'Overflow Report'!$N250,"0")</f>
        <v>0</v>
      </c>
      <c r="Y252" s="176" t="str">
        <f>IF(AND('Overflow Report'!$L250="SSO, Dry Weather",'Overflow Report'!$AA250="March"),'Overflow Report'!$N250,"0")</f>
        <v>0</v>
      </c>
      <c r="Z252" s="176" t="str">
        <f>IF(AND('Overflow Report'!$L250="SSO, Dry Weather",'Overflow Report'!$AA250="April"),'Overflow Report'!$N250,"0")</f>
        <v>0</v>
      </c>
      <c r="AA252" s="176" t="str">
        <f>IF(AND('Overflow Report'!$L250="SSO, Dry Weather",'Overflow Report'!$AA250="May"),'Overflow Report'!$N250,"0")</f>
        <v>0</v>
      </c>
      <c r="AB252" s="176" t="str">
        <f>IF(AND('Overflow Report'!$L250="SSO, Dry Weather",'Overflow Report'!$AA250="June"),'Overflow Report'!$N250,"0")</f>
        <v>0</v>
      </c>
      <c r="AC252" s="176" t="str">
        <f>IF(AND('Overflow Report'!$L250="SSO, Dry Weather",'Overflow Report'!$AA250="July"),'Overflow Report'!$N250,"0")</f>
        <v>0</v>
      </c>
      <c r="AD252" s="176" t="str">
        <f>IF(AND('Overflow Report'!$L250="SSO, Dry Weather",'Overflow Report'!$AA250="August"),'Overflow Report'!$N250,"0")</f>
        <v>0</v>
      </c>
      <c r="AE252" s="176" t="str">
        <f>IF(AND('Overflow Report'!$L250="SSO, Dry Weather",'Overflow Report'!$AA250="September"),'Overflow Report'!$N250,"0")</f>
        <v>0</v>
      </c>
      <c r="AF252" s="176" t="str">
        <f>IF(AND('Overflow Report'!$L250="SSO, Dry Weather",'Overflow Report'!$AA250="October"),'Overflow Report'!$N250,"0")</f>
        <v>0</v>
      </c>
      <c r="AG252" s="176" t="str">
        <f>IF(AND('Overflow Report'!$L250="SSO, Dry Weather",'Overflow Report'!$AA250="November"),'Overflow Report'!$N250,"0")</f>
        <v>0</v>
      </c>
      <c r="AH252" s="176" t="str">
        <f>IF(AND('Overflow Report'!$L250="SSO, Dry Weather",'Overflow Report'!$AA250="December"),'Overflow Report'!$N250,"0")</f>
        <v>0</v>
      </c>
      <c r="AI252" s="176"/>
      <c r="AJ252" s="176" t="str">
        <f>IF(AND('Overflow Report'!$L250="SSO, Wet Weather",'Overflow Report'!$AA250="January"),'Overflow Report'!$N250,"0")</f>
        <v>0</v>
      </c>
      <c r="AK252" s="176" t="str">
        <f>IF(AND('Overflow Report'!$L250="SSO, Wet Weather",'Overflow Report'!$AA250="February"),'Overflow Report'!$N250,"0")</f>
        <v>0</v>
      </c>
      <c r="AL252" s="176" t="str">
        <f>IF(AND('Overflow Report'!$L250="SSO, Wet Weather",'Overflow Report'!$AA250="March"),'Overflow Report'!$N250,"0")</f>
        <v>0</v>
      </c>
      <c r="AM252" s="176" t="str">
        <f>IF(AND('Overflow Report'!$L250="SSO, Wet Weather",'Overflow Report'!$AA250="April"),'Overflow Report'!$N250,"0")</f>
        <v>0</v>
      </c>
      <c r="AN252" s="176" t="str">
        <f>IF(AND('Overflow Report'!$L250="SSO, Wet Weather",'Overflow Report'!$AA250="May"),'Overflow Report'!$N250,"0")</f>
        <v>0</v>
      </c>
      <c r="AO252" s="176" t="str">
        <f>IF(AND('Overflow Report'!$L250="SSO, Wet Weather",'Overflow Report'!$AA250="June"),'Overflow Report'!$N250,"0")</f>
        <v>0</v>
      </c>
      <c r="AP252" s="176" t="str">
        <f>IF(AND('Overflow Report'!$L250="SSO, Wet Weather",'Overflow Report'!$AA250="July"),'Overflow Report'!$N250,"0")</f>
        <v>0</v>
      </c>
      <c r="AQ252" s="176" t="str">
        <f>IF(AND('Overflow Report'!$L250="SSO, Wet Weather",'Overflow Report'!$AA250="August"),'Overflow Report'!$N250,"0")</f>
        <v>0</v>
      </c>
      <c r="AR252" s="176" t="str">
        <f>IF(AND('Overflow Report'!$L250="SSO, Wet Weather",'Overflow Report'!$AA250="September"),'Overflow Report'!$N250,"0")</f>
        <v>0</v>
      </c>
      <c r="AS252" s="176" t="str">
        <f>IF(AND('Overflow Report'!$L250="SSO, Wet Weather",'Overflow Report'!$AA250="October"),'Overflow Report'!$N250,"0")</f>
        <v>0</v>
      </c>
      <c r="AT252" s="176" t="str">
        <f>IF(AND('Overflow Report'!$L250="SSO, Wet Weather",'Overflow Report'!$AA250="November"),'Overflow Report'!$N250,"0")</f>
        <v>0</v>
      </c>
      <c r="AU252" s="176" t="str">
        <f>IF(AND('Overflow Report'!$L250="SSO, Wet Weather",'Overflow Report'!$AA250="December"),'Overflow Report'!$N250,"0")</f>
        <v>0</v>
      </c>
      <c r="AV252" s="176"/>
      <c r="AW252" s="176" t="str">
        <f>IF(AND('Overflow Report'!$L250="Release [Sewer], Dry Weather",'Overflow Report'!$AA250="January"),'Overflow Report'!$N250,"0")</f>
        <v>0</v>
      </c>
      <c r="AX252" s="176" t="str">
        <f>IF(AND('Overflow Report'!$L250="Release [Sewer], Dry Weather",'Overflow Report'!$AA250="February"),'Overflow Report'!$N250,"0")</f>
        <v>0</v>
      </c>
      <c r="AY252" s="176" t="str">
        <f>IF(AND('Overflow Report'!$L250="Release [Sewer], Dry Weather",'Overflow Report'!$AA250="March"),'Overflow Report'!$N250,"0")</f>
        <v>0</v>
      </c>
      <c r="AZ252" s="176" t="str">
        <f>IF(AND('Overflow Report'!$L250="Release [Sewer], Dry Weather",'Overflow Report'!$AA250="April"),'Overflow Report'!$N250,"0")</f>
        <v>0</v>
      </c>
      <c r="BA252" s="176" t="str">
        <f>IF(AND('Overflow Report'!$L250="Release [Sewer], Dry Weather",'Overflow Report'!$AA250="May"),'Overflow Report'!$N250,"0")</f>
        <v>0</v>
      </c>
      <c r="BB252" s="176" t="str">
        <f>IF(AND('Overflow Report'!$L250="Release [Sewer], Dry Weather",'Overflow Report'!$AA250="June"),'Overflow Report'!$N250,"0")</f>
        <v>0</v>
      </c>
      <c r="BC252" s="176" t="str">
        <f>IF(AND('Overflow Report'!$L250="Release [Sewer], Dry Weather",'Overflow Report'!$AA250="July"),'Overflow Report'!$N250,"0")</f>
        <v>0</v>
      </c>
      <c r="BD252" s="176" t="str">
        <f>IF(AND('Overflow Report'!$L250="Release [Sewer], Dry Weather",'Overflow Report'!$AA250="August"),'Overflow Report'!$N250,"0")</f>
        <v>0</v>
      </c>
      <c r="BE252" s="176" t="str">
        <f>IF(AND('Overflow Report'!$L250="Release [Sewer], Dry Weather",'Overflow Report'!$AA250="September"),'Overflow Report'!$N250,"0")</f>
        <v>0</v>
      </c>
      <c r="BF252" s="176" t="str">
        <f>IF(AND('Overflow Report'!$L250="Release [Sewer], Dry Weather",'Overflow Report'!$AA250="October"),'Overflow Report'!$N250,"0")</f>
        <v>0</v>
      </c>
      <c r="BG252" s="176" t="str">
        <f>IF(AND('Overflow Report'!$L250="Release [Sewer], Dry Weather",'Overflow Report'!$AA250="November"),'Overflow Report'!$N250,"0")</f>
        <v>0</v>
      </c>
      <c r="BH252" s="176" t="str">
        <f>IF(AND('Overflow Report'!$L250="Release [Sewer], Dry Weather",'Overflow Report'!$AA250="December"),'Overflow Report'!$N250,"0")</f>
        <v>0</v>
      </c>
      <c r="BI252" s="176"/>
      <c r="BJ252" s="176" t="str">
        <f>IF(AND('Overflow Report'!$L250="Release [Sewer], Wet Weather",'Overflow Report'!$AA250="January"),'Overflow Report'!$N250,"0")</f>
        <v>0</v>
      </c>
      <c r="BK252" s="176" t="str">
        <f>IF(AND('Overflow Report'!$L250="Release [Sewer], Wet Weather",'Overflow Report'!$AA250="February"),'Overflow Report'!$N250,"0")</f>
        <v>0</v>
      </c>
      <c r="BL252" s="176" t="str">
        <f>IF(AND('Overflow Report'!$L250="Release [Sewer], Wet Weather",'Overflow Report'!$AA250="March"),'Overflow Report'!$N250,"0")</f>
        <v>0</v>
      </c>
      <c r="BM252" s="176" t="str">
        <f>IF(AND('Overflow Report'!$L250="Release [Sewer], Wet Weather",'Overflow Report'!$AA250="April"),'Overflow Report'!$N250,"0")</f>
        <v>0</v>
      </c>
      <c r="BN252" s="176" t="str">
        <f>IF(AND('Overflow Report'!$L250="Release [Sewer], Wet Weather",'Overflow Report'!$AA250="May"),'Overflow Report'!$N250,"0")</f>
        <v>0</v>
      </c>
      <c r="BO252" s="176" t="str">
        <f>IF(AND('Overflow Report'!$L250="Release [Sewer], Wet Weather",'Overflow Report'!$AA250="June"),'Overflow Report'!$N250,"0")</f>
        <v>0</v>
      </c>
      <c r="BP252" s="176" t="str">
        <f>IF(AND('Overflow Report'!$L250="Release [Sewer], Wet Weather",'Overflow Report'!$AA250="July"),'Overflow Report'!$N250,"0")</f>
        <v>0</v>
      </c>
      <c r="BQ252" s="176" t="str">
        <f>IF(AND('Overflow Report'!$L250="Release [Sewer], Wet Weather",'Overflow Report'!$AA250="August"),'Overflow Report'!$N250,"0")</f>
        <v>0</v>
      </c>
      <c r="BR252" s="176" t="str">
        <f>IF(AND('Overflow Report'!$L250="Release [Sewer], Wet Weather",'Overflow Report'!$AA250="September"),'Overflow Report'!$N250,"0")</f>
        <v>0</v>
      </c>
      <c r="BS252" s="176" t="str">
        <f>IF(AND('Overflow Report'!$L250="Release [Sewer], Wet Weather",'Overflow Report'!$AA250="October"),'Overflow Report'!$N250,"0")</f>
        <v>0</v>
      </c>
      <c r="BT252" s="176" t="str">
        <f>IF(AND('Overflow Report'!$L250="Release [Sewer], Wet Weather",'Overflow Report'!$AA250="November"),'Overflow Report'!$N250,"0")</f>
        <v>0</v>
      </c>
      <c r="BU252" s="176" t="str">
        <f>IF(AND('Overflow Report'!$L250="Release [Sewer], Wet Weather",'Overflow Report'!$AA250="December"),'Overflow Report'!$N250,"0")</f>
        <v>0</v>
      </c>
      <c r="BV252" s="176"/>
      <c r="BW252" s="176"/>
      <c r="BX252" s="176"/>
      <c r="BY252" s="176"/>
      <c r="BZ252" s="176"/>
      <c r="CA252" s="176"/>
      <c r="CB252" s="176"/>
      <c r="CC252" s="176"/>
      <c r="CD252" s="176"/>
      <c r="CE252" s="176"/>
      <c r="CF252" s="176"/>
      <c r="CG252" s="176"/>
      <c r="CH252" s="176"/>
      <c r="CI252" s="176"/>
      <c r="CJ252" s="176"/>
      <c r="DK252" s="159"/>
      <c r="DL252" s="159"/>
      <c r="DM252" s="159"/>
      <c r="DN252" s="159"/>
      <c r="DO252" s="159"/>
      <c r="DP252" s="159"/>
      <c r="DQ252" s="159"/>
      <c r="DR252" s="159"/>
      <c r="DS252" s="159"/>
      <c r="DT252" s="159"/>
      <c r="DU252" s="159"/>
      <c r="DV252" s="159"/>
      <c r="DW252" s="159"/>
      <c r="DX252" s="159"/>
    </row>
    <row r="253" spans="3:128" s="173" customFormat="1" ht="15">
      <c r="C253" s="174"/>
      <c r="D253" s="174"/>
      <c r="E253" s="174"/>
      <c r="R253" s="176"/>
      <c r="S253" s="176"/>
      <c r="T253" s="176"/>
      <c r="U253" s="176"/>
      <c r="V253" s="176"/>
      <c r="W253" s="176" t="str">
        <f>IF(AND('Overflow Report'!$L251="SSO, Dry Weather",'Overflow Report'!$AA251="January"),'Overflow Report'!$N251,"0")</f>
        <v>0</v>
      </c>
      <c r="X253" s="176" t="str">
        <f>IF(AND('Overflow Report'!$L251="SSO, Dry Weather",'Overflow Report'!$AA251="February"),'Overflow Report'!$N251,"0")</f>
        <v>0</v>
      </c>
      <c r="Y253" s="176" t="str">
        <f>IF(AND('Overflow Report'!$L251="SSO, Dry Weather",'Overflow Report'!$AA251="March"),'Overflow Report'!$N251,"0")</f>
        <v>0</v>
      </c>
      <c r="Z253" s="176" t="str">
        <f>IF(AND('Overflow Report'!$L251="SSO, Dry Weather",'Overflow Report'!$AA251="April"),'Overflow Report'!$N251,"0")</f>
        <v>0</v>
      </c>
      <c r="AA253" s="176" t="str">
        <f>IF(AND('Overflow Report'!$L251="SSO, Dry Weather",'Overflow Report'!$AA251="May"),'Overflow Report'!$N251,"0")</f>
        <v>0</v>
      </c>
      <c r="AB253" s="176" t="str">
        <f>IF(AND('Overflow Report'!$L251="SSO, Dry Weather",'Overflow Report'!$AA251="June"),'Overflow Report'!$N251,"0")</f>
        <v>0</v>
      </c>
      <c r="AC253" s="176" t="str">
        <f>IF(AND('Overflow Report'!$L251="SSO, Dry Weather",'Overflow Report'!$AA251="July"),'Overflow Report'!$N251,"0")</f>
        <v>0</v>
      </c>
      <c r="AD253" s="176" t="str">
        <f>IF(AND('Overflow Report'!$L251="SSO, Dry Weather",'Overflow Report'!$AA251="August"),'Overflow Report'!$N251,"0")</f>
        <v>0</v>
      </c>
      <c r="AE253" s="176" t="str">
        <f>IF(AND('Overflow Report'!$L251="SSO, Dry Weather",'Overflow Report'!$AA251="September"),'Overflow Report'!$N251,"0")</f>
        <v>0</v>
      </c>
      <c r="AF253" s="176" t="str">
        <f>IF(AND('Overflow Report'!$L251="SSO, Dry Weather",'Overflow Report'!$AA251="October"),'Overflow Report'!$N251,"0")</f>
        <v>0</v>
      </c>
      <c r="AG253" s="176" t="str">
        <f>IF(AND('Overflow Report'!$L251="SSO, Dry Weather",'Overflow Report'!$AA251="November"),'Overflow Report'!$N251,"0")</f>
        <v>0</v>
      </c>
      <c r="AH253" s="176" t="str">
        <f>IF(AND('Overflow Report'!$L251="SSO, Dry Weather",'Overflow Report'!$AA251="December"),'Overflow Report'!$N251,"0")</f>
        <v>0</v>
      </c>
      <c r="AI253" s="176"/>
      <c r="AJ253" s="176" t="str">
        <f>IF(AND('Overflow Report'!$L251="SSO, Wet Weather",'Overflow Report'!$AA251="January"),'Overflow Report'!$N251,"0")</f>
        <v>0</v>
      </c>
      <c r="AK253" s="176" t="str">
        <f>IF(AND('Overflow Report'!$L251="SSO, Wet Weather",'Overflow Report'!$AA251="February"),'Overflow Report'!$N251,"0")</f>
        <v>0</v>
      </c>
      <c r="AL253" s="176" t="str">
        <f>IF(AND('Overflow Report'!$L251="SSO, Wet Weather",'Overflow Report'!$AA251="March"),'Overflow Report'!$N251,"0")</f>
        <v>0</v>
      </c>
      <c r="AM253" s="176" t="str">
        <f>IF(AND('Overflow Report'!$L251="SSO, Wet Weather",'Overflow Report'!$AA251="April"),'Overflow Report'!$N251,"0")</f>
        <v>0</v>
      </c>
      <c r="AN253" s="176" t="str">
        <f>IF(AND('Overflow Report'!$L251="SSO, Wet Weather",'Overflow Report'!$AA251="May"),'Overflow Report'!$N251,"0")</f>
        <v>0</v>
      </c>
      <c r="AO253" s="176" t="str">
        <f>IF(AND('Overflow Report'!$L251="SSO, Wet Weather",'Overflow Report'!$AA251="June"),'Overflow Report'!$N251,"0")</f>
        <v>0</v>
      </c>
      <c r="AP253" s="176" t="str">
        <f>IF(AND('Overflow Report'!$L251="SSO, Wet Weather",'Overflow Report'!$AA251="July"),'Overflow Report'!$N251,"0")</f>
        <v>0</v>
      </c>
      <c r="AQ253" s="176" t="str">
        <f>IF(AND('Overflow Report'!$L251="SSO, Wet Weather",'Overflow Report'!$AA251="August"),'Overflow Report'!$N251,"0")</f>
        <v>0</v>
      </c>
      <c r="AR253" s="176" t="str">
        <f>IF(AND('Overflow Report'!$L251="SSO, Wet Weather",'Overflow Report'!$AA251="September"),'Overflow Report'!$N251,"0")</f>
        <v>0</v>
      </c>
      <c r="AS253" s="176" t="str">
        <f>IF(AND('Overflow Report'!$L251="SSO, Wet Weather",'Overflow Report'!$AA251="October"),'Overflow Report'!$N251,"0")</f>
        <v>0</v>
      </c>
      <c r="AT253" s="176" t="str">
        <f>IF(AND('Overflow Report'!$L251="SSO, Wet Weather",'Overflow Report'!$AA251="November"),'Overflow Report'!$N251,"0")</f>
        <v>0</v>
      </c>
      <c r="AU253" s="176" t="str">
        <f>IF(AND('Overflow Report'!$L251="SSO, Wet Weather",'Overflow Report'!$AA251="December"),'Overflow Report'!$N251,"0")</f>
        <v>0</v>
      </c>
      <c r="AV253" s="176"/>
      <c r="AW253" s="176" t="str">
        <f>IF(AND('Overflow Report'!$L251="Release [Sewer], Dry Weather",'Overflow Report'!$AA251="January"),'Overflow Report'!$N251,"0")</f>
        <v>0</v>
      </c>
      <c r="AX253" s="176" t="str">
        <f>IF(AND('Overflow Report'!$L251="Release [Sewer], Dry Weather",'Overflow Report'!$AA251="February"),'Overflow Report'!$N251,"0")</f>
        <v>0</v>
      </c>
      <c r="AY253" s="176" t="str">
        <f>IF(AND('Overflow Report'!$L251="Release [Sewer], Dry Weather",'Overflow Report'!$AA251="March"),'Overflow Report'!$N251,"0")</f>
        <v>0</v>
      </c>
      <c r="AZ253" s="176" t="str">
        <f>IF(AND('Overflow Report'!$L251="Release [Sewer], Dry Weather",'Overflow Report'!$AA251="April"),'Overflow Report'!$N251,"0")</f>
        <v>0</v>
      </c>
      <c r="BA253" s="176" t="str">
        <f>IF(AND('Overflow Report'!$L251="Release [Sewer], Dry Weather",'Overflow Report'!$AA251="May"),'Overflow Report'!$N251,"0")</f>
        <v>0</v>
      </c>
      <c r="BB253" s="176" t="str">
        <f>IF(AND('Overflow Report'!$L251="Release [Sewer], Dry Weather",'Overflow Report'!$AA251="June"),'Overflow Report'!$N251,"0")</f>
        <v>0</v>
      </c>
      <c r="BC253" s="176" t="str">
        <f>IF(AND('Overflow Report'!$L251="Release [Sewer], Dry Weather",'Overflow Report'!$AA251="July"),'Overflow Report'!$N251,"0")</f>
        <v>0</v>
      </c>
      <c r="BD253" s="176" t="str">
        <f>IF(AND('Overflow Report'!$L251="Release [Sewer], Dry Weather",'Overflow Report'!$AA251="August"),'Overflow Report'!$N251,"0")</f>
        <v>0</v>
      </c>
      <c r="BE253" s="176" t="str">
        <f>IF(AND('Overflow Report'!$L251="Release [Sewer], Dry Weather",'Overflow Report'!$AA251="September"),'Overflow Report'!$N251,"0")</f>
        <v>0</v>
      </c>
      <c r="BF253" s="176" t="str">
        <f>IF(AND('Overflow Report'!$L251="Release [Sewer], Dry Weather",'Overflow Report'!$AA251="October"),'Overflow Report'!$N251,"0")</f>
        <v>0</v>
      </c>
      <c r="BG253" s="176" t="str">
        <f>IF(AND('Overflow Report'!$L251="Release [Sewer], Dry Weather",'Overflow Report'!$AA251="November"),'Overflow Report'!$N251,"0")</f>
        <v>0</v>
      </c>
      <c r="BH253" s="176" t="str">
        <f>IF(AND('Overflow Report'!$L251="Release [Sewer], Dry Weather",'Overflow Report'!$AA251="December"),'Overflow Report'!$N251,"0")</f>
        <v>0</v>
      </c>
      <c r="BI253" s="176"/>
      <c r="BJ253" s="176" t="str">
        <f>IF(AND('Overflow Report'!$L251="Release [Sewer], Wet Weather",'Overflow Report'!$AA251="January"),'Overflow Report'!$N251,"0")</f>
        <v>0</v>
      </c>
      <c r="BK253" s="176" t="str">
        <f>IF(AND('Overflow Report'!$L251="Release [Sewer], Wet Weather",'Overflow Report'!$AA251="February"),'Overflow Report'!$N251,"0")</f>
        <v>0</v>
      </c>
      <c r="BL253" s="176" t="str">
        <f>IF(AND('Overflow Report'!$L251="Release [Sewer], Wet Weather",'Overflow Report'!$AA251="March"),'Overflow Report'!$N251,"0")</f>
        <v>0</v>
      </c>
      <c r="BM253" s="176" t="str">
        <f>IF(AND('Overflow Report'!$L251="Release [Sewer], Wet Weather",'Overflow Report'!$AA251="April"),'Overflow Report'!$N251,"0")</f>
        <v>0</v>
      </c>
      <c r="BN253" s="176" t="str">
        <f>IF(AND('Overflow Report'!$L251="Release [Sewer], Wet Weather",'Overflow Report'!$AA251="May"),'Overflow Report'!$N251,"0")</f>
        <v>0</v>
      </c>
      <c r="BO253" s="176" t="str">
        <f>IF(AND('Overflow Report'!$L251="Release [Sewer], Wet Weather",'Overflow Report'!$AA251="June"),'Overflow Report'!$N251,"0")</f>
        <v>0</v>
      </c>
      <c r="BP253" s="176" t="str">
        <f>IF(AND('Overflow Report'!$L251="Release [Sewer], Wet Weather",'Overflow Report'!$AA251="July"),'Overflow Report'!$N251,"0")</f>
        <v>0</v>
      </c>
      <c r="BQ253" s="176" t="str">
        <f>IF(AND('Overflow Report'!$L251="Release [Sewer], Wet Weather",'Overflow Report'!$AA251="August"),'Overflow Report'!$N251,"0")</f>
        <v>0</v>
      </c>
      <c r="BR253" s="176" t="str">
        <f>IF(AND('Overflow Report'!$L251="Release [Sewer], Wet Weather",'Overflow Report'!$AA251="September"),'Overflow Report'!$N251,"0")</f>
        <v>0</v>
      </c>
      <c r="BS253" s="176" t="str">
        <f>IF(AND('Overflow Report'!$L251="Release [Sewer], Wet Weather",'Overflow Report'!$AA251="October"),'Overflow Report'!$N251,"0")</f>
        <v>0</v>
      </c>
      <c r="BT253" s="176" t="str">
        <f>IF(AND('Overflow Report'!$L251="Release [Sewer], Wet Weather",'Overflow Report'!$AA251="November"),'Overflow Report'!$N251,"0")</f>
        <v>0</v>
      </c>
      <c r="BU253" s="176" t="str">
        <f>IF(AND('Overflow Report'!$L251="Release [Sewer], Wet Weather",'Overflow Report'!$AA251="December"),'Overflow Report'!$N251,"0")</f>
        <v>0</v>
      </c>
      <c r="BV253" s="176"/>
      <c r="BW253" s="176"/>
      <c r="BX253" s="176"/>
      <c r="BY253" s="176"/>
      <c r="BZ253" s="176"/>
      <c r="CA253" s="176"/>
      <c r="CB253" s="176"/>
      <c r="CC253" s="176"/>
      <c r="CD253" s="176"/>
      <c r="CE253" s="176"/>
      <c r="CF253" s="176"/>
      <c r="CG253" s="176"/>
      <c r="CH253" s="176"/>
      <c r="CI253" s="176"/>
      <c r="CJ253" s="176"/>
      <c r="DK253" s="159"/>
      <c r="DL253" s="159"/>
      <c r="DM253" s="159"/>
      <c r="DN253" s="159"/>
      <c r="DO253" s="159"/>
      <c r="DP253" s="159"/>
      <c r="DQ253" s="159"/>
      <c r="DR253" s="159"/>
      <c r="DS253" s="159"/>
      <c r="DT253" s="159"/>
      <c r="DU253" s="159"/>
      <c r="DV253" s="159"/>
      <c r="DW253" s="159"/>
      <c r="DX253" s="159"/>
    </row>
    <row r="254" spans="3:128" s="173" customFormat="1" ht="15">
      <c r="C254" s="174"/>
      <c r="D254" s="174"/>
      <c r="E254" s="174"/>
      <c r="R254" s="176"/>
      <c r="S254" s="176"/>
      <c r="T254" s="176"/>
      <c r="U254" s="176"/>
      <c r="V254" s="176"/>
      <c r="W254" s="176" t="str">
        <f>IF(AND('Overflow Report'!$L252="SSO, Dry Weather",'Overflow Report'!$AA252="January"),'Overflow Report'!$N252,"0")</f>
        <v>0</v>
      </c>
      <c r="X254" s="176" t="str">
        <f>IF(AND('Overflow Report'!$L252="SSO, Dry Weather",'Overflow Report'!$AA252="February"),'Overflow Report'!$N252,"0")</f>
        <v>0</v>
      </c>
      <c r="Y254" s="176" t="str">
        <f>IF(AND('Overflow Report'!$L252="SSO, Dry Weather",'Overflow Report'!$AA252="March"),'Overflow Report'!$N252,"0")</f>
        <v>0</v>
      </c>
      <c r="Z254" s="176" t="str">
        <f>IF(AND('Overflow Report'!$L252="SSO, Dry Weather",'Overflow Report'!$AA252="April"),'Overflow Report'!$N252,"0")</f>
        <v>0</v>
      </c>
      <c r="AA254" s="176" t="str">
        <f>IF(AND('Overflow Report'!$L252="SSO, Dry Weather",'Overflow Report'!$AA252="May"),'Overflow Report'!$N252,"0")</f>
        <v>0</v>
      </c>
      <c r="AB254" s="176" t="str">
        <f>IF(AND('Overflow Report'!$L252="SSO, Dry Weather",'Overflow Report'!$AA252="June"),'Overflow Report'!$N252,"0")</f>
        <v>0</v>
      </c>
      <c r="AC254" s="176" t="str">
        <f>IF(AND('Overflow Report'!$L252="SSO, Dry Weather",'Overflow Report'!$AA252="July"),'Overflow Report'!$N252,"0")</f>
        <v>0</v>
      </c>
      <c r="AD254" s="176" t="str">
        <f>IF(AND('Overflow Report'!$L252="SSO, Dry Weather",'Overflow Report'!$AA252="August"),'Overflow Report'!$N252,"0")</f>
        <v>0</v>
      </c>
      <c r="AE254" s="176" t="str">
        <f>IF(AND('Overflow Report'!$L252="SSO, Dry Weather",'Overflow Report'!$AA252="September"),'Overflow Report'!$N252,"0")</f>
        <v>0</v>
      </c>
      <c r="AF254" s="176" t="str">
        <f>IF(AND('Overflow Report'!$L252="SSO, Dry Weather",'Overflow Report'!$AA252="October"),'Overflow Report'!$N252,"0")</f>
        <v>0</v>
      </c>
      <c r="AG254" s="176" t="str">
        <f>IF(AND('Overflow Report'!$L252="SSO, Dry Weather",'Overflow Report'!$AA252="November"),'Overflow Report'!$N252,"0")</f>
        <v>0</v>
      </c>
      <c r="AH254" s="176" t="str">
        <f>IF(AND('Overflow Report'!$L252="SSO, Dry Weather",'Overflow Report'!$AA252="December"),'Overflow Report'!$N252,"0")</f>
        <v>0</v>
      </c>
      <c r="AI254" s="176"/>
      <c r="AJ254" s="176" t="str">
        <f>IF(AND('Overflow Report'!$L252="SSO, Wet Weather",'Overflow Report'!$AA252="January"),'Overflow Report'!$N252,"0")</f>
        <v>0</v>
      </c>
      <c r="AK254" s="176" t="str">
        <f>IF(AND('Overflow Report'!$L252="SSO, Wet Weather",'Overflow Report'!$AA252="February"),'Overflow Report'!$N252,"0")</f>
        <v>0</v>
      </c>
      <c r="AL254" s="176" t="str">
        <f>IF(AND('Overflow Report'!$L252="SSO, Wet Weather",'Overflow Report'!$AA252="March"),'Overflow Report'!$N252,"0")</f>
        <v>0</v>
      </c>
      <c r="AM254" s="176" t="str">
        <f>IF(AND('Overflow Report'!$L252="SSO, Wet Weather",'Overflow Report'!$AA252="April"),'Overflow Report'!$N252,"0")</f>
        <v>0</v>
      </c>
      <c r="AN254" s="176" t="str">
        <f>IF(AND('Overflow Report'!$L252="SSO, Wet Weather",'Overflow Report'!$AA252="May"),'Overflow Report'!$N252,"0")</f>
        <v>0</v>
      </c>
      <c r="AO254" s="176" t="str">
        <f>IF(AND('Overflow Report'!$L252="SSO, Wet Weather",'Overflow Report'!$AA252="June"),'Overflow Report'!$N252,"0")</f>
        <v>0</v>
      </c>
      <c r="AP254" s="176" t="str">
        <f>IF(AND('Overflow Report'!$L252="SSO, Wet Weather",'Overflow Report'!$AA252="July"),'Overflow Report'!$N252,"0")</f>
        <v>0</v>
      </c>
      <c r="AQ254" s="176" t="str">
        <f>IF(AND('Overflow Report'!$L252="SSO, Wet Weather",'Overflow Report'!$AA252="August"),'Overflow Report'!$N252,"0")</f>
        <v>0</v>
      </c>
      <c r="AR254" s="176" t="str">
        <f>IF(AND('Overflow Report'!$L252="SSO, Wet Weather",'Overflow Report'!$AA252="September"),'Overflow Report'!$N252,"0")</f>
        <v>0</v>
      </c>
      <c r="AS254" s="176" t="str">
        <f>IF(AND('Overflow Report'!$L252="SSO, Wet Weather",'Overflow Report'!$AA252="October"),'Overflow Report'!$N252,"0")</f>
        <v>0</v>
      </c>
      <c r="AT254" s="176" t="str">
        <f>IF(AND('Overflow Report'!$L252="SSO, Wet Weather",'Overflow Report'!$AA252="November"),'Overflow Report'!$N252,"0")</f>
        <v>0</v>
      </c>
      <c r="AU254" s="176" t="str">
        <f>IF(AND('Overflow Report'!$L252="SSO, Wet Weather",'Overflow Report'!$AA252="December"),'Overflow Report'!$N252,"0")</f>
        <v>0</v>
      </c>
      <c r="AV254" s="176"/>
      <c r="AW254" s="176" t="str">
        <f>IF(AND('Overflow Report'!$L252="Release [Sewer], Dry Weather",'Overflow Report'!$AA252="January"),'Overflow Report'!$N252,"0")</f>
        <v>0</v>
      </c>
      <c r="AX254" s="176" t="str">
        <f>IF(AND('Overflow Report'!$L252="Release [Sewer], Dry Weather",'Overflow Report'!$AA252="February"),'Overflow Report'!$N252,"0")</f>
        <v>0</v>
      </c>
      <c r="AY254" s="176" t="str">
        <f>IF(AND('Overflow Report'!$L252="Release [Sewer], Dry Weather",'Overflow Report'!$AA252="March"),'Overflow Report'!$N252,"0")</f>
        <v>0</v>
      </c>
      <c r="AZ254" s="176" t="str">
        <f>IF(AND('Overflow Report'!$L252="Release [Sewer], Dry Weather",'Overflow Report'!$AA252="April"),'Overflow Report'!$N252,"0")</f>
        <v>0</v>
      </c>
      <c r="BA254" s="176" t="str">
        <f>IF(AND('Overflow Report'!$L252="Release [Sewer], Dry Weather",'Overflow Report'!$AA252="May"),'Overflow Report'!$N252,"0")</f>
        <v>0</v>
      </c>
      <c r="BB254" s="176" t="str">
        <f>IF(AND('Overflow Report'!$L252="Release [Sewer], Dry Weather",'Overflow Report'!$AA252="June"),'Overflow Report'!$N252,"0")</f>
        <v>0</v>
      </c>
      <c r="BC254" s="176" t="str">
        <f>IF(AND('Overflow Report'!$L252="Release [Sewer], Dry Weather",'Overflow Report'!$AA252="July"),'Overflow Report'!$N252,"0")</f>
        <v>0</v>
      </c>
      <c r="BD254" s="176" t="str">
        <f>IF(AND('Overflow Report'!$L252="Release [Sewer], Dry Weather",'Overflow Report'!$AA252="August"),'Overflow Report'!$N252,"0")</f>
        <v>0</v>
      </c>
      <c r="BE254" s="176" t="str">
        <f>IF(AND('Overflow Report'!$L252="Release [Sewer], Dry Weather",'Overflow Report'!$AA252="September"),'Overflow Report'!$N252,"0")</f>
        <v>0</v>
      </c>
      <c r="BF254" s="176" t="str">
        <f>IF(AND('Overflow Report'!$L252="Release [Sewer], Dry Weather",'Overflow Report'!$AA252="October"),'Overflow Report'!$N252,"0")</f>
        <v>0</v>
      </c>
      <c r="BG254" s="176" t="str">
        <f>IF(AND('Overflow Report'!$L252="Release [Sewer], Dry Weather",'Overflow Report'!$AA252="November"),'Overflow Report'!$N252,"0")</f>
        <v>0</v>
      </c>
      <c r="BH254" s="176" t="str">
        <f>IF(AND('Overflow Report'!$L252="Release [Sewer], Dry Weather",'Overflow Report'!$AA252="December"),'Overflow Report'!$N252,"0")</f>
        <v>0</v>
      </c>
      <c r="BI254" s="176"/>
      <c r="BJ254" s="176" t="str">
        <f>IF(AND('Overflow Report'!$L252="Release [Sewer], Wet Weather",'Overflow Report'!$AA252="January"),'Overflow Report'!$N252,"0")</f>
        <v>0</v>
      </c>
      <c r="BK254" s="176" t="str">
        <f>IF(AND('Overflow Report'!$L252="Release [Sewer], Wet Weather",'Overflow Report'!$AA252="February"),'Overflow Report'!$N252,"0")</f>
        <v>0</v>
      </c>
      <c r="BL254" s="176" t="str">
        <f>IF(AND('Overflow Report'!$L252="Release [Sewer], Wet Weather",'Overflow Report'!$AA252="March"),'Overflow Report'!$N252,"0")</f>
        <v>0</v>
      </c>
      <c r="BM254" s="176" t="str">
        <f>IF(AND('Overflow Report'!$L252="Release [Sewer], Wet Weather",'Overflow Report'!$AA252="April"),'Overflow Report'!$N252,"0")</f>
        <v>0</v>
      </c>
      <c r="BN254" s="176" t="str">
        <f>IF(AND('Overflow Report'!$L252="Release [Sewer], Wet Weather",'Overflow Report'!$AA252="May"),'Overflow Report'!$N252,"0")</f>
        <v>0</v>
      </c>
      <c r="BO254" s="176" t="str">
        <f>IF(AND('Overflow Report'!$L252="Release [Sewer], Wet Weather",'Overflow Report'!$AA252="June"),'Overflow Report'!$N252,"0")</f>
        <v>0</v>
      </c>
      <c r="BP254" s="176" t="str">
        <f>IF(AND('Overflow Report'!$L252="Release [Sewer], Wet Weather",'Overflow Report'!$AA252="July"),'Overflow Report'!$N252,"0")</f>
        <v>0</v>
      </c>
      <c r="BQ254" s="176" t="str">
        <f>IF(AND('Overflow Report'!$L252="Release [Sewer], Wet Weather",'Overflow Report'!$AA252="August"),'Overflow Report'!$N252,"0")</f>
        <v>0</v>
      </c>
      <c r="BR254" s="176" t="str">
        <f>IF(AND('Overflow Report'!$L252="Release [Sewer], Wet Weather",'Overflow Report'!$AA252="September"),'Overflow Report'!$N252,"0")</f>
        <v>0</v>
      </c>
      <c r="BS254" s="176" t="str">
        <f>IF(AND('Overflow Report'!$L252="Release [Sewer], Wet Weather",'Overflow Report'!$AA252="October"),'Overflow Report'!$N252,"0")</f>
        <v>0</v>
      </c>
      <c r="BT254" s="176" t="str">
        <f>IF(AND('Overflow Report'!$L252="Release [Sewer], Wet Weather",'Overflow Report'!$AA252="November"),'Overflow Report'!$N252,"0")</f>
        <v>0</v>
      </c>
      <c r="BU254" s="176" t="str">
        <f>IF(AND('Overflow Report'!$L252="Release [Sewer], Wet Weather",'Overflow Report'!$AA252="December"),'Overflow Report'!$N252,"0")</f>
        <v>0</v>
      </c>
      <c r="BV254" s="176"/>
      <c r="BW254" s="176"/>
      <c r="BX254" s="176"/>
      <c r="BY254" s="176"/>
      <c r="BZ254" s="176"/>
      <c r="CA254" s="176"/>
      <c r="CB254" s="176"/>
      <c r="CC254" s="176"/>
      <c r="CD254" s="176"/>
      <c r="CE254" s="176"/>
      <c r="CF254" s="176"/>
      <c r="CG254" s="176"/>
      <c r="CH254" s="176"/>
      <c r="CI254" s="176"/>
      <c r="CJ254" s="176"/>
      <c r="DK254" s="159"/>
      <c r="DL254" s="159"/>
      <c r="DM254" s="159"/>
      <c r="DN254" s="159"/>
      <c r="DO254" s="159"/>
      <c r="DP254" s="159"/>
      <c r="DQ254" s="159"/>
      <c r="DR254" s="159"/>
      <c r="DS254" s="159"/>
      <c r="DT254" s="159"/>
      <c r="DU254" s="159"/>
      <c r="DV254" s="159"/>
      <c r="DW254" s="159"/>
      <c r="DX254" s="159"/>
    </row>
    <row r="255" spans="3:128" s="173" customFormat="1" ht="15">
      <c r="C255" s="174"/>
      <c r="D255" s="174"/>
      <c r="E255" s="174"/>
      <c r="R255" s="176"/>
      <c r="S255" s="176"/>
      <c r="T255" s="176"/>
      <c r="U255" s="176"/>
      <c r="V255" s="176"/>
      <c r="W255" s="176" t="str">
        <f>IF(AND('Overflow Report'!$L253="SSO, Dry Weather",'Overflow Report'!$AA253="January"),'Overflow Report'!$N253,"0")</f>
        <v>0</v>
      </c>
      <c r="X255" s="176" t="str">
        <f>IF(AND('Overflow Report'!$L253="SSO, Dry Weather",'Overflow Report'!$AA253="February"),'Overflow Report'!$N253,"0")</f>
        <v>0</v>
      </c>
      <c r="Y255" s="176" t="str">
        <f>IF(AND('Overflow Report'!$L253="SSO, Dry Weather",'Overflow Report'!$AA253="March"),'Overflow Report'!$N253,"0")</f>
        <v>0</v>
      </c>
      <c r="Z255" s="176" t="str">
        <f>IF(AND('Overflow Report'!$L253="SSO, Dry Weather",'Overflow Report'!$AA253="April"),'Overflow Report'!$N253,"0")</f>
        <v>0</v>
      </c>
      <c r="AA255" s="176" t="str">
        <f>IF(AND('Overflow Report'!$L253="SSO, Dry Weather",'Overflow Report'!$AA253="May"),'Overflow Report'!$N253,"0")</f>
        <v>0</v>
      </c>
      <c r="AB255" s="176" t="str">
        <f>IF(AND('Overflow Report'!$L253="SSO, Dry Weather",'Overflow Report'!$AA253="June"),'Overflow Report'!$N253,"0")</f>
        <v>0</v>
      </c>
      <c r="AC255" s="176" t="str">
        <f>IF(AND('Overflow Report'!$L253="SSO, Dry Weather",'Overflow Report'!$AA253="July"),'Overflow Report'!$N253,"0")</f>
        <v>0</v>
      </c>
      <c r="AD255" s="176" t="str">
        <f>IF(AND('Overflow Report'!$L253="SSO, Dry Weather",'Overflow Report'!$AA253="August"),'Overflow Report'!$N253,"0")</f>
        <v>0</v>
      </c>
      <c r="AE255" s="176" t="str">
        <f>IF(AND('Overflow Report'!$L253="SSO, Dry Weather",'Overflow Report'!$AA253="September"),'Overflow Report'!$N253,"0")</f>
        <v>0</v>
      </c>
      <c r="AF255" s="176" t="str">
        <f>IF(AND('Overflow Report'!$L253="SSO, Dry Weather",'Overflow Report'!$AA253="October"),'Overflow Report'!$N253,"0")</f>
        <v>0</v>
      </c>
      <c r="AG255" s="176" t="str">
        <f>IF(AND('Overflow Report'!$L253="SSO, Dry Weather",'Overflow Report'!$AA253="November"),'Overflow Report'!$N253,"0")</f>
        <v>0</v>
      </c>
      <c r="AH255" s="176" t="str">
        <f>IF(AND('Overflow Report'!$L253="SSO, Dry Weather",'Overflow Report'!$AA253="December"),'Overflow Report'!$N253,"0")</f>
        <v>0</v>
      </c>
      <c r="AI255" s="176"/>
      <c r="AJ255" s="176" t="str">
        <f>IF(AND('Overflow Report'!$L253="SSO, Wet Weather",'Overflow Report'!$AA253="January"),'Overflow Report'!$N253,"0")</f>
        <v>0</v>
      </c>
      <c r="AK255" s="176" t="str">
        <f>IF(AND('Overflow Report'!$L253="SSO, Wet Weather",'Overflow Report'!$AA253="February"),'Overflow Report'!$N253,"0")</f>
        <v>0</v>
      </c>
      <c r="AL255" s="176" t="str">
        <f>IF(AND('Overflow Report'!$L253="SSO, Wet Weather",'Overflow Report'!$AA253="March"),'Overflow Report'!$N253,"0")</f>
        <v>0</v>
      </c>
      <c r="AM255" s="176" t="str">
        <f>IF(AND('Overflow Report'!$L253="SSO, Wet Weather",'Overflow Report'!$AA253="April"),'Overflow Report'!$N253,"0")</f>
        <v>0</v>
      </c>
      <c r="AN255" s="176" t="str">
        <f>IF(AND('Overflow Report'!$L253="SSO, Wet Weather",'Overflow Report'!$AA253="May"),'Overflow Report'!$N253,"0")</f>
        <v>0</v>
      </c>
      <c r="AO255" s="176" t="str">
        <f>IF(AND('Overflow Report'!$L253="SSO, Wet Weather",'Overflow Report'!$AA253="June"),'Overflow Report'!$N253,"0")</f>
        <v>0</v>
      </c>
      <c r="AP255" s="176" t="str">
        <f>IF(AND('Overflow Report'!$L253="SSO, Wet Weather",'Overflow Report'!$AA253="July"),'Overflow Report'!$N253,"0")</f>
        <v>0</v>
      </c>
      <c r="AQ255" s="176" t="str">
        <f>IF(AND('Overflow Report'!$L253="SSO, Wet Weather",'Overflow Report'!$AA253="August"),'Overflow Report'!$N253,"0")</f>
        <v>0</v>
      </c>
      <c r="AR255" s="176" t="str">
        <f>IF(AND('Overflow Report'!$L253="SSO, Wet Weather",'Overflow Report'!$AA253="September"),'Overflow Report'!$N253,"0")</f>
        <v>0</v>
      </c>
      <c r="AS255" s="176" t="str">
        <f>IF(AND('Overflow Report'!$L253="SSO, Wet Weather",'Overflow Report'!$AA253="October"),'Overflow Report'!$N253,"0")</f>
        <v>0</v>
      </c>
      <c r="AT255" s="176" t="str">
        <f>IF(AND('Overflow Report'!$L253="SSO, Wet Weather",'Overflow Report'!$AA253="November"),'Overflow Report'!$N253,"0")</f>
        <v>0</v>
      </c>
      <c r="AU255" s="176" t="str">
        <f>IF(AND('Overflow Report'!$L253="SSO, Wet Weather",'Overflow Report'!$AA253="December"),'Overflow Report'!$N253,"0")</f>
        <v>0</v>
      </c>
      <c r="AV255" s="176"/>
      <c r="AW255" s="176" t="str">
        <f>IF(AND('Overflow Report'!$L253="Release [Sewer], Dry Weather",'Overflow Report'!$AA253="January"),'Overflow Report'!$N253,"0")</f>
        <v>0</v>
      </c>
      <c r="AX255" s="176" t="str">
        <f>IF(AND('Overflow Report'!$L253="Release [Sewer], Dry Weather",'Overflow Report'!$AA253="February"),'Overflow Report'!$N253,"0")</f>
        <v>0</v>
      </c>
      <c r="AY255" s="176" t="str">
        <f>IF(AND('Overflow Report'!$L253="Release [Sewer], Dry Weather",'Overflow Report'!$AA253="March"),'Overflow Report'!$N253,"0")</f>
        <v>0</v>
      </c>
      <c r="AZ255" s="176" t="str">
        <f>IF(AND('Overflow Report'!$L253="Release [Sewer], Dry Weather",'Overflow Report'!$AA253="April"),'Overflow Report'!$N253,"0")</f>
        <v>0</v>
      </c>
      <c r="BA255" s="176" t="str">
        <f>IF(AND('Overflow Report'!$L253="Release [Sewer], Dry Weather",'Overflow Report'!$AA253="May"),'Overflow Report'!$N253,"0")</f>
        <v>0</v>
      </c>
      <c r="BB255" s="176" t="str">
        <f>IF(AND('Overflow Report'!$L253="Release [Sewer], Dry Weather",'Overflow Report'!$AA253="June"),'Overflow Report'!$N253,"0")</f>
        <v>0</v>
      </c>
      <c r="BC255" s="176" t="str">
        <f>IF(AND('Overflow Report'!$L253="Release [Sewer], Dry Weather",'Overflow Report'!$AA253="July"),'Overflow Report'!$N253,"0")</f>
        <v>0</v>
      </c>
      <c r="BD255" s="176" t="str">
        <f>IF(AND('Overflow Report'!$L253="Release [Sewer], Dry Weather",'Overflow Report'!$AA253="August"),'Overflow Report'!$N253,"0")</f>
        <v>0</v>
      </c>
      <c r="BE255" s="176" t="str">
        <f>IF(AND('Overflow Report'!$L253="Release [Sewer], Dry Weather",'Overflow Report'!$AA253="September"),'Overflow Report'!$N253,"0")</f>
        <v>0</v>
      </c>
      <c r="BF255" s="176" t="str">
        <f>IF(AND('Overflow Report'!$L253="Release [Sewer], Dry Weather",'Overflow Report'!$AA253="October"),'Overflow Report'!$N253,"0")</f>
        <v>0</v>
      </c>
      <c r="BG255" s="176" t="str">
        <f>IF(AND('Overflow Report'!$L253="Release [Sewer], Dry Weather",'Overflow Report'!$AA253="November"),'Overflow Report'!$N253,"0")</f>
        <v>0</v>
      </c>
      <c r="BH255" s="176" t="str">
        <f>IF(AND('Overflow Report'!$L253="Release [Sewer], Dry Weather",'Overflow Report'!$AA253="December"),'Overflow Report'!$N253,"0")</f>
        <v>0</v>
      </c>
      <c r="BI255" s="176"/>
      <c r="BJ255" s="176" t="str">
        <f>IF(AND('Overflow Report'!$L253="Release [Sewer], Wet Weather",'Overflow Report'!$AA253="January"),'Overflow Report'!$N253,"0")</f>
        <v>0</v>
      </c>
      <c r="BK255" s="176" t="str">
        <f>IF(AND('Overflow Report'!$L253="Release [Sewer], Wet Weather",'Overflow Report'!$AA253="February"),'Overflow Report'!$N253,"0")</f>
        <v>0</v>
      </c>
      <c r="BL255" s="176" t="str">
        <f>IF(AND('Overflow Report'!$L253="Release [Sewer], Wet Weather",'Overflow Report'!$AA253="March"),'Overflow Report'!$N253,"0")</f>
        <v>0</v>
      </c>
      <c r="BM255" s="176" t="str">
        <f>IF(AND('Overflow Report'!$L253="Release [Sewer], Wet Weather",'Overflow Report'!$AA253="April"),'Overflow Report'!$N253,"0")</f>
        <v>0</v>
      </c>
      <c r="BN255" s="176" t="str">
        <f>IF(AND('Overflow Report'!$L253="Release [Sewer], Wet Weather",'Overflow Report'!$AA253="May"),'Overflow Report'!$N253,"0")</f>
        <v>0</v>
      </c>
      <c r="BO255" s="176" t="str">
        <f>IF(AND('Overflow Report'!$L253="Release [Sewer], Wet Weather",'Overflow Report'!$AA253="June"),'Overflow Report'!$N253,"0")</f>
        <v>0</v>
      </c>
      <c r="BP255" s="176" t="str">
        <f>IF(AND('Overflow Report'!$L253="Release [Sewer], Wet Weather",'Overflow Report'!$AA253="July"),'Overflow Report'!$N253,"0")</f>
        <v>0</v>
      </c>
      <c r="BQ255" s="176" t="str">
        <f>IF(AND('Overflow Report'!$L253="Release [Sewer], Wet Weather",'Overflow Report'!$AA253="August"),'Overflow Report'!$N253,"0")</f>
        <v>0</v>
      </c>
      <c r="BR255" s="176" t="str">
        <f>IF(AND('Overflow Report'!$L253="Release [Sewer], Wet Weather",'Overflow Report'!$AA253="September"),'Overflow Report'!$N253,"0")</f>
        <v>0</v>
      </c>
      <c r="BS255" s="176" t="str">
        <f>IF(AND('Overflow Report'!$L253="Release [Sewer], Wet Weather",'Overflow Report'!$AA253="October"),'Overflow Report'!$N253,"0")</f>
        <v>0</v>
      </c>
      <c r="BT255" s="176" t="str">
        <f>IF(AND('Overflow Report'!$L253="Release [Sewer], Wet Weather",'Overflow Report'!$AA253="November"),'Overflow Report'!$N253,"0")</f>
        <v>0</v>
      </c>
      <c r="BU255" s="176" t="str">
        <f>IF(AND('Overflow Report'!$L253="Release [Sewer], Wet Weather",'Overflow Report'!$AA253="December"),'Overflow Report'!$N253,"0")</f>
        <v>0</v>
      </c>
      <c r="BV255" s="176"/>
      <c r="BW255" s="176"/>
      <c r="BX255" s="176"/>
      <c r="BY255" s="176"/>
      <c r="BZ255" s="176"/>
      <c r="CA255" s="176"/>
      <c r="CB255" s="176"/>
      <c r="CC255" s="176"/>
      <c r="CD255" s="176"/>
      <c r="CE255" s="176"/>
      <c r="CF255" s="176"/>
      <c r="CG255" s="176"/>
      <c r="CH255" s="176"/>
      <c r="CI255" s="176"/>
      <c r="CJ255" s="176"/>
      <c r="DK255" s="159"/>
      <c r="DL255" s="159"/>
      <c r="DM255" s="159"/>
      <c r="DN255" s="159"/>
      <c r="DO255" s="159"/>
      <c r="DP255" s="159"/>
      <c r="DQ255" s="159"/>
      <c r="DR255" s="159"/>
      <c r="DS255" s="159"/>
      <c r="DT255" s="159"/>
      <c r="DU255" s="159"/>
      <c r="DV255" s="159"/>
      <c r="DW255" s="159"/>
      <c r="DX255" s="159"/>
    </row>
    <row r="256" spans="3:128" s="173" customFormat="1" ht="15">
      <c r="C256" s="174"/>
      <c r="D256" s="174"/>
      <c r="E256" s="174"/>
      <c r="R256" s="176"/>
      <c r="S256" s="176"/>
      <c r="T256" s="176"/>
      <c r="U256" s="176"/>
      <c r="V256" s="176"/>
      <c r="W256" s="176" t="str">
        <f>IF(AND('Overflow Report'!$L254="SSO, Dry Weather",'Overflow Report'!$AA254="January"),'Overflow Report'!$N254,"0")</f>
        <v>0</v>
      </c>
      <c r="X256" s="176" t="str">
        <f>IF(AND('Overflow Report'!$L254="SSO, Dry Weather",'Overflow Report'!$AA254="February"),'Overflow Report'!$N254,"0")</f>
        <v>0</v>
      </c>
      <c r="Y256" s="176" t="str">
        <f>IF(AND('Overflow Report'!$L254="SSO, Dry Weather",'Overflow Report'!$AA254="March"),'Overflow Report'!$N254,"0")</f>
        <v>0</v>
      </c>
      <c r="Z256" s="176" t="str">
        <f>IF(AND('Overflow Report'!$L254="SSO, Dry Weather",'Overflow Report'!$AA254="April"),'Overflow Report'!$N254,"0")</f>
        <v>0</v>
      </c>
      <c r="AA256" s="176" t="str">
        <f>IF(AND('Overflow Report'!$L254="SSO, Dry Weather",'Overflow Report'!$AA254="May"),'Overflow Report'!$N254,"0")</f>
        <v>0</v>
      </c>
      <c r="AB256" s="176" t="str">
        <f>IF(AND('Overflow Report'!$L254="SSO, Dry Weather",'Overflow Report'!$AA254="June"),'Overflow Report'!$N254,"0")</f>
        <v>0</v>
      </c>
      <c r="AC256" s="176" t="str">
        <f>IF(AND('Overflow Report'!$L254="SSO, Dry Weather",'Overflow Report'!$AA254="July"),'Overflow Report'!$N254,"0")</f>
        <v>0</v>
      </c>
      <c r="AD256" s="176" t="str">
        <f>IF(AND('Overflow Report'!$L254="SSO, Dry Weather",'Overflow Report'!$AA254="August"),'Overflow Report'!$N254,"0")</f>
        <v>0</v>
      </c>
      <c r="AE256" s="176" t="str">
        <f>IF(AND('Overflow Report'!$L254="SSO, Dry Weather",'Overflow Report'!$AA254="September"),'Overflow Report'!$N254,"0")</f>
        <v>0</v>
      </c>
      <c r="AF256" s="176" t="str">
        <f>IF(AND('Overflow Report'!$L254="SSO, Dry Weather",'Overflow Report'!$AA254="October"),'Overflow Report'!$N254,"0")</f>
        <v>0</v>
      </c>
      <c r="AG256" s="176" t="str">
        <f>IF(AND('Overflow Report'!$L254="SSO, Dry Weather",'Overflow Report'!$AA254="November"),'Overflow Report'!$N254,"0")</f>
        <v>0</v>
      </c>
      <c r="AH256" s="176" t="str">
        <f>IF(AND('Overflow Report'!$L254="SSO, Dry Weather",'Overflow Report'!$AA254="December"),'Overflow Report'!$N254,"0")</f>
        <v>0</v>
      </c>
      <c r="AI256" s="176"/>
      <c r="AJ256" s="176" t="str">
        <f>IF(AND('Overflow Report'!$L254="SSO, Wet Weather",'Overflow Report'!$AA254="January"),'Overflow Report'!$N254,"0")</f>
        <v>0</v>
      </c>
      <c r="AK256" s="176" t="str">
        <f>IF(AND('Overflow Report'!$L254="SSO, Wet Weather",'Overflow Report'!$AA254="February"),'Overflow Report'!$N254,"0")</f>
        <v>0</v>
      </c>
      <c r="AL256" s="176" t="str">
        <f>IF(AND('Overflow Report'!$L254="SSO, Wet Weather",'Overflow Report'!$AA254="March"),'Overflow Report'!$N254,"0")</f>
        <v>0</v>
      </c>
      <c r="AM256" s="176" t="str">
        <f>IF(AND('Overflow Report'!$L254="SSO, Wet Weather",'Overflow Report'!$AA254="April"),'Overflow Report'!$N254,"0")</f>
        <v>0</v>
      </c>
      <c r="AN256" s="176" t="str">
        <f>IF(AND('Overflow Report'!$L254="SSO, Wet Weather",'Overflow Report'!$AA254="May"),'Overflow Report'!$N254,"0")</f>
        <v>0</v>
      </c>
      <c r="AO256" s="176" t="str">
        <f>IF(AND('Overflow Report'!$L254="SSO, Wet Weather",'Overflow Report'!$AA254="June"),'Overflow Report'!$N254,"0")</f>
        <v>0</v>
      </c>
      <c r="AP256" s="176" t="str">
        <f>IF(AND('Overflow Report'!$L254="SSO, Wet Weather",'Overflow Report'!$AA254="July"),'Overflow Report'!$N254,"0")</f>
        <v>0</v>
      </c>
      <c r="AQ256" s="176" t="str">
        <f>IF(AND('Overflow Report'!$L254="SSO, Wet Weather",'Overflow Report'!$AA254="August"),'Overflow Report'!$N254,"0")</f>
        <v>0</v>
      </c>
      <c r="AR256" s="176" t="str">
        <f>IF(AND('Overflow Report'!$L254="SSO, Wet Weather",'Overflow Report'!$AA254="September"),'Overflow Report'!$N254,"0")</f>
        <v>0</v>
      </c>
      <c r="AS256" s="176" t="str">
        <f>IF(AND('Overflow Report'!$L254="SSO, Wet Weather",'Overflow Report'!$AA254="October"),'Overflow Report'!$N254,"0")</f>
        <v>0</v>
      </c>
      <c r="AT256" s="176" t="str">
        <f>IF(AND('Overflow Report'!$L254="SSO, Wet Weather",'Overflow Report'!$AA254="November"),'Overflow Report'!$N254,"0")</f>
        <v>0</v>
      </c>
      <c r="AU256" s="176" t="str">
        <f>IF(AND('Overflow Report'!$L254="SSO, Wet Weather",'Overflow Report'!$AA254="December"),'Overflow Report'!$N254,"0")</f>
        <v>0</v>
      </c>
      <c r="AV256" s="176"/>
      <c r="AW256" s="176" t="str">
        <f>IF(AND('Overflow Report'!$L254="Release [Sewer], Dry Weather",'Overflow Report'!$AA254="January"),'Overflow Report'!$N254,"0")</f>
        <v>0</v>
      </c>
      <c r="AX256" s="176" t="str">
        <f>IF(AND('Overflow Report'!$L254="Release [Sewer], Dry Weather",'Overflow Report'!$AA254="February"),'Overflow Report'!$N254,"0")</f>
        <v>0</v>
      </c>
      <c r="AY256" s="176" t="str">
        <f>IF(AND('Overflow Report'!$L254="Release [Sewer], Dry Weather",'Overflow Report'!$AA254="March"),'Overflow Report'!$N254,"0")</f>
        <v>0</v>
      </c>
      <c r="AZ256" s="176" t="str">
        <f>IF(AND('Overflow Report'!$L254="Release [Sewer], Dry Weather",'Overflow Report'!$AA254="April"),'Overflow Report'!$N254,"0")</f>
        <v>0</v>
      </c>
      <c r="BA256" s="176" t="str">
        <f>IF(AND('Overflow Report'!$L254="Release [Sewer], Dry Weather",'Overflow Report'!$AA254="May"),'Overflow Report'!$N254,"0")</f>
        <v>0</v>
      </c>
      <c r="BB256" s="176" t="str">
        <f>IF(AND('Overflow Report'!$L254="Release [Sewer], Dry Weather",'Overflow Report'!$AA254="June"),'Overflow Report'!$N254,"0")</f>
        <v>0</v>
      </c>
      <c r="BC256" s="176" t="str">
        <f>IF(AND('Overflow Report'!$L254="Release [Sewer], Dry Weather",'Overflow Report'!$AA254="July"),'Overflow Report'!$N254,"0")</f>
        <v>0</v>
      </c>
      <c r="BD256" s="176" t="str">
        <f>IF(AND('Overflow Report'!$L254="Release [Sewer], Dry Weather",'Overflow Report'!$AA254="August"),'Overflow Report'!$N254,"0")</f>
        <v>0</v>
      </c>
      <c r="BE256" s="176" t="str">
        <f>IF(AND('Overflow Report'!$L254="Release [Sewer], Dry Weather",'Overflow Report'!$AA254="September"),'Overflow Report'!$N254,"0")</f>
        <v>0</v>
      </c>
      <c r="BF256" s="176" t="str">
        <f>IF(AND('Overflow Report'!$L254="Release [Sewer], Dry Weather",'Overflow Report'!$AA254="October"),'Overflow Report'!$N254,"0")</f>
        <v>0</v>
      </c>
      <c r="BG256" s="176" t="str">
        <f>IF(AND('Overflow Report'!$L254="Release [Sewer], Dry Weather",'Overflow Report'!$AA254="November"),'Overflow Report'!$N254,"0")</f>
        <v>0</v>
      </c>
      <c r="BH256" s="176" t="str">
        <f>IF(AND('Overflow Report'!$L254="Release [Sewer], Dry Weather",'Overflow Report'!$AA254="December"),'Overflow Report'!$N254,"0")</f>
        <v>0</v>
      </c>
      <c r="BI256" s="176"/>
      <c r="BJ256" s="176" t="str">
        <f>IF(AND('Overflow Report'!$L254="Release [Sewer], Wet Weather",'Overflow Report'!$AA254="January"),'Overflow Report'!$N254,"0")</f>
        <v>0</v>
      </c>
      <c r="BK256" s="176" t="str">
        <f>IF(AND('Overflow Report'!$L254="Release [Sewer], Wet Weather",'Overflow Report'!$AA254="February"),'Overflow Report'!$N254,"0")</f>
        <v>0</v>
      </c>
      <c r="BL256" s="176" t="str">
        <f>IF(AND('Overflow Report'!$L254="Release [Sewer], Wet Weather",'Overflow Report'!$AA254="March"),'Overflow Report'!$N254,"0")</f>
        <v>0</v>
      </c>
      <c r="BM256" s="176" t="str">
        <f>IF(AND('Overflow Report'!$L254="Release [Sewer], Wet Weather",'Overflow Report'!$AA254="April"),'Overflow Report'!$N254,"0")</f>
        <v>0</v>
      </c>
      <c r="BN256" s="176" t="str">
        <f>IF(AND('Overflow Report'!$L254="Release [Sewer], Wet Weather",'Overflow Report'!$AA254="May"),'Overflow Report'!$N254,"0")</f>
        <v>0</v>
      </c>
      <c r="BO256" s="176" t="str">
        <f>IF(AND('Overflow Report'!$L254="Release [Sewer], Wet Weather",'Overflow Report'!$AA254="June"),'Overflow Report'!$N254,"0")</f>
        <v>0</v>
      </c>
      <c r="BP256" s="176" t="str">
        <f>IF(AND('Overflow Report'!$L254="Release [Sewer], Wet Weather",'Overflow Report'!$AA254="July"),'Overflow Report'!$N254,"0")</f>
        <v>0</v>
      </c>
      <c r="BQ256" s="176" t="str">
        <f>IF(AND('Overflow Report'!$L254="Release [Sewer], Wet Weather",'Overflow Report'!$AA254="August"),'Overflow Report'!$N254,"0")</f>
        <v>0</v>
      </c>
      <c r="BR256" s="176" t="str">
        <f>IF(AND('Overflow Report'!$L254="Release [Sewer], Wet Weather",'Overflow Report'!$AA254="September"),'Overflow Report'!$N254,"0")</f>
        <v>0</v>
      </c>
      <c r="BS256" s="176" t="str">
        <f>IF(AND('Overflow Report'!$L254="Release [Sewer], Wet Weather",'Overflow Report'!$AA254="October"),'Overflow Report'!$N254,"0")</f>
        <v>0</v>
      </c>
      <c r="BT256" s="176" t="str">
        <f>IF(AND('Overflow Report'!$L254="Release [Sewer], Wet Weather",'Overflow Report'!$AA254="November"),'Overflow Report'!$N254,"0")</f>
        <v>0</v>
      </c>
      <c r="BU256" s="176" t="str">
        <f>IF(AND('Overflow Report'!$L254="Release [Sewer], Wet Weather",'Overflow Report'!$AA254="December"),'Overflow Report'!$N254,"0")</f>
        <v>0</v>
      </c>
      <c r="BV256" s="176"/>
      <c r="BW256" s="176"/>
      <c r="BX256" s="176"/>
      <c r="BY256" s="176"/>
      <c r="BZ256" s="176"/>
      <c r="CA256" s="176"/>
      <c r="CB256" s="176"/>
      <c r="CC256" s="176"/>
      <c r="CD256" s="176"/>
      <c r="CE256" s="176"/>
      <c r="CF256" s="176"/>
      <c r="CG256" s="176"/>
      <c r="CH256" s="176"/>
      <c r="CI256" s="176"/>
      <c r="CJ256" s="176"/>
      <c r="DK256" s="159"/>
      <c r="DL256" s="159"/>
      <c r="DM256" s="159"/>
      <c r="DN256" s="159"/>
      <c r="DO256" s="159"/>
      <c r="DP256" s="159"/>
      <c r="DQ256" s="159"/>
      <c r="DR256" s="159"/>
      <c r="DS256" s="159"/>
      <c r="DT256" s="159"/>
      <c r="DU256" s="159"/>
      <c r="DV256" s="159"/>
      <c r="DW256" s="159"/>
      <c r="DX256" s="159"/>
    </row>
    <row r="257" spans="3:128" s="173" customFormat="1" ht="15">
      <c r="C257" s="174"/>
      <c r="D257" s="174"/>
      <c r="E257" s="174"/>
      <c r="R257" s="176"/>
      <c r="S257" s="176"/>
      <c r="T257" s="176"/>
      <c r="U257" s="176"/>
      <c r="V257" s="176"/>
      <c r="W257" s="176" t="str">
        <f>IF(AND('Overflow Report'!$L255="SSO, Dry Weather",'Overflow Report'!$AA255="January"),'Overflow Report'!$N255,"0")</f>
        <v>0</v>
      </c>
      <c r="X257" s="176" t="str">
        <f>IF(AND('Overflow Report'!$L255="SSO, Dry Weather",'Overflow Report'!$AA255="February"),'Overflow Report'!$N255,"0")</f>
        <v>0</v>
      </c>
      <c r="Y257" s="176" t="str">
        <f>IF(AND('Overflow Report'!$L255="SSO, Dry Weather",'Overflow Report'!$AA255="March"),'Overflow Report'!$N255,"0")</f>
        <v>0</v>
      </c>
      <c r="Z257" s="176" t="str">
        <f>IF(AND('Overflow Report'!$L255="SSO, Dry Weather",'Overflow Report'!$AA255="April"),'Overflow Report'!$N255,"0")</f>
        <v>0</v>
      </c>
      <c r="AA257" s="176" t="str">
        <f>IF(AND('Overflow Report'!$L255="SSO, Dry Weather",'Overflow Report'!$AA255="May"),'Overflow Report'!$N255,"0")</f>
        <v>0</v>
      </c>
      <c r="AB257" s="176" t="str">
        <f>IF(AND('Overflow Report'!$L255="SSO, Dry Weather",'Overflow Report'!$AA255="June"),'Overflow Report'!$N255,"0")</f>
        <v>0</v>
      </c>
      <c r="AC257" s="176" t="str">
        <f>IF(AND('Overflow Report'!$L255="SSO, Dry Weather",'Overflow Report'!$AA255="July"),'Overflow Report'!$N255,"0")</f>
        <v>0</v>
      </c>
      <c r="AD257" s="176" t="str">
        <f>IF(AND('Overflow Report'!$L255="SSO, Dry Weather",'Overflow Report'!$AA255="August"),'Overflow Report'!$N255,"0")</f>
        <v>0</v>
      </c>
      <c r="AE257" s="176" t="str">
        <f>IF(AND('Overflow Report'!$L255="SSO, Dry Weather",'Overflow Report'!$AA255="September"),'Overflow Report'!$N255,"0")</f>
        <v>0</v>
      </c>
      <c r="AF257" s="176" t="str">
        <f>IF(AND('Overflow Report'!$L255="SSO, Dry Weather",'Overflow Report'!$AA255="October"),'Overflow Report'!$N255,"0")</f>
        <v>0</v>
      </c>
      <c r="AG257" s="176" t="str">
        <f>IF(AND('Overflow Report'!$L255="SSO, Dry Weather",'Overflow Report'!$AA255="November"),'Overflow Report'!$N255,"0")</f>
        <v>0</v>
      </c>
      <c r="AH257" s="176" t="str">
        <f>IF(AND('Overflow Report'!$L255="SSO, Dry Weather",'Overflow Report'!$AA255="December"),'Overflow Report'!$N255,"0")</f>
        <v>0</v>
      </c>
      <c r="AI257" s="176"/>
      <c r="AJ257" s="176" t="str">
        <f>IF(AND('Overflow Report'!$L255="SSO, Wet Weather",'Overflow Report'!$AA255="January"),'Overflow Report'!$N255,"0")</f>
        <v>0</v>
      </c>
      <c r="AK257" s="176" t="str">
        <f>IF(AND('Overflow Report'!$L255="SSO, Wet Weather",'Overflow Report'!$AA255="February"),'Overflow Report'!$N255,"0")</f>
        <v>0</v>
      </c>
      <c r="AL257" s="176" t="str">
        <f>IF(AND('Overflow Report'!$L255="SSO, Wet Weather",'Overflow Report'!$AA255="March"),'Overflow Report'!$N255,"0")</f>
        <v>0</v>
      </c>
      <c r="AM257" s="176" t="str">
        <f>IF(AND('Overflow Report'!$L255="SSO, Wet Weather",'Overflow Report'!$AA255="April"),'Overflow Report'!$N255,"0")</f>
        <v>0</v>
      </c>
      <c r="AN257" s="176" t="str">
        <f>IF(AND('Overflow Report'!$L255="SSO, Wet Weather",'Overflow Report'!$AA255="May"),'Overflow Report'!$N255,"0")</f>
        <v>0</v>
      </c>
      <c r="AO257" s="176" t="str">
        <f>IF(AND('Overflow Report'!$L255="SSO, Wet Weather",'Overflow Report'!$AA255="June"),'Overflow Report'!$N255,"0")</f>
        <v>0</v>
      </c>
      <c r="AP257" s="176" t="str">
        <f>IF(AND('Overflow Report'!$L255="SSO, Wet Weather",'Overflow Report'!$AA255="July"),'Overflow Report'!$N255,"0")</f>
        <v>0</v>
      </c>
      <c r="AQ257" s="176" t="str">
        <f>IF(AND('Overflow Report'!$L255="SSO, Wet Weather",'Overflow Report'!$AA255="August"),'Overflow Report'!$N255,"0")</f>
        <v>0</v>
      </c>
      <c r="AR257" s="176" t="str">
        <f>IF(AND('Overflow Report'!$L255="SSO, Wet Weather",'Overflow Report'!$AA255="September"),'Overflow Report'!$N255,"0")</f>
        <v>0</v>
      </c>
      <c r="AS257" s="176" t="str">
        <f>IF(AND('Overflow Report'!$L255="SSO, Wet Weather",'Overflow Report'!$AA255="October"),'Overflow Report'!$N255,"0")</f>
        <v>0</v>
      </c>
      <c r="AT257" s="176" t="str">
        <f>IF(AND('Overflow Report'!$L255="SSO, Wet Weather",'Overflow Report'!$AA255="November"),'Overflow Report'!$N255,"0")</f>
        <v>0</v>
      </c>
      <c r="AU257" s="176" t="str">
        <f>IF(AND('Overflow Report'!$L255="SSO, Wet Weather",'Overflow Report'!$AA255="December"),'Overflow Report'!$N255,"0")</f>
        <v>0</v>
      </c>
      <c r="AV257" s="176"/>
      <c r="AW257" s="176" t="str">
        <f>IF(AND('Overflow Report'!$L255="Release [Sewer], Dry Weather",'Overflow Report'!$AA255="January"),'Overflow Report'!$N255,"0")</f>
        <v>0</v>
      </c>
      <c r="AX257" s="176" t="str">
        <f>IF(AND('Overflow Report'!$L255="Release [Sewer], Dry Weather",'Overflow Report'!$AA255="February"),'Overflow Report'!$N255,"0")</f>
        <v>0</v>
      </c>
      <c r="AY257" s="176" t="str">
        <f>IF(AND('Overflow Report'!$L255="Release [Sewer], Dry Weather",'Overflow Report'!$AA255="March"),'Overflow Report'!$N255,"0")</f>
        <v>0</v>
      </c>
      <c r="AZ257" s="176" t="str">
        <f>IF(AND('Overflow Report'!$L255="Release [Sewer], Dry Weather",'Overflow Report'!$AA255="April"),'Overflow Report'!$N255,"0")</f>
        <v>0</v>
      </c>
      <c r="BA257" s="176" t="str">
        <f>IF(AND('Overflow Report'!$L255="Release [Sewer], Dry Weather",'Overflow Report'!$AA255="May"),'Overflow Report'!$N255,"0")</f>
        <v>0</v>
      </c>
      <c r="BB257" s="176" t="str">
        <f>IF(AND('Overflow Report'!$L255="Release [Sewer], Dry Weather",'Overflow Report'!$AA255="June"),'Overflow Report'!$N255,"0")</f>
        <v>0</v>
      </c>
      <c r="BC257" s="176" t="str">
        <f>IF(AND('Overflow Report'!$L255="Release [Sewer], Dry Weather",'Overflow Report'!$AA255="July"),'Overflow Report'!$N255,"0")</f>
        <v>0</v>
      </c>
      <c r="BD257" s="176" t="str">
        <f>IF(AND('Overflow Report'!$L255="Release [Sewer], Dry Weather",'Overflow Report'!$AA255="August"),'Overflow Report'!$N255,"0")</f>
        <v>0</v>
      </c>
      <c r="BE257" s="176" t="str">
        <f>IF(AND('Overflow Report'!$L255="Release [Sewer], Dry Weather",'Overflow Report'!$AA255="September"),'Overflow Report'!$N255,"0")</f>
        <v>0</v>
      </c>
      <c r="BF257" s="176" t="str">
        <f>IF(AND('Overflow Report'!$L255="Release [Sewer], Dry Weather",'Overflow Report'!$AA255="October"),'Overflow Report'!$N255,"0")</f>
        <v>0</v>
      </c>
      <c r="BG257" s="176" t="str">
        <f>IF(AND('Overflow Report'!$L255="Release [Sewer], Dry Weather",'Overflow Report'!$AA255="November"),'Overflow Report'!$N255,"0")</f>
        <v>0</v>
      </c>
      <c r="BH257" s="176" t="str">
        <f>IF(AND('Overflow Report'!$L255="Release [Sewer], Dry Weather",'Overflow Report'!$AA255="December"),'Overflow Report'!$N255,"0")</f>
        <v>0</v>
      </c>
      <c r="BI257" s="176"/>
      <c r="BJ257" s="176" t="str">
        <f>IF(AND('Overflow Report'!$L255="Release [Sewer], Wet Weather",'Overflow Report'!$AA255="January"),'Overflow Report'!$N255,"0")</f>
        <v>0</v>
      </c>
      <c r="BK257" s="176" t="str">
        <f>IF(AND('Overflow Report'!$L255="Release [Sewer], Wet Weather",'Overflow Report'!$AA255="February"),'Overflow Report'!$N255,"0")</f>
        <v>0</v>
      </c>
      <c r="BL257" s="176" t="str">
        <f>IF(AND('Overflow Report'!$L255="Release [Sewer], Wet Weather",'Overflow Report'!$AA255="March"),'Overflow Report'!$N255,"0")</f>
        <v>0</v>
      </c>
      <c r="BM257" s="176" t="str">
        <f>IF(AND('Overflow Report'!$L255="Release [Sewer], Wet Weather",'Overflow Report'!$AA255="April"),'Overflow Report'!$N255,"0")</f>
        <v>0</v>
      </c>
      <c r="BN257" s="176" t="str">
        <f>IF(AND('Overflow Report'!$L255="Release [Sewer], Wet Weather",'Overflow Report'!$AA255="May"),'Overflow Report'!$N255,"0")</f>
        <v>0</v>
      </c>
      <c r="BO257" s="176" t="str">
        <f>IF(AND('Overflow Report'!$L255="Release [Sewer], Wet Weather",'Overflow Report'!$AA255="June"),'Overflow Report'!$N255,"0")</f>
        <v>0</v>
      </c>
      <c r="BP257" s="176" t="str">
        <f>IF(AND('Overflow Report'!$L255="Release [Sewer], Wet Weather",'Overflow Report'!$AA255="July"),'Overflow Report'!$N255,"0")</f>
        <v>0</v>
      </c>
      <c r="BQ257" s="176" t="str">
        <f>IF(AND('Overflow Report'!$L255="Release [Sewer], Wet Weather",'Overflow Report'!$AA255="August"),'Overflow Report'!$N255,"0")</f>
        <v>0</v>
      </c>
      <c r="BR257" s="176" t="str">
        <f>IF(AND('Overflow Report'!$L255="Release [Sewer], Wet Weather",'Overflow Report'!$AA255="September"),'Overflow Report'!$N255,"0")</f>
        <v>0</v>
      </c>
      <c r="BS257" s="176" t="str">
        <f>IF(AND('Overflow Report'!$L255="Release [Sewer], Wet Weather",'Overflow Report'!$AA255="October"),'Overflow Report'!$N255,"0")</f>
        <v>0</v>
      </c>
      <c r="BT257" s="176" t="str">
        <f>IF(AND('Overflow Report'!$L255="Release [Sewer], Wet Weather",'Overflow Report'!$AA255="November"),'Overflow Report'!$N255,"0")</f>
        <v>0</v>
      </c>
      <c r="BU257" s="176" t="str">
        <f>IF(AND('Overflow Report'!$L255="Release [Sewer], Wet Weather",'Overflow Report'!$AA255="December"),'Overflow Report'!$N255,"0")</f>
        <v>0</v>
      </c>
      <c r="BV257" s="176"/>
      <c r="BW257" s="176"/>
      <c r="BX257" s="176"/>
      <c r="BY257" s="176"/>
      <c r="BZ257" s="176"/>
      <c r="CA257" s="176"/>
      <c r="CB257" s="176"/>
      <c r="CC257" s="176"/>
      <c r="CD257" s="176"/>
      <c r="CE257" s="176"/>
      <c r="CF257" s="176"/>
      <c r="CG257" s="176"/>
      <c r="CH257" s="176"/>
      <c r="CI257" s="176"/>
      <c r="CJ257" s="176"/>
      <c r="DK257" s="159"/>
      <c r="DL257" s="159"/>
      <c r="DM257" s="159"/>
      <c r="DN257" s="159"/>
      <c r="DO257" s="159"/>
      <c r="DP257" s="159"/>
      <c r="DQ257" s="159"/>
      <c r="DR257" s="159"/>
      <c r="DS257" s="159"/>
      <c r="DT257" s="159"/>
      <c r="DU257" s="159"/>
      <c r="DV257" s="159"/>
      <c r="DW257" s="159"/>
      <c r="DX257" s="159"/>
    </row>
    <row r="258" spans="3:128" s="173" customFormat="1" ht="15">
      <c r="C258" s="174"/>
      <c r="D258" s="174"/>
      <c r="E258" s="174"/>
      <c r="R258" s="176"/>
      <c r="S258" s="176"/>
      <c r="T258" s="176"/>
      <c r="U258" s="176"/>
      <c r="V258" s="176"/>
      <c r="W258" s="176" t="str">
        <f>IF(AND('Overflow Report'!$L256="SSO, Dry Weather",'Overflow Report'!$AA256="January"),'Overflow Report'!$N256,"0")</f>
        <v>0</v>
      </c>
      <c r="X258" s="176" t="str">
        <f>IF(AND('Overflow Report'!$L256="SSO, Dry Weather",'Overflow Report'!$AA256="February"),'Overflow Report'!$N256,"0")</f>
        <v>0</v>
      </c>
      <c r="Y258" s="176" t="str">
        <f>IF(AND('Overflow Report'!$L256="SSO, Dry Weather",'Overflow Report'!$AA256="March"),'Overflow Report'!$N256,"0")</f>
        <v>0</v>
      </c>
      <c r="Z258" s="176" t="str">
        <f>IF(AND('Overflow Report'!$L256="SSO, Dry Weather",'Overflow Report'!$AA256="April"),'Overflow Report'!$N256,"0")</f>
        <v>0</v>
      </c>
      <c r="AA258" s="176" t="str">
        <f>IF(AND('Overflow Report'!$L256="SSO, Dry Weather",'Overflow Report'!$AA256="May"),'Overflow Report'!$N256,"0")</f>
        <v>0</v>
      </c>
      <c r="AB258" s="176" t="str">
        <f>IF(AND('Overflow Report'!$L256="SSO, Dry Weather",'Overflow Report'!$AA256="June"),'Overflow Report'!$N256,"0")</f>
        <v>0</v>
      </c>
      <c r="AC258" s="176" t="str">
        <f>IF(AND('Overflow Report'!$L256="SSO, Dry Weather",'Overflow Report'!$AA256="July"),'Overflow Report'!$N256,"0")</f>
        <v>0</v>
      </c>
      <c r="AD258" s="176" t="str">
        <f>IF(AND('Overflow Report'!$L256="SSO, Dry Weather",'Overflow Report'!$AA256="August"),'Overflow Report'!$N256,"0")</f>
        <v>0</v>
      </c>
      <c r="AE258" s="176" t="str">
        <f>IF(AND('Overflow Report'!$L256="SSO, Dry Weather",'Overflow Report'!$AA256="September"),'Overflow Report'!$N256,"0")</f>
        <v>0</v>
      </c>
      <c r="AF258" s="176" t="str">
        <f>IF(AND('Overflow Report'!$L256="SSO, Dry Weather",'Overflow Report'!$AA256="October"),'Overflow Report'!$N256,"0")</f>
        <v>0</v>
      </c>
      <c r="AG258" s="176" t="str">
        <f>IF(AND('Overflow Report'!$L256="SSO, Dry Weather",'Overflow Report'!$AA256="November"),'Overflow Report'!$N256,"0")</f>
        <v>0</v>
      </c>
      <c r="AH258" s="176" t="str">
        <f>IF(AND('Overflow Report'!$L256="SSO, Dry Weather",'Overflow Report'!$AA256="December"),'Overflow Report'!$N256,"0")</f>
        <v>0</v>
      </c>
      <c r="AI258" s="176"/>
      <c r="AJ258" s="176" t="str">
        <f>IF(AND('Overflow Report'!$L256="SSO, Wet Weather",'Overflow Report'!$AA256="January"),'Overflow Report'!$N256,"0")</f>
        <v>0</v>
      </c>
      <c r="AK258" s="176" t="str">
        <f>IF(AND('Overflow Report'!$L256="SSO, Wet Weather",'Overflow Report'!$AA256="February"),'Overflow Report'!$N256,"0")</f>
        <v>0</v>
      </c>
      <c r="AL258" s="176" t="str">
        <f>IF(AND('Overflow Report'!$L256="SSO, Wet Weather",'Overflow Report'!$AA256="March"),'Overflow Report'!$N256,"0")</f>
        <v>0</v>
      </c>
      <c r="AM258" s="176" t="str">
        <f>IF(AND('Overflow Report'!$L256="SSO, Wet Weather",'Overflow Report'!$AA256="April"),'Overflow Report'!$N256,"0")</f>
        <v>0</v>
      </c>
      <c r="AN258" s="176" t="str">
        <f>IF(AND('Overflow Report'!$L256="SSO, Wet Weather",'Overflow Report'!$AA256="May"),'Overflow Report'!$N256,"0")</f>
        <v>0</v>
      </c>
      <c r="AO258" s="176" t="str">
        <f>IF(AND('Overflow Report'!$L256="SSO, Wet Weather",'Overflow Report'!$AA256="June"),'Overflow Report'!$N256,"0")</f>
        <v>0</v>
      </c>
      <c r="AP258" s="176" t="str">
        <f>IF(AND('Overflow Report'!$L256="SSO, Wet Weather",'Overflow Report'!$AA256="July"),'Overflow Report'!$N256,"0")</f>
        <v>0</v>
      </c>
      <c r="AQ258" s="176" t="str">
        <f>IF(AND('Overflow Report'!$L256="SSO, Wet Weather",'Overflow Report'!$AA256="August"),'Overflow Report'!$N256,"0")</f>
        <v>0</v>
      </c>
      <c r="AR258" s="176" t="str">
        <f>IF(AND('Overflow Report'!$L256="SSO, Wet Weather",'Overflow Report'!$AA256="September"),'Overflow Report'!$N256,"0")</f>
        <v>0</v>
      </c>
      <c r="AS258" s="176" t="str">
        <f>IF(AND('Overflow Report'!$L256="SSO, Wet Weather",'Overflow Report'!$AA256="October"),'Overflow Report'!$N256,"0")</f>
        <v>0</v>
      </c>
      <c r="AT258" s="176" t="str">
        <f>IF(AND('Overflow Report'!$L256="SSO, Wet Weather",'Overflow Report'!$AA256="November"),'Overflow Report'!$N256,"0")</f>
        <v>0</v>
      </c>
      <c r="AU258" s="176" t="str">
        <f>IF(AND('Overflow Report'!$L256="SSO, Wet Weather",'Overflow Report'!$AA256="December"),'Overflow Report'!$N256,"0")</f>
        <v>0</v>
      </c>
      <c r="AV258" s="176"/>
      <c r="AW258" s="176" t="str">
        <f>IF(AND('Overflow Report'!$L256="Release [Sewer], Dry Weather",'Overflow Report'!$AA256="January"),'Overflow Report'!$N256,"0")</f>
        <v>0</v>
      </c>
      <c r="AX258" s="176" t="str">
        <f>IF(AND('Overflow Report'!$L256="Release [Sewer], Dry Weather",'Overflow Report'!$AA256="February"),'Overflow Report'!$N256,"0")</f>
        <v>0</v>
      </c>
      <c r="AY258" s="176" t="str">
        <f>IF(AND('Overflow Report'!$L256="Release [Sewer], Dry Weather",'Overflow Report'!$AA256="March"),'Overflow Report'!$N256,"0")</f>
        <v>0</v>
      </c>
      <c r="AZ258" s="176" t="str">
        <f>IF(AND('Overflow Report'!$L256="Release [Sewer], Dry Weather",'Overflow Report'!$AA256="April"),'Overflow Report'!$N256,"0")</f>
        <v>0</v>
      </c>
      <c r="BA258" s="176" t="str">
        <f>IF(AND('Overflow Report'!$L256="Release [Sewer], Dry Weather",'Overflow Report'!$AA256="May"),'Overflow Report'!$N256,"0")</f>
        <v>0</v>
      </c>
      <c r="BB258" s="176" t="str">
        <f>IF(AND('Overflow Report'!$L256="Release [Sewer], Dry Weather",'Overflow Report'!$AA256="June"),'Overflow Report'!$N256,"0")</f>
        <v>0</v>
      </c>
      <c r="BC258" s="176" t="str">
        <f>IF(AND('Overflow Report'!$L256="Release [Sewer], Dry Weather",'Overflow Report'!$AA256="July"),'Overflow Report'!$N256,"0")</f>
        <v>0</v>
      </c>
      <c r="BD258" s="176" t="str">
        <f>IF(AND('Overflow Report'!$L256="Release [Sewer], Dry Weather",'Overflow Report'!$AA256="August"),'Overflow Report'!$N256,"0")</f>
        <v>0</v>
      </c>
      <c r="BE258" s="176" t="str">
        <f>IF(AND('Overflow Report'!$L256="Release [Sewer], Dry Weather",'Overflow Report'!$AA256="September"),'Overflow Report'!$N256,"0")</f>
        <v>0</v>
      </c>
      <c r="BF258" s="176" t="str">
        <f>IF(AND('Overflow Report'!$L256="Release [Sewer], Dry Weather",'Overflow Report'!$AA256="October"),'Overflow Report'!$N256,"0")</f>
        <v>0</v>
      </c>
      <c r="BG258" s="176" t="str">
        <f>IF(AND('Overflow Report'!$L256="Release [Sewer], Dry Weather",'Overflow Report'!$AA256="November"),'Overflow Report'!$N256,"0")</f>
        <v>0</v>
      </c>
      <c r="BH258" s="176" t="str">
        <f>IF(AND('Overflow Report'!$L256="Release [Sewer], Dry Weather",'Overflow Report'!$AA256="December"),'Overflow Report'!$N256,"0")</f>
        <v>0</v>
      </c>
      <c r="BI258" s="176"/>
      <c r="BJ258" s="176" t="str">
        <f>IF(AND('Overflow Report'!$L256="Release [Sewer], Wet Weather",'Overflow Report'!$AA256="January"),'Overflow Report'!$N256,"0")</f>
        <v>0</v>
      </c>
      <c r="BK258" s="176" t="str">
        <f>IF(AND('Overflow Report'!$L256="Release [Sewer], Wet Weather",'Overflow Report'!$AA256="February"),'Overflow Report'!$N256,"0")</f>
        <v>0</v>
      </c>
      <c r="BL258" s="176" t="str">
        <f>IF(AND('Overflow Report'!$L256="Release [Sewer], Wet Weather",'Overflow Report'!$AA256="March"),'Overflow Report'!$N256,"0")</f>
        <v>0</v>
      </c>
      <c r="BM258" s="176" t="str">
        <f>IF(AND('Overflow Report'!$L256="Release [Sewer], Wet Weather",'Overflow Report'!$AA256="April"),'Overflow Report'!$N256,"0")</f>
        <v>0</v>
      </c>
      <c r="BN258" s="176" t="str">
        <f>IF(AND('Overflow Report'!$L256="Release [Sewer], Wet Weather",'Overflow Report'!$AA256="May"),'Overflow Report'!$N256,"0")</f>
        <v>0</v>
      </c>
      <c r="BO258" s="176" t="str">
        <f>IF(AND('Overflow Report'!$L256="Release [Sewer], Wet Weather",'Overflow Report'!$AA256="June"),'Overflow Report'!$N256,"0")</f>
        <v>0</v>
      </c>
      <c r="BP258" s="176" t="str">
        <f>IF(AND('Overflow Report'!$L256="Release [Sewer], Wet Weather",'Overflow Report'!$AA256="July"),'Overflow Report'!$N256,"0")</f>
        <v>0</v>
      </c>
      <c r="BQ258" s="176" t="str">
        <f>IF(AND('Overflow Report'!$L256="Release [Sewer], Wet Weather",'Overflow Report'!$AA256="August"),'Overflow Report'!$N256,"0")</f>
        <v>0</v>
      </c>
      <c r="BR258" s="176" t="str">
        <f>IF(AND('Overflow Report'!$L256="Release [Sewer], Wet Weather",'Overflow Report'!$AA256="September"),'Overflow Report'!$N256,"0")</f>
        <v>0</v>
      </c>
      <c r="BS258" s="176" t="str">
        <f>IF(AND('Overflow Report'!$L256="Release [Sewer], Wet Weather",'Overflow Report'!$AA256="October"),'Overflow Report'!$N256,"0")</f>
        <v>0</v>
      </c>
      <c r="BT258" s="176" t="str">
        <f>IF(AND('Overflow Report'!$L256="Release [Sewer], Wet Weather",'Overflow Report'!$AA256="November"),'Overflow Report'!$N256,"0")</f>
        <v>0</v>
      </c>
      <c r="BU258" s="176" t="str">
        <f>IF(AND('Overflow Report'!$L256="Release [Sewer], Wet Weather",'Overflow Report'!$AA256="December"),'Overflow Report'!$N256,"0")</f>
        <v>0</v>
      </c>
      <c r="BV258" s="176"/>
      <c r="BW258" s="176"/>
      <c r="BX258" s="176"/>
      <c r="BY258" s="176"/>
      <c r="BZ258" s="176"/>
      <c r="CA258" s="176"/>
      <c r="CB258" s="176"/>
      <c r="CC258" s="176"/>
      <c r="CD258" s="176"/>
      <c r="CE258" s="176"/>
      <c r="CF258" s="176"/>
      <c r="CG258" s="176"/>
      <c r="CH258" s="176"/>
      <c r="CI258" s="176"/>
      <c r="CJ258" s="176"/>
      <c r="DK258" s="159"/>
      <c r="DL258" s="159"/>
      <c r="DM258" s="159"/>
      <c r="DN258" s="159"/>
      <c r="DO258" s="159"/>
      <c r="DP258" s="159"/>
      <c r="DQ258" s="159"/>
      <c r="DR258" s="159"/>
      <c r="DS258" s="159"/>
      <c r="DT258" s="159"/>
      <c r="DU258" s="159"/>
      <c r="DV258" s="159"/>
      <c r="DW258" s="159"/>
      <c r="DX258" s="159"/>
    </row>
    <row r="259" spans="3:128" s="173" customFormat="1" ht="15">
      <c r="C259" s="174"/>
      <c r="D259" s="174"/>
      <c r="E259" s="174"/>
      <c r="R259" s="176"/>
      <c r="S259" s="176"/>
      <c r="T259" s="176"/>
      <c r="U259" s="176"/>
      <c r="V259" s="176"/>
      <c r="W259" s="176" t="str">
        <f>IF(AND('Overflow Report'!$L257="SSO, Dry Weather",'Overflow Report'!$AA257="January"),'Overflow Report'!$N257,"0")</f>
        <v>0</v>
      </c>
      <c r="X259" s="176" t="str">
        <f>IF(AND('Overflow Report'!$L257="SSO, Dry Weather",'Overflow Report'!$AA257="February"),'Overflow Report'!$N257,"0")</f>
        <v>0</v>
      </c>
      <c r="Y259" s="176" t="str">
        <f>IF(AND('Overflow Report'!$L257="SSO, Dry Weather",'Overflow Report'!$AA257="March"),'Overflow Report'!$N257,"0")</f>
        <v>0</v>
      </c>
      <c r="Z259" s="176" t="str">
        <f>IF(AND('Overflow Report'!$L257="SSO, Dry Weather",'Overflow Report'!$AA257="April"),'Overflow Report'!$N257,"0")</f>
        <v>0</v>
      </c>
      <c r="AA259" s="176" t="str">
        <f>IF(AND('Overflow Report'!$L257="SSO, Dry Weather",'Overflow Report'!$AA257="May"),'Overflow Report'!$N257,"0")</f>
        <v>0</v>
      </c>
      <c r="AB259" s="176" t="str">
        <f>IF(AND('Overflow Report'!$L257="SSO, Dry Weather",'Overflow Report'!$AA257="June"),'Overflow Report'!$N257,"0")</f>
        <v>0</v>
      </c>
      <c r="AC259" s="176" t="str">
        <f>IF(AND('Overflow Report'!$L257="SSO, Dry Weather",'Overflow Report'!$AA257="July"),'Overflow Report'!$N257,"0")</f>
        <v>0</v>
      </c>
      <c r="AD259" s="176" t="str">
        <f>IF(AND('Overflow Report'!$L257="SSO, Dry Weather",'Overflow Report'!$AA257="August"),'Overflow Report'!$N257,"0")</f>
        <v>0</v>
      </c>
      <c r="AE259" s="176" t="str">
        <f>IF(AND('Overflow Report'!$L257="SSO, Dry Weather",'Overflow Report'!$AA257="September"),'Overflow Report'!$N257,"0")</f>
        <v>0</v>
      </c>
      <c r="AF259" s="176" t="str">
        <f>IF(AND('Overflow Report'!$L257="SSO, Dry Weather",'Overflow Report'!$AA257="October"),'Overflow Report'!$N257,"0")</f>
        <v>0</v>
      </c>
      <c r="AG259" s="176" t="str">
        <f>IF(AND('Overflow Report'!$L257="SSO, Dry Weather",'Overflow Report'!$AA257="November"),'Overflow Report'!$N257,"0")</f>
        <v>0</v>
      </c>
      <c r="AH259" s="176" t="str">
        <f>IF(AND('Overflow Report'!$L257="SSO, Dry Weather",'Overflow Report'!$AA257="December"),'Overflow Report'!$N257,"0")</f>
        <v>0</v>
      </c>
      <c r="AI259" s="176"/>
      <c r="AJ259" s="176" t="str">
        <f>IF(AND('Overflow Report'!$L257="SSO, Wet Weather",'Overflow Report'!$AA257="January"),'Overflow Report'!$N257,"0")</f>
        <v>0</v>
      </c>
      <c r="AK259" s="176" t="str">
        <f>IF(AND('Overflow Report'!$L257="SSO, Wet Weather",'Overflow Report'!$AA257="February"),'Overflow Report'!$N257,"0")</f>
        <v>0</v>
      </c>
      <c r="AL259" s="176" t="str">
        <f>IF(AND('Overflow Report'!$L257="SSO, Wet Weather",'Overflow Report'!$AA257="March"),'Overflow Report'!$N257,"0")</f>
        <v>0</v>
      </c>
      <c r="AM259" s="176" t="str">
        <f>IF(AND('Overflow Report'!$L257="SSO, Wet Weather",'Overflow Report'!$AA257="April"),'Overflow Report'!$N257,"0")</f>
        <v>0</v>
      </c>
      <c r="AN259" s="176" t="str">
        <f>IF(AND('Overflow Report'!$L257="SSO, Wet Weather",'Overflow Report'!$AA257="May"),'Overflow Report'!$N257,"0")</f>
        <v>0</v>
      </c>
      <c r="AO259" s="176" t="str">
        <f>IF(AND('Overflow Report'!$L257="SSO, Wet Weather",'Overflow Report'!$AA257="June"),'Overflow Report'!$N257,"0")</f>
        <v>0</v>
      </c>
      <c r="AP259" s="176" t="str">
        <f>IF(AND('Overflow Report'!$L257="SSO, Wet Weather",'Overflow Report'!$AA257="July"),'Overflow Report'!$N257,"0")</f>
        <v>0</v>
      </c>
      <c r="AQ259" s="176" t="str">
        <f>IF(AND('Overflow Report'!$L257="SSO, Wet Weather",'Overflow Report'!$AA257="August"),'Overflow Report'!$N257,"0")</f>
        <v>0</v>
      </c>
      <c r="AR259" s="176" t="str">
        <f>IF(AND('Overflow Report'!$L257="SSO, Wet Weather",'Overflow Report'!$AA257="September"),'Overflow Report'!$N257,"0")</f>
        <v>0</v>
      </c>
      <c r="AS259" s="176" t="str">
        <f>IF(AND('Overflow Report'!$L257="SSO, Wet Weather",'Overflow Report'!$AA257="October"),'Overflow Report'!$N257,"0")</f>
        <v>0</v>
      </c>
      <c r="AT259" s="176" t="str">
        <f>IF(AND('Overflow Report'!$L257="SSO, Wet Weather",'Overflow Report'!$AA257="November"),'Overflow Report'!$N257,"0")</f>
        <v>0</v>
      </c>
      <c r="AU259" s="176" t="str">
        <f>IF(AND('Overflow Report'!$L257="SSO, Wet Weather",'Overflow Report'!$AA257="December"),'Overflow Report'!$N257,"0")</f>
        <v>0</v>
      </c>
      <c r="AV259" s="176"/>
      <c r="AW259" s="176" t="str">
        <f>IF(AND('Overflow Report'!$L257="Release [Sewer], Dry Weather",'Overflow Report'!$AA257="January"),'Overflow Report'!$N257,"0")</f>
        <v>0</v>
      </c>
      <c r="AX259" s="176" t="str">
        <f>IF(AND('Overflow Report'!$L257="Release [Sewer], Dry Weather",'Overflow Report'!$AA257="February"),'Overflow Report'!$N257,"0")</f>
        <v>0</v>
      </c>
      <c r="AY259" s="176" t="str">
        <f>IF(AND('Overflow Report'!$L257="Release [Sewer], Dry Weather",'Overflow Report'!$AA257="March"),'Overflow Report'!$N257,"0")</f>
        <v>0</v>
      </c>
      <c r="AZ259" s="176" t="str">
        <f>IF(AND('Overflow Report'!$L257="Release [Sewer], Dry Weather",'Overflow Report'!$AA257="April"),'Overflow Report'!$N257,"0")</f>
        <v>0</v>
      </c>
      <c r="BA259" s="176" t="str">
        <f>IF(AND('Overflow Report'!$L257="Release [Sewer], Dry Weather",'Overflow Report'!$AA257="May"),'Overflow Report'!$N257,"0")</f>
        <v>0</v>
      </c>
      <c r="BB259" s="176" t="str">
        <f>IF(AND('Overflow Report'!$L257="Release [Sewer], Dry Weather",'Overflow Report'!$AA257="June"),'Overflow Report'!$N257,"0")</f>
        <v>0</v>
      </c>
      <c r="BC259" s="176" t="str">
        <f>IF(AND('Overflow Report'!$L257="Release [Sewer], Dry Weather",'Overflow Report'!$AA257="July"),'Overflow Report'!$N257,"0")</f>
        <v>0</v>
      </c>
      <c r="BD259" s="176" t="str">
        <f>IF(AND('Overflow Report'!$L257="Release [Sewer], Dry Weather",'Overflow Report'!$AA257="August"),'Overflow Report'!$N257,"0")</f>
        <v>0</v>
      </c>
      <c r="BE259" s="176" t="str">
        <f>IF(AND('Overflow Report'!$L257="Release [Sewer], Dry Weather",'Overflow Report'!$AA257="September"),'Overflow Report'!$N257,"0")</f>
        <v>0</v>
      </c>
      <c r="BF259" s="176" t="str">
        <f>IF(AND('Overflow Report'!$L257="Release [Sewer], Dry Weather",'Overflow Report'!$AA257="October"),'Overflow Report'!$N257,"0")</f>
        <v>0</v>
      </c>
      <c r="BG259" s="176" t="str">
        <f>IF(AND('Overflow Report'!$L257="Release [Sewer], Dry Weather",'Overflow Report'!$AA257="November"),'Overflow Report'!$N257,"0")</f>
        <v>0</v>
      </c>
      <c r="BH259" s="176" t="str">
        <f>IF(AND('Overflow Report'!$L257="Release [Sewer], Dry Weather",'Overflow Report'!$AA257="December"),'Overflow Report'!$N257,"0")</f>
        <v>0</v>
      </c>
      <c r="BI259" s="176"/>
      <c r="BJ259" s="176" t="str">
        <f>IF(AND('Overflow Report'!$L257="Release [Sewer], Wet Weather",'Overflow Report'!$AA257="January"),'Overflow Report'!$N257,"0")</f>
        <v>0</v>
      </c>
      <c r="BK259" s="176" t="str">
        <f>IF(AND('Overflow Report'!$L257="Release [Sewer], Wet Weather",'Overflow Report'!$AA257="February"),'Overflow Report'!$N257,"0")</f>
        <v>0</v>
      </c>
      <c r="BL259" s="176" t="str">
        <f>IF(AND('Overflow Report'!$L257="Release [Sewer], Wet Weather",'Overflow Report'!$AA257="March"),'Overflow Report'!$N257,"0")</f>
        <v>0</v>
      </c>
      <c r="BM259" s="176" t="str">
        <f>IF(AND('Overflow Report'!$L257="Release [Sewer], Wet Weather",'Overflow Report'!$AA257="April"),'Overflow Report'!$N257,"0")</f>
        <v>0</v>
      </c>
      <c r="BN259" s="176" t="str">
        <f>IF(AND('Overflow Report'!$L257="Release [Sewer], Wet Weather",'Overflow Report'!$AA257="May"),'Overflow Report'!$N257,"0")</f>
        <v>0</v>
      </c>
      <c r="BO259" s="176" t="str">
        <f>IF(AND('Overflow Report'!$L257="Release [Sewer], Wet Weather",'Overflow Report'!$AA257="June"),'Overflow Report'!$N257,"0")</f>
        <v>0</v>
      </c>
      <c r="BP259" s="176" t="str">
        <f>IF(AND('Overflow Report'!$L257="Release [Sewer], Wet Weather",'Overflow Report'!$AA257="July"),'Overflow Report'!$N257,"0")</f>
        <v>0</v>
      </c>
      <c r="BQ259" s="176" t="str">
        <f>IF(AND('Overflow Report'!$L257="Release [Sewer], Wet Weather",'Overflow Report'!$AA257="August"),'Overflow Report'!$N257,"0")</f>
        <v>0</v>
      </c>
      <c r="BR259" s="176" t="str">
        <f>IF(AND('Overflow Report'!$L257="Release [Sewer], Wet Weather",'Overflow Report'!$AA257="September"),'Overflow Report'!$N257,"0")</f>
        <v>0</v>
      </c>
      <c r="BS259" s="176" t="str">
        <f>IF(AND('Overflow Report'!$L257="Release [Sewer], Wet Weather",'Overflow Report'!$AA257="October"),'Overflow Report'!$N257,"0")</f>
        <v>0</v>
      </c>
      <c r="BT259" s="176" t="str">
        <f>IF(AND('Overflow Report'!$L257="Release [Sewer], Wet Weather",'Overflow Report'!$AA257="November"),'Overflow Report'!$N257,"0")</f>
        <v>0</v>
      </c>
      <c r="BU259" s="176" t="str">
        <f>IF(AND('Overflow Report'!$L257="Release [Sewer], Wet Weather",'Overflow Report'!$AA257="December"),'Overflow Report'!$N257,"0")</f>
        <v>0</v>
      </c>
      <c r="BV259" s="176"/>
      <c r="BW259" s="176"/>
      <c r="BX259" s="176"/>
      <c r="BY259" s="176"/>
      <c r="BZ259" s="176"/>
      <c r="CA259" s="176"/>
      <c r="CB259" s="176"/>
      <c r="CC259" s="176"/>
      <c r="CD259" s="176"/>
      <c r="CE259" s="176"/>
      <c r="CF259" s="176"/>
      <c r="CG259" s="176"/>
      <c r="CH259" s="176"/>
      <c r="CI259" s="176"/>
      <c r="CJ259" s="176"/>
      <c r="DK259" s="159"/>
      <c r="DL259" s="159"/>
      <c r="DM259" s="159"/>
      <c r="DN259" s="159"/>
      <c r="DO259" s="159"/>
      <c r="DP259" s="159"/>
      <c r="DQ259" s="159"/>
      <c r="DR259" s="159"/>
      <c r="DS259" s="159"/>
      <c r="DT259" s="159"/>
      <c r="DU259" s="159"/>
      <c r="DV259" s="159"/>
      <c r="DW259" s="159"/>
      <c r="DX259" s="159"/>
    </row>
    <row r="260" spans="3:128" s="173" customFormat="1" ht="15">
      <c r="C260" s="174"/>
      <c r="D260" s="174"/>
      <c r="E260" s="174"/>
      <c r="R260" s="176"/>
      <c r="S260" s="176"/>
      <c r="T260" s="176"/>
      <c r="U260" s="176"/>
      <c r="V260" s="176"/>
      <c r="W260" s="176" t="str">
        <f>IF(AND('Overflow Report'!$L258="SSO, Dry Weather",'Overflow Report'!$AA258="January"),'Overflow Report'!$N258,"0")</f>
        <v>0</v>
      </c>
      <c r="X260" s="176" t="str">
        <f>IF(AND('Overflow Report'!$L258="SSO, Dry Weather",'Overflow Report'!$AA258="February"),'Overflow Report'!$N258,"0")</f>
        <v>0</v>
      </c>
      <c r="Y260" s="176" t="str">
        <f>IF(AND('Overflow Report'!$L258="SSO, Dry Weather",'Overflow Report'!$AA258="March"),'Overflow Report'!$N258,"0")</f>
        <v>0</v>
      </c>
      <c r="Z260" s="176" t="str">
        <f>IF(AND('Overflow Report'!$L258="SSO, Dry Weather",'Overflow Report'!$AA258="April"),'Overflow Report'!$N258,"0")</f>
        <v>0</v>
      </c>
      <c r="AA260" s="176" t="str">
        <f>IF(AND('Overflow Report'!$L258="SSO, Dry Weather",'Overflow Report'!$AA258="May"),'Overflow Report'!$N258,"0")</f>
        <v>0</v>
      </c>
      <c r="AB260" s="176" t="str">
        <f>IF(AND('Overflow Report'!$L258="SSO, Dry Weather",'Overflow Report'!$AA258="June"),'Overflow Report'!$N258,"0")</f>
        <v>0</v>
      </c>
      <c r="AC260" s="176" t="str">
        <f>IF(AND('Overflow Report'!$L258="SSO, Dry Weather",'Overflow Report'!$AA258="July"),'Overflow Report'!$N258,"0")</f>
        <v>0</v>
      </c>
      <c r="AD260" s="176" t="str">
        <f>IF(AND('Overflow Report'!$L258="SSO, Dry Weather",'Overflow Report'!$AA258="August"),'Overflow Report'!$N258,"0")</f>
        <v>0</v>
      </c>
      <c r="AE260" s="176" t="str">
        <f>IF(AND('Overflow Report'!$L258="SSO, Dry Weather",'Overflow Report'!$AA258="September"),'Overflow Report'!$N258,"0")</f>
        <v>0</v>
      </c>
      <c r="AF260" s="176" t="str">
        <f>IF(AND('Overflow Report'!$L258="SSO, Dry Weather",'Overflow Report'!$AA258="October"),'Overflow Report'!$N258,"0")</f>
        <v>0</v>
      </c>
      <c r="AG260" s="176" t="str">
        <f>IF(AND('Overflow Report'!$L258="SSO, Dry Weather",'Overflow Report'!$AA258="November"),'Overflow Report'!$N258,"0")</f>
        <v>0</v>
      </c>
      <c r="AH260" s="176" t="str">
        <f>IF(AND('Overflow Report'!$L258="SSO, Dry Weather",'Overflow Report'!$AA258="December"),'Overflow Report'!$N258,"0")</f>
        <v>0</v>
      </c>
      <c r="AI260" s="176"/>
      <c r="AJ260" s="176" t="str">
        <f>IF(AND('Overflow Report'!$L258="SSO, Wet Weather",'Overflow Report'!$AA258="January"),'Overflow Report'!$N258,"0")</f>
        <v>0</v>
      </c>
      <c r="AK260" s="176" t="str">
        <f>IF(AND('Overflow Report'!$L258="SSO, Wet Weather",'Overflow Report'!$AA258="February"),'Overflow Report'!$N258,"0")</f>
        <v>0</v>
      </c>
      <c r="AL260" s="176" t="str">
        <f>IF(AND('Overflow Report'!$L258="SSO, Wet Weather",'Overflow Report'!$AA258="March"),'Overflow Report'!$N258,"0")</f>
        <v>0</v>
      </c>
      <c r="AM260" s="176" t="str">
        <f>IF(AND('Overflow Report'!$L258="SSO, Wet Weather",'Overflow Report'!$AA258="April"),'Overflow Report'!$N258,"0")</f>
        <v>0</v>
      </c>
      <c r="AN260" s="176" t="str">
        <f>IF(AND('Overflow Report'!$L258="SSO, Wet Weather",'Overflow Report'!$AA258="May"),'Overflow Report'!$N258,"0")</f>
        <v>0</v>
      </c>
      <c r="AO260" s="176" t="str">
        <f>IF(AND('Overflow Report'!$L258="SSO, Wet Weather",'Overflow Report'!$AA258="June"),'Overflow Report'!$N258,"0")</f>
        <v>0</v>
      </c>
      <c r="AP260" s="176" t="str">
        <f>IF(AND('Overflow Report'!$L258="SSO, Wet Weather",'Overflow Report'!$AA258="July"),'Overflow Report'!$N258,"0")</f>
        <v>0</v>
      </c>
      <c r="AQ260" s="176" t="str">
        <f>IF(AND('Overflow Report'!$L258="SSO, Wet Weather",'Overflow Report'!$AA258="August"),'Overflow Report'!$N258,"0")</f>
        <v>0</v>
      </c>
      <c r="AR260" s="176" t="str">
        <f>IF(AND('Overflow Report'!$L258="SSO, Wet Weather",'Overflow Report'!$AA258="September"),'Overflow Report'!$N258,"0")</f>
        <v>0</v>
      </c>
      <c r="AS260" s="176" t="str">
        <f>IF(AND('Overflow Report'!$L258="SSO, Wet Weather",'Overflow Report'!$AA258="October"),'Overflow Report'!$N258,"0")</f>
        <v>0</v>
      </c>
      <c r="AT260" s="176" t="str">
        <f>IF(AND('Overflow Report'!$L258="SSO, Wet Weather",'Overflow Report'!$AA258="November"),'Overflow Report'!$N258,"0")</f>
        <v>0</v>
      </c>
      <c r="AU260" s="176" t="str">
        <f>IF(AND('Overflow Report'!$L258="SSO, Wet Weather",'Overflow Report'!$AA258="December"),'Overflow Report'!$N258,"0")</f>
        <v>0</v>
      </c>
      <c r="AV260" s="176"/>
      <c r="AW260" s="176" t="str">
        <f>IF(AND('Overflow Report'!$L258="Release [Sewer], Dry Weather",'Overflow Report'!$AA258="January"),'Overflow Report'!$N258,"0")</f>
        <v>0</v>
      </c>
      <c r="AX260" s="176" t="str">
        <f>IF(AND('Overflow Report'!$L258="Release [Sewer], Dry Weather",'Overflow Report'!$AA258="February"),'Overflow Report'!$N258,"0")</f>
        <v>0</v>
      </c>
      <c r="AY260" s="176" t="str">
        <f>IF(AND('Overflow Report'!$L258="Release [Sewer], Dry Weather",'Overflow Report'!$AA258="March"),'Overflow Report'!$N258,"0")</f>
        <v>0</v>
      </c>
      <c r="AZ260" s="176" t="str">
        <f>IF(AND('Overflow Report'!$L258="Release [Sewer], Dry Weather",'Overflow Report'!$AA258="April"),'Overflow Report'!$N258,"0")</f>
        <v>0</v>
      </c>
      <c r="BA260" s="176" t="str">
        <f>IF(AND('Overflow Report'!$L258="Release [Sewer], Dry Weather",'Overflow Report'!$AA258="May"),'Overflow Report'!$N258,"0")</f>
        <v>0</v>
      </c>
      <c r="BB260" s="176" t="str">
        <f>IF(AND('Overflow Report'!$L258="Release [Sewer], Dry Weather",'Overflow Report'!$AA258="June"),'Overflow Report'!$N258,"0")</f>
        <v>0</v>
      </c>
      <c r="BC260" s="176" t="str">
        <f>IF(AND('Overflow Report'!$L258="Release [Sewer], Dry Weather",'Overflow Report'!$AA258="July"),'Overflow Report'!$N258,"0")</f>
        <v>0</v>
      </c>
      <c r="BD260" s="176" t="str">
        <f>IF(AND('Overflow Report'!$L258="Release [Sewer], Dry Weather",'Overflow Report'!$AA258="August"),'Overflow Report'!$N258,"0")</f>
        <v>0</v>
      </c>
      <c r="BE260" s="176" t="str">
        <f>IF(AND('Overflow Report'!$L258="Release [Sewer], Dry Weather",'Overflow Report'!$AA258="September"),'Overflow Report'!$N258,"0")</f>
        <v>0</v>
      </c>
      <c r="BF260" s="176" t="str">
        <f>IF(AND('Overflow Report'!$L258="Release [Sewer], Dry Weather",'Overflow Report'!$AA258="October"),'Overflow Report'!$N258,"0")</f>
        <v>0</v>
      </c>
      <c r="BG260" s="176" t="str">
        <f>IF(AND('Overflow Report'!$L258="Release [Sewer], Dry Weather",'Overflow Report'!$AA258="November"),'Overflow Report'!$N258,"0")</f>
        <v>0</v>
      </c>
      <c r="BH260" s="176" t="str">
        <f>IF(AND('Overflow Report'!$L258="Release [Sewer], Dry Weather",'Overflow Report'!$AA258="December"),'Overflow Report'!$N258,"0")</f>
        <v>0</v>
      </c>
      <c r="BI260" s="176"/>
      <c r="BJ260" s="176" t="str">
        <f>IF(AND('Overflow Report'!$L258="Release [Sewer], Wet Weather",'Overflow Report'!$AA258="January"),'Overflow Report'!$N258,"0")</f>
        <v>0</v>
      </c>
      <c r="BK260" s="176" t="str">
        <f>IF(AND('Overflow Report'!$L258="Release [Sewer], Wet Weather",'Overflow Report'!$AA258="February"),'Overflow Report'!$N258,"0")</f>
        <v>0</v>
      </c>
      <c r="BL260" s="176" t="str">
        <f>IF(AND('Overflow Report'!$L258="Release [Sewer], Wet Weather",'Overflow Report'!$AA258="March"),'Overflow Report'!$N258,"0")</f>
        <v>0</v>
      </c>
      <c r="BM260" s="176" t="str">
        <f>IF(AND('Overflow Report'!$L258="Release [Sewer], Wet Weather",'Overflow Report'!$AA258="April"),'Overflow Report'!$N258,"0")</f>
        <v>0</v>
      </c>
      <c r="BN260" s="176" t="str">
        <f>IF(AND('Overflow Report'!$L258="Release [Sewer], Wet Weather",'Overflow Report'!$AA258="May"),'Overflow Report'!$N258,"0")</f>
        <v>0</v>
      </c>
      <c r="BO260" s="176" t="str">
        <f>IF(AND('Overflow Report'!$L258="Release [Sewer], Wet Weather",'Overflow Report'!$AA258="June"),'Overflow Report'!$N258,"0")</f>
        <v>0</v>
      </c>
      <c r="BP260" s="176" t="str">
        <f>IF(AND('Overflow Report'!$L258="Release [Sewer], Wet Weather",'Overflow Report'!$AA258="July"),'Overflow Report'!$N258,"0")</f>
        <v>0</v>
      </c>
      <c r="BQ260" s="176" t="str">
        <f>IF(AND('Overflow Report'!$L258="Release [Sewer], Wet Weather",'Overflow Report'!$AA258="August"),'Overflow Report'!$N258,"0")</f>
        <v>0</v>
      </c>
      <c r="BR260" s="176" t="str">
        <f>IF(AND('Overflow Report'!$L258="Release [Sewer], Wet Weather",'Overflow Report'!$AA258="September"),'Overflow Report'!$N258,"0")</f>
        <v>0</v>
      </c>
      <c r="BS260" s="176" t="str">
        <f>IF(AND('Overflow Report'!$L258="Release [Sewer], Wet Weather",'Overflow Report'!$AA258="October"),'Overflow Report'!$N258,"0")</f>
        <v>0</v>
      </c>
      <c r="BT260" s="176" t="str">
        <f>IF(AND('Overflow Report'!$L258="Release [Sewer], Wet Weather",'Overflow Report'!$AA258="November"),'Overflow Report'!$N258,"0")</f>
        <v>0</v>
      </c>
      <c r="BU260" s="176" t="str">
        <f>IF(AND('Overflow Report'!$L258="Release [Sewer], Wet Weather",'Overflow Report'!$AA258="December"),'Overflow Report'!$N258,"0")</f>
        <v>0</v>
      </c>
      <c r="BV260" s="176"/>
      <c r="BW260" s="176"/>
      <c r="BX260" s="176"/>
      <c r="BY260" s="176"/>
      <c r="BZ260" s="176"/>
      <c r="CA260" s="176"/>
      <c r="CB260" s="176"/>
      <c r="CC260" s="176"/>
      <c r="CD260" s="176"/>
      <c r="CE260" s="176"/>
      <c r="CF260" s="176"/>
      <c r="CG260" s="176"/>
      <c r="CH260" s="176"/>
      <c r="CI260" s="176"/>
      <c r="CJ260" s="176"/>
      <c r="DK260" s="159"/>
      <c r="DL260" s="159"/>
      <c r="DM260" s="159"/>
      <c r="DN260" s="159"/>
      <c r="DO260" s="159"/>
      <c r="DP260" s="159"/>
      <c r="DQ260" s="159"/>
      <c r="DR260" s="159"/>
      <c r="DS260" s="159"/>
      <c r="DT260" s="159"/>
      <c r="DU260" s="159"/>
      <c r="DV260" s="159"/>
      <c r="DW260" s="159"/>
      <c r="DX260" s="159"/>
    </row>
    <row r="261" spans="3:128" s="173" customFormat="1" ht="15">
      <c r="C261" s="174"/>
      <c r="D261" s="174"/>
      <c r="E261" s="174"/>
      <c r="R261" s="176"/>
      <c r="S261" s="176"/>
      <c r="T261" s="176"/>
      <c r="U261" s="176"/>
      <c r="V261" s="176"/>
      <c r="W261" s="176" t="str">
        <f>IF(AND('Overflow Report'!$L259="SSO, Dry Weather",'Overflow Report'!$AA259="January"),'Overflow Report'!$N259,"0")</f>
        <v>0</v>
      </c>
      <c r="X261" s="176" t="str">
        <f>IF(AND('Overflow Report'!$L259="SSO, Dry Weather",'Overflow Report'!$AA259="February"),'Overflow Report'!$N259,"0")</f>
        <v>0</v>
      </c>
      <c r="Y261" s="176" t="str">
        <f>IF(AND('Overflow Report'!$L259="SSO, Dry Weather",'Overflow Report'!$AA259="March"),'Overflow Report'!$N259,"0")</f>
        <v>0</v>
      </c>
      <c r="Z261" s="176" t="str">
        <f>IF(AND('Overflow Report'!$L259="SSO, Dry Weather",'Overflow Report'!$AA259="April"),'Overflow Report'!$N259,"0")</f>
        <v>0</v>
      </c>
      <c r="AA261" s="176" t="str">
        <f>IF(AND('Overflow Report'!$L259="SSO, Dry Weather",'Overflow Report'!$AA259="May"),'Overflow Report'!$N259,"0")</f>
        <v>0</v>
      </c>
      <c r="AB261" s="176" t="str">
        <f>IF(AND('Overflow Report'!$L259="SSO, Dry Weather",'Overflow Report'!$AA259="June"),'Overflow Report'!$N259,"0")</f>
        <v>0</v>
      </c>
      <c r="AC261" s="176" t="str">
        <f>IF(AND('Overflow Report'!$L259="SSO, Dry Weather",'Overflow Report'!$AA259="July"),'Overflow Report'!$N259,"0")</f>
        <v>0</v>
      </c>
      <c r="AD261" s="176" t="str">
        <f>IF(AND('Overflow Report'!$L259="SSO, Dry Weather",'Overflow Report'!$AA259="August"),'Overflow Report'!$N259,"0")</f>
        <v>0</v>
      </c>
      <c r="AE261" s="176" t="str">
        <f>IF(AND('Overflow Report'!$L259="SSO, Dry Weather",'Overflow Report'!$AA259="September"),'Overflow Report'!$N259,"0")</f>
        <v>0</v>
      </c>
      <c r="AF261" s="176" t="str">
        <f>IF(AND('Overflow Report'!$L259="SSO, Dry Weather",'Overflow Report'!$AA259="October"),'Overflow Report'!$N259,"0")</f>
        <v>0</v>
      </c>
      <c r="AG261" s="176" t="str">
        <f>IF(AND('Overflow Report'!$L259="SSO, Dry Weather",'Overflow Report'!$AA259="November"),'Overflow Report'!$N259,"0")</f>
        <v>0</v>
      </c>
      <c r="AH261" s="176" t="str">
        <f>IF(AND('Overflow Report'!$L259="SSO, Dry Weather",'Overflow Report'!$AA259="December"),'Overflow Report'!$N259,"0")</f>
        <v>0</v>
      </c>
      <c r="AI261" s="176"/>
      <c r="AJ261" s="176" t="str">
        <f>IF(AND('Overflow Report'!$L259="SSO, Wet Weather",'Overflow Report'!$AA259="January"),'Overflow Report'!$N259,"0")</f>
        <v>0</v>
      </c>
      <c r="AK261" s="176" t="str">
        <f>IF(AND('Overflow Report'!$L259="SSO, Wet Weather",'Overflow Report'!$AA259="February"),'Overflow Report'!$N259,"0")</f>
        <v>0</v>
      </c>
      <c r="AL261" s="176" t="str">
        <f>IF(AND('Overflow Report'!$L259="SSO, Wet Weather",'Overflow Report'!$AA259="March"),'Overflow Report'!$N259,"0")</f>
        <v>0</v>
      </c>
      <c r="AM261" s="176" t="str">
        <f>IF(AND('Overflow Report'!$L259="SSO, Wet Weather",'Overflow Report'!$AA259="April"),'Overflow Report'!$N259,"0")</f>
        <v>0</v>
      </c>
      <c r="AN261" s="176" t="str">
        <f>IF(AND('Overflow Report'!$L259="SSO, Wet Weather",'Overflow Report'!$AA259="May"),'Overflow Report'!$N259,"0")</f>
        <v>0</v>
      </c>
      <c r="AO261" s="176" t="str">
        <f>IF(AND('Overflow Report'!$L259="SSO, Wet Weather",'Overflow Report'!$AA259="June"),'Overflow Report'!$N259,"0")</f>
        <v>0</v>
      </c>
      <c r="AP261" s="176" t="str">
        <f>IF(AND('Overflow Report'!$L259="SSO, Wet Weather",'Overflow Report'!$AA259="July"),'Overflow Report'!$N259,"0")</f>
        <v>0</v>
      </c>
      <c r="AQ261" s="176" t="str">
        <f>IF(AND('Overflow Report'!$L259="SSO, Wet Weather",'Overflow Report'!$AA259="August"),'Overflow Report'!$N259,"0")</f>
        <v>0</v>
      </c>
      <c r="AR261" s="176" t="str">
        <f>IF(AND('Overflow Report'!$L259="SSO, Wet Weather",'Overflow Report'!$AA259="September"),'Overflow Report'!$N259,"0")</f>
        <v>0</v>
      </c>
      <c r="AS261" s="176" t="str">
        <f>IF(AND('Overflow Report'!$L259="SSO, Wet Weather",'Overflow Report'!$AA259="October"),'Overflow Report'!$N259,"0")</f>
        <v>0</v>
      </c>
      <c r="AT261" s="176" t="str">
        <f>IF(AND('Overflow Report'!$L259="SSO, Wet Weather",'Overflow Report'!$AA259="November"),'Overflow Report'!$N259,"0")</f>
        <v>0</v>
      </c>
      <c r="AU261" s="176" t="str">
        <f>IF(AND('Overflow Report'!$L259="SSO, Wet Weather",'Overflow Report'!$AA259="December"),'Overflow Report'!$N259,"0")</f>
        <v>0</v>
      </c>
      <c r="AV261" s="176"/>
      <c r="AW261" s="176" t="str">
        <f>IF(AND('Overflow Report'!$L259="Release [Sewer], Dry Weather",'Overflow Report'!$AA259="January"),'Overflow Report'!$N259,"0")</f>
        <v>0</v>
      </c>
      <c r="AX261" s="176" t="str">
        <f>IF(AND('Overflow Report'!$L259="Release [Sewer], Dry Weather",'Overflow Report'!$AA259="February"),'Overflow Report'!$N259,"0")</f>
        <v>0</v>
      </c>
      <c r="AY261" s="176" t="str">
        <f>IF(AND('Overflow Report'!$L259="Release [Sewer], Dry Weather",'Overflow Report'!$AA259="March"),'Overflow Report'!$N259,"0")</f>
        <v>0</v>
      </c>
      <c r="AZ261" s="176" t="str">
        <f>IF(AND('Overflow Report'!$L259="Release [Sewer], Dry Weather",'Overflow Report'!$AA259="April"),'Overflow Report'!$N259,"0")</f>
        <v>0</v>
      </c>
      <c r="BA261" s="176" t="str">
        <f>IF(AND('Overflow Report'!$L259="Release [Sewer], Dry Weather",'Overflow Report'!$AA259="May"),'Overflow Report'!$N259,"0")</f>
        <v>0</v>
      </c>
      <c r="BB261" s="176" t="str">
        <f>IF(AND('Overflow Report'!$L259="Release [Sewer], Dry Weather",'Overflow Report'!$AA259="June"),'Overflow Report'!$N259,"0")</f>
        <v>0</v>
      </c>
      <c r="BC261" s="176" t="str">
        <f>IF(AND('Overflow Report'!$L259="Release [Sewer], Dry Weather",'Overflow Report'!$AA259="July"),'Overflow Report'!$N259,"0")</f>
        <v>0</v>
      </c>
      <c r="BD261" s="176" t="str">
        <f>IF(AND('Overflow Report'!$L259="Release [Sewer], Dry Weather",'Overflow Report'!$AA259="August"),'Overflow Report'!$N259,"0")</f>
        <v>0</v>
      </c>
      <c r="BE261" s="176" t="str">
        <f>IF(AND('Overflow Report'!$L259="Release [Sewer], Dry Weather",'Overflow Report'!$AA259="September"),'Overflow Report'!$N259,"0")</f>
        <v>0</v>
      </c>
      <c r="BF261" s="176" t="str">
        <f>IF(AND('Overflow Report'!$L259="Release [Sewer], Dry Weather",'Overflow Report'!$AA259="October"),'Overflow Report'!$N259,"0")</f>
        <v>0</v>
      </c>
      <c r="BG261" s="176" t="str">
        <f>IF(AND('Overflow Report'!$L259="Release [Sewer], Dry Weather",'Overflow Report'!$AA259="November"),'Overflow Report'!$N259,"0")</f>
        <v>0</v>
      </c>
      <c r="BH261" s="176" t="str">
        <f>IF(AND('Overflow Report'!$L259="Release [Sewer], Dry Weather",'Overflow Report'!$AA259="December"),'Overflow Report'!$N259,"0")</f>
        <v>0</v>
      </c>
      <c r="BI261" s="176"/>
      <c r="BJ261" s="176" t="str">
        <f>IF(AND('Overflow Report'!$L259="Release [Sewer], Wet Weather",'Overflow Report'!$AA259="January"),'Overflow Report'!$N259,"0")</f>
        <v>0</v>
      </c>
      <c r="BK261" s="176" t="str">
        <f>IF(AND('Overflow Report'!$L259="Release [Sewer], Wet Weather",'Overflow Report'!$AA259="February"),'Overflow Report'!$N259,"0")</f>
        <v>0</v>
      </c>
      <c r="BL261" s="176" t="str">
        <f>IF(AND('Overflow Report'!$L259="Release [Sewer], Wet Weather",'Overflow Report'!$AA259="March"),'Overflow Report'!$N259,"0")</f>
        <v>0</v>
      </c>
      <c r="BM261" s="176" t="str">
        <f>IF(AND('Overflow Report'!$L259="Release [Sewer], Wet Weather",'Overflow Report'!$AA259="April"),'Overflow Report'!$N259,"0")</f>
        <v>0</v>
      </c>
      <c r="BN261" s="176" t="str">
        <f>IF(AND('Overflow Report'!$L259="Release [Sewer], Wet Weather",'Overflow Report'!$AA259="May"),'Overflow Report'!$N259,"0")</f>
        <v>0</v>
      </c>
      <c r="BO261" s="176" t="str">
        <f>IF(AND('Overflow Report'!$L259="Release [Sewer], Wet Weather",'Overflow Report'!$AA259="June"),'Overflow Report'!$N259,"0")</f>
        <v>0</v>
      </c>
      <c r="BP261" s="176" t="str">
        <f>IF(AND('Overflow Report'!$L259="Release [Sewer], Wet Weather",'Overflow Report'!$AA259="July"),'Overflow Report'!$N259,"0")</f>
        <v>0</v>
      </c>
      <c r="BQ261" s="176" t="str">
        <f>IF(AND('Overflow Report'!$L259="Release [Sewer], Wet Weather",'Overflow Report'!$AA259="August"),'Overflow Report'!$N259,"0")</f>
        <v>0</v>
      </c>
      <c r="BR261" s="176" t="str">
        <f>IF(AND('Overflow Report'!$L259="Release [Sewer], Wet Weather",'Overflow Report'!$AA259="September"),'Overflow Report'!$N259,"0")</f>
        <v>0</v>
      </c>
      <c r="BS261" s="176" t="str">
        <f>IF(AND('Overflow Report'!$L259="Release [Sewer], Wet Weather",'Overflow Report'!$AA259="October"),'Overflow Report'!$N259,"0")</f>
        <v>0</v>
      </c>
      <c r="BT261" s="176" t="str">
        <f>IF(AND('Overflow Report'!$L259="Release [Sewer], Wet Weather",'Overflow Report'!$AA259="November"),'Overflow Report'!$N259,"0")</f>
        <v>0</v>
      </c>
      <c r="BU261" s="176" t="str">
        <f>IF(AND('Overflow Report'!$L259="Release [Sewer], Wet Weather",'Overflow Report'!$AA259="December"),'Overflow Report'!$N259,"0")</f>
        <v>0</v>
      </c>
      <c r="BV261" s="176"/>
      <c r="BW261" s="176"/>
      <c r="BX261" s="176"/>
      <c r="BY261" s="176"/>
      <c r="BZ261" s="176"/>
      <c r="CA261" s="176"/>
      <c r="CB261" s="176"/>
      <c r="CC261" s="176"/>
      <c r="CD261" s="176"/>
      <c r="CE261" s="176"/>
      <c r="CF261" s="176"/>
      <c r="CG261" s="176"/>
      <c r="CH261" s="176"/>
      <c r="CI261" s="176"/>
      <c r="CJ261" s="176"/>
      <c r="DK261" s="159"/>
      <c r="DL261" s="159"/>
      <c r="DM261" s="159"/>
      <c r="DN261" s="159"/>
      <c r="DO261" s="159"/>
      <c r="DP261" s="159"/>
      <c r="DQ261" s="159"/>
      <c r="DR261" s="159"/>
      <c r="DS261" s="159"/>
      <c r="DT261" s="159"/>
      <c r="DU261" s="159"/>
      <c r="DV261" s="159"/>
      <c r="DW261" s="159"/>
      <c r="DX261" s="159"/>
    </row>
    <row r="262" spans="3:128" s="173" customFormat="1" ht="15">
      <c r="C262" s="174"/>
      <c r="D262" s="174"/>
      <c r="E262" s="174"/>
      <c r="R262" s="176"/>
      <c r="S262" s="176"/>
      <c r="T262" s="176"/>
      <c r="U262" s="176"/>
      <c r="V262" s="176"/>
      <c r="W262" s="176" t="str">
        <f>IF(AND('Overflow Report'!$L260="SSO, Dry Weather",'Overflow Report'!$AA260="January"),'Overflow Report'!$N260,"0")</f>
        <v>0</v>
      </c>
      <c r="X262" s="176" t="str">
        <f>IF(AND('Overflow Report'!$L260="SSO, Dry Weather",'Overflow Report'!$AA260="February"),'Overflow Report'!$N260,"0")</f>
        <v>0</v>
      </c>
      <c r="Y262" s="176" t="str">
        <f>IF(AND('Overflow Report'!$L260="SSO, Dry Weather",'Overflow Report'!$AA260="March"),'Overflow Report'!$N260,"0")</f>
        <v>0</v>
      </c>
      <c r="Z262" s="176" t="str">
        <f>IF(AND('Overflow Report'!$L260="SSO, Dry Weather",'Overflow Report'!$AA260="April"),'Overflow Report'!$N260,"0")</f>
        <v>0</v>
      </c>
      <c r="AA262" s="176" t="str">
        <f>IF(AND('Overflow Report'!$L260="SSO, Dry Weather",'Overflow Report'!$AA260="May"),'Overflow Report'!$N260,"0")</f>
        <v>0</v>
      </c>
      <c r="AB262" s="176" t="str">
        <f>IF(AND('Overflow Report'!$L260="SSO, Dry Weather",'Overflow Report'!$AA260="June"),'Overflow Report'!$N260,"0")</f>
        <v>0</v>
      </c>
      <c r="AC262" s="176" t="str">
        <f>IF(AND('Overflow Report'!$L260="SSO, Dry Weather",'Overflow Report'!$AA260="July"),'Overflow Report'!$N260,"0")</f>
        <v>0</v>
      </c>
      <c r="AD262" s="176" t="str">
        <f>IF(AND('Overflow Report'!$L260="SSO, Dry Weather",'Overflow Report'!$AA260="August"),'Overflow Report'!$N260,"0")</f>
        <v>0</v>
      </c>
      <c r="AE262" s="176" t="str">
        <f>IF(AND('Overflow Report'!$L260="SSO, Dry Weather",'Overflow Report'!$AA260="September"),'Overflow Report'!$N260,"0")</f>
        <v>0</v>
      </c>
      <c r="AF262" s="176" t="str">
        <f>IF(AND('Overflow Report'!$L260="SSO, Dry Weather",'Overflow Report'!$AA260="October"),'Overflow Report'!$N260,"0")</f>
        <v>0</v>
      </c>
      <c r="AG262" s="176" t="str">
        <f>IF(AND('Overflow Report'!$L260="SSO, Dry Weather",'Overflow Report'!$AA260="November"),'Overflow Report'!$N260,"0")</f>
        <v>0</v>
      </c>
      <c r="AH262" s="176" t="str">
        <f>IF(AND('Overflow Report'!$L260="SSO, Dry Weather",'Overflow Report'!$AA260="December"),'Overflow Report'!$N260,"0")</f>
        <v>0</v>
      </c>
      <c r="AI262" s="176"/>
      <c r="AJ262" s="176" t="str">
        <f>IF(AND('Overflow Report'!$L260="SSO, Wet Weather",'Overflow Report'!$AA260="January"),'Overflow Report'!$N260,"0")</f>
        <v>0</v>
      </c>
      <c r="AK262" s="176" t="str">
        <f>IF(AND('Overflow Report'!$L260="SSO, Wet Weather",'Overflow Report'!$AA260="February"),'Overflow Report'!$N260,"0")</f>
        <v>0</v>
      </c>
      <c r="AL262" s="176" t="str">
        <f>IF(AND('Overflow Report'!$L260="SSO, Wet Weather",'Overflow Report'!$AA260="March"),'Overflow Report'!$N260,"0")</f>
        <v>0</v>
      </c>
      <c r="AM262" s="176" t="str">
        <f>IF(AND('Overflow Report'!$L260="SSO, Wet Weather",'Overflow Report'!$AA260="April"),'Overflow Report'!$N260,"0")</f>
        <v>0</v>
      </c>
      <c r="AN262" s="176" t="str">
        <f>IF(AND('Overflow Report'!$L260="SSO, Wet Weather",'Overflow Report'!$AA260="May"),'Overflow Report'!$N260,"0")</f>
        <v>0</v>
      </c>
      <c r="AO262" s="176" t="str">
        <f>IF(AND('Overflow Report'!$L260="SSO, Wet Weather",'Overflow Report'!$AA260="June"),'Overflow Report'!$N260,"0")</f>
        <v>0</v>
      </c>
      <c r="AP262" s="176" t="str">
        <f>IF(AND('Overflow Report'!$L260="SSO, Wet Weather",'Overflow Report'!$AA260="July"),'Overflow Report'!$N260,"0")</f>
        <v>0</v>
      </c>
      <c r="AQ262" s="176" t="str">
        <f>IF(AND('Overflow Report'!$L260="SSO, Wet Weather",'Overflow Report'!$AA260="August"),'Overflow Report'!$N260,"0")</f>
        <v>0</v>
      </c>
      <c r="AR262" s="176" t="str">
        <f>IF(AND('Overflow Report'!$L260="SSO, Wet Weather",'Overflow Report'!$AA260="September"),'Overflow Report'!$N260,"0")</f>
        <v>0</v>
      </c>
      <c r="AS262" s="176" t="str">
        <f>IF(AND('Overflow Report'!$L260="SSO, Wet Weather",'Overflow Report'!$AA260="October"),'Overflow Report'!$N260,"0")</f>
        <v>0</v>
      </c>
      <c r="AT262" s="176" t="str">
        <f>IF(AND('Overflow Report'!$L260="SSO, Wet Weather",'Overflow Report'!$AA260="November"),'Overflow Report'!$N260,"0")</f>
        <v>0</v>
      </c>
      <c r="AU262" s="176" t="str">
        <f>IF(AND('Overflow Report'!$L260="SSO, Wet Weather",'Overflow Report'!$AA260="December"),'Overflow Report'!$N260,"0")</f>
        <v>0</v>
      </c>
      <c r="AV262" s="176"/>
      <c r="AW262" s="176" t="str">
        <f>IF(AND('Overflow Report'!$L260="Release [Sewer], Dry Weather",'Overflow Report'!$AA260="January"),'Overflow Report'!$N260,"0")</f>
        <v>0</v>
      </c>
      <c r="AX262" s="176" t="str">
        <f>IF(AND('Overflow Report'!$L260="Release [Sewer], Dry Weather",'Overflow Report'!$AA260="February"),'Overflow Report'!$N260,"0")</f>
        <v>0</v>
      </c>
      <c r="AY262" s="176" t="str">
        <f>IF(AND('Overflow Report'!$L260="Release [Sewer], Dry Weather",'Overflow Report'!$AA260="March"),'Overflow Report'!$N260,"0")</f>
        <v>0</v>
      </c>
      <c r="AZ262" s="176" t="str">
        <f>IF(AND('Overflow Report'!$L260="Release [Sewer], Dry Weather",'Overflow Report'!$AA260="April"),'Overflow Report'!$N260,"0")</f>
        <v>0</v>
      </c>
      <c r="BA262" s="176" t="str">
        <f>IF(AND('Overflow Report'!$L260="Release [Sewer], Dry Weather",'Overflow Report'!$AA260="May"),'Overflow Report'!$N260,"0")</f>
        <v>0</v>
      </c>
      <c r="BB262" s="176" t="str">
        <f>IF(AND('Overflow Report'!$L260="Release [Sewer], Dry Weather",'Overflow Report'!$AA260="June"),'Overflow Report'!$N260,"0")</f>
        <v>0</v>
      </c>
      <c r="BC262" s="176" t="str">
        <f>IF(AND('Overflow Report'!$L260="Release [Sewer], Dry Weather",'Overflow Report'!$AA260="July"),'Overflow Report'!$N260,"0")</f>
        <v>0</v>
      </c>
      <c r="BD262" s="176" t="str">
        <f>IF(AND('Overflow Report'!$L260="Release [Sewer], Dry Weather",'Overflow Report'!$AA260="August"),'Overflow Report'!$N260,"0")</f>
        <v>0</v>
      </c>
      <c r="BE262" s="176" t="str">
        <f>IF(AND('Overflow Report'!$L260="Release [Sewer], Dry Weather",'Overflow Report'!$AA260="September"),'Overflow Report'!$N260,"0")</f>
        <v>0</v>
      </c>
      <c r="BF262" s="176" t="str">
        <f>IF(AND('Overflow Report'!$L260="Release [Sewer], Dry Weather",'Overflow Report'!$AA260="October"),'Overflow Report'!$N260,"0")</f>
        <v>0</v>
      </c>
      <c r="BG262" s="176" t="str">
        <f>IF(AND('Overflow Report'!$L260="Release [Sewer], Dry Weather",'Overflow Report'!$AA260="November"),'Overflow Report'!$N260,"0")</f>
        <v>0</v>
      </c>
      <c r="BH262" s="176" t="str">
        <f>IF(AND('Overflow Report'!$L260="Release [Sewer], Dry Weather",'Overflow Report'!$AA260="December"),'Overflow Report'!$N260,"0")</f>
        <v>0</v>
      </c>
      <c r="BI262" s="176"/>
      <c r="BJ262" s="176" t="str">
        <f>IF(AND('Overflow Report'!$L260="Release [Sewer], Wet Weather",'Overflow Report'!$AA260="January"),'Overflow Report'!$N260,"0")</f>
        <v>0</v>
      </c>
      <c r="BK262" s="176" t="str">
        <f>IF(AND('Overflow Report'!$L260="Release [Sewer], Wet Weather",'Overflow Report'!$AA260="February"),'Overflow Report'!$N260,"0")</f>
        <v>0</v>
      </c>
      <c r="BL262" s="176" t="str">
        <f>IF(AND('Overflow Report'!$L260="Release [Sewer], Wet Weather",'Overflow Report'!$AA260="March"),'Overflow Report'!$N260,"0")</f>
        <v>0</v>
      </c>
      <c r="BM262" s="176" t="str">
        <f>IF(AND('Overflow Report'!$L260="Release [Sewer], Wet Weather",'Overflow Report'!$AA260="April"),'Overflow Report'!$N260,"0")</f>
        <v>0</v>
      </c>
      <c r="BN262" s="176" t="str">
        <f>IF(AND('Overflow Report'!$L260="Release [Sewer], Wet Weather",'Overflow Report'!$AA260="May"),'Overflow Report'!$N260,"0")</f>
        <v>0</v>
      </c>
      <c r="BO262" s="176" t="str">
        <f>IF(AND('Overflow Report'!$L260="Release [Sewer], Wet Weather",'Overflow Report'!$AA260="June"),'Overflow Report'!$N260,"0")</f>
        <v>0</v>
      </c>
      <c r="BP262" s="176" t="str">
        <f>IF(AND('Overflow Report'!$L260="Release [Sewer], Wet Weather",'Overflow Report'!$AA260="July"),'Overflow Report'!$N260,"0")</f>
        <v>0</v>
      </c>
      <c r="BQ262" s="176" t="str">
        <f>IF(AND('Overflow Report'!$L260="Release [Sewer], Wet Weather",'Overflow Report'!$AA260="August"),'Overflow Report'!$N260,"0")</f>
        <v>0</v>
      </c>
      <c r="BR262" s="176" t="str">
        <f>IF(AND('Overflow Report'!$L260="Release [Sewer], Wet Weather",'Overflow Report'!$AA260="September"),'Overflow Report'!$N260,"0")</f>
        <v>0</v>
      </c>
      <c r="BS262" s="176" t="str">
        <f>IF(AND('Overflow Report'!$L260="Release [Sewer], Wet Weather",'Overflow Report'!$AA260="October"),'Overflow Report'!$N260,"0")</f>
        <v>0</v>
      </c>
      <c r="BT262" s="176" t="str">
        <f>IF(AND('Overflow Report'!$L260="Release [Sewer], Wet Weather",'Overflow Report'!$AA260="November"),'Overflow Report'!$N260,"0")</f>
        <v>0</v>
      </c>
      <c r="BU262" s="176" t="str">
        <f>IF(AND('Overflow Report'!$L260="Release [Sewer], Wet Weather",'Overflow Report'!$AA260="December"),'Overflow Report'!$N260,"0")</f>
        <v>0</v>
      </c>
      <c r="BV262" s="176"/>
      <c r="BW262" s="176"/>
      <c r="BX262" s="176"/>
      <c r="BY262" s="176"/>
      <c r="BZ262" s="176"/>
      <c r="CA262" s="176"/>
      <c r="CB262" s="176"/>
      <c r="CC262" s="176"/>
      <c r="CD262" s="176"/>
      <c r="CE262" s="176"/>
      <c r="CF262" s="176"/>
      <c r="CG262" s="176"/>
      <c r="CH262" s="176"/>
      <c r="CI262" s="176"/>
      <c r="CJ262" s="176"/>
      <c r="DK262" s="159"/>
      <c r="DL262" s="159"/>
      <c r="DM262" s="159"/>
      <c r="DN262" s="159"/>
      <c r="DO262" s="159"/>
      <c r="DP262" s="159"/>
      <c r="DQ262" s="159"/>
      <c r="DR262" s="159"/>
      <c r="DS262" s="159"/>
      <c r="DT262" s="159"/>
      <c r="DU262" s="159"/>
      <c r="DV262" s="159"/>
      <c r="DW262" s="159"/>
      <c r="DX262" s="159"/>
    </row>
    <row r="263" spans="3:128" s="173" customFormat="1" ht="15">
      <c r="C263" s="174"/>
      <c r="D263" s="174"/>
      <c r="E263" s="174"/>
      <c r="R263" s="176"/>
      <c r="S263" s="176"/>
      <c r="T263" s="176"/>
      <c r="U263" s="176"/>
      <c r="V263" s="176"/>
      <c r="W263" s="176" t="str">
        <f>IF(AND('Overflow Report'!$L261="SSO, Dry Weather",'Overflow Report'!$AA261="January"),'Overflow Report'!$N261,"0")</f>
        <v>0</v>
      </c>
      <c r="X263" s="176" t="str">
        <f>IF(AND('Overflow Report'!$L261="SSO, Dry Weather",'Overflow Report'!$AA261="February"),'Overflow Report'!$N261,"0")</f>
        <v>0</v>
      </c>
      <c r="Y263" s="176" t="str">
        <f>IF(AND('Overflow Report'!$L261="SSO, Dry Weather",'Overflow Report'!$AA261="March"),'Overflow Report'!$N261,"0")</f>
        <v>0</v>
      </c>
      <c r="Z263" s="176" t="str">
        <f>IF(AND('Overflow Report'!$L261="SSO, Dry Weather",'Overflow Report'!$AA261="April"),'Overflow Report'!$N261,"0")</f>
        <v>0</v>
      </c>
      <c r="AA263" s="176" t="str">
        <f>IF(AND('Overflow Report'!$L261="SSO, Dry Weather",'Overflow Report'!$AA261="May"),'Overflow Report'!$N261,"0")</f>
        <v>0</v>
      </c>
      <c r="AB263" s="176" t="str">
        <f>IF(AND('Overflow Report'!$L261="SSO, Dry Weather",'Overflow Report'!$AA261="June"),'Overflow Report'!$N261,"0")</f>
        <v>0</v>
      </c>
      <c r="AC263" s="176" t="str">
        <f>IF(AND('Overflow Report'!$L261="SSO, Dry Weather",'Overflow Report'!$AA261="July"),'Overflow Report'!$N261,"0")</f>
        <v>0</v>
      </c>
      <c r="AD263" s="176" t="str">
        <f>IF(AND('Overflow Report'!$L261="SSO, Dry Weather",'Overflow Report'!$AA261="August"),'Overflow Report'!$N261,"0")</f>
        <v>0</v>
      </c>
      <c r="AE263" s="176" t="str">
        <f>IF(AND('Overflow Report'!$L261="SSO, Dry Weather",'Overflow Report'!$AA261="September"),'Overflow Report'!$N261,"0")</f>
        <v>0</v>
      </c>
      <c r="AF263" s="176" t="str">
        <f>IF(AND('Overflow Report'!$L261="SSO, Dry Weather",'Overflow Report'!$AA261="October"),'Overflow Report'!$N261,"0")</f>
        <v>0</v>
      </c>
      <c r="AG263" s="176" t="str">
        <f>IF(AND('Overflow Report'!$L261="SSO, Dry Weather",'Overflow Report'!$AA261="November"),'Overflow Report'!$N261,"0")</f>
        <v>0</v>
      </c>
      <c r="AH263" s="176" t="str">
        <f>IF(AND('Overflow Report'!$L261="SSO, Dry Weather",'Overflow Report'!$AA261="December"),'Overflow Report'!$N261,"0")</f>
        <v>0</v>
      </c>
      <c r="AI263" s="176"/>
      <c r="AJ263" s="176" t="str">
        <f>IF(AND('Overflow Report'!$L261="SSO, Wet Weather",'Overflow Report'!$AA261="January"),'Overflow Report'!$N261,"0")</f>
        <v>0</v>
      </c>
      <c r="AK263" s="176" t="str">
        <f>IF(AND('Overflow Report'!$L261="SSO, Wet Weather",'Overflow Report'!$AA261="February"),'Overflow Report'!$N261,"0")</f>
        <v>0</v>
      </c>
      <c r="AL263" s="176" t="str">
        <f>IF(AND('Overflow Report'!$L261="SSO, Wet Weather",'Overflow Report'!$AA261="March"),'Overflow Report'!$N261,"0")</f>
        <v>0</v>
      </c>
      <c r="AM263" s="176" t="str">
        <f>IF(AND('Overflow Report'!$L261="SSO, Wet Weather",'Overflow Report'!$AA261="April"),'Overflow Report'!$N261,"0")</f>
        <v>0</v>
      </c>
      <c r="AN263" s="176" t="str">
        <f>IF(AND('Overflow Report'!$L261="SSO, Wet Weather",'Overflow Report'!$AA261="May"),'Overflow Report'!$N261,"0")</f>
        <v>0</v>
      </c>
      <c r="AO263" s="176" t="str">
        <f>IF(AND('Overflow Report'!$L261="SSO, Wet Weather",'Overflow Report'!$AA261="June"),'Overflow Report'!$N261,"0")</f>
        <v>0</v>
      </c>
      <c r="AP263" s="176" t="str">
        <f>IF(AND('Overflow Report'!$L261="SSO, Wet Weather",'Overflow Report'!$AA261="July"),'Overflow Report'!$N261,"0")</f>
        <v>0</v>
      </c>
      <c r="AQ263" s="176" t="str">
        <f>IF(AND('Overflow Report'!$L261="SSO, Wet Weather",'Overflow Report'!$AA261="August"),'Overflow Report'!$N261,"0")</f>
        <v>0</v>
      </c>
      <c r="AR263" s="176" t="str">
        <f>IF(AND('Overflow Report'!$L261="SSO, Wet Weather",'Overflow Report'!$AA261="September"),'Overflow Report'!$N261,"0")</f>
        <v>0</v>
      </c>
      <c r="AS263" s="176" t="str">
        <f>IF(AND('Overflow Report'!$L261="SSO, Wet Weather",'Overflow Report'!$AA261="October"),'Overflow Report'!$N261,"0")</f>
        <v>0</v>
      </c>
      <c r="AT263" s="176" t="str">
        <f>IF(AND('Overflow Report'!$L261="SSO, Wet Weather",'Overflow Report'!$AA261="November"),'Overflow Report'!$N261,"0")</f>
        <v>0</v>
      </c>
      <c r="AU263" s="176" t="str">
        <f>IF(AND('Overflow Report'!$L261="SSO, Wet Weather",'Overflow Report'!$AA261="December"),'Overflow Report'!$N261,"0")</f>
        <v>0</v>
      </c>
      <c r="AV263" s="176"/>
      <c r="AW263" s="176" t="str">
        <f>IF(AND('Overflow Report'!$L261="Release [Sewer], Dry Weather",'Overflow Report'!$AA261="January"),'Overflow Report'!$N261,"0")</f>
        <v>0</v>
      </c>
      <c r="AX263" s="176" t="str">
        <f>IF(AND('Overflow Report'!$L261="Release [Sewer], Dry Weather",'Overflow Report'!$AA261="February"),'Overflow Report'!$N261,"0")</f>
        <v>0</v>
      </c>
      <c r="AY263" s="176" t="str">
        <f>IF(AND('Overflow Report'!$L261="Release [Sewer], Dry Weather",'Overflow Report'!$AA261="March"),'Overflow Report'!$N261,"0")</f>
        <v>0</v>
      </c>
      <c r="AZ263" s="176" t="str">
        <f>IF(AND('Overflow Report'!$L261="Release [Sewer], Dry Weather",'Overflow Report'!$AA261="April"),'Overflow Report'!$N261,"0")</f>
        <v>0</v>
      </c>
      <c r="BA263" s="176" t="str">
        <f>IF(AND('Overflow Report'!$L261="Release [Sewer], Dry Weather",'Overflow Report'!$AA261="May"),'Overflow Report'!$N261,"0")</f>
        <v>0</v>
      </c>
      <c r="BB263" s="176" t="str">
        <f>IF(AND('Overflow Report'!$L261="Release [Sewer], Dry Weather",'Overflow Report'!$AA261="June"),'Overflow Report'!$N261,"0")</f>
        <v>0</v>
      </c>
      <c r="BC263" s="176" t="str">
        <f>IF(AND('Overflow Report'!$L261="Release [Sewer], Dry Weather",'Overflow Report'!$AA261="July"),'Overflow Report'!$N261,"0")</f>
        <v>0</v>
      </c>
      <c r="BD263" s="176" t="str">
        <f>IF(AND('Overflow Report'!$L261="Release [Sewer], Dry Weather",'Overflow Report'!$AA261="August"),'Overflow Report'!$N261,"0")</f>
        <v>0</v>
      </c>
      <c r="BE263" s="176" t="str">
        <f>IF(AND('Overflow Report'!$L261="Release [Sewer], Dry Weather",'Overflow Report'!$AA261="September"),'Overflow Report'!$N261,"0")</f>
        <v>0</v>
      </c>
      <c r="BF263" s="176" t="str">
        <f>IF(AND('Overflow Report'!$L261="Release [Sewer], Dry Weather",'Overflow Report'!$AA261="October"),'Overflow Report'!$N261,"0")</f>
        <v>0</v>
      </c>
      <c r="BG263" s="176" t="str">
        <f>IF(AND('Overflow Report'!$L261="Release [Sewer], Dry Weather",'Overflow Report'!$AA261="November"),'Overflow Report'!$N261,"0")</f>
        <v>0</v>
      </c>
      <c r="BH263" s="176" t="str">
        <f>IF(AND('Overflow Report'!$L261="Release [Sewer], Dry Weather",'Overflow Report'!$AA261="December"),'Overflow Report'!$N261,"0")</f>
        <v>0</v>
      </c>
      <c r="BI263" s="176"/>
      <c r="BJ263" s="176" t="str">
        <f>IF(AND('Overflow Report'!$L261="Release [Sewer], Wet Weather",'Overflow Report'!$AA261="January"),'Overflow Report'!$N261,"0")</f>
        <v>0</v>
      </c>
      <c r="BK263" s="176" t="str">
        <f>IF(AND('Overflow Report'!$L261="Release [Sewer], Wet Weather",'Overflow Report'!$AA261="February"),'Overflow Report'!$N261,"0")</f>
        <v>0</v>
      </c>
      <c r="BL263" s="176" t="str">
        <f>IF(AND('Overflow Report'!$L261="Release [Sewer], Wet Weather",'Overflow Report'!$AA261="March"),'Overflow Report'!$N261,"0")</f>
        <v>0</v>
      </c>
      <c r="BM263" s="176" t="str">
        <f>IF(AND('Overflow Report'!$L261="Release [Sewer], Wet Weather",'Overflow Report'!$AA261="April"),'Overflow Report'!$N261,"0")</f>
        <v>0</v>
      </c>
      <c r="BN263" s="176" t="str">
        <f>IF(AND('Overflow Report'!$L261="Release [Sewer], Wet Weather",'Overflow Report'!$AA261="May"),'Overflow Report'!$N261,"0")</f>
        <v>0</v>
      </c>
      <c r="BO263" s="176" t="str">
        <f>IF(AND('Overflow Report'!$L261="Release [Sewer], Wet Weather",'Overflow Report'!$AA261="June"),'Overflow Report'!$N261,"0")</f>
        <v>0</v>
      </c>
      <c r="BP263" s="176" t="str">
        <f>IF(AND('Overflow Report'!$L261="Release [Sewer], Wet Weather",'Overflow Report'!$AA261="July"),'Overflow Report'!$N261,"0")</f>
        <v>0</v>
      </c>
      <c r="BQ263" s="176" t="str">
        <f>IF(AND('Overflow Report'!$L261="Release [Sewer], Wet Weather",'Overflow Report'!$AA261="August"),'Overflow Report'!$N261,"0")</f>
        <v>0</v>
      </c>
      <c r="BR263" s="176" t="str">
        <f>IF(AND('Overflow Report'!$L261="Release [Sewer], Wet Weather",'Overflow Report'!$AA261="September"),'Overflow Report'!$N261,"0")</f>
        <v>0</v>
      </c>
      <c r="BS263" s="176" t="str">
        <f>IF(AND('Overflow Report'!$L261="Release [Sewer], Wet Weather",'Overflow Report'!$AA261="October"),'Overflow Report'!$N261,"0")</f>
        <v>0</v>
      </c>
      <c r="BT263" s="176" t="str">
        <f>IF(AND('Overflow Report'!$L261="Release [Sewer], Wet Weather",'Overflow Report'!$AA261="November"),'Overflow Report'!$N261,"0")</f>
        <v>0</v>
      </c>
      <c r="BU263" s="176" t="str">
        <f>IF(AND('Overflow Report'!$L261="Release [Sewer], Wet Weather",'Overflow Report'!$AA261="December"),'Overflow Report'!$N261,"0")</f>
        <v>0</v>
      </c>
      <c r="BV263" s="176"/>
      <c r="BW263" s="176"/>
      <c r="BX263" s="176"/>
      <c r="BY263" s="176"/>
      <c r="BZ263" s="176"/>
      <c r="CA263" s="176"/>
      <c r="CB263" s="176"/>
      <c r="CC263" s="176"/>
      <c r="CD263" s="176"/>
      <c r="CE263" s="176"/>
      <c r="CF263" s="176"/>
      <c r="CG263" s="176"/>
      <c r="CH263" s="176"/>
      <c r="CI263" s="176"/>
      <c r="CJ263" s="176"/>
      <c r="DK263" s="159"/>
      <c r="DL263" s="159"/>
      <c r="DM263" s="159"/>
      <c r="DN263" s="159"/>
      <c r="DO263" s="159"/>
      <c r="DP263" s="159"/>
      <c r="DQ263" s="159"/>
      <c r="DR263" s="159"/>
      <c r="DS263" s="159"/>
      <c r="DT263" s="159"/>
      <c r="DU263" s="159"/>
      <c r="DV263" s="159"/>
      <c r="DW263" s="159"/>
      <c r="DX263" s="159"/>
    </row>
    <row r="264" spans="3:128" s="173" customFormat="1" ht="15">
      <c r="C264" s="174"/>
      <c r="D264" s="174"/>
      <c r="E264" s="174"/>
      <c r="R264" s="176"/>
      <c r="S264" s="176"/>
      <c r="T264" s="176"/>
      <c r="U264" s="176"/>
      <c r="V264" s="176"/>
      <c r="W264" s="176" t="str">
        <f>IF(AND('Overflow Report'!$L262="SSO, Dry Weather",'Overflow Report'!$AA262="January"),'Overflow Report'!$N262,"0")</f>
        <v>0</v>
      </c>
      <c r="X264" s="176" t="str">
        <f>IF(AND('Overflow Report'!$L262="SSO, Dry Weather",'Overflow Report'!$AA262="February"),'Overflow Report'!$N262,"0")</f>
        <v>0</v>
      </c>
      <c r="Y264" s="176" t="str">
        <f>IF(AND('Overflow Report'!$L262="SSO, Dry Weather",'Overflow Report'!$AA262="March"),'Overflow Report'!$N262,"0")</f>
        <v>0</v>
      </c>
      <c r="Z264" s="176" t="str">
        <f>IF(AND('Overflow Report'!$L262="SSO, Dry Weather",'Overflow Report'!$AA262="April"),'Overflow Report'!$N262,"0")</f>
        <v>0</v>
      </c>
      <c r="AA264" s="176" t="str">
        <f>IF(AND('Overflow Report'!$L262="SSO, Dry Weather",'Overflow Report'!$AA262="May"),'Overflow Report'!$N262,"0")</f>
        <v>0</v>
      </c>
      <c r="AB264" s="176" t="str">
        <f>IF(AND('Overflow Report'!$L262="SSO, Dry Weather",'Overflow Report'!$AA262="June"),'Overflow Report'!$N262,"0")</f>
        <v>0</v>
      </c>
      <c r="AC264" s="176" t="str">
        <f>IF(AND('Overflow Report'!$L262="SSO, Dry Weather",'Overflow Report'!$AA262="July"),'Overflow Report'!$N262,"0")</f>
        <v>0</v>
      </c>
      <c r="AD264" s="176" t="str">
        <f>IF(AND('Overflow Report'!$L262="SSO, Dry Weather",'Overflow Report'!$AA262="August"),'Overflow Report'!$N262,"0")</f>
        <v>0</v>
      </c>
      <c r="AE264" s="176" t="str">
        <f>IF(AND('Overflow Report'!$L262="SSO, Dry Weather",'Overflow Report'!$AA262="September"),'Overflow Report'!$N262,"0")</f>
        <v>0</v>
      </c>
      <c r="AF264" s="176" t="str">
        <f>IF(AND('Overflow Report'!$L262="SSO, Dry Weather",'Overflow Report'!$AA262="October"),'Overflow Report'!$N262,"0")</f>
        <v>0</v>
      </c>
      <c r="AG264" s="176" t="str">
        <f>IF(AND('Overflow Report'!$L262="SSO, Dry Weather",'Overflow Report'!$AA262="November"),'Overflow Report'!$N262,"0")</f>
        <v>0</v>
      </c>
      <c r="AH264" s="176" t="str">
        <f>IF(AND('Overflow Report'!$L262="SSO, Dry Weather",'Overflow Report'!$AA262="December"),'Overflow Report'!$N262,"0")</f>
        <v>0</v>
      </c>
      <c r="AI264" s="176"/>
      <c r="AJ264" s="176" t="str">
        <f>IF(AND('Overflow Report'!$L262="SSO, Wet Weather",'Overflow Report'!$AA262="January"),'Overflow Report'!$N262,"0")</f>
        <v>0</v>
      </c>
      <c r="AK264" s="176" t="str">
        <f>IF(AND('Overflow Report'!$L262="SSO, Wet Weather",'Overflow Report'!$AA262="February"),'Overflow Report'!$N262,"0")</f>
        <v>0</v>
      </c>
      <c r="AL264" s="176" t="str">
        <f>IF(AND('Overflow Report'!$L262="SSO, Wet Weather",'Overflow Report'!$AA262="March"),'Overflow Report'!$N262,"0")</f>
        <v>0</v>
      </c>
      <c r="AM264" s="176" t="str">
        <f>IF(AND('Overflow Report'!$L262="SSO, Wet Weather",'Overflow Report'!$AA262="April"),'Overflow Report'!$N262,"0")</f>
        <v>0</v>
      </c>
      <c r="AN264" s="176" t="str">
        <f>IF(AND('Overflow Report'!$L262="SSO, Wet Weather",'Overflow Report'!$AA262="May"),'Overflow Report'!$N262,"0")</f>
        <v>0</v>
      </c>
      <c r="AO264" s="176" t="str">
        <f>IF(AND('Overflow Report'!$L262="SSO, Wet Weather",'Overflow Report'!$AA262="June"),'Overflow Report'!$N262,"0")</f>
        <v>0</v>
      </c>
      <c r="AP264" s="176" t="str">
        <f>IF(AND('Overflow Report'!$L262="SSO, Wet Weather",'Overflow Report'!$AA262="July"),'Overflow Report'!$N262,"0")</f>
        <v>0</v>
      </c>
      <c r="AQ264" s="176" t="str">
        <f>IF(AND('Overflow Report'!$L262="SSO, Wet Weather",'Overflow Report'!$AA262="August"),'Overflow Report'!$N262,"0")</f>
        <v>0</v>
      </c>
      <c r="AR264" s="176" t="str">
        <f>IF(AND('Overflow Report'!$L262="SSO, Wet Weather",'Overflow Report'!$AA262="September"),'Overflow Report'!$N262,"0")</f>
        <v>0</v>
      </c>
      <c r="AS264" s="176" t="str">
        <f>IF(AND('Overflow Report'!$L262="SSO, Wet Weather",'Overflow Report'!$AA262="October"),'Overflow Report'!$N262,"0")</f>
        <v>0</v>
      </c>
      <c r="AT264" s="176" t="str">
        <f>IF(AND('Overflow Report'!$L262="SSO, Wet Weather",'Overflow Report'!$AA262="November"),'Overflow Report'!$N262,"0")</f>
        <v>0</v>
      </c>
      <c r="AU264" s="176" t="str">
        <f>IF(AND('Overflow Report'!$L262="SSO, Wet Weather",'Overflow Report'!$AA262="December"),'Overflow Report'!$N262,"0")</f>
        <v>0</v>
      </c>
      <c r="AV264" s="176"/>
      <c r="AW264" s="176" t="str">
        <f>IF(AND('Overflow Report'!$L262="Release [Sewer], Dry Weather",'Overflow Report'!$AA262="January"),'Overflow Report'!$N262,"0")</f>
        <v>0</v>
      </c>
      <c r="AX264" s="176" t="str">
        <f>IF(AND('Overflow Report'!$L262="Release [Sewer], Dry Weather",'Overflow Report'!$AA262="February"),'Overflow Report'!$N262,"0")</f>
        <v>0</v>
      </c>
      <c r="AY264" s="176" t="str">
        <f>IF(AND('Overflow Report'!$L262="Release [Sewer], Dry Weather",'Overflow Report'!$AA262="March"),'Overflow Report'!$N262,"0")</f>
        <v>0</v>
      </c>
      <c r="AZ264" s="176" t="str">
        <f>IF(AND('Overflow Report'!$L262="Release [Sewer], Dry Weather",'Overflow Report'!$AA262="April"),'Overflow Report'!$N262,"0")</f>
        <v>0</v>
      </c>
      <c r="BA264" s="176" t="str">
        <f>IF(AND('Overflow Report'!$L262="Release [Sewer], Dry Weather",'Overflow Report'!$AA262="May"),'Overflow Report'!$N262,"0")</f>
        <v>0</v>
      </c>
      <c r="BB264" s="176" t="str">
        <f>IF(AND('Overflow Report'!$L262="Release [Sewer], Dry Weather",'Overflow Report'!$AA262="June"),'Overflow Report'!$N262,"0")</f>
        <v>0</v>
      </c>
      <c r="BC264" s="176" t="str">
        <f>IF(AND('Overflow Report'!$L262="Release [Sewer], Dry Weather",'Overflow Report'!$AA262="July"),'Overflow Report'!$N262,"0")</f>
        <v>0</v>
      </c>
      <c r="BD264" s="176" t="str">
        <f>IF(AND('Overflow Report'!$L262="Release [Sewer], Dry Weather",'Overflow Report'!$AA262="August"),'Overflow Report'!$N262,"0")</f>
        <v>0</v>
      </c>
      <c r="BE264" s="176" t="str">
        <f>IF(AND('Overflow Report'!$L262="Release [Sewer], Dry Weather",'Overflow Report'!$AA262="September"),'Overflow Report'!$N262,"0")</f>
        <v>0</v>
      </c>
      <c r="BF264" s="176" t="str">
        <f>IF(AND('Overflow Report'!$L262="Release [Sewer], Dry Weather",'Overflow Report'!$AA262="October"),'Overflow Report'!$N262,"0")</f>
        <v>0</v>
      </c>
      <c r="BG264" s="176" t="str">
        <f>IF(AND('Overflow Report'!$L262="Release [Sewer], Dry Weather",'Overflow Report'!$AA262="November"),'Overflow Report'!$N262,"0")</f>
        <v>0</v>
      </c>
      <c r="BH264" s="176" t="str">
        <f>IF(AND('Overflow Report'!$L262="Release [Sewer], Dry Weather",'Overflow Report'!$AA262="December"),'Overflow Report'!$N262,"0")</f>
        <v>0</v>
      </c>
      <c r="BI264" s="176"/>
      <c r="BJ264" s="176" t="str">
        <f>IF(AND('Overflow Report'!$L262="Release [Sewer], Wet Weather",'Overflow Report'!$AA262="January"),'Overflow Report'!$N262,"0")</f>
        <v>0</v>
      </c>
      <c r="BK264" s="176" t="str">
        <f>IF(AND('Overflow Report'!$L262="Release [Sewer], Wet Weather",'Overflow Report'!$AA262="February"),'Overflow Report'!$N262,"0")</f>
        <v>0</v>
      </c>
      <c r="BL264" s="176" t="str">
        <f>IF(AND('Overflow Report'!$L262="Release [Sewer], Wet Weather",'Overflow Report'!$AA262="March"),'Overflow Report'!$N262,"0")</f>
        <v>0</v>
      </c>
      <c r="BM264" s="176" t="str">
        <f>IF(AND('Overflow Report'!$L262="Release [Sewer], Wet Weather",'Overflow Report'!$AA262="April"),'Overflow Report'!$N262,"0")</f>
        <v>0</v>
      </c>
      <c r="BN264" s="176" t="str">
        <f>IF(AND('Overflow Report'!$L262="Release [Sewer], Wet Weather",'Overflow Report'!$AA262="May"),'Overflow Report'!$N262,"0")</f>
        <v>0</v>
      </c>
      <c r="BO264" s="176" t="str">
        <f>IF(AND('Overflow Report'!$L262="Release [Sewer], Wet Weather",'Overflow Report'!$AA262="June"),'Overflow Report'!$N262,"0")</f>
        <v>0</v>
      </c>
      <c r="BP264" s="176" t="str">
        <f>IF(AND('Overflow Report'!$L262="Release [Sewer], Wet Weather",'Overflow Report'!$AA262="July"),'Overflow Report'!$N262,"0")</f>
        <v>0</v>
      </c>
      <c r="BQ264" s="176" t="str">
        <f>IF(AND('Overflow Report'!$L262="Release [Sewer], Wet Weather",'Overflow Report'!$AA262="August"),'Overflow Report'!$N262,"0")</f>
        <v>0</v>
      </c>
      <c r="BR264" s="176" t="str">
        <f>IF(AND('Overflow Report'!$L262="Release [Sewer], Wet Weather",'Overflow Report'!$AA262="September"),'Overflow Report'!$N262,"0")</f>
        <v>0</v>
      </c>
      <c r="BS264" s="176" t="str">
        <f>IF(AND('Overflow Report'!$L262="Release [Sewer], Wet Weather",'Overflow Report'!$AA262="October"),'Overflow Report'!$N262,"0")</f>
        <v>0</v>
      </c>
      <c r="BT264" s="176" t="str">
        <f>IF(AND('Overflow Report'!$L262="Release [Sewer], Wet Weather",'Overflow Report'!$AA262="November"),'Overflow Report'!$N262,"0")</f>
        <v>0</v>
      </c>
      <c r="BU264" s="176" t="str">
        <f>IF(AND('Overflow Report'!$L262="Release [Sewer], Wet Weather",'Overflow Report'!$AA262="December"),'Overflow Report'!$N262,"0")</f>
        <v>0</v>
      </c>
      <c r="BV264" s="176"/>
      <c r="BW264" s="176"/>
      <c r="BX264" s="176"/>
      <c r="BY264" s="176"/>
      <c r="BZ264" s="176"/>
      <c r="CA264" s="176"/>
      <c r="CB264" s="176"/>
      <c r="CC264" s="176"/>
      <c r="CD264" s="176"/>
      <c r="CE264" s="176"/>
      <c r="CF264" s="176"/>
      <c r="CG264" s="176"/>
      <c r="CH264" s="176"/>
      <c r="CI264" s="176"/>
      <c r="CJ264" s="176"/>
      <c r="DK264" s="159"/>
      <c r="DL264" s="159"/>
      <c r="DM264" s="159"/>
      <c r="DN264" s="159"/>
      <c r="DO264" s="159"/>
      <c r="DP264" s="159"/>
      <c r="DQ264" s="159"/>
      <c r="DR264" s="159"/>
      <c r="DS264" s="159"/>
      <c r="DT264" s="159"/>
      <c r="DU264" s="159"/>
      <c r="DV264" s="159"/>
      <c r="DW264" s="159"/>
      <c r="DX264" s="159"/>
    </row>
    <row r="265" spans="3:128" s="173" customFormat="1" ht="15">
      <c r="C265" s="174"/>
      <c r="D265" s="174"/>
      <c r="E265" s="174"/>
      <c r="R265" s="176"/>
      <c r="S265" s="176"/>
      <c r="T265" s="176"/>
      <c r="U265" s="176"/>
      <c r="V265" s="176"/>
      <c r="W265" s="176" t="str">
        <f>IF(AND('Overflow Report'!$L263="SSO, Dry Weather",'Overflow Report'!$AA263="January"),'Overflow Report'!$N263,"0")</f>
        <v>0</v>
      </c>
      <c r="X265" s="176" t="str">
        <f>IF(AND('Overflow Report'!$L263="SSO, Dry Weather",'Overflow Report'!$AA263="February"),'Overflow Report'!$N263,"0")</f>
        <v>0</v>
      </c>
      <c r="Y265" s="176" t="str">
        <f>IF(AND('Overflow Report'!$L263="SSO, Dry Weather",'Overflow Report'!$AA263="March"),'Overflow Report'!$N263,"0")</f>
        <v>0</v>
      </c>
      <c r="Z265" s="176" t="str">
        <f>IF(AND('Overflow Report'!$L263="SSO, Dry Weather",'Overflow Report'!$AA263="April"),'Overflow Report'!$N263,"0")</f>
        <v>0</v>
      </c>
      <c r="AA265" s="176" t="str">
        <f>IF(AND('Overflow Report'!$L263="SSO, Dry Weather",'Overflow Report'!$AA263="May"),'Overflow Report'!$N263,"0")</f>
        <v>0</v>
      </c>
      <c r="AB265" s="176" t="str">
        <f>IF(AND('Overflow Report'!$L263="SSO, Dry Weather",'Overflow Report'!$AA263="June"),'Overflow Report'!$N263,"0")</f>
        <v>0</v>
      </c>
      <c r="AC265" s="176" t="str">
        <f>IF(AND('Overflow Report'!$L263="SSO, Dry Weather",'Overflow Report'!$AA263="July"),'Overflow Report'!$N263,"0")</f>
        <v>0</v>
      </c>
      <c r="AD265" s="176" t="str">
        <f>IF(AND('Overflow Report'!$L263="SSO, Dry Weather",'Overflow Report'!$AA263="August"),'Overflow Report'!$N263,"0")</f>
        <v>0</v>
      </c>
      <c r="AE265" s="176" t="str">
        <f>IF(AND('Overflow Report'!$L263="SSO, Dry Weather",'Overflow Report'!$AA263="September"),'Overflow Report'!$N263,"0")</f>
        <v>0</v>
      </c>
      <c r="AF265" s="176" t="str">
        <f>IF(AND('Overflow Report'!$L263="SSO, Dry Weather",'Overflow Report'!$AA263="October"),'Overflow Report'!$N263,"0")</f>
        <v>0</v>
      </c>
      <c r="AG265" s="176" t="str">
        <f>IF(AND('Overflow Report'!$L263="SSO, Dry Weather",'Overflow Report'!$AA263="November"),'Overflow Report'!$N263,"0")</f>
        <v>0</v>
      </c>
      <c r="AH265" s="176" t="str">
        <f>IF(AND('Overflow Report'!$L263="SSO, Dry Weather",'Overflow Report'!$AA263="December"),'Overflow Report'!$N263,"0")</f>
        <v>0</v>
      </c>
      <c r="AI265" s="176"/>
      <c r="AJ265" s="176" t="str">
        <f>IF(AND('Overflow Report'!$L263="SSO, Wet Weather",'Overflow Report'!$AA263="January"),'Overflow Report'!$N263,"0")</f>
        <v>0</v>
      </c>
      <c r="AK265" s="176" t="str">
        <f>IF(AND('Overflow Report'!$L263="SSO, Wet Weather",'Overflow Report'!$AA263="February"),'Overflow Report'!$N263,"0")</f>
        <v>0</v>
      </c>
      <c r="AL265" s="176" t="str">
        <f>IF(AND('Overflow Report'!$L263="SSO, Wet Weather",'Overflow Report'!$AA263="March"),'Overflow Report'!$N263,"0")</f>
        <v>0</v>
      </c>
      <c r="AM265" s="176" t="str">
        <f>IF(AND('Overflow Report'!$L263="SSO, Wet Weather",'Overflow Report'!$AA263="April"),'Overflow Report'!$N263,"0")</f>
        <v>0</v>
      </c>
      <c r="AN265" s="176" t="str">
        <f>IF(AND('Overflow Report'!$L263="SSO, Wet Weather",'Overflow Report'!$AA263="May"),'Overflow Report'!$N263,"0")</f>
        <v>0</v>
      </c>
      <c r="AO265" s="176" t="str">
        <f>IF(AND('Overflow Report'!$L263="SSO, Wet Weather",'Overflow Report'!$AA263="June"),'Overflow Report'!$N263,"0")</f>
        <v>0</v>
      </c>
      <c r="AP265" s="176" t="str">
        <f>IF(AND('Overflow Report'!$L263="SSO, Wet Weather",'Overflow Report'!$AA263="July"),'Overflow Report'!$N263,"0")</f>
        <v>0</v>
      </c>
      <c r="AQ265" s="176" t="str">
        <f>IF(AND('Overflow Report'!$L263="SSO, Wet Weather",'Overflow Report'!$AA263="August"),'Overflow Report'!$N263,"0")</f>
        <v>0</v>
      </c>
      <c r="AR265" s="176" t="str">
        <f>IF(AND('Overflow Report'!$L263="SSO, Wet Weather",'Overflow Report'!$AA263="September"),'Overflow Report'!$N263,"0")</f>
        <v>0</v>
      </c>
      <c r="AS265" s="176" t="str">
        <f>IF(AND('Overflow Report'!$L263="SSO, Wet Weather",'Overflow Report'!$AA263="October"),'Overflow Report'!$N263,"0")</f>
        <v>0</v>
      </c>
      <c r="AT265" s="176" t="str">
        <f>IF(AND('Overflow Report'!$L263="SSO, Wet Weather",'Overflow Report'!$AA263="November"),'Overflow Report'!$N263,"0")</f>
        <v>0</v>
      </c>
      <c r="AU265" s="176" t="str">
        <f>IF(AND('Overflow Report'!$L263="SSO, Wet Weather",'Overflow Report'!$AA263="December"),'Overflow Report'!$N263,"0")</f>
        <v>0</v>
      </c>
      <c r="AV265" s="176"/>
      <c r="AW265" s="176" t="str">
        <f>IF(AND('Overflow Report'!$L263="Release [Sewer], Dry Weather",'Overflow Report'!$AA263="January"),'Overflow Report'!$N263,"0")</f>
        <v>0</v>
      </c>
      <c r="AX265" s="176" t="str">
        <f>IF(AND('Overflow Report'!$L263="Release [Sewer], Dry Weather",'Overflow Report'!$AA263="February"),'Overflow Report'!$N263,"0")</f>
        <v>0</v>
      </c>
      <c r="AY265" s="176" t="str">
        <f>IF(AND('Overflow Report'!$L263="Release [Sewer], Dry Weather",'Overflow Report'!$AA263="March"),'Overflow Report'!$N263,"0")</f>
        <v>0</v>
      </c>
      <c r="AZ265" s="176" t="str">
        <f>IF(AND('Overflow Report'!$L263="Release [Sewer], Dry Weather",'Overflow Report'!$AA263="April"),'Overflow Report'!$N263,"0")</f>
        <v>0</v>
      </c>
      <c r="BA265" s="176" t="str">
        <f>IF(AND('Overflow Report'!$L263="Release [Sewer], Dry Weather",'Overflow Report'!$AA263="May"),'Overflow Report'!$N263,"0")</f>
        <v>0</v>
      </c>
      <c r="BB265" s="176" t="str">
        <f>IF(AND('Overflow Report'!$L263="Release [Sewer], Dry Weather",'Overflow Report'!$AA263="June"),'Overflow Report'!$N263,"0")</f>
        <v>0</v>
      </c>
      <c r="BC265" s="176" t="str">
        <f>IF(AND('Overflow Report'!$L263="Release [Sewer], Dry Weather",'Overflow Report'!$AA263="July"),'Overflow Report'!$N263,"0")</f>
        <v>0</v>
      </c>
      <c r="BD265" s="176" t="str">
        <f>IF(AND('Overflow Report'!$L263="Release [Sewer], Dry Weather",'Overflow Report'!$AA263="August"),'Overflow Report'!$N263,"0")</f>
        <v>0</v>
      </c>
      <c r="BE265" s="176" t="str">
        <f>IF(AND('Overflow Report'!$L263="Release [Sewer], Dry Weather",'Overflow Report'!$AA263="September"),'Overflow Report'!$N263,"0")</f>
        <v>0</v>
      </c>
      <c r="BF265" s="176" t="str">
        <f>IF(AND('Overflow Report'!$L263="Release [Sewer], Dry Weather",'Overflow Report'!$AA263="October"),'Overflow Report'!$N263,"0")</f>
        <v>0</v>
      </c>
      <c r="BG265" s="176" t="str">
        <f>IF(AND('Overflow Report'!$L263="Release [Sewer], Dry Weather",'Overflow Report'!$AA263="November"),'Overflow Report'!$N263,"0")</f>
        <v>0</v>
      </c>
      <c r="BH265" s="176" t="str">
        <f>IF(AND('Overflow Report'!$L263="Release [Sewer], Dry Weather",'Overflow Report'!$AA263="December"),'Overflow Report'!$N263,"0")</f>
        <v>0</v>
      </c>
      <c r="BI265" s="176"/>
      <c r="BJ265" s="176" t="str">
        <f>IF(AND('Overflow Report'!$L263="Release [Sewer], Wet Weather",'Overflow Report'!$AA263="January"),'Overflow Report'!$N263,"0")</f>
        <v>0</v>
      </c>
      <c r="BK265" s="176" t="str">
        <f>IF(AND('Overflow Report'!$L263="Release [Sewer], Wet Weather",'Overflow Report'!$AA263="February"),'Overflow Report'!$N263,"0")</f>
        <v>0</v>
      </c>
      <c r="BL265" s="176" t="str">
        <f>IF(AND('Overflow Report'!$L263="Release [Sewer], Wet Weather",'Overflow Report'!$AA263="March"),'Overflow Report'!$N263,"0")</f>
        <v>0</v>
      </c>
      <c r="BM265" s="176" t="str">
        <f>IF(AND('Overflow Report'!$L263="Release [Sewer], Wet Weather",'Overflow Report'!$AA263="April"),'Overflow Report'!$N263,"0")</f>
        <v>0</v>
      </c>
      <c r="BN265" s="176" t="str">
        <f>IF(AND('Overflow Report'!$L263="Release [Sewer], Wet Weather",'Overflow Report'!$AA263="May"),'Overflow Report'!$N263,"0")</f>
        <v>0</v>
      </c>
      <c r="BO265" s="176" t="str">
        <f>IF(AND('Overflow Report'!$L263="Release [Sewer], Wet Weather",'Overflow Report'!$AA263="June"),'Overflow Report'!$N263,"0")</f>
        <v>0</v>
      </c>
      <c r="BP265" s="176" t="str">
        <f>IF(AND('Overflow Report'!$L263="Release [Sewer], Wet Weather",'Overflow Report'!$AA263="July"),'Overflow Report'!$N263,"0")</f>
        <v>0</v>
      </c>
      <c r="BQ265" s="176" t="str">
        <f>IF(AND('Overflow Report'!$L263="Release [Sewer], Wet Weather",'Overflow Report'!$AA263="August"),'Overflow Report'!$N263,"0")</f>
        <v>0</v>
      </c>
      <c r="BR265" s="176" t="str">
        <f>IF(AND('Overflow Report'!$L263="Release [Sewer], Wet Weather",'Overflow Report'!$AA263="September"),'Overflow Report'!$N263,"0")</f>
        <v>0</v>
      </c>
      <c r="BS265" s="176" t="str">
        <f>IF(AND('Overflow Report'!$L263="Release [Sewer], Wet Weather",'Overflow Report'!$AA263="October"),'Overflow Report'!$N263,"0")</f>
        <v>0</v>
      </c>
      <c r="BT265" s="176" t="str">
        <f>IF(AND('Overflow Report'!$L263="Release [Sewer], Wet Weather",'Overflow Report'!$AA263="November"),'Overflow Report'!$N263,"0")</f>
        <v>0</v>
      </c>
      <c r="BU265" s="176" t="str">
        <f>IF(AND('Overflow Report'!$L263="Release [Sewer], Wet Weather",'Overflow Report'!$AA263="December"),'Overflow Report'!$N263,"0")</f>
        <v>0</v>
      </c>
      <c r="BV265" s="176"/>
      <c r="BW265" s="176"/>
      <c r="BX265" s="176"/>
      <c r="BY265" s="176"/>
      <c r="BZ265" s="176"/>
      <c r="CA265" s="176"/>
      <c r="CB265" s="176"/>
      <c r="CC265" s="176"/>
      <c r="CD265" s="176"/>
      <c r="CE265" s="176"/>
      <c r="CF265" s="176"/>
      <c r="CG265" s="176"/>
      <c r="CH265" s="176"/>
      <c r="CI265" s="176"/>
      <c r="CJ265" s="176"/>
      <c r="DK265" s="159"/>
      <c r="DL265" s="159"/>
      <c r="DM265" s="159"/>
      <c r="DN265" s="159"/>
      <c r="DO265" s="159"/>
      <c r="DP265" s="159"/>
      <c r="DQ265" s="159"/>
      <c r="DR265" s="159"/>
      <c r="DS265" s="159"/>
      <c r="DT265" s="159"/>
      <c r="DU265" s="159"/>
      <c r="DV265" s="159"/>
      <c r="DW265" s="159"/>
      <c r="DX265" s="159"/>
    </row>
    <row r="266" spans="3:128" s="173" customFormat="1" ht="15">
      <c r="C266" s="174"/>
      <c r="D266" s="174"/>
      <c r="E266" s="174"/>
      <c r="R266" s="176"/>
      <c r="S266" s="176"/>
      <c r="T266" s="176"/>
      <c r="U266" s="176"/>
      <c r="V266" s="176"/>
      <c r="W266" s="176" t="str">
        <f>IF(AND('Overflow Report'!$L264="SSO, Dry Weather",'Overflow Report'!$AA264="January"),'Overflow Report'!$N264,"0")</f>
        <v>0</v>
      </c>
      <c r="X266" s="176" t="str">
        <f>IF(AND('Overflow Report'!$L264="SSO, Dry Weather",'Overflow Report'!$AA264="February"),'Overflow Report'!$N264,"0")</f>
        <v>0</v>
      </c>
      <c r="Y266" s="176" t="str">
        <f>IF(AND('Overflow Report'!$L264="SSO, Dry Weather",'Overflow Report'!$AA264="March"),'Overflow Report'!$N264,"0")</f>
        <v>0</v>
      </c>
      <c r="Z266" s="176" t="str">
        <f>IF(AND('Overflow Report'!$L264="SSO, Dry Weather",'Overflow Report'!$AA264="April"),'Overflow Report'!$N264,"0")</f>
        <v>0</v>
      </c>
      <c r="AA266" s="176" t="str">
        <f>IF(AND('Overflow Report'!$L264="SSO, Dry Weather",'Overflow Report'!$AA264="May"),'Overflow Report'!$N264,"0")</f>
        <v>0</v>
      </c>
      <c r="AB266" s="176" t="str">
        <f>IF(AND('Overflow Report'!$L264="SSO, Dry Weather",'Overflow Report'!$AA264="June"),'Overflow Report'!$N264,"0")</f>
        <v>0</v>
      </c>
      <c r="AC266" s="176" t="str">
        <f>IF(AND('Overflow Report'!$L264="SSO, Dry Weather",'Overflow Report'!$AA264="July"),'Overflow Report'!$N264,"0")</f>
        <v>0</v>
      </c>
      <c r="AD266" s="176" t="str">
        <f>IF(AND('Overflow Report'!$L264="SSO, Dry Weather",'Overflow Report'!$AA264="August"),'Overflow Report'!$N264,"0")</f>
        <v>0</v>
      </c>
      <c r="AE266" s="176" t="str">
        <f>IF(AND('Overflow Report'!$L264="SSO, Dry Weather",'Overflow Report'!$AA264="September"),'Overflow Report'!$N264,"0")</f>
        <v>0</v>
      </c>
      <c r="AF266" s="176" t="str">
        <f>IF(AND('Overflow Report'!$L264="SSO, Dry Weather",'Overflow Report'!$AA264="October"),'Overflow Report'!$N264,"0")</f>
        <v>0</v>
      </c>
      <c r="AG266" s="176" t="str">
        <f>IF(AND('Overflow Report'!$L264="SSO, Dry Weather",'Overflow Report'!$AA264="November"),'Overflow Report'!$N264,"0")</f>
        <v>0</v>
      </c>
      <c r="AH266" s="176" t="str">
        <f>IF(AND('Overflow Report'!$L264="SSO, Dry Weather",'Overflow Report'!$AA264="December"),'Overflow Report'!$N264,"0")</f>
        <v>0</v>
      </c>
      <c r="AI266" s="176"/>
      <c r="AJ266" s="176" t="str">
        <f>IF(AND('Overflow Report'!$L264="SSO, Wet Weather",'Overflow Report'!$AA264="January"),'Overflow Report'!$N264,"0")</f>
        <v>0</v>
      </c>
      <c r="AK266" s="176" t="str">
        <f>IF(AND('Overflow Report'!$L264="SSO, Wet Weather",'Overflow Report'!$AA264="February"),'Overflow Report'!$N264,"0")</f>
        <v>0</v>
      </c>
      <c r="AL266" s="176" t="str">
        <f>IF(AND('Overflow Report'!$L264="SSO, Wet Weather",'Overflow Report'!$AA264="March"),'Overflow Report'!$N264,"0")</f>
        <v>0</v>
      </c>
      <c r="AM266" s="176" t="str">
        <f>IF(AND('Overflow Report'!$L264="SSO, Wet Weather",'Overflow Report'!$AA264="April"),'Overflow Report'!$N264,"0")</f>
        <v>0</v>
      </c>
      <c r="AN266" s="176" t="str">
        <f>IF(AND('Overflow Report'!$L264="SSO, Wet Weather",'Overflow Report'!$AA264="May"),'Overflow Report'!$N264,"0")</f>
        <v>0</v>
      </c>
      <c r="AO266" s="176" t="str">
        <f>IF(AND('Overflow Report'!$L264="SSO, Wet Weather",'Overflow Report'!$AA264="June"),'Overflow Report'!$N264,"0")</f>
        <v>0</v>
      </c>
      <c r="AP266" s="176" t="str">
        <f>IF(AND('Overflow Report'!$L264="SSO, Wet Weather",'Overflow Report'!$AA264="July"),'Overflow Report'!$N264,"0")</f>
        <v>0</v>
      </c>
      <c r="AQ266" s="176" t="str">
        <f>IF(AND('Overflow Report'!$L264="SSO, Wet Weather",'Overflow Report'!$AA264="August"),'Overflow Report'!$N264,"0")</f>
        <v>0</v>
      </c>
      <c r="AR266" s="176" t="str">
        <f>IF(AND('Overflow Report'!$L264="SSO, Wet Weather",'Overflow Report'!$AA264="September"),'Overflow Report'!$N264,"0")</f>
        <v>0</v>
      </c>
      <c r="AS266" s="176" t="str">
        <f>IF(AND('Overflow Report'!$L264="SSO, Wet Weather",'Overflow Report'!$AA264="October"),'Overflow Report'!$N264,"0")</f>
        <v>0</v>
      </c>
      <c r="AT266" s="176" t="str">
        <f>IF(AND('Overflow Report'!$L264="SSO, Wet Weather",'Overflow Report'!$AA264="November"),'Overflow Report'!$N264,"0")</f>
        <v>0</v>
      </c>
      <c r="AU266" s="176" t="str">
        <f>IF(AND('Overflow Report'!$L264="SSO, Wet Weather",'Overflow Report'!$AA264="December"),'Overflow Report'!$N264,"0")</f>
        <v>0</v>
      </c>
      <c r="AV266" s="176"/>
      <c r="AW266" s="176" t="str">
        <f>IF(AND('Overflow Report'!$L264="Release [Sewer], Dry Weather",'Overflow Report'!$AA264="January"),'Overflow Report'!$N264,"0")</f>
        <v>0</v>
      </c>
      <c r="AX266" s="176" t="str">
        <f>IF(AND('Overflow Report'!$L264="Release [Sewer], Dry Weather",'Overflow Report'!$AA264="February"),'Overflow Report'!$N264,"0")</f>
        <v>0</v>
      </c>
      <c r="AY266" s="176" t="str">
        <f>IF(AND('Overflow Report'!$L264="Release [Sewer], Dry Weather",'Overflow Report'!$AA264="March"),'Overflow Report'!$N264,"0")</f>
        <v>0</v>
      </c>
      <c r="AZ266" s="176" t="str">
        <f>IF(AND('Overflow Report'!$L264="Release [Sewer], Dry Weather",'Overflow Report'!$AA264="April"),'Overflow Report'!$N264,"0")</f>
        <v>0</v>
      </c>
      <c r="BA266" s="176" t="str">
        <f>IF(AND('Overflow Report'!$L264="Release [Sewer], Dry Weather",'Overflow Report'!$AA264="May"),'Overflow Report'!$N264,"0")</f>
        <v>0</v>
      </c>
      <c r="BB266" s="176" t="str">
        <f>IF(AND('Overflow Report'!$L264="Release [Sewer], Dry Weather",'Overflow Report'!$AA264="June"),'Overflow Report'!$N264,"0")</f>
        <v>0</v>
      </c>
      <c r="BC266" s="176" t="str">
        <f>IF(AND('Overflow Report'!$L264="Release [Sewer], Dry Weather",'Overflow Report'!$AA264="July"),'Overflow Report'!$N264,"0")</f>
        <v>0</v>
      </c>
      <c r="BD266" s="176" t="str">
        <f>IF(AND('Overflow Report'!$L264="Release [Sewer], Dry Weather",'Overflow Report'!$AA264="August"),'Overflow Report'!$N264,"0")</f>
        <v>0</v>
      </c>
      <c r="BE266" s="176" t="str">
        <f>IF(AND('Overflow Report'!$L264="Release [Sewer], Dry Weather",'Overflow Report'!$AA264="September"),'Overflow Report'!$N264,"0")</f>
        <v>0</v>
      </c>
      <c r="BF266" s="176" t="str">
        <f>IF(AND('Overflow Report'!$L264="Release [Sewer], Dry Weather",'Overflow Report'!$AA264="October"),'Overflow Report'!$N264,"0")</f>
        <v>0</v>
      </c>
      <c r="BG266" s="176" t="str">
        <f>IF(AND('Overflow Report'!$L264="Release [Sewer], Dry Weather",'Overflow Report'!$AA264="November"),'Overflow Report'!$N264,"0")</f>
        <v>0</v>
      </c>
      <c r="BH266" s="176" t="str">
        <f>IF(AND('Overflow Report'!$L264="Release [Sewer], Dry Weather",'Overflow Report'!$AA264="December"),'Overflow Report'!$N264,"0")</f>
        <v>0</v>
      </c>
      <c r="BI266" s="176"/>
      <c r="BJ266" s="176" t="str">
        <f>IF(AND('Overflow Report'!$L264="Release [Sewer], Wet Weather",'Overflow Report'!$AA264="January"),'Overflow Report'!$N264,"0")</f>
        <v>0</v>
      </c>
      <c r="BK266" s="176" t="str">
        <f>IF(AND('Overflow Report'!$L264="Release [Sewer], Wet Weather",'Overflow Report'!$AA264="February"),'Overflow Report'!$N264,"0")</f>
        <v>0</v>
      </c>
      <c r="BL266" s="176" t="str">
        <f>IF(AND('Overflow Report'!$L264="Release [Sewer], Wet Weather",'Overflow Report'!$AA264="March"),'Overflow Report'!$N264,"0")</f>
        <v>0</v>
      </c>
      <c r="BM266" s="176" t="str">
        <f>IF(AND('Overflow Report'!$L264="Release [Sewer], Wet Weather",'Overflow Report'!$AA264="April"),'Overflow Report'!$N264,"0")</f>
        <v>0</v>
      </c>
      <c r="BN266" s="176" t="str">
        <f>IF(AND('Overflow Report'!$L264="Release [Sewer], Wet Weather",'Overflow Report'!$AA264="May"),'Overflow Report'!$N264,"0")</f>
        <v>0</v>
      </c>
      <c r="BO266" s="176" t="str">
        <f>IF(AND('Overflow Report'!$L264="Release [Sewer], Wet Weather",'Overflow Report'!$AA264="June"),'Overflow Report'!$N264,"0")</f>
        <v>0</v>
      </c>
      <c r="BP266" s="176" t="str">
        <f>IF(AND('Overflow Report'!$L264="Release [Sewer], Wet Weather",'Overflow Report'!$AA264="July"),'Overflow Report'!$N264,"0")</f>
        <v>0</v>
      </c>
      <c r="BQ266" s="176" t="str">
        <f>IF(AND('Overflow Report'!$L264="Release [Sewer], Wet Weather",'Overflow Report'!$AA264="August"),'Overflow Report'!$N264,"0")</f>
        <v>0</v>
      </c>
      <c r="BR266" s="176" t="str">
        <f>IF(AND('Overflow Report'!$L264="Release [Sewer], Wet Weather",'Overflow Report'!$AA264="September"),'Overflow Report'!$N264,"0")</f>
        <v>0</v>
      </c>
      <c r="BS266" s="176" t="str">
        <f>IF(AND('Overflow Report'!$L264="Release [Sewer], Wet Weather",'Overflow Report'!$AA264="October"),'Overflow Report'!$N264,"0")</f>
        <v>0</v>
      </c>
      <c r="BT266" s="176" t="str">
        <f>IF(AND('Overflow Report'!$L264="Release [Sewer], Wet Weather",'Overflow Report'!$AA264="November"),'Overflow Report'!$N264,"0")</f>
        <v>0</v>
      </c>
      <c r="BU266" s="176" t="str">
        <f>IF(AND('Overflow Report'!$L264="Release [Sewer], Wet Weather",'Overflow Report'!$AA264="December"),'Overflow Report'!$N264,"0")</f>
        <v>0</v>
      </c>
      <c r="BV266" s="176"/>
      <c r="BW266" s="176"/>
      <c r="BX266" s="176"/>
      <c r="BY266" s="176"/>
      <c r="BZ266" s="176"/>
      <c r="CA266" s="176"/>
      <c r="CB266" s="176"/>
      <c r="CC266" s="176"/>
      <c r="CD266" s="176"/>
      <c r="CE266" s="176"/>
      <c r="CF266" s="176"/>
      <c r="CG266" s="176"/>
      <c r="CH266" s="176"/>
      <c r="CI266" s="176"/>
      <c r="CJ266" s="176"/>
      <c r="DK266" s="159"/>
      <c r="DL266" s="159"/>
      <c r="DM266" s="159"/>
      <c r="DN266" s="159"/>
      <c r="DO266" s="159"/>
      <c r="DP266" s="159"/>
      <c r="DQ266" s="159"/>
      <c r="DR266" s="159"/>
      <c r="DS266" s="159"/>
      <c r="DT266" s="159"/>
      <c r="DU266" s="159"/>
      <c r="DV266" s="159"/>
      <c r="DW266" s="159"/>
      <c r="DX266" s="159"/>
    </row>
    <row r="267" spans="3:128" s="173" customFormat="1" ht="15">
      <c r="C267" s="174"/>
      <c r="D267" s="174"/>
      <c r="E267" s="174"/>
      <c r="R267" s="176"/>
      <c r="S267" s="176"/>
      <c r="T267" s="176"/>
      <c r="U267" s="176"/>
      <c r="V267" s="176"/>
      <c r="W267" s="176" t="str">
        <f>IF(AND('Overflow Report'!$L265="SSO, Dry Weather",'Overflow Report'!$AA265="January"),'Overflow Report'!$N265,"0")</f>
        <v>0</v>
      </c>
      <c r="X267" s="176" t="str">
        <f>IF(AND('Overflow Report'!$L265="SSO, Dry Weather",'Overflow Report'!$AA265="February"),'Overflow Report'!$N265,"0")</f>
        <v>0</v>
      </c>
      <c r="Y267" s="176" t="str">
        <f>IF(AND('Overflow Report'!$L265="SSO, Dry Weather",'Overflow Report'!$AA265="March"),'Overflow Report'!$N265,"0")</f>
        <v>0</v>
      </c>
      <c r="Z267" s="176" t="str">
        <f>IF(AND('Overflow Report'!$L265="SSO, Dry Weather",'Overflow Report'!$AA265="April"),'Overflow Report'!$N265,"0")</f>
        <v>0</v>
      </c>
      <c r="AA267" s="176" t="str">
        <f>IF(AND('Overflow Report'!$L265="SSO, Dry Weather",'Overflow Report'!$AA265="May"),'Overflow Report'!$N265,"0")</f>
        <v>0</v>
      </c>
      <c r="AB267" s="176" t="str">
        <f>IF(AND('Overflow Report'!$L265="SSO, Dry Weather",'Overflow Report'!$AA265="June"),'Overflow Report'!$N265,"0")</f>
        <v>0</v>
      </c>
      <c r="AC267" s="176" t="str">
        <f>IF(AND('Overflow Report'!$L265="SSO, Dry Weather",'Overflow Report'!$AA265="July"),'Overflow Report'!$N265,"0")</f>
        <v>0</v>
      </c>
      <c r="AD267" s="176" t="str">
        <f>IF(AND('Overflow Report'!$L265="SSO, Dry Weather",'Overflow Report'!$AA265="August"),'Overflow Report'!$N265,"0")</f>
        <v>0</v>
      </c>
      <c r="AE267" s="176" t="str">
        <f>IF(AND('Overflow Report'!$L265="SSO, Dry Weather",'Overflow Report'!$AA265="September"),'Overflow Report'!$N265,"0")</f>
        <v>0</v>
      </c>
      <c r="AF267" s="176" t="str">
        <f>IF(AND('Overflow Report'!$L265="SSO, Dry Weather",'Overflow Report'!$AA265="October"),'Overflow Report'!$N265,"0")</f>
        <v>0</v>
      </c>
      <c r="AG267" s="176" t="str">
        <f>IF(AND('Overflow Report'!$L265="SSO, Dry Weather",'Overflow Report'!$AA265="November"),'Overflow Report'!$N265,"0")</f>
        <v>0</v>
      </c>
      <c r="AH267" s="176" t="str">
        <f>IF(AND('Overflow Report'!$L265="SSO, Dry Weather",'Overflow Report'!$AA265="December"),'Overflow Report'!$N265,"0")</f>
        <v>0</v>
      </c>
      <c r="AI267" s="176"/>
      <c r="AJ267" s="176" t="str">
        <f>IF(AND('Overflow Report'!$L265="SSO, Wet Weather",'Overflow Report'!$AA265="January"),'Overflow Report'!$N265,"0")</f>
        <v>0</v>
      </c>
      <c r="AK267" s="176" t="str">
        <f>IF(AND('Overflow Report'!$L265="SSO, Wet Weather",'Overflow Report'!$AA265="February"),'Overflow Report'!$N265,"0")</f>
        <v>0</v>
      </c>
      <c r="AL267" s="176" t="str">
        <f>IF(AND('Overflow Report'!$L265="SSO, Wet Weather",'Overflow Report'!$AA265="March"),'Overflow Report'!$N265,"0")</f>
        <v>0</v>
      </c>
      <c r="AM267" s="176" t="str">
        <f>IF(AND('Overflow Report'!$L265="SSO, Wet Weather",'Overflow Report'!$AA265="April"),'Overflow Report'!$N265,"0")</f>
        <v>0</v>
      </c>
      <c r="AN267" s="176" t="str">
        <f>IF(AND('Overflow Report'!$L265="SSO, Wet Weather",'Overflow Report'!$AA265="May"),'Overflow Report'!$N265,"0")</f>
        <v>0</v>
      </c>
      <c r="AO267" s="176" t="str">
        <f>IF(AND('Overflow Report'!$L265="SSO, Wet Weather",'Overflow Report'!$AA265="June"),'Overflow Report'!$N265,"0")</f>
        <v>0</v>
      </c>
      <c r="AP267" s="176" t="str">
        <f>IF(AND('Overflow Report'!$L265="SSO, Wet Weather",'Overflow Report'!$AA265="July"),'Overflow Report'!$N265,"0")</f>
        <v>0</v>
      </c>
      <c r="AQ267" s="176" t="str">
        <f>IF(AND('Overflow Report'!$L265="SSO, Wet Weather",'Overflow Report'!$AA265="August"),'Overflow Report'!$N265,"0")</f>
        <v>0</v>
      </c>
      <c r="AR267" s="176" t="str">
        <f>IF(AND('Overflow Report'!$L265="SSO, Wet Weather",'Overflow Report'!$AA265="September"),'Overflow Report'!$N265,"0")</f>
        <v>0</v>
      </c>
      <c r="AS267" s="176" t="str">
        <f>IF(AND('Overflow Report'!$L265="SSO, Wet Weather",'Overflow Report'!$AA265="October"),'Overflow Report'!$N265,"0")</f>
        <v>0</v>
      </c>
      <c r="AT267" s="176" t="str">
        <f>IF(AND('Overflow Report'!$L265="SSO, Wet Weather",'Overflow Report'!$AA265="November"),'Overflow Report'!$N265,"0")</f>
        <v>0</v>
      </c>
      <c r="AU267" s="176" t="str">
        <f>IF(AND('Overflow Report'!$L265="SSO, Wet Weather",'Overflow Report'!$AA265="December"),'Overflow Report'!$N265,"0")</f>
        <v>0</v>
      </c>
      <c r="AV267" s="176"/>
      <c r="AW267" s="176" t="str">
        <f>IF(AND('Overflow Report'!$L265="Release [Sewer], Dry Weather",'Overflow Report'!$AA265="January"),'Overflow Report'!$N265,"0")</f>
        <v>0</v>
      </c>
      <c r="AX267" s="176" t="str">
        <f>IF(AND('Overflow Report'!$L265="Release [Sewer], Dry Weather",'Overflow Report'!$AA265="February"),'Overflow Report'!$N265,"0")</f>
        <v>0</v>
      </c>
      <c r="AY267" s="176" t="str">
        <f>IF(AND('Overflow Report'!$L265="Release [Sewer], Dry Weather",'Overflow Report'!$AA265="March"),'Overflow Report'!$N265,"0")</f>
        <v>0</v>
      </c>
      <c r="AZ267" s="176" t="str">
        <f>IF(AND('Overflow Report'!$L265="Release [Sewer], Dry Weather",'Overflow Report'!$AA265="April"),'Overflow Report'!$N265,"0")</f>
        <v>0</v>
      </c>
      <c r="BA267" s="176" t="str">
        <f>IF(AND('Overflow Report'!$L265="Release [Sewer], Dry Weather",'Overflow Report'!$AA265="May"),'Overflow Report'!$N265,"0")</f>
        <v>0</v>
      </c>
      <c r="BB267" s="176" t="str">
        <f>IF(AND('Overflow Report'!$L265="Release [Sewer], Dry Weather",'Overflow Report'!$AA265="June"),'Overflow Report'!$N265,"0")</f>
        <v>0</v>
      </c>
      <c r="BC267" s="176" t="str">
        <f>IF(AND('Overflow Report'!$L265="Release [Sewer], Dry Weather",'Overflow Report'!$AA265="July"),'Overflow Report'!$N265,"0")</f>
        <v>0</v>
      </c>
      <c r="BD267" s="176" t="str">
        <f>IF(AND('Overflow Report'!$L265="Release [Sewer], Dry Weather",'Overflow Report'!$AA265="August"),'Overflow Report'!$N265,"0")</f>
        <v>0</v>
      </c>
      <c r="BE267" s="176" t="str">
        <f>IF(AND('Overflow Report'!$L265="Release [Sewer], Dry Weather",'Overflow Report'!$AA265="September"),'Overflow Report'!$N265,"0")</f>
        <v>0</v>
      </c>
      <c r="BF267" s="176" t="str">
        <f>IF(AND('Overflow Report'!$L265="Release [Sewer], Dry Weather",'Overflow Report'!$AA265="October"),'Overflow Report'!$N265,"0")</f>
        <v>0</v>
      </c>
      <c r="BG267" s="176" t="str">
        <f>IF(AND('Overflow Report'!$L265="Release [Sewer], Dry Weather",'Overflow Report'!$AA265="November"),'Overflow Report'!$N265,"0")</f>
        <v>0</v>
      </c>
      <c r="BH267" s="176" t="str">
        <f>IF(AND('Overflow Report'!$L265="Release [Sewer], Dry Weather",'Overflow Report'!$AA265="December"),'Overflow Report'!$N265,"0")</f>
        <v>0</v>
      </c>
      <c r="BI267" s="176"/>
      <c r="BJ267" s="176" t="str">
        <f>IF(AND('Overflow Report'!$L265="Release [Sewer], Wet Weather",'Overflow Report'!$AA265="January"),'Overflow Report'!$N265,"0")</f>
        <v>0</v>
      </c>
      <c r="BK267" s="176" t="str">
        <f>IF(AND('Overflow Report'!$L265="Release [Sewer], Wet Weather",'Overflow Report'!$AA265="February"),'Overflow Report'!$N265,"0")</f>
        <v>0</v>
      </c>
      <c r="BL267" s="176" t="str">
        <f>IF(AND('Overflow Report'!$L265="Release [Sewer], Wet Weather",'Overflow Report'!$AA265="March"),'Overflow Report'!$N265,"0")</f>
        <v>0</v>
      </c>
      <c r="BM267" s="176" t="str">
        <f>IF(AND('Overflow Report'!$L265="Release [Sewer], Wet Weather",'Overflow Report'!$AA265="April"),'Overflow Report'!$N265,"0")</f>
        <v>0</v>
      </c>
      <c r="BN267" s="176" t="str">
        <f>IF(AND('Overflow Report'!$L265="Release [Sewer], Wet Weather",'Overflow Report'!$AA265="May"),'Overflow Report'!$N265,"0")</f>
        <v>0</v>
      </c>
      <c r="BO267" s="176" t="str">
        <f>IF(AND('Overflow Report'!$L265="Release [Sewer], Wet Weather",'Overflow Report'!$AA265="June"),'Overflow Report'!$N265,"0")</f>
        <v>0</v>
      </c>
      <c r="BP267" s="176" t="str">
        <f>IF(AND('Overflow Report'!$L265="Release [Sewer], Wet Weather",'Overflow Report'!$AA265="July"),'Overflow Report'!$N265,"0")</f>
        <v>0</v>
      </c>
      <c r="BQ267" s="176" t="str">
        <f>IF(AND('Overflow Report'!$L265="Release [Sewer], Wet Weather",'Overflow Report'!$AA265="August"),'Overflow Report'!$N265,"0")</f>
        <v>0</v>
      </c>
      <c r="BR267" s="176" t="str">
        <f>IF(AND('Overflow Report'!$L265="Release [Sewer], Wet Weather",'Overflow Report'!$AA265="September"),'Overflow Report'!$N265,"0")</f>
        <v>0</v>
      </c>
      <c r="BS267" s="176" t="str">
        <f>IF(AND('Overflow Report'!$L265="Release [Sewer], Wet Weather",'Overflow Report'!$AA265="October"),'Overflow Report'!$N265,"0")</f>
        <v>0</v>
      </c>
      <c r="BT267" s="176" t="str">
        <f>IF(AND('Overflow Report'!$L265="Release [Sewer], Wet Weather",'Overflow Report'!$AA265="November"),'Overflow Report'!$N265,"0")</f>
        <v>0</v>
      </c>
      <c r="BU267" s="176" t="str">
        <f>IF(AND('Overflow Report'!$L265="Release [Sewer], Wet Weather",'Overflow Report'!$AA265="December"),'Overflow Report'!$N265,"0")</f>
        <v>0</v>
      </c>
      <c r="BV267" s="176"/>
      <c r="BW267" s="176"/>
      <c r="BX267" s="176"/>
      <c r="BY267" s="176"/>
      <c r="BZ267" s="176"/>
      <c r="CA267" s="176"/>
      <c r="CB267" s="176"/>
      <c r="CC267" s="176"/>
      <c r="CD267" s="176"/>
      <c r="CE267" s="176"/>
      <c r="CF267" s="176"/>
      <c r="CG267" s="176"/>
      <c r="CH267" s="176"/>
      <c r="CI267" s="176"/>
      <c r="CJ267" s="176"/>
      <c r="DK267" s="159"/>
      <c r="DL267" s="159"/>
      <c r="DM267" s="159"/>
      <c r="DN267" s="159"/>
      <c r="DO267" s="159"/>
      <c r="DP267" s="159"/>
      <c r="DQ267" s="159"/>
      <c r="DR267" s="159"/>
      <c r="DS267" s="159"/>
      <c r="DT267" s="159"/>
      <c r="DU267" s="159"/>
      <c r="DV267" s="159"/>
      <c r="DW267" s="159"/>
      <c r="DX267" s="159"/>
    </row>
    <row r="268" spans="3:128" s="173" customFormat="1" ht="15">
      <c r="C268" s="174"/>
      <c r="D268" s="174"/>
      <c r="E268" s="174"/>
      <c r="R268" s="176"/>
      <c r="S268" s="176"/>
      <c r="T268" s="176"/>
      <c r="U268" s="176"/>
      <c r="V268" s="176"/>
      <c r="W268" s="176" t="str">
        <f>IF(AND('Overflow Report'!$L266="SSO, Dry Weather",'Overflow Report'!$AA266="January"),'Overflow Report'!$N266,"0")</f>
        <v>0</v>
      </c>
      <c r="X268" s="176" t="str">
        <f>IF(AND('Overflow Report'!$L266="SSO, Dry Weather",'Overflow Report'!$AA266="February"),'Overflow Report'!$N266,"0")</f>
        <v>0</v>
      </c>
      <c r="Y268" s="176" t="str">
        <f>IF(AND('Overflow Report'!$L266="SSO, Dry Weather",'Overflow Report'!$AA266="March"),'Overflow Report'!$N266,"0")</f>
        <v>0</v>
      </c>
      <c r="Z268" s="176" t="str">
        <f>IF(AND('Overflow Report'!$L266="SSO, Dry Weather",'Overflow Report'!$AA266="April"),'Overflow Report'!$N266,"0")</f>
        <v>0</v>
      </c>
      <c r="AA268" s="176" t="str">
        <f>IF(AND('Overflow Report'!$L266="SSO, Dry Weather",'Overflow Report'!$AA266="May"),'Overflow Report'!$N266,"0")</f>
        <v>0</v>
      </c>
      <c r="AB268" s="176" t="str">
        <f>IF(AND('Overflow Report'!$L266="SSO, Dry Weather",'Overflow Report'!$AA266="June"),'Overflow Report'!$N266,"0")</f>
        <v>0</v>
      </c>
      <c r="AC268" s="176" t="str">
        <f>IF(AND('Overflow Report'!$L266="SSO, Dry Weather",'Overflow Report'!$AA266="July"),'Overflow Report'!$N266,"0")</f>
        <v>0</v>
      </c>
      <c r="AD268" s="176" t="str">
        <f>IF(AND('Overflow Report'!$L266="SSO, Dry Weather",'Overflow Report'!$AA266="August"),'Overflow Report'!$N266,"0")</f>
        <v>0</v>
      </c>
      <c r="AE268" s="176" t="str">
        <f>IF(AND('Overflow Report'!$L266="SSO, Dry Weather",'Overflow Report'!$AA266="September"),'Overflow Report'!$N266,"0")</f>
        <v>0</v>
      </c>
      <c r="AF268" s="176" t="str">
        <f>IF(AND('Overflow Report'!$L266="SSO, Dry Weather",'Overflow Report'!$AA266="October"),'Overflow Report'!$N266,"0")</f>
        <v>0</v>
      </c>
      <c r="AG268" s="176" t="str">
        <f>IF(AND('Overflow Report'!$L266="SSO, Dry Weather",'Overflow Report'!$AA266="November"),'Overflow Report'!$N266,"0")</f>
        <v>0</v>
      </c>
      <c r="AH268" s="176" t="str">
        <f>IF(AND('Overflow Report'!$L266="SSO, Dry Weather",'Overflow Report'!$AA266="December"),'Overflow Report'!$N266,"0")</f>
        <v>0</v>
      </c>
      <c r="AI268" s="176"/>
      <c r="AJ268" s="176" t="str">
        <f>IF(AND('Overflow Report'!$L266="SSO, Wet Weather",'Overflow Report'!$AA266="January"),'Overflow Report'!$N266,"0")</f>
        <v>0</v>
      </c>
      <c r="AK268" s="176" t="str">
        <f>IF(AND('Overflow Report'!$L266="SSO, Wet Weather",'Overflow Report'!$AA266="February"),'Overflow Report'!$N266,"0")</f>
        <v>0</v>
      </c>
      <c r="AL268" s="176" t="str">
        <f>IF(AND('Overflow Report'!$L266="SSO, Wet Weather",'Overflow Report'!$AA266="March"),'Overflow Report'!$N266,"0")</f>
        <v>0</v>
      </c>
      <c r="AM268" s="176" t="str">
        <f>IF(AND('Overflow Report'!$L266="SSO, Wet Weather",'Overflow Report'!$AA266="April"),'Overflow Report'!$N266,"0")</f>
        <v>0</v>
      </c>
      <c r="AN268" s="176" t="str">
        <f>IF(AND('Overflow Report'!$L266="SSO, Wet Weather",'Overflow Report'!$AA266="May"),'Overflow Report'!$N266,"0")</f>
        <v>0</v>
      </c>
      <c r="AO268" s="176" t="str">
        <f>IF(AND('Overflow Report'!$L266="SSO, Wet Weather",'Overflow Report'!$AA266="June"),'Overflow Report'!$N266,"0")</f>
        <v>0</v>
      </c>
      <c r="AP268" s="176" t="str">
        <f>IF(AND('Overflow Report'!$L266="SSO, Wet Weather",'Overflow Report'!$AA266="July"),'Overflow Report'!$N266,"0")</f>
        <v>0</v>
      </c>
      <c r="AQ268" s="176" t="str">
        <f>IF(AND('Overflow Report'!$L266="SSO, Wet Weather",'Overflow Report'!$AA266="August"),'Overflow Report'!$N266,"0")</f>
        <v>0</v>
      </c>
      <c r="AR268" s="176" t="str">
        <f>IF(AND('Overflow Report'!$L266="SSO, Wet Weather",'Overflow Report'!$AA266="September"),'Overflow Report'!$N266,"0")</f>
        <v>0</v>
      </c>
      <c r="AS268" s="176" t="str">
        <f>IF(AND('Overflow Report'!$L266="SSO, Wet Weather",'Overflow Report'!$AA266="October"),'Overflow Report'!$N266,"0")</f>
        <v>0</v>
      </c>
      <c r="AT268" s="176" t="str">
        <f>IF(AND('Overflow Report'!$L266="SSO, Wet Weather",'Overflow Report'!$AA266="November"),'Overflow Report'!$N266,"0")</f>
        <v>0</v>
      </c>
      <c r="AU268" s="176" t="str">
        <f>IF(AND('Overflow Report'!$L266="SSO, Wet Weather",'Overflow Report'!$AA266="December"),'Overflow Report'!$N266,"0")</f>
        <v>0</v>
      </c>
      <c r="AV268" s="176"/>
      <c r="AW268" s="176" t="str">
        <f>IF(AND('Overflow Report'!$L266="Release [Sewer], Dry Weather",'Overflow Report'!$AA266="January"),'Overflow Report'!$N266,"0")</f>
        <v>0</v>
      </c>
      <c r="AX268" s="176" t="str">
        <f>IF(AND('Overflow Report'!$L266="Release [Sewer], Dry Weather",'Overflow Report'!$AA266="February"),'Overflow Report'!$N266,"0")</f>
        <v>0</v>
      </c>
      <c r="AY268" s="176" t="str">
        <f>IF(AND('Overflow Report'!$L266="Release [Sewer], Dry Weather",'Overflow Report'!$AA266="March"),'Overflow Report'!$N266,"0")</f>
        <v>0</v>
      </c>
      <c r="AZ268" s="176" t="str">
        <f>IF(AND('Overflow Report'!$L266="Release [Sewer], Dry Weather",'Overflow Report'!$AA266="April"),'Overflow Report'!$N266,"0")</f>
        <v>0</v>
      </c>
      <c r="BA268" s="176" t="str">
        <f>IF(AND('Overflow Report'!$L266="Release [Sewer], Dry Weather",'Overflow Report'!$AA266="May"),'Overflow Report'!$N266,"0")</f>
        <v>0</v>
      </c>
      <c r="BB268" s="176" t="str">
        <f>IF(AND('Overflow Report'!$L266="Release [Sewer], Dry Weather",'Overflow Report'!$AA266="June"),'Overflow Report'!$N266,"0")</f>
        <v>0</v>
      </c>
      <c r="BC268" s="176" t="str">
        <f>IF(AND('Overflow Report'!$L266="Release [Sewer], Dry Weather",'Overflow Report'!$AA266="July"),'Overflow Report'!$N266,"0")</f>
        <v>0</v>
      </c>
      <c r="BD268" s="176" t="str">
        <f>IF(AND('Overflow Report'!$L266="Release [Sewer], Dry Weather",'Overflow Report'!$AA266="August"),'Overflow Report'!$N266,"0")</f>
        <v>0</v>
      </c>
      <c r="BE268" s="176" t="str">
        <f>IF(AND('Overflow Report'!$L266="Release [Sewer], Dry Weather",'Overflow Report'!$AA266="September"),'Overflow Report'!$N266,"0")</f>
        <v>0</v>
      </c>
      <c r="BF268" s="176" t="str">
        <f>IF(AND('Overflow Report'!$L266="Release [Sewer], Dry Weather",'Overflow Report'!$AA266="October"),'Overflow Report'!$N266,"0")</f>
        <v>0</v>
      </c>
      <c r="BG268" s="176" t="str">
        <f>IF(AND('Overflow Report'!$L266="Release [Sewer], Dry Weather",'Overflow Report'!$AA266="November"),'Overflow Report'!$N266,"0")</f>
        <v>0</v>
      </c>
      <c r="BH268" s="176" t="str">
        <f>IF(AND('Overflow Report'!$L266="Release [Sewer], Dry Weather",'Overflow Report'!$AA266="December"),'Overflow Report'!$N266,"0")</f>
        <v>0</v>
      </c>
      <c r="BI268" s="176"/>
      <c r="BJ268" s="176" t="str">
        <f>IF(AND('Overflow Report'!$L266="Release [Sewer], Wet Weather",'Overflow Report'!$AA266="January"),'Overflow Report'!$N266,"0")</f>
        <v>0</v>
      </c>
      <c r="BK268" s="176" t="str">
        <f>IF(AND('Overflow Report'!$L266="Release [Sewer], Wet Weather",'Overflow Report'!$AA266="February"),'Overflow Report'!$N266,"0")</f>
        <v>0</v>
      </c>
      <c r="BL268" s="176" t="str">
        <f>IF(AND('Overflow Report'!$L266="Release [Sewer], Wet Weather",'Overflow Report'!$AA266="March"),'Overflow Report'!$N266,"0")</f>
        <v>0</v>
      </c>
      <c r="BM268" s="176" t="str">
        <f>IF(AND('Overflow Report'!$L266="Release [Sewer], Wet Weather",'Overflow Report'!$AA266="April"),'Overflow Report'!$N266,"0")</f>
        <v>0</v>
      </c>
      <c r="BN268" s="176" t="str">
        <f>IF(AND('Overflow Report'!$L266="Release [Sewer], Wet Weather",'Overflow Report'!$AA266="May"),'Overflow Report'!$N266,"0")</f>
        <v>0</v>
      </c>
      <c r="BO268" s="176" t="str">
        <f>IF(AND('Overflow Report'!$L266="Release [Sewer], Wet Weather",'Overflow Report'!$AA266="June"),'Overflow Report'!$N266,"0")</f>
        <v>0</v>
      </c>
      <c r="BP268" s="176" t="str">
        <f>IF(AND('Overflow Report'!$L266="Release [Sewer], Wet Weather",'Overflow Report'!$AA266="July"),'Overflow Report'!$N266,"0")</f>
        <v>0</v>
      </c>
      <c r="BQ268" s="176" t="str">
        <f>IF(AND('Overflow Report'!$L266="Release [Sewer], Wet Weather",'Overflow Report'!$AA266="August"),'Overflow Report'!$N266,"0")</f>
        <v>0</v>
      </c>
      <c r="BR268" s="176" t="str">
        <f>IF(AND('Overflow Report'!$L266="Release [Sewer], Wet Weather",'Overflow Report'!$AA266="September"),'Overflow Report'!$N266,"0")</f>
        <v>0</v>
      </c>
      <c r="BS268" s="176" t="str">
        <f>IF(AND('Overflow Report'!$L266="Release [Sewer], Wet Weather",'Overflow Report'!$AA266="October"),'Overflow Report'!$N266,"0")</f>
        <v>0</v>
      </c>
      <c r="BT268" s="176" t="str">
        <f>IF(AND('Overflow Report'!$L266="Release [Sewer], Wet Weather",'Overflow Report'!$AA266="November"),'Overflow Report'!$N266,"0")</f>
        <v>0</v>
      </c>
      <c r="BU268" s="176" t="str">
        <f>IF(AND('Overflow Report'!$L266="Release [Sewer], Wet Weather",'Overflow Report'!$AA266="December"),'Overflow Report'!$N266,"0")</f>
        <v>0</v>
      </c>
      <c r="BV268" s="176"/>
      <c r="BW268" s="176"/>
      <c r="BX268" s="176"/>
      <c r="BY268" s="176"/>
      <c r="BZ268" s="176"/>
      <c r="CA268" s="176"/>
      <c r="CB268" s="176"/>
      <c r="CC268" s="176"/>
      <c r="CD268" s="176"/>
      <c r="CE268" s="176"/>
      <c r="CF268" s="176"/>
      <c r="CG268" s="176"/>
      <c r="CH268" s="176"/>
      <c r="CI268" s="176"/>
      <c r="CJ268" s="176"/>
      <c r="DK268" s="159"/>
      <c r="DL268" s="159"/>
      <c r="DM268" s="159"/>
      <c r="DN268" s="159"/>
      <c r="DO268" s="159"/>
      <c r="DP268" s="159"/>
      <c r="DQ268" s="159"/>
      <c r="DR268" s="159"/>
      <c r="DS268" s="159"/>
      <c r="DT268" s="159"/>
      <c r="DU268" s="159"/>
      <c r="DV268" s="159"/>
      <c r="DW268" s="159"/>
      <c r="DX268" s="159"/>
    </row>
    <row r="269" spans="3:128" s="173" customFormat="1" ht="15">
      <c r="C269" s="174"/>
      <c r="D269" s="174"/>
      <c r="E269" s="174"/>
      <c r="R269" s="176"/>
      <c r="S269" s="176"/>
      <c r="T269" s="176"/>
      <c r="U269" s="176"/>
      <c r="V269" s="176"/>
      <c r="W269" s="176" t="str">
        <f>IF(AND('Overflow Report'!$L267="SSO, Dry Weather",'Overflow Report'!$AA267="January"),'Overflow Report'!$N267,"0")</f>
        <v>0</v>
      </c>
      <c r="X269" s="176" t="str">
        <f>IF(AND('Overflow Report'!$L267="SSO, Dry Weather",'Overflow Report'!$AA267="February"),'Overflow Report'!$N267,"0")</f>
        <v>0</v>
      </c>
      <c r="Y269" s="176" t="str">
        <f>IF(AND('Overflow Report'!$L267="SSO, Dry Weather",'Overflow Report'!$AA267="March"),'Overflow Report'!$N267,"0")</f>
        <v>0</v>
      </c>
      <c r="Z269" s="176" t="str">
        <f>IF(AND('Overflow Report'!$L267="SSO, Dry Weather",'Overflow Report'!$AA267="April"),'Overflow Report'!$N267,"0")</f>
        <v>0</v>
      </c>
      <c r="AA269" s="176" t="str">
        <f>IF(AND('Overflow Report'!$L267="SSO, Dry Weather",'Overflow Report'!$AA267="May"),'Overflow Report'!$N267,"0")</f>
        <v>0</v>
      </c>
      <c r="AB269" s="176" t="str">
        <f>IF(AND('Overflow Report'!$L267="SSO, Dry Weather",'Overflow Report'!$AA267="June"),'Overflow Report'!$N267,"0")</f>
        <v>0</v>
      </c>
      <c r="AC269" s="176" t="str">
        <f>IF(AND('Overflow Report'!$L267="SSO, Dry Weather",'Overflow Report'!$AA267="July"),'Overflow Report'!$N267,"0")</f>
        <v>0</v>
      </c>
      <c r="AD269" s="176" t="str">
        <f>IF(AND('Overflow Report'!$L267="SSO, Dry Weather",'Overflow Report'!$AA267="August"),'Overflow Report'!$N267,"0")</f>
        <v>0</v>
      </c>
      <c r="AE269" s="176" t="str">
        <f>IF(AND('Overflow Report'!$L267="SSO, Dry Weather",'Overflow Report'!$AA267="September"),'Overflow Report'!$N267,"0")</f>
        <v>0</v>
      </c>
      <c r="AF269" s="176" t="str">
        <f>IF(AND('Overflow Report'!$L267="SSO, Dry Weather",'Overflow Report'!$AA267="October"),'Overflow Report'!$N267,"0")</f>
        <v>0</v>
      </c>
      <c r="AG269" s="176" t="str">
        <f>IF(AND('Overflow Report'!$L267="SSO, Dry Weather",'Overflow Report'!$AA267="November"),'Overflow Report'!$N267,"0")</f>
        <v>0</v>
      </c>
      <c r="AH269" s="176" t="str">
        <f>IF(AND('Overflow Report'!$L267="SSO, Dry Weather",'Overflow Report'!$AA267="December"),'Overflow Report'!$N267,"0")</f>
        <v>0</v>
      </c>
      <c r="AI269" s="176"/>
      <c r="AJ269" s="176" t="str">
        <f>IF(AND('Overflow Report'!$L267="SSO, Wet Weather",'Overflow Report'!$AA267="January"),'Overflow Report'!$N267,"0")</f>
        <v>0</v>
      </c>
      <c r="AK269" s="176" t="str">
        <f>IF(AND('Overflow Report'!$L267="SSO, Wet Weather",'Overflow Report'!$AA267="February"),'Overflow Report'!$N267,"0")</f>
        <v>0</v>
      </c>
      <c r="AL269" s="176" t="str">
        <f>IF(AND('Overflow Report'!$L267="SSO, Wet Weather",'Overflow Report'!$AA267="March"),'Overflow Report'!$N267,"0")</f>
        <v>0</v>
      </c>
      <c r="AM269" s="176" t="str">
        <f>IF(AND('Overflow Report'!$L267="SSO, Wet Weather",'Overflow Report'!$AA267="April"),'Overflow Report'!$N267,"0")</f>
        <v>0</v>
      </c>
      <c r="AN269" s="176" t="str">
        <f>IF(AND('Overflow Report'!$L267="SSO, Wet Weather",'Overflow Report'!$AA267="May"),'Overflow Report'!$N267,"0")</f>
        <v>0</v>
      </c>
      <c r="AO269" s="176" t="str">
        <f>IF(AND('Overflow Report'!$L267="SSO, Wet Weather",'Overflow Report'!$AA267="June"),'Overflow Report'!$N267,"0")</f>
        <v>0</v>
      </c>
      <c r="AP269" s="176" t="str">
        <f>IF(AND('Overflow Report'!$L267="SSO, Wet Weather",'Overflow Report'!$AA267="July"),'Overflow Report'!$N267,"0")</f>
        <v>0</v>
      </c>
      <c r="AQ269" s="176" t="str">
        <f>IF(AND('Overflow Report'!$L267="SSO, Wet Weather",'Overflow Report'!$AA267="August"),'Overflow Report'!$N267,"0")</f>
        <v>0</v>
      </c>
      <c r="AR269" s="176" t="str">
        <f>IF(AND('Overflow Report'!$L267="SSO, Wet Weather",'Overflow Report'!$AA267="September"),'Overflow Report'!$N267,"0")</f>
        <v>0</v>
      </c>
      <c r="AS269" s="176" t="str">
        <f>IF(AND('Overflow Report'!$L267="SSO, Wet Weather",'Overflow Report'!$AA267="October"),'Overflow Report'!$N267,"0")</f>
        <v>0</v>
      </c>
      <c r="AT269" s="176" t="str">
        <f>IF(AND('Overflow Report'!$L267="SSO, Wet Weather",'Overflow Report'!$AA267="November"),'Overflow Report'!$N267,"0")</f>
        <v>0</v>
      </c>
      <c r="AU269" s="176" t="str">
        <f>IF(AND('Overflow Report'!$L267="SSO, Wet Weather",'Overflow Report'!$AA267="December"),'Overflow Report'!$N267,"0")</f>
        <v>0</v>
      </c>
      <c r="AV269" s="176"/>
      <c r="AW269" s="176" t="str">
        <f>IF(AND('Overflow Report'!$L267="Release [Sewer], Dry Weather",'Overflow Report'!$AA267="January"),'Overflow Report'!$N267,"0")</f>
        <v>0</v>
      </c>
      <c r="AX269" s="176" t="str">
        <f>IF(AND('Overflow Report'!$L267="Release [Sewer], Dry Weather",'Overflow Report'!$AA267="February"),'Overflow Report'!$N267,"0")</f>
        <v>0</v>
      </c>
      <c r="AY269" s="176" t="str">
        <f>IF(AND('Overflow Report'!$L267="Release [Sewer], Dry Weather",'Overflow Report'!$AA267="March"),'Overflow Report'!$N267,"0")</f>
        <v>0</v>
      </c>
      <c r="AZ269" s="176" t="str">
        <f>IF(AND('Overflow Report'!$L267="Release [Sewer], Dry Weather",'Overflow Report'!$AA267="April"),'Overflow Report'!$N267,"0")</f>
        <v>0</v>
      </c>
      <c r="BA269" s="176" t="str">
        <f>IF(AND('Overflow Report'!$L267="Release [Sewer], Dry Weather",'Overflow Report'!$AA267="May"),'Overflow Report'!$N267,"0")</f>
        <v>0</v>
      </c>
      <c r="BB269" s="176" t="str">
        <f>IF(AND('Overflow Report'!$L267="Release [Sewer], Dry Weather",'Overflow Report'!$AA267="June"),'Overflow Report'!$N267,"0")</f>
        <v>0</v>
      </c>
      <c r="BC269" s="176" t="str">
        <f>IF(AND('Overflow Report'!$L267="Release [Sewer], Dry Weather",'Overflow Report'!$AA267="July"),'Overflow Report'!$N267,"0")</f>
        <v>0</v>
      </c>
      <c r="BD269" s="176" t="str">
        <f>IF(AND('Overflow Report'!$L267="Release [Sewer], Dry Weather",'Overflow Report'!$AA267="August"),'Overflow Report'!$N267,"0")</f>
        <v>0</v>
      </c>
      <c r="BE269" s="176" t="str">
        <f>IF(AND('Overflow Report'!$L267="Release [Sewer], Dry Weather",'Overflow Report'!$AA267="September"),'Overflow Report'!$N267,"0")</f>
        <v>0</v>
      </c>
      <c r="BF269" s="176" t="str">
        <f>IF(AND('Overflow Report'!$L267="Release [Sewer], Dry Weather",'Overflow Report'!$AA267="October"),'Overflow Report'!$N267,"0")</f>
        <v>0</v>
      </c>
      <c r="BG269" s="176" t="str">
        <f>IF(AND('Overflow Report'!$L267="Release [Sewer], Dry Weather",'Overflow Report'!$AA267="November"),'Overflow Report'!$N267,"0")</f>
        <v>0</v>
      </c>
      <c r="BH269" s="176" t="str">
        <f>IF(AND('Overflow Report'!$L267="Release [Sewer], Dry Weather",'Overflow Report'!$AA267="December"),'Overflow Report'!$N267,"0")</f>
        <v>0</v>
      </c>
      <c r="BI269" s="176"/>
      <c r="BJ269" s="176" t="str">
        <f>IF(AND('Overflow Report'!$L267="Release [Sewer], Wet Weather",'Overflow Report'!$AA267="January"),'Overflow Report'!$N267,"0")</f>
        <v>0</v>
      </c>
      <c r="BK269" s="176" t="str">
        <f>IF(AND('Overflow Report'!$L267="Release [Sewer], Wet Weather",'Overflow Report'!$AA267="February"),'Overflow Report'!$N267,"0")</f>
        <v>0</v>
      </c>
      <c r="BL269" s="176" t="str">
        <f>IF(AND('Overflow Report'!$L267="Release [Sewer], Wet Weather",'Overflow Report'!$AA267="March"),'Overflow Report'!$N267,"0")</f>
        <v>0</v>
      </c>
      <c r="BM269" s="176" t="str">
        <f>IF(AND('Overflow Report'!$L267="Release [Sewer], Wet Weather",'Overflow Report'!$AA267="April"),'Overflow Report'!$N267,"0")</f>
        <v>0</v>
      </c>
      <c r="BN269" s="176" t="str">
        <f>IF(AND('Overflow Report'!$L267="Release [Sewer], Wet Weather",'Overflow Report'!$AA267="May"),'Overflow Report'!$N267,"0")</f>
        <v>0</v>
      </c>
      <c r="BO269" s="176" t="str">
        <f>IF(AND('Overflow Report'!$L267="Release [Sewer], Wet Weather",'Overflow Report'!$AA267="June"),'Overflow Report'!$N267,"0")</f>
        <v>0</v>
      </c>
      <c r="BP269" s="176" t="str">
        <f>IF(AND('Overflow Report'!$L267="Release [Sewer], Wet Weather",'Overflow Report'!$AA267="July"),'Overflow Report'!$N267,"0")</f>
        <v>0</v>
      </c>
      <c r="BQ269" s="176" t="str">
        <f>IF(AND('Overflow Report'!$L267="Release [Sewer], Wet Weather",'Overflow Report'!$AA267="August"),'Overflow Report'!$N267,"0")</f>
        <v>0</v>
      </c>
      <c r="BR269" s="176" t="str">
        <f>IF(AND('Overflow Report'!$L267="Release [Sewer], Wet Weather",'Overflow Report'!$AA267="September"),'Overflow Report'!$N267,"0")</f>
        <v>0</v>
      </c>
      <c r="BS269" s="176" t="str">
        <f>IF(AND('Overflow Report'!$L267="Release [Sewer], Wet Weather",'Overflow Report'!$AA267="October"),'Overflow Report'!$N267,"0")</f>
        <v>0</v>
      </c>
      <c r="BT269" s="176" t="str">
        <f>IF(AND('Overflow Report'!$L267="Release [Sewer], Wet Weather",'Overflow Report'!$AA267="November"),'Overflow Report'!$N267,"0")</f>
        <v>0</v>
      </c>
      <c r="BU269" s="176" t="str">
        <f>IF(AND('Overflow Report'!$L267="Release [Sewer], Wet Weather",'Overflow Report'!$AA267="December"),'Overflow Report'!$N267,"0")</f>
        <v>0</v>
      </c>
      <c r="BV269" s="176"/>
      <c r="BW269" s="176"/>
      <c r="BX269" s="176"/>
      <c r="BY269" s="176"/>
      <c r="BZ269" s="176"/>
      <c r="CA269" s="176"/>
      <c r="CB269" s="176"/>
      <c r="CC269" s="176"/>
      <c r="CD269" s="176"/>
      <c r="CE269" s="176"/>
      <c r="CF269" s="176"/>
      <c r="CG269" s="176"/>
      <c r="CH269" s="176"/>
      <c r="CI269" s="176"/>
      <c r="CJ269" s="176"/>
      <c r="DK269" s="159"/>
      <c r="DL269" s="159"/>
      <c r="DM269" s="159"/>
      <c r="DN269" s="159"/>
      <c r="DO269" s="159"/>
      <c r="DP269" s="159"/>
      <c r="DQ269" s="159"/>
      <c r="DR269" s="159"/>
      <c r="DS269" s="159"/>
      <c r="DT269" s="159"/>
      <c r="DU269" s="159"/>
      <c r="DV269" s="159"/>
      <c r="DW269" s="159"/>
      <c r="DX269" s="159"/>
    </row>
    <row r="270" spans="3:128" s="173" customFormat="1" ht="15">
      <c r="C270" s="174"/>
      <c r="D270" s="174"/>
      <c r="E270" s="174"/>
      <c r="R270" s="176"/>
      <c r="S270" s="176"/>
      <c r="T270" s="176"/>
      <c r="U270" s="176"/>
      <c r="V270" s="176"/>
      <c r="W270" s="176" t="str">
        <f>IF(AND('Overflow Report'!$L268="SSO, Dry Weather",'Overflow Report'!$AA268="January"),'Overflow Report'!$N268,"0")</f>
        <v>0</v>
      </c>
      <c r="X270" s="176" t="str">
        <f>IF(AND('Overflow Report'!$L268="SSO, Dry Weather",'Overflow Report'!$AA268="February"),'Overflow Report'!$N268,"0")</f>
        <v>0</v>
      </c>
      <c r="Y270" s="176" t="str">
        <f>IF(AND('Overflow Report'!$L268="SSO, Dry Weather",'Overflow Report'!$AA268="March"),'Overflow Report'!$N268,"0")</f>
        <v>0</v>
      </c>
      <c r="Z270" s="176" t="str">
        <f>IF(AND('Overflow Report'!$L268="SSO, Dry Weather",'Overflow Report'!$AA268="April"),'Overflow Report'!$N268,"0")</f>
        <v>0</v>
      </c>
      <c r="AA270" s="176" t="str">
        <f>IF(AND('Overflow Report'!$L268="SSO, Dry Weather",'Overflow Report'!$AA268="May"),'Overflow Report'!$N268,"0")</f>
        <v>0</v>
      </c>
      <c r="AB270" s="176" t="str">
        <f>IF(AND('Overflow Report'!$L268="SSO, Dry Weather",'Overflow Report'!$AA268="June"),'Overflow Report'!$N268,"0")</f>
        <v>0</v>
      </c>
      <c r="AC270" s="176" t="str">
        <f>IF(AND('Overflow Report'!$L268="SSO, Dry Weather",'Overflow Report'!$AA268="July"),'Overflow Report'!$N268,"0")</f>
        <v>0</v>
      </c>
      <c r="AD270" s="176" t="str">
        <f>IF(AND('Overflow Report'!$L268="SSO, Dry Weather",'Overflow Report'!$AA268="August"),'Overflow Report'!$N268,"0")</f>
        <v>0</v>
      </c>
      <c r="AE270" s="176" t="str">
        <f>IF(AND('Overflow Report'!$L268="SSO, Dry Weather",'Overflow Report'!$AA268="September"),'Overflow Report'!$N268,"0")</f>
        <v>0</v>
      </c>
      <c r="AF270" s="176" t="str">
        <f>IF(AND('Overflow Report'!$L268="SSO, Dry Weather",'Overflow Report'!$AA268="October"),'Overflow Report'!$N268,"0")</f>
        <v>0</v>
      </c>
      <c r="AG270" s="176" t="str">
        <f>IF(AND('Overflow Report'!$L268="SSO, Dry Weather",'Overflow Report'!$AA268="November"),'Overflow Report'!$N268,"0")</f>
        <v>0</v>
      </c>
      <c r="AH270" s="176" t="str">
        <f>IF(AND('Overflow Report'!$L268="SSO, Dry Weather",'Overflow Report'!$AA268="December"),'Overflow Report'!$N268,"0")</f>
        <v>0</v>
      </c>
      <c r="AI270" s="176"/>
      <c r="AJ270" s="176" t="str">
        <f>IF(AND('Overflow Report'!$L268="SSO, Wet Weather",'Overflow Report'!$AA268="January"),'Overflow Report'!$N268,"0")</f>
        <v>0</v>
      </c>
      <c r="AK270" s="176" t="str">
        <f>IF(AND('Overflow Report'!$L268="SSO, Wet Weather",'Overflow Report'!$AA268="February"),'Overflow Report'!$N268,"0")</f>
        <v>0</v>
      </c>
      <c r="AL270" s="176" t="str">
        <f>IF(AND('Overflow Report'!$L268="SSO, Wet Weather",'Overflow Report'!$AA268="March"),'Overflow Report'!$N268,"0")</f>
        <v>0</v>
      </c>
      <c r="AM270" s="176" t="str">
        <f>IF(AND('Overflow Report'!$L268="SSO, Wet Weather",'Overflow Report'!$AA268="April"),'Overflow Report'!$N268,"0")</f>
        <v>0</v>
      </c>
      <c r="AN270" s="176" t="str">
        <f>IF(AND('Overflow Report'!$L268="SSO, Wet Weather",'Overflow Report'!$AA268="May"),'Overflow Report'!$N268,"0")</f>
        <v>0</v>
      </c>
      <c r="AO270" s="176" t="str">
        <f>IF(AND('Overflow Report'!$L268="SSO, Wet Weather",'Overflow Report'!$AA268="June"),'Overflow Report'!$N268,"0")</f>
        <v>0</v>
      </c>
      <c r="AP270" s="176" t="str">
        <f>IF(AND('Overflow Report'!$L268="SSO, Wet Weather",'Overflow Report'!$AA268="July"),'Overflow Report'!$N268,"0")</f>
        <v>0</v>
      </c>
      <c r="AQ270" s="176" t="str">
        <f>IF(AND('Overflow Report'!$L268="SSO, Wet Weather",'Overflow Report'!$AA268="August"),'Overflow Report'!$N268,"0")</f>
        <v>0</v>
      </c>
      <c r="AR270" s="176" t="str">
        <f>IF(AND('Overflow Report'!$L268="SSO, Wet Weather",'Overflow Report'!$AA268="September"),'Overflow Report'!$N268,"0")</f>
        <v>0</v>
      </c>
      <c r="AS270" s="176" t="str">
        <f>IF(AND('Overflow Report'!$L268="SSO, Wet Weather",'Overflow Report'!$AA268="October"),'Overflow Report'!$N268,"0")</f>
        <v>0</v>
      </c>
      <c r="AT270" s="176" t="str">
        <f>IF(AND('Overflow Report'!$L268="SSO, Wet Weather",'Overflow Report'!$AA268="November"),'Overflow Report'!$N268,"0")</f>
        <v>0</v>
      </c>
      <c r="AU270" s="176" t="str">
        <f>IF(AND('Overflow Report'!$L268="SSO, Wet Weather",'Overflow Report'!$AA268="December"),'Overflow Report'!$N268,"0")</f>
        <v>0</v>
      </c>
      <c r="AV270" s="176"/>
      <c r="AW270" s="176" t="str">
        <f>IF(AND('Overflow Report'!$L268="Release [Sewer], Dry Weather",'Overflow Report'!$AA268="January"),'Overflow Report'!$N268,"0")</f>
        <v>0</v>
      </c>
      <c r="AX270" s="176" t="str">
        <f>IF(AND('Overflow Report'!$L268="Release [Sewer], Dry Weather",'Overflow Report'!$AA268="February"),'Overflow Report'!$N268,"0")</f>
        <v>0</v>
      </c>
      <c r="AY270" s="176" t="str">
        <f>IF(AND('Overflow Report'!$L268="Release [Sewer], Dry Weather",'Overflow Report'!$AA268="March"),'Overflow Report'!$N268,"0")</f>
        <v>0</v>
      </c>
      <c r="AZ270" s="176" t="str">
        <f>IF(AND('Overflow Report'!$L268="Release [Sewer], Dry Weather",'Overflow Report'!$AA268="April"),'Overflow Report'!$N268,"0")</f>
        <v>0</v>
      </c>
      <c r="BA270" s="176" t="str">
        <f>IF(AND('Overflow Report'!$L268="Release [Sewer], Dry Weather",'Overflow Report'!$AA268="May"),'Overflow Report'!$N268,"0")</f>
        <v>0</v>
      </c>
      <c r="BB270" s="176" t="str">
        <f>IF(AND('Overflow Report'!$L268="Release [Sewer], Dry Weather",'Overflow Report'!$AA268="June"),'Overflow Report'!$N268,"0")</f>
        <v>0</v>
      </c>
      <c r="BC270" s="176" t="str">
        <f>IF(AND('Overflow Report'!$L268="Release [Sewer], Dry Weather",'Overflow Report'!$AA268="July"),'Overflow Report'!$N268,"0")</f>
        <v>0</v>
      </c>
      <c r="BD270" s="176" t="str">
        <f>IF(AND('Overflow Report'!$L268="Release [Sewer], Dry Weather",'Overflow Report'!$AA268="August"),'Overflow Report'!$N268,"0")</f>
        <v>0</v>
      </c>
      <c r="BE270" s="176" t="str">
        <f>IF(AND('Overflow Report'!$L268="Release [Sewer], Dry Weather",'Overflow Report'!$AA268="September"),'Overflow Report'!$N268,"0")</f>
        <v>0</v>
      </c>
      <c r="BF270" s="176" t="str">
        <f>IF(AND('Overflow Report'!$L268="Release [Sewer], Dry Weather",'Overflow Report'!$AA268="October"),'Overflow Report'!$N268,"0")</f>
        <v>0</v>
      </c>
      <c r="BG270" s="176" t="str">
        <f>IF(AND('Overflow Report'!$L268="Release [Sewer], Dry Weather",'Overflow Report'!$AA268="November"),'Overflow Report'!$N268,"0")</f>
        <v>0</v>
      </c>
      <c r="BH270" s="176" t="str">
        <f>IF(AND('Overflow Report'!$L268="Release [Sewer], Dry Weather",'Overflow Report'!$AA268="December"),'Overflow Report'!$N268,"0")</f>
        <v>0</v>
      </c>
      <c r="BI270" s="176"/>
      <c r="BJ270" s="176" t="str">
        <f>IF(AND('Overflow Report'!$L268="Release [Sewer], Wet Weather",'Overflow Report'!$AA268="January"),'Overflow Report'!$N268,"0")</f>
        <v>0</v>
      </c>
      <c r="BK270" s="176" t="str">
        <f>IF(AND('Overflow Report'!$L268="Release [Sewer], Wet Weather",'Overflow Report'!$AA268="February"),'Overflow Report'!$N268,"0")</f>
        <v>0</v>
      </c>
      <c r="BL270" s="176" t="str">
        <f>IF(AND('Overflow Report'!$L268="Release [Sewer], Wet Weather",'Overflow Report'!$AA268="March"),'Overflow Report'!$N268,"0")</f>
        <v>0</v>
      </c>
      <c r="BM270" s="176" t="str">
        <f>IF(AND('Overflow Report'!$L268="Release [Sewer], Wet Weather",'Overflow Report'!$AA268="April"),'Overflow Report'!$N268,"0")</f>
        <v>0</v>
      </c>
      <c r="BN270" s="176" t="str">
        <f>IF(AND('Overflow Report'!$L268="Release [Sewer], Wet Weather",'Overflow Report'!$AA268="May"),'Overflow Report'!$N268,"0")</f>
        <v>0</v>
      </c>
      <c r="BO270" s="176" t="str">
        <f>IF(AND('Overflow Report'!$L268="Release [Sewer], Wet Weather",'Overflow Report'!$AA268="June"),'Overflow Report'!$N268,"0")</f>
        <v>0</v>
      </c>
      <c r="BP270" s="176" t="str">
        <f>IF(AND('Overflow Report'!$L268="Release [Sewer], Wet Weather",'Overflow Report'!$AA268="July"),'Overflow Report'!$N268,"0")</f>
        <v>0</v>
      </c>
      <c r="BQ270" s="176" t="str">
        <f>IF(AND('Overflow Report'!$L268="Release [Sewer], Wet Weather",'Overflow Report'!$AA268="August"),'Overflow Report'!$N268,"0")</f>
        <v>0</v>
      </c>
      <c r="BR270" s="176" t="str">
        <f>IF(AND('Overflow Report'!$L268="Release [Sewer], Wet Weather",'Overflow Report'!$AA268="September"),'Overflow Report'!$N268,"0")</f>
        <v>0</v>
      </c>
      <c r="BS270" s="176" t="str">
        <f>IF(AND('Overflow Report'!$L268="Release [Sewer], Wet Weather",'Overflow Report'!$AA268="October"),'Overflow Report'!$N268,"0")</f>
        <v>0</v>
      </c>
      <c r="BT270" s="176" t="str">
        <f>IF(AND('Overflow Report'!$L268="Release [Sewer], Wet Weather",'Overflow Report'!$AA268="November"),'Overflow Report'!$N268,"0")</f>
        <v>0</v>
      </c>
      <c r="BU270" s="176" t="str">
        <f>IF(AND('Overflow Report'!$L268="Release [Sewer], Wet Weather",'Overflow Report'!$AA268="December"),'Overflow Report'!$N268,"0")</f>
        <v>0</v>
      </c>
      <c r="BV270" s="176"/>
      <c r="BW270" s="176"/>
      <c r="BX270" s="176"/>
      <c r="BY270" s="176"/>
      <c r="BZ270" s="176"/>
      <c r="CA270" s="176"/>
      <c r="CB270" s="176"/>
      <c r="CC270" s="176"/>
      <c r="CD270" s="176"/>
      <c r="CE270" s="176"/>
      <c r="CF270" s="176"/>
      <c r="CG270" s="176"/>
      <c r="CH270" s="176"/>
      <c r="CI270" s="176"/>
      <c r="CJ270" s="176"/>
      <c r="DK270" s="159"/>
      <c r="DL270" s="159"/>
      <c r="DM270" s="159"/>
      <c r="DN270" s="159"/>
      <c r="DO270" s="159"/>
      <c r="DP270" s="159"/>
      <c r="DQ270" s="159"/>
      <c r="DR270" s="159"/>
      <c r="DS270" s="159"/>
      <c r="DT270" s="159"/>
      <c r="DU270" s="159"/>
      <c r="DV270" s="159"/>
      <c r="DW270" s="159"/>
      <c r="DX270" s="159"/>
    </row>
    <row r="271" spans="3:128" s="173" customFormat="1" ht="15">
      <c r="C271" s="174"/>
      <c r="D271" s="174"/>
      <c r="E271" s="174"/>
      <c r="R271" s="176"/>
      <c r="S271" s="176"/>
      <c r="T271" s="176"/>
      <c r="U271" s="176"/>
      <c r="V271" s="176"/>
      <c r="W271" s="176" t="str">
        <f>IF(AND('Overflow Report'!$L269="SSO, Dry Weather",'Overflow Report'!$AA269="January"),'Overflow Report'!$N269,"0")</f>
        <v>0</v>
      </c>
      <c r="X271" s="176" t="str">
        <f>IF(AND('Overflow Report'!$L269="SSO, Dry Weather",'Overflow Report'!$AA269="February"),'Overflow Report'!$N269,"0")</f>
        <v>0</v>
      </c>
      <c r="Y271" s="176" t="str">
        <f>IF(AND('Overflow Report'!$L269="SSO, Dry Weather",'Overflow Report'!$AA269="March"),'Overflow Report'!$N269,"0")</f>
        <v>0</v>
      </c>
      <c r="Z271" s="176" t="str">
        <f>IF(AND('Overflow Report'!$L269="SSO, Dry Weather",'Overflow Report'!$AA269="April"),'Overflow Report'!$N269,"0")</f>
        <v>0</v>
      </c>
      <c r="AA271" s="176" t="str">
        <f>IF(AND('Overflow Report'!$L269="SSO, Dry Weather",'Overflow Report'!$AA269="May"),'Overflow Report'!$N269,"0")</f>
        <v>0</v>
      </c>
      <c r="AB271" s="176" t="str">
        <f>IF(AND('Overflow Report'!$L269="SSO, Dry Weather",'Overflow Report'!$AA269="June"),'Overflow Report'!$N269,"0")</f>
        <v>0</v>
      </c>
      <c r="AC271" s="176" t="str">
        <f>IF(AND('Overflow Report'!$L269="SSO, Dry Weather",'Overflow Report'!$AA269="July"),'Overflow Report'!$N269,"0")</f>
        <v>0</v>
      </c>
      <c r="AD271" s="176" t="str">
        <f>IF(AND('Overflow Report'!$L269="SSO, Dry Weather",'Overflow Report'!$AA269="August"),'Overflow Report'!$N269,"0")</f>
        <v>0</v>
      </c>
      <c r="AE271" s="176" t="str">
        <f>IF(AND('Overflow Report'!$L269="SSO, Dry Weather",'Overflow Report'!$AA269="September"),'Overflow Report'!$N269,"0")</f>
        <v>0</v>
      </c>
      <c r="AF271" s="176" t="str">
        <f>IF(AND('Overflow Report'!$L269="SSO, Dry Weather",'Overflow Report'!$AA269="October"),'Overflow Report'!$N269,"0")</f>
        <v>0</v>
      </c>
      <c r="AG271" s="176" t="str">
        <f>IF(AND('Overflow Report'!$L269="SSO, Dry Weather",'Overflow Report'!$AA269="November"),'Overflow Report'!$N269,"0")</f>
        <v>0</v>
      </c>
      <c r="AH271" s="176" t="str">
        <f>IF(AND('Overflow Report'!$L269="SSO, Dry Weather",'Overflow Report'!$AA269="December"),'Overflow Report'!$N269,"0")</f>
        <v>0</v>
      </c>
      <c r="AI271" s="176"/>
      <c r="AJ271" s="176" t="str">
        <f>IF(AND('Overflow Report'!$L269="SSO, Wet Weather",'Overflow Report'!$AA269="January"),'Overflow Report'!$N269,"0")</f>
        <v>0</v>
      </c>
      <c r="AK271" s="176" t="str">
        <f>IF(AND('Overflow Report'!$L269="SSO, Wet Weather",'Overflow Report'!$AA269="February"),'Overflow Report'!$N269,"0")</f>
        <v>0</v>
      </c>
      <c r="AL271" s="176" t="str">
        <f>IF(AND('Overflow Report'!$L269="SSO, Wet Weather",'Overflow Report'!$AA269="March"),'Overflow Report'!$N269,"0")</f>
        <v>0</v>
      </c>
      <c r="AM271" s="176" t="str">
        <f>IF(AND('Overflow Report'!$L269="SSO, Wet Weather",'Overflow Report'!$AA269="April"),'Overflow Report'!$N269,"0")</f>
        <v>0</v>
      </c>
      <c r="AN271" s="176" t="str">
        <f>IF(AND('Overflow Report'!$L269="SSO, Wet Weather",'Overflow Report'!$AA269="May"),'Overflow Report'!$N269,"0")</f>
        <v>0</v>
      </c>
      <c r="AO271" s="176" t="str">
        <f>IF(AND('Overflow Report'!$L269="SSO, Wet Weather",'Overflow Report'!$AA269="June"),'Overflow Report'!$N269,"0")</f>
        <v>0</v>
      </c>
      <c r="AP271" s="176" t="str">
        <f>IF(AND('Overflow Report'!$L269="SSO, Wet Weather",'Overflow Report'!$AA269="July"),'Overflow Report'!$N269,"0")</f>
        <v>0</v>
      </c>
      <c r="AQ271" s="176" t="str">
        <f>IF(AND('Overflow Report'!$L269="SSO, Wet Weather",'Overflow Report'!$AA269="August"),'Overflow Report'!$N269,"0")</f>
        <v>0</v>
      </c>
      <c r="AR271" s="176" t="str">
        <f>IF(AND('Overflow Report'!$L269="SSO, Wet Weather",'Overflow Report'!$AA269="September"),'Overflow Report'!$N269,"0")</f>
        <v>0</v>
      </c>
      <c r="AS271" s="176" t="str">
        <f>IF(AND('Overflow Report'!$L269="SSO, Wet Weather",'Overflow Report'!$AA269="October"),'Overflow Report'!$N269,"0")</f>
        <v>0</v>
      </c>
      <c r="AT271" s="176" t="str">
        <f>IF(AND('Overflow Report'!$L269="SSO, Wet Weather",'Overflow Report'!$AA269="November"),'Overflow Report'!$N269,"0")</f>
        <v>0</v>
      </c>
      <c r="AU271" s="176" t="str">
        <f>IF(AND('Overflow Report'!$L269="SSO, Wet Weather",'Overflow Report'!$AA269="December"),'Overflow Report'!$N269,"0")</f>
        <v>0</v>
      </c>
      <c r="AV271" s="176"/>
      <c r="AW271" s="176" t="str">
        <f>IF(AND('Overflow Report'!$L269="Release [Sewer], Dry Weather",'Overflow Report'!$AA269="January"),'Overflow Report'!$N269,"0")</f>
        <v>0</v>
      </c>
      <c r="AX271" s="176" t="str">
        <f>IF(AND('Overflow Report'!$L269="Release [Sewer], Dry Weather",'Overflow Report'!$AA269="February"),'Overflow Report'!$N269,"0")</f>
        <v>0</v>
      </c>
      <c r="AY271" s="176" t="str">
        <f>IF(AND('Overflow Report'!$L269="Release [Sewer], Dry Weather",'Overflow Report'!$AA269="March"),'Overflow Report'!$N269,"0")</f>
        <v>0</v>
      </c>
      <c r="AZ271" s="176" t="str">
        <f>IF(AND('Overflow Report'!$L269="Release [Sewer], Dry Weather",'Overflow Report'!$AA269="April"),'Overflow Report'!$N269,"0")</f>
        <v>0</v>
      </c>
      <c r="BA271" s="176" t="str">
        <f>IF(AND('Overflow Report'!$L269="Release [Sewer], Dry Weather",'Overflow Report'!$AA269="May"),'Overflow Report'!$N269,"0")</f>
        <v>0</v>
      </c>
      <c r="BB271" s="176" t="str">
        <f>IF(AND('Overflow Report'!$L269="Release [Sewer], Dry Weather",'Overflow Report'!$AA269="June"),'Overflow Report'!$N269,"0")</f>
        <v>0</v>
      </c>
      <c r="BC271" s="176" t="str">
        <f>IF(AND('Overflow Report'!$L269="Release [Sewer], Dry Weather",'Overflow Report'!$AA269="July"),'Overflow Report'!$N269,"0")</f>
        <v>0</v>
      </c>
      <c r="BD271" s="176" t="str">
        <f>IF(AND('Overflow Report'!$L269="Release [Sewer], Dry Weather",'Overflow Report'!$AA269="August"),'Overflow Report'!$N269,"0")</f>
        <v>0</v>
      </c>
      <c r="BE271" s="176" t="str">
        <f>IF(AND('Overflow Report'!$L269="Release [Sewer], Dry Weather",'Overflow Report'!$AA269="September"),'Overflow Report'!$N269,"0")</f>
        <v>0</v>
      </c>
      <c r="BF271" s="176" t="str">
        <f>IF(AND('Overflow Report'!$L269="Release [Sewer], Dry Weather",'Overflow Report'!$AA269="October"),'Overflow Report'!$N269,"0")</f>
        <v>0</v>
      </c>
      <c r="BG271" s="176" t="str">
        <f>IF(AND('Overflow Report'!$L269="Release [Sewer], Dry Weather",'Overflow Report'!$AA269="November"),'Overflow Report'!$N269,"0")</f>
        <v>0</v>
      </c>
      <c r="BH271" s="176" t="str">
        <f>IF(AND('Overflow Report'!$L269="Release [Sewer], Dry Weather",'Overflow Report'!$AA269="December"),'Overflow Report'!$N269,"0")</f>
        <v>0</v>
      </c>
      <c r="BI271" s="176"/>
      <c r="BJ271" s="176" t="str">
        <f>IF(AND('Overflow Report'!$L269="Release [Sewer], Wet Weather",'Overflow Report'!$AA269="January"),'Overflow Report'!$N269,"0")</f>
        <v>0</v>
      </c>
      <c r="BK271" s="176" t="str">
        <f>IF(AND('Overflow Report'!$L269="Release [Sewer], Wet Weather",'Overflow Report'!$AA269="February"),'Overflow Report'!$N269,"0")</f>
        <v>0</v>
      </c>
      <c r="BL271" s="176" t="str">
        <f>IF(AND('Overflow Report'!$L269="Release [Sewer], Wet Weather",'Overflow Report'!$AA269="March"),'Overflow Report'!$N269,"0")</f>
        <v>0</v>
      </c>
      <c r="BM271" s="176" t="str">
        <f>IF(AND('Overflow Report'!$L269="Release [Sewer], Wet Weather",'Overflow Report'!$AA269="April"),'Overflow Report'!$N269,"0")</f>
        <v>0</v>
      </c>
      <c r="BN271" s="176" t="str">
        <f>IF(AND('Overflow Report'!$L269="Release [Sewer], Wet Weather",'Overflow Report'!$AA269="May"),'Overflow Report'!$N269,"0")</f>
        <v>0</v>
      </c>
      <c r="BO271" s="176" t="str">
        <f>IF(AND('Overflow Report'!$L269="Release [Sewer], Wet Weather",'Overflow Report'!$AA269="June"),'Overflow Report'!$N269,"0")</f>
        <v>0</v>
      </c>
      <c r="BP271" s="176" t="str">
        <f>IF(AND('Overflow Report'!$L269="Release [Sewer], Wet Weather",'Overflow Report'!$AA269="July"),'Overflow Report'!$N269,"0")</f>
        <v>0</v>
      </c>
      <c r="BQ271" s="176" t="str">
        <f>IF(AND('Overflow Report'!$L269="Release [Sewer], Wet Weather",'Overflow Report'!$AA269="August"),'Overflow Report'!$N269,"0")</f>
        <v>0</v>
      </c>
      <c r="BR271" s="176" t="str">
        <f>IF(AND('Overflow Report'!$L269="Release [Sewer], Wet Weather",'Overflow Report'!$AA269="September"),'Overflow Report'!$N269,"0")</f>
        <v>0</v>
      </c>
      <c r="BS271" s="176" t="str">
        <f>IF(AND('Overflow Report'!$L269="Release [Sewer], Wet Weather",'Overflow Report'!$AA269="October"),'Overflow Report'!$N269,"0")</f>
        <v>0</v>
      </c>
      <c r="BT271" s="176" t="str">
        <f>IF(AND('Overflow Report'!$L269="Release [Sewer], Wet Weather",'Overflow Report'!$AA269="November"),'Overflow Report'!$N269,"0")</f>
        <v>0</v>
      </c>
      <c r="BU271" s="176" t="str">
        <f>IF(AND('Overflow Report'!$L269="Release [Sewer], Wet Weather",'Overflow Report'!$AA269="December"),'Overflow Report'!$N269,"0")</f>
        <v>0</v>
      </c>
      <c r="BV271" s="176"/>
      <c r="BW271" s="176"/>
      <c r="BX271" s="176"/>
      <c r="BY271" s="176"/>
      <c r="BZ271" s="176"/>
      <c r="CA271" s="176"/>
      <c r="CB271" s="176"/>
      <c r="CC271" s="176"/>
      <c r="CD271" s="176"/>
      <c r="CE271" s="176"/>
      <c r="CF271" s="176"/>
      <c r="CG271" s="176"/>
      <c r="CH271" s="176"/>
      <c r="CI271" s="176"/>
      <c r="CJ271" s="176"/>
      <c r="DK271" s="159"/>
      <c r="DL271" s="159"/>
      <c r="DM271" s="159"/>
      <c r="DN271" s="159"/>
      <c r="DO271" s="159"/>
      <c r="DP271" s="159"/>
      <c r="DQ271" s="159"/>
      <c r="DR271" s="159"/>
      <c r="DS271" s="159"/>
      <c r="DT271" s="159"/>
      <c r="DU271" s="159"/>
      <c r="DV271" s="159"/>
      <c r="DW271" s="159"/>
      <c r="DX271" s="159"/>
    </row>
    <row r="272" spans="3:128" s="173" customFormat="1" ht="15">
      <c r="C272" s="174"/>
      <c r="D272" s="174"/>
      <c r="E272" s="174"/>
      <c r="R272" s="176"/>
      <c r="S272" s="176"/>
      <c r="T272" s="176"/>
      <c r="U272" s="176"/>
      <c r="V272" s="176"/>
      <c r="W272" s="176" t="str">
        <f>IF(AND('Overflow Report'!$L270="SSO, Dry Weather",'Overflow Report'!$AA270="January"),'Overflow Report'!$N270,"0")</f>
        <v>0</v>
      </c>
      <c r="X272" s="176" t="str">
        <f>IF(AND('Overflow Report'!$L270="SSO, Dry Weather",'Overflow Report'!$AA270="February"),'Overflow Report'!$N270,"0")</f>
        <v>0</v>
      </c>
      <c r="Y272" s="176" t="str">
        <f>IF(AND('Overflow Report'!$L270="SSO, Dry Weather",'Overflow Report'!$AA270="March"),'Overflow Report'!$N270,"0")</f>
        <v>0</v>
      </c>
      <c r="Z272" s="176" t="str">
        <f>IF(AND('Overflow Report'!$L270="SSO, Dry Weather",'Overflow Report'!$AA270="April"),'Overflow Report'!$N270,"0")</f>
        <v>0</v>
      </c>
      <c r="AA272" s="176" t="str">
        <f>IF(AND('Overflow Report'!$L270="SSO, Dry Weather",'Overflow Report'!$AA270="May"),'Overflow Report'!$N270,"0")</f>
        <v>0</v>
      </c>
      <c r="AB272" s="176" t="str">
        <f>IF(AND('Overflow Report'!$L270="SSO, Dry Weather",'Overflow Report'!$AA270="June"),'Overflow Report'!$N270,"0")</f>
        <v>0</v>
      </c>
      <c r="AC272" s="176" t="str">
        <f>IF(AND('Overflow Report'!$L270="SSO, Dry Weather",'Overflow Report'!$AA270="July"),'Overflow Report'!$N270,"0")</f>
        <v>0</v>
      </c>
      <c r="AD272" s="176" t="str">
        <f>IF(AND('Overflow Report'!$L270="SSO, Dry Weather",'Overflow Report'!$AA270="August"),'Overflow Report'!$N270,"0")</f>
        <v>0</v>
      </c>
      <c r="AE272" s="176" t="str">
        <f>IF(AND('Overflow Report'!$L270="SSO, Dry Weather",'Overflow Report'!$AA270="September"),'Overflow Report'!$N270,"0")</f>
        <v>0</v>
      </c>
      <c r="AF272" s="176" t="str">
        <f>IF(AND('Overflow Report'!$L270="SSO, Dry Weather",'Overflow Report'!$AA270="October"),'Overflow Report'!$N270,"0")</f>
        <v>0</v>
      </c>
      <c r="AG272" s="176" t="str">
        <f>IF(AND('Overflow Report'!$L270="SSO, Dry Weather",'Overflow Report'!$AA270="November"),'Overflow Report'!$N270,"0")</f>
        <v>0</v>
      </c>
      <c r="AH272" s="176" t="str">
        <f>IF(AND('Overflow Report'!$L270="SSO, Dry Weather",'Overflow Report'!$AA270="December"),'Overflow Report'!$N270,"0")</f>
        <v>0</v>
      </c>
      <c r="AI272" s="176"/>
      <c r="AJ272" s="176" t="str">
        <f>IF(AND('Overflow Report'!$L270="SSO, Wet Weather",'Overflow Report'!$AA270="January"),'Overflow Report'!$N270,"0")</f>
        <v>0</v>
      </c>
      <c r="AK272" s="176" t="str">
        <f>IF(AND('Overflow Report'!$L270="SSO, Wet Weather",'Overflow Report'!$AA270="February"),'Overflow Report'!$N270,"0")</f>
        <v>0</v>
      </c>
      <c r="AL272" s="176" t="str">
        <f>IF(AND('Overflow Report'!$L270="SSO, Wet Weather",'Overflow Report'!$AA270="March"),'Overflow Report'!$N270,"0")</f>
        <v>0</v>
      </c>
      <c r="AM272" s="176" t="str">
        <f>IF(AND('Overflow Report'!$L270="SSO, Wet Weather",'Overflow Report'!$AA270="April"),'Overflow Report'!$N270,"0")</f>
        <v>0</v>
      </c>
      <c r="AN272" s="176" t="str">
        <f>IF(AND('Overflow Report'!$L270="SSO, Wet Weather",'Overflow Report'!$AA270="May"),'Overflow Report'!$N270,"0")</f>
        <v>0</v>
      </c>
      <c r="AO272" s="176" t="str">
        <f>IF(AND('Overflow Report'!$L270="SSO, Wet Weather",'Overflow Report'!$AA270="June"),'Overflow Report'!$N270,"0")</f>
        <v>0</v>
      </c>
      <c r="AP272" s="176" t="str">
        <f>IF(AND('Overflow Report'!$L270="SSO, Wet Weather",'Overflow Report'!$AA270="July"),'Overflow Report'!$N270,"0")</f>
        <v>0</v>
      </c>
      <c r="AQ272" s="176" t="str">
        <f>IF(AND('Overflow Report'!$L270="SSO, Wet Weather",'Overflow Report'!$AA270="August"),'Overflow Report'!$N270,"0")</f>
        <v>0</v>
      </c>
      <c r="AR272" s="176" t="str">
        <f>IF(AND('Overflow Report'!$L270="SSO, Wet Weather",'Overflow Report'!$AA270="September"),'Overflow Report'!$N270,"0")</f>
        <v>0</v>
      </c>
      <c r="AS272" s="176" t="str">
        <f>IF(AND('Overflow Report'!$L270="SSO, Wet Weather",'Overflow Report'!$AA270="October"),'Overflow Report'!$N270,"0")</f>
        <v>0</v>
      </c>
      <c r="AT272" s="176" t="str">
        <f>IF(AND('Overflow Report'!$L270="SSO, Wet Weather",'Overflow Report'!$AA270="November"),'Overflow Report'!$N270,"0")</f>
        <v>0</v>
      </c>
      <c r="AU272" s="176" t="str">
        <f>IF(AND('Overflow Report'!$L270="SSO, Wet Weather",'Overflow Report'!$AA270="December"),'Overflow Report'!$N270,"0")</f>
        <v>0</v>
      </c>
      <c r="AV272" s="176"/>
      <c r="AW272" s="176" t="str">
        <f>IF(AND('Overflow Report'!$L270="Release [Sewer], Dry Weather",'Overflow Report'!$AA270="January"),'Overflow Report'!$N270,"0")</f>
        <v>0</v>
      </c>
      <c r="AX272" s="176" t="str">
        <f>IF(AND('Overflow Report'!$L270="Release [Sewer], Dry Weather",'Overflow Report'!$AA270="February"),'Overflow Report'!$N270,"0")</f>
        <v>0</v>
      </c>
      <c r="AY272" s="176" t="str">
        <f>IF(AND('Overflow Report'!$L270="Release [Sewer], Dry Weather",'Overflow Report'!$AA270="March"),'Overflow Report'!$N270,"0")</f>
        <v>0</v>
      </c>
      <c r="AZ272" s="176" t="str">
        <f>IF(AND('Overflow Report'!$L270="Release [Sewer], Dry Weather",'Overflow Report'!$AA270="April"),'Overflow Report'!$N270,"0")</f>
        <v>0</v>
      </c>
      <c r="BA272" s="176" t="str">
        <f>IF(AND('Overflow Report'!$L270="Release [Sewer], Dry Weather",'Overflow Report'!$AA270="May"),'Overflow Report'!$N270,"0")</f>
        <v>0</v>
      </c>
      <c r="BB272" s="176" t="str">
        <f>IF(AND('Overflow Report'!$L270="Release [Sewer], Dry Weather",'Overflow Report'!$AA270="June"),'Overflow Report'!$N270,"0")</f>
        <v>0</v>
      </c>
      <c r="BC272" s="176" t="str">
        <f>IF(AND('Overflow Report'!$L270="Release [Sewer], Dry Weather",'Overflow Report'!$AA270="July"),'Overflow Report'!$N270,"0")</f>
        <v>0</v>
      </c>
      <c r="BD272" s="176" t="str">
        <f>IF(AND('Overflow Report'!$L270="Release [Sewer], Dry Weather",'Overflow Report'!$AA270="August"),'Overflow Report'!$N270,"0")</f>
        <v>0</v>
      </c>
      <c r="BE272" s="176" t="str">
        <f>IF(AND('Overflow Report'!$L270="Release [Sewer], Dry Weather",'Overflow Report'!$AA270="September"),'Overflow Report'!$N270,"0")</f>
        <v>0</v>
      </c>
      <c r="BF272" s="176" t="str">
        <f>IF(AND('Overflow Report'!$L270="Release [Sewer], Dry Weather",'Overflow Report'!$AA270="October"),'Overflow Report'!$N270,"0")</f>
        <v>0</v>
      </c>
      <c r="BG272" s="176" t="str">
        <f>IF(AND('Overflow Report'!$L270="Release [Sewer], Dry Weather",'Overflow Report'!$AA270="November"),'Overflow Report'!$N270,"0")</f>
        <v>0</v>
      </c>
      <c r="BH272" s="176" t="str">
        <f>IF(AND('Overflow Report'!$L270="Release [Sewer], Dry Weather",'Overflow Report'!$AA270="December"),'Overflow Report'!$N270,"0")</f>
        <v>0</v>
      </c>
      <c r="BI272" s="176"/>
      <c r="BJ272" s="176" t="str">
        <f>IF(AND('Overflow Report'!$L270="Release [Sewer], Wet Weather",'Overflow Report'!$AA270="January"),'Overflow Report'!$N270,"0")</f>
        <v>0</v>
      </c>
      <c r="BK272" s="176" t="str">
        <f>IF(AND('Overflow Report'!$L270="Release [Sewer], Wet Weather",'Overflow Report'!$AA270="February"),'Overflow Report'!$N270,"0")</f>
        <v>0</v>
      </c>
      <c r="BL272" s="176" t="str">
        <f>IF(AND('Overflow Report'!$L270="Release [Sewer], Wet Weather",'Overflow Report'!$AA270="March"),'Overflow Report'!$N270,"0")</f>
        <v>0</v>
      </c>
      <c r="BM272" s="176" t="str">
        <f>IF(AND('Overflow Report'!$L270="Release [Sewer], Wet Weather",'Overflow Report'!$AA270="April"),'Overflow Report'!$N270,"0")</f>
        <v>0</v>
      </c>
      <c r="BN272" s="176" t="str">
        <f>IF(AND('Overflow Report'!$L270="Release [Sewer], Wet Weather",'Overflow Report'!$AA270="May"),'Overflow Report'!$N270,"0")</f>
        <v>0</v>
      </c>
      <c r="BO272" s="176" t="str">
        <f>IF(AND('Overflow Report'!$L270="Release [Sewer], Wet Weather",'Overflow Report'!$AA270="June"),'Overflow Report'!$N270,"0")</f>
        <v>0</v>
      </c>
      <c r="BP272" s="176" t="str">
        <f>IF(AND('Overflow Report'!$L270="Release [Sewer], Wet Weather",'Overflow Report'!$AA270="July"),'Overflow Report'!$N270,"0")</f>
        <v>0</v>
      </c>
      <c r="BQ272" s="176" t="str">
        <f>IF(AND('Overflow Report'!$L270="Release [Sewer], Wet Weather",'Overflow Report'!$AA270="August"),'Overflow Report'!$N270,"0")</f>
        <v>0</v>
      </c>
      <c r="BR272" s="176" t="str">
        <f>IF(AND('Overflow Report'!$L270="Release [Sewer], Wet Weather",'Overflow Report'!$AA270="September"),'Overflow Report'!$N270,"0")</f>
        <v>0</v>
      </c>
      <c r="BS272" s="176" t="str">
        <f>IF(AND('Overflow Report'!$L270="Release [Sewer], Wet Weather",'Overflow Report'!$AA270="October"),'Overflow Report'!$N270,"0")</f>
        <v>0</v>
      </c>
      <c r="BT272" s="176" t="str">
        <f>IF(AND('Overflow Report'!$L270="Release [Sewer], Wet Weather",'Overflow Report'!$AA270="November"),'Overflow Report'!$N270,"0")</f>
        <v>0</v>
      </c>
      <c r="BU272" s="176" t="str">
        <f>IF(AND('Overflow Report'!$L270="Release [Sewer], Wet Weather",'Overflow Report'!$AA270="December"),'Overflow Report'!$N270,"0")</f>
        <v>0</v>
      </c>
      <c r="BV272" s="176"/>
      <c r="BW272" s="176"/>
      <c r="BX272" s="176"/>
      <c r="BY272" s="176"/>
      <c r="BZ272" s="176"/>
      <c r="CA272" s="176"/>
      <c r="CB272" s="176"/>
      <c r="CC272" s="176"/>
      <c r="CD272" s="176"/>
      <c r="CE272" s="176"/>
      <c r="CF272" s="176"/>
      <c r="CG272" s="176"/>
      <c r="CH272" s="176"/>
      <c r="CI272" s="176"/>
      <c r="CJ272" s="176"/>
      <c r="DK272" s="159"/>
      <c r="DL272" s="159"/>
      <c r="DM272" s="159"/>
      <c r="DN272" s="159"/>
      <c r="DO272" s="159"/>
      <c r="DP272" s="159"/>
      <c r="DQ272" s="159"/>
      <c r="DR272" s="159"/>
      <c r="DS272" s="159"/>
      <c r="DT272" s="159"/>
      <c r="DU272" s="159"/>
      <c r="DV272" s="159"/>
      <c r="DW272" s="159"/>
      <c r="DX272" s="159"/>
    </row>
    <row r="273" spans="3:128" s="173" customFormat="1" ht="15">
      <c r="C273" s="174"/>
      <c r="D273" s="174"/>
      <c r="E273" s="174"/>
      <c r="R273" s="176"/>
      <c r="S273" s="176"/>
      <c r="T273" s="176"/>
      <c r="U273" s="176"/>
      <c r="V273" s="176"/>
      <c r="W273" s="176" t="str">
        <f>IF(AND('Overflow Report'!$L271="SSO, Dry Weather",'Overflow Report'!$AA271="January"),'Overflow Report'!$N271,"0")</f>
        <v>0</v>
      </c>
      <c r="X273" s="176" t="str">
        <f>IF(AND('Overflow Report'!$L271="SSO, Dry Weather",'Overflow Report'!$AA271="February"),'Overflow Report'!$N271,"0")</f>
        <v>0</v>
      </c>
      <c r="Y273" s="176" t="str">
        <f>IF(AND('Overflow Report'!$L271="SSO, Dry Weather",'Overflow Report'!$AA271="March"),'Overflow Report'!$N271,"0")</f>
        <v>0</v>
      </c>
      <c r="Z273" s="176" t="str">
        <f>IF(AND('Overflow Report'!$L271="SSO, Dry Weather",'Overflow Report'!$AA271="April"),'Overflow Report'!$N271,"0")</f>
        <v>0</v>
      </c>
      <c r="AA273" s="176" t="str">
        <f>IF(AND('Overflow Report'!$L271="SSO, Dry Weather",'Overflow Report'!$AA271="May"),'Overflow Report'!$N271,"0")</f>
        <v>0</v>
      </c>
      <c r="AB273" s="176" t="str">
        <f>IF(AND('Overflow Report'!$L271="SSO, Dry Weather",'Overflow Report'!$AA271="June"),'Overflow Report'!$N271,"0")</f>
        <v>0</v>
      </c>
      <c r="AC273" s="176" t="str">
        <f>IF(AND('Overflow Report'!$L271="SSO, Dry Weather",'Overflow Report'!$AA271="July"),'Overflow Report'!$N271,"0")</f>
        <v>0</v>
      </c>
      <c r="AD273" s="176" t="str">
        <f>IF(AND('Overflow Report'!$L271="SSO, Dry Weather",'Overflow Report'!$AA271="August"),'Overflow Report'!$N271,"0")</f>
        <v>0</v>
      </c>
      <c r="AE273" s="176" t="str">
        <f>IF(AND('Overflow Report'!$L271="SSO, Dry Weather",'Overflow Report'!$AA271="September"),'Overflow Report'!$N271,"0")</f>
        <v>0</v>
      </c>
      <c r="AF273" s="176" t="str">
        <f>IF(AND('Overflow Report'!$L271="SSO, Dry Weather",'Overflow Report'!$AA271="October"),'Overflow Report'!$N271,"0")</f>
        <v>0</v>
      </c>
      <c r="AG273" s="176" t="str">
        <f>IF(AND('Overflow Report'!$L271="SSO, Dry Weather",'Overflow Report'!$AA271="November"),'Overflow Report'!$N271,"0")</f>
        <v>0</v>
      </c>
      <c r="AH273" s="176" t="str">
        <f>IF(AND('Overflow Report'!$L271="SSO, Dry Weather",'Overflow Report'!$AA271="December"),'Overflow Report'!$N271,"0")</f>
        <v>0</v>
      </c>
      <c r="AI273" s="176"/>
      <c r="AJ273" s="176" t="str">
        <f>IF(AND('Overflow Report'!$L271="SSO, Wet Weather",'Overflow Report'!$AA271="January"),'Overflow Report'!$N271,"0")</f>
        <v>0</v>
      </c>
      <c r="AK273" s="176" t="str">
        <f>IF(AND('Overflow Report'!$L271="SSO, Wet Weather",'Overflow Report'!$AA271="February"),'Overflow Report'!$N271,"0")</f>
        <v>0</v>
      </c>
      <c r="AL273" s="176" t="str">
        <f>IF(AND('Overflow Report'!$L271="SSO, Wet Weather",'Overflow Report'!$AA271="March"),'Overflow Report'!$N271,"0")</f>
        <v>0</v>
      </c>
      <c r="AM273" s="176" t="str">
        <f>IF(AND('Overflow Report'!$L271="SSO, Wet Weather",'Overflow Report'!$AA271="April"),'Overflow Report'!$N271,"0")</f>
        <v>0</v>
      </c>
      <c r="AN273" s="176" t="str">
        <f>IF(AND('Overflow Report'!$L271="SSO, Wet Weather",'Overflow Report'!$AA271="May"),'Overflow Report'!$N271,"0")</f>
        <v>0</v>
      </c>
      <c r="AO273" s="176" t="str">
        <f>IF(AND('Overflow Report'!$L271="SSO, Wet Weather",'Overflow Report'!$AA271="June"),'Overflow Report'!$N271,"0")</f>
        <v>0</v>
      </c>
      <c r="AP273" s="176" t="str">
        <f>IF(AND('Overflow Report'!$L271="SSO, Wet Weather",'Overflow Report'!$AA271="July"),'Overflow Report'!$N271,"0")</f>
        <v>0</v>
      </c>
      <c r="AQ273" s="176" t="str">
        <f>IF(AND('Overflow Report'!$L271="SSO, Wet Weather",'Overflow Report'!$AA271="August"),'Overflow Report'!$N271,"0")</f>
        <v>0</v>
      </c>
      <c r="AR273" s="176" t="str">
        <f>IF(AND('Overflow Report'!$L271="SSO, Wet Weather",'Overflow Report'!$AA271="September"),'Overflow Report'!$N271,"0")</f>
        <v>0</v>
      </c>
      <c r="AS273" s="176" t="str">
        <f>IF(AND('Overflow Report'!$L271="SSO, Wet Weather",'Overflow Report'!$AA271="October"),'Overflow Report'!$N271,"0")</f>
        <v>0</v>
      </c>
      <c r="AT273" s="176" t="str">
        <f>IF(AND('Overflow Report'!$L271="SSO, Wet Weather",'Overflow Report'!$AA271="November"),'Overflow Report'!$N271,"0")</f>
        <v>0</v>
      </c>
      <c r="AU273" s="176" t="str">
        <f>IF(AND('Overflow Report'!$L271="SSO, Wet Weather",'Overflow Report'!$AA271="December"),'Overflow Report'!$N271,"0")</f>
        <v>0</v>
      </c>
      <c r="AV273" s="176"/>
      <c r="AW273" s="176" t="str">
        <f>IF(AND('Overflow Report'!$L271="Release [Sewer], Dry Weather",'Overflow Report'!$AA271="January"),'Overflow Report'!$N271,"0")</f>
        <v>0</v>
      </c>
      <c r="AX273" s="176" t="str">
        <f>IF(AND('Overflow Report'!$L271="Release [Sewer], Dry Weather",'Overflow Report'!$AA271="February"),'Overflow Report'!$N271,"0")</f>
        <v>0</v>
      </c>
      <c r="AY273" s="176" t="str">
        <f>IF(AND('Overflow Report'!$L271="Release [Sewer], Dry Weather",'Overflow Report'!$AA271="March"),'Overflow Report'!$N271,"0")</f>
        <v>0</v>
      </c>
      <c r="AZ273" s="176" t="str">
        <f>IF(AND('Overflow Report'!$L271="Release [Sewer], Dry Weather",'Overflow Report'!$AA271="April"),'Overflow Report'!$N271,"0")</f>
        <v>0</v>
      </c>
      <c r="BA273" s="176" t="str">
        <f>IF(AND('Overflow Report'!$L271="Release [Sewer], Dry Weather",'Overflow Report'!$AA271="May"),'Overflow Report'!$N271,"0")</f>
        <v>0</v>
      </c>
      <c r="BB273" s="176" t="str">
        <f>IF(AND('Overflow Report'!$L271="Release [Sewer], Dry Weather",'Overflow Report'!$AA271="June"),'Overflow Report'!$N271,"0")</f>
        <v>0</v>
      </c>
      <c r="BC273" s="176" t="str">
        <f>IF(AND('Overflow Report'!$L271="Release [Sewer], Dry Weather",'Overflow Report'!$AA271="July"),'Overflow Report'!$N271,"0")</f>
        <v>0</v>
      </c>
      <c r="BD273" s="176" t="str">
        <f>IF(AND('Overflow Report'!$L271="Release [Sewer], Dry Weather",'Overflow Report'!$AA271="August"),'Overflow Report'!$N271,"0")</f>
        <v>0</v>
      </c>
      <c r="BE273" s="176" t="str">
        <f>IF(AND('Overflow Report'!$L271="Release [Sewer], Dry Weather",'Overflow Report'!$AA271="September"),'Overflow Report'!$N271,"0")</f>
        <v>0</v>
      </c>
      <c r="BF273" s="176" t="str">
        <f>IF(AND('Overflow Report'!$L271="Release [Sewer], Dry Weather",'Overflow Report'!$AA271="October"),'Overflow Report'!$N271,"0")</f>
        <v>0</v>
      </c>
      <c r="BG273" s="176" t="str">
        <f>IF(AND('Overflow Report'!$L271="Release [Sewer], Dry Weather",'Overflow Report'!$AA271="November"),'Overflow Report'!$N271,"0")</f>
        <v>0</v>
      </c>
      <c r="BH273" s="176" t="str">
        <f>IF(AND('Overflow Report'!$L271="Release [Sewer], Dry Weather",'Overflow Report'!$AA271="December"),'Overflow Report'!$N271,"0")</f>
        <v>0</v>
      </c>
      <c r="BI273" s="176"/>
      <c r="BJ273" s="176" t="str">
        <f>IF(AND('Overflow Report'!$L271="Release [Sewer], Wet Weather",'Overflow Report'!$AA271="January"),'Overflow Report'!$N271,"0")</f>
        <v>0</v>
      </c>
      <c r="BK273" s="176" t="str">
        <f>IF(AND('Overflow Report'!$L271="Release [Sewer], Wet Weather",'Overflow Report'!$AA271="February"),'Overflow Report'!$N271,"0")</f>
        <v>0</v>
      </c>
      <c r="BL273" s="176" t="str">
        <f>IF(AND('Overflow Report'!$L271="Release [Sewer], Wet Weather",'Overflow Report'!$AA271="March"),'Overflow Report'!$N271,"0")</f>
        <v>0</v>
      </c>
      <c r="BM273" s="176" t="str">
        <f>IF(AND('Overflow Report'!$L271="Release [Sewer], Wet Weather",'Overflow Report'!$AA271="April"),'Overflow Report'!$N271,"0")</f>
        <v>0</v>
      </c>
      <c r="BN273" s="176" t="str">
        <f>IF(AND('Overflow Report'!$L271="Release [Sewer], Wet Weather",'Overflow Report'!$AA271="May"),'Overflow Report'!$N271,"0")</f>
        <v>0</v>
      </c>
      <c r="BO273" s="176" t="str">
        <f>IF(AND('Overflow Report'!$L271="Release [Sewer], Wet Weather",'Overflow Report'!$AA271="June"),'Overflow Report'!$N271,"0")</f>
        <v>0</v>
      </c>
      <c r="BP273" s="176" t="str">
        <f>IF(AND('Overflow Report'!$L271="Release [Sewer], Wet Weather",'Overflow Report'!$AA271="July"),'Overflow Report'!$N271,"0")</f>
        <v>0</v>
      </c>
      <c r="BQ273" s="176" t="str">
        <f>IF(AND('Overflow Report'!$L271="Release [Sewer], Wet Weather",'Overflow Report'!$AA271="August"),'Overflow Report'!$N271,"0")</f>
        <v>0</v>
      </c>
      <c r="BR273" s="176" t="str">
        <f>IF(AND('Overflow Report'!$L271="Release [Sewer], Wet Weather",'Overflow Report'!$AA271="September"),'Overflow Report'!$N271,"0")</f>
        <v>0</v>
      </c>
      <c r="BS273" s="176" t="str">
        <f>IF(AND('Overflow Report'!$L271="Release [Sewer], Wet Weather",'Overflow Report'!$AA271="October"),'Overflow Report'!$N271,"0")</f>
        <v>0</v>
      </c>
      <c r="BT273" s="176" t="str">
        <f>IF(AND('Overflow Report'!$L271="Release [Sewer], Wet Weather",'Overflow Report'!$AA271="November"),'Overflow Report'!$N271,"0")</f>
        <v>0</v>
      </c>
      <c r="BU273" s="176" t="str">
        <f>IF(AND('Overflow Report'!$L271="Release [Sewer], Wet Weather",'Overflow Report'!$AA271="December"),'Overflow Report'!$N271,"0")</f>
        <v>0</v>
      </c>
      <c r="BV273" s="176"/>
      <c r="BW273" s="176"/>
      <c r="BX273" s="176"/>
      <c r="BY273" s="176"/>
      <c r="BZ273" s="176"/>
      <c r="CA273" s="176"/>
      <c r="CB273" s="176"/>
      <c r="CC273" s="176"/>
      <c r="CD273" s="176"/>
      <c r="CE273" s="176"/>
      <c r="CF273" s="176"/>
      <c r="CG273" s="176"/>
      <c r="CH273" s="176"/>
      <c r="CI273" s="176"/>
      <c r="CJ273" s="176"/>
      <c r="DK273" s="159"/>
      <c r="DL273" s="159"/>
      <c r="DM273" s="159"/>
      <c r="DN273" s="159"/>
      <c r="DO273" s="159"/>
      <c r="DP273" s="159"/>
      <c r="DQ273" s="159"/>
      <c r="DR273" s="159"/>
      <c r="DS273" s="159"/>
      <c r="DT273" s="159"/>
      <c r="DU273" s="159"/>
      <c r="DV273" s="159"/>
      <c r="DW273" s="159"/>
      <c r="DX273" s="159"/>
    </row>
    <row r="274" spans="3:128" s="173" customFormat="1" ht="15">
      <c r="C274" s="174"/>
      <c r="D274" s="174"/>
      <c r="E274" s="174"/>
      <c r="R274" s="176"/>
      <c r="S274" s="176"/>
      <c r="T274" s="176"/>
      <c r="U274" s="176"/>
      <c r="V274" s="176"/>
      <c r="W274" s="176" t="str">
        <f>IF(AND('Overflow Report'!$L272="SSO, Dry Weather",'Overflow Report'!$AA272="January"),'Overflow Report'!$N272,"0")</f>
        <v>0</v>
      </c>
      <c r="X274" s="176" t="str">
        <f>IF(AND('Overflow Report'!$L272="SSO, Dry Weather",'Overflow Report'!$AA272="February"),'Overflow Report'!$N272,"0")</f>
        <v>0</v>
      </c>
      <c r="Y274" s="176" t="str">
        <f>IF(AND('Overflow Report'!$L272="SSO, Dry Weather",'Overflow Report'!$AA272="March"),'Overflow Report'!$N272,"0")</f>
        <v>0</v>
      </c>
      <c r="Z274" s="176" t="str">
        <f>IF(AND('Overflow Report'!$L272="SSO, Dry Weather",'Overflow Report'!$AA272="April"),'Overflow Report'!$N272,"0")</f>
        <v>0</v>
      </c>
      <c r="AA274" s="176" t="str">
        <f>IF(AND('Overflow Report'!$L272="SSO, Dry Weather",'Overflow Report'!$AA272="May"),'Overflow Report'!$N272,"0")</f>
        <v>0</v>
      </c>
      <c r="AB274" s="176" t="str">
        <f>IF(AND('Overflow Report'!$L272="SSO, Dry Weather",'Overflow Report'!$AA272="June"),'Overflow Report'!$N272,"0")</f>
        <v>0</v>
      </c>
      <c r="AC274" s="176" t="str">
        <f>IF(AND('Overflow Report'!$L272="SSO, Dry Weather",'Overflow Report'!$AA272="July"),'Overflow Report'!$N272,"0")</f>
        <v>0</v>
      </c>
      <c r="AD274" s="176" t="str">
        <f>IF(AND('Overflow Report'!$L272="SSO, Dry Weather",'Overflow Report'!$AA272="August"),'Overflow Report'!$N272,"0")</f>
        <v>0</v>
      </c>
      <c r="AE274" s="176" t="str">
        <f>IF(AND('Overflow Report'!$L272="SSO, Dry Weather",'Overflow Report'!$AA272="September"),'Overflow Report'!$N272,"0")</f>
        <v>0</v>
      </c>
      <c r="AF274" s="176" t="str">
        <f>IF(AND('Overflow Report'!$L272="SSO, Dry Weather",'Overflow Report'!$AA272="October"),'Overflow Report'!$N272,"0")</f>
        <v>0</v>
      </c>
      <c r="AG274" s="176" t="str">
        <f>IF(AND('Overflow Report'!$L272="SSO, Dry Weather",'Overflow Report'!$AA272="November"),'Overflow Report'!$N272,"0")</f>
        <v>0</v>
      </c>
      <c r="AH274" s="176" t="str">
        <f>IF(AND('Overflow Report'!$L272="SSO, Dry Weather",'Overflow Report'!$AA272="December"),'Overflow Report'!$N272,"0")</f>
        <v>0</v>
      </c>
      <c r="AI274" s="176"/>
      <c r="AJ274" s="176" t="str">
        <f>IF(AND('Overflow Report'!$L272="SSO, Wet Weather",'Overflow Report'!$AA272="January"),'Overflow Report'!$N272,"0")</f>
        <v>0</v>
      </c>
      <c r="AK274" s="176" t="str">
        <f>IF(AND('Overflow Report'!$L272="SSO, Wet Weather",'Overflow Report'!$AA272="February"),'Overflow Report'!$N272,"0")</f>
        <v>0</v>
      </c>
      <c r="AL274" s="176" t="str">
        <f>IF(AND('Overflow Report'!$L272="SSO, Wet Weather",'Overflow Report'!$AA272="March"),'Overflow Report'!$N272,"0")</f>
        <v>0</v>
      </c>
      <c r="AM274" s="176" t="str">
        <f>IF(AND('Overflow Report'!$L272="SSO, Wet Weather",'Overflow Report'!$AA272="April"),'Overflow Report'!$N272,"0")</f>
        <v>0</v>
      </c>
      <c r="AN274" s="176" t="str">
        <f>IF(AND('Overflow Report'!$L272="SSO, Wet Weather",'Overflow Report'!$AA272="May"),'Overflow Report'!$N272,"0")</f>
        <v>0</v>
      </c>
      <c r="AO274" s="176" t="str">
        <f>IF(AND('Overflow Report'!$L272="SSO, Wet Weather",'Overflow Report'!$AA272="June"),'Overflow Report'!$N272,"0")</f>
        <v>0</v>
      </c>
      <c r="AP274" s="176" t="str">
        <f>IF(AND('Overflow Report'!$L272="SSO, Wet Weather",'Overflow Report'!$AA272="July"),'Overflow Report'!$N272,"0")</f>
        <v>0</v>
      </c>
      <c r="AQ274" s="176" t="str">
        <f>IF(AND('Overflow Report'!$L272="SSO, Wet Weather",'Overflow Report'!$AA272="August"),'Overflow Report'!$N272,"0")</f>
        <v>0</v>
      </c>
      <c r="AR274" s="176" t="str">
        <f>IF(AND('Overflow Report'!$L272="SSO, Wet Weather",'Overflow Report'!$AA272="September"),'Overflow Report'!$N272,"0")</f>
        <v>0</v>
      </c>
      <c r="AS274" s="176" t="str">
        <f>IF(AND('Overflow Report'!$L272="SSO, Wet Weather",'Overflow Report'!$AA272="October"),'Overflow Report'!$N272,"0")</f>
        <v>0</v>
      </c>
      <c r="AT274" s="176" t="str">
        <f>IF(AND('Overflow Report'!$L272="SSO, Wet Weather",'Overflow Report'!$AA272="November"),'Overflow Report'!$N272,"0")</f>
        <v>0</v>
      </c>
      <c r="AU274" s="176" t="str">
        <f>IF(AND('Overflow Report'!$L272="SSO, Wet Weather",'Overflow Report'!$AA272="December"),'Overflow Report'!$N272,"0")</f>
        <v>0</v>
      </c>
      <c r="AV274" s="176"/>
      <c r="AW274" s="176" t="str">
        <f>IF(AND('Overflow Report'!$L272="Release [Sewer], Dry Weather",'Overflow Report'!$AA272="January"),'Overflow Report'!$N272,"0")</f>
        <v>0</v>
      </c>
      <c r="AX274" s="176" t="str">
        <f>IF(AND('Overflow Report'!$L272="Release [Sewer], Dry Weather",'Overflow Report'!$AA272="February"),'Overflow Report'!$N272,"0")</f>
        <v>0</v>
      </c>
      <c r="AY274" s="176" t="str">
        <f>IF(AND('Overflow Report'!$L272="Release [Sewer], Dry Weather",'Overflow Report'!$AA272="March"),'Overflow Report'!$N272,"0")</f>
        <v>0</v>
      </c>
      <c r="AZ274" s="176" t="str">
        <f>IF(AND('Overflow Report'!$L272="Release [Sewer], Dry Weather",'Overflow Report'!$AA272="April"),'Overflow Report'!$N272,"0")</f>
        <v>0</v>
      </c>
      <c r="BA274" s="176" t="str">
        <f>IF(AND('Overflow Report'!$L272="Release [Sewer], Dry Weather",'Overflow Report'!$AA272="May"),'Overflow Report'!$N272,"0")</f>
        <v>0</v>
      </c>
      <c r="BB274" s="176" t="str">
        <f>IF(AND('Overflow Report'!$L272="Release [Sewer], Dry Weather",'Overflow Report'!$AA272="June"),'Overflow Report'!$N272,"0")</f>
        <v>0</v>
      </c>
      <c r="BC274" s="176" t="str">
        <f>IF(AND('Overflow Report'!$L272="Release [Sewer], Dry Weather",'Overflow Report'!$AA272="July"),'Overflow Report'!$N272,"0")</f>
        <v>0</v>
      </c>
      <c r="BD274" s="176" t="str">
        <f>IF(AND('Overflow Report'!$L272="Release [Sewer], Dry Weather",'Overflow Report'!$AA272="August"),'Overflow Report'!$N272,"0")</f>
        <v>0</v>
      </c>
      <c r="BE274" s="176" t="str">
        <f>IF(AND('Overflow Report'!$L272="Release [Sewer], Dry Weather",'Overflow Report'!$AA272="September"),'Overflow Report'!$N272,"0")</f>
        <v>0</v>
      </c>
      <c r="BF274" s="176" t="str">
        <f>IF(AND('Overflow Report'!$L272="Release [Sewer], Dry Weather",'Overflow Report'!$AA272="October"),'Overflow Report'!$N272,"0")</f>
        <v>0</v>
      </c>
      <c r="BG274" s="176" t="str">
        <f>IF(AND('Overflow Report'!$L272="Release [Sewer], Dry Weather",'Overflow Report'!$AA272="November"),'Overflow Report'!$N272,"0")</f>
        <v>0</v>
      </c>
      <c r="BH274" s="176" t="str">
        <f>IF(AND('Overflow Report'!$L272="Release [Sewer], Dry Weather",'Overflow Report'!$AA272="December"),'Overflow Report'!$N272,"0")</f>
        <v>0</v>
      </c>
      <c r="BI274" s="176"/>
      <c r="BJ274" s="176" t="str">
        <f>IF(AND('Overflow Report'!$L272="Release [Sewer], Wet Weather",'Overflow Report'!$AA272="January"),'Overflow Report'!$N272,"0")</f>
        <v>0</v>
      </c>
      <c r="BK274" s="176" t="str">
        <f>IF(AND('Overflow Report'!$L272="Release [Sewer], Wet Weather",'Overflow Report'!$AA272="February"),'Overflow Report'!$N272,"0")</f>
        <v>0</v>
      </c>
      <c r="BL274" s="176" t="str">
        <f>IF(AND('Overflow Report'!$L272="Release [Sewer], Wet Weather",'Overflow Report'!$AA272="March"),'Overflow Report'!$N272,"0")</f>
        <v>0</v>
      </c>
      <c r="BM274" s="176" t="str">
        <f>IF(AND('Overflow Report'!$L272="Release [Sewer], Wet Weather",'Overflow Report'!$AA272="April"),'Overflow Report'!$N272,"0")</f>
        <v>0</v>
      </c>
      <c r="BN274" s="176" t="str">
        <f>IF(AND('Overflow Report'!$L272="Release [Sewer], Wet Weather",'Overflow Report'!$AA272="May"),'Overflow Report'!$N272,"0")</f>
        <v>0</v>
      </c>
      <c r="BO274" s="176" t="str">
        <f>IF(AND('Overflow Report'!$L272="Release [Sewer], Wet Weather",'Overflow Report'!$AA272="June"),'Overflow Report'!$N272,"0")</f>
        <v>0</v>
      </c>
      <c r="BP274" s="176" t="str">
        <f>IF(AND('Overflow Report'!$L272="Release [Sewer], Wet Weather",'Overflow Report'!$AA272="July"),'Overflow Report'!$N272,"0")</f>
        <v>0</v>
      </c>
      <c r="BQ274" s="176" t="str">
        <f>IF(AND('Overflow Report'!$L272="Release [Sewer], Wet Weather",'Overflow Report'!$AA272="August"),'Overflow Report'!$N272,"0")</f>
        <v>0</v>
      </c>
      <c r="BR274" s="176" t="str">
        <f>IF(AND('Overflow Report'!$L272="Release [Sewer], Wet Weather",'Overflow Report'!$AA272="September"),'Overflow Report'!$N272,"0")</f>
        <v>0</v>
      </c>
      <c r="BS274" s="176" t="str">
        <f>IF(AND('Overflow Report'!$L272="Release [Sewer], Wet Weather",'Overflow Report'!$AA272="October"),'Overflow Report'!$N272,"0")</f>
        <v>0</v>
      </c>
      <c r="BT274" s="176" t="str">
        <f>IF(AND('Overflow Report'!$L272="Release [Sewer], Wet Weather",'Overflow Report'!$AA272="November"),'Overflow Report'!$N272,"0")</f>
        <v>0</v>
      </c>
      <c r="BU274" s="176" t="str">
        <f>IF(AND('Overflow Report'!$L272="Release [Sewer], Wet Weather",'Overflow Report'!$AA272="December"),'Overflow Report'!$N272,"0")</f>
        <v>0</v>
      </c>
      <c r="BV274" s="176"/>
      <c r="BW274" s="176"/>
      <c r="BX274" s="176"/>
      <c r="BY274" s="176"/>
      <c r="BZ274" s="176"/>
      <c r="CA274" s="176"/>
      <c r="CB274" s="176"/>
      <c r="CC274" s="176"/>
      <c r="CD274" s="176"/>
      <c r="CE274" s="176"/>
      <c r="CF274" s="176"/>
      <c r="CG274" s="176"/>
      <c r="CH274" s="176"/>
      <c r="CI274" s="176"/>
      <c r="CJ274" s="176"/>
      <c r="DK274" s="159"/>
      <c r="DL274" s="159"/>
      <c r="DM274" s="159"/>
      <c r="DN274" s="159"/>
      <c r="DO274" s="159"/>
      <c r="DP274" s="159"/>
      <c r="DQ274" s="159"/>
      <c r="DR274" s="159"/>
      <c r="DS274" s="159"/>
      <c r="DT274" s="159"/>
      <c r="DU274" s="159"/>
      <c r="DV274" s="159"/>
      <c r="DW274" s="159"/>
      <c r="DX274" s="159"/>
    </row>
    <row r="275" spans="3:128" s="173" customFormat="1" ht="15">
      <c r="C275" s="174"/>
      <c r="D275" s="174"/>
      <c r="E275" s="174"/>
      <c r="R275" s="176"/>
      <c r="S275" s="176"/>
      <c r="T275" s="176"/>
      <c r="U275" s="176"/>
      <c r="V275" s="176"/>
      <c r="W275" s="176" t="str">
        <f>IF(AND('Overflow Report'!$L273="SSO, Dry Weather",'Overflow Report'!$AA273="January"),'Overflow Report'!$N273,"0")</f>
        <v>0</v>
      </c>
      <c r="X275" s="176" t="str">
        <f>IF(AND('Overflow Report'!$L273="SSO, Dry Weather",'Overflow Report'!$AA273="February"),'Overflow Report'!$N273,"0")</f>
        <v>0</v>
      </c>
      <c r="Y275" s="176" t="str">
        <f>IF(AND('Overflow Report'!$L273="SSO, Dry Weather",'Overflow Report'!$AA273="March"),'Overflow Report'!$N273,"0")</f>
        <v>0</v>
      </c>
      <c r="Z275" s="176" t="str">
        <f>IF(AND('Overflow Report'!$L273="SSO, Dry Weather",'Overflow Report'!$AA273="April"),'Overflow Report'!$N273,"0")</f>
        <v>0</v>
      </c>
      <c r="AA275" s="176" t="str">
        <f>IF(AND('Overflow Report'!$L273="SSO, Dry Weather",'Overflow Report'!$AA273="May"),'Overflow Report'!$N273,"0")</f>
        <v>0</v>
      </c>
      <c r="AB275" s="176" t="str">
        <f>IF(AND('Overflow Report'!$L273="SSO, Dry Weather",'Overflow Report'!$AA273="June"),'Overflow Report'!$N273,"0")</f>
        <v>0</v>
      </c>
      <c r="AC275" s="176" t="str">
        <f>IF(AND('Overflow Report'!$L273="SSO, Dry Weather",'Overflow Report'!$AA273="July"),'Overflow Report'!$N273,"0")</f>
        <v>0</v>
      </c>
      <c r="AD275" s="176" t="str">
        <f>IF(AND('Overflow Report'!$L273="SSO, Dry Weather",'Overflow Report'!$AA273="August"),'Overflow Report'!$N273,"0")</f>
        <v>0</v>
      </c>
      <c r="AE275" s="176" t="str">
        <f>IF(AND('Overflow Report'!$L273="SSO, Dry Weather",'Overflow Report'!$AA273="September"),'Overflow Report'!$N273,"0")</f>
        <v>0</v>
      </c>
      <c r="AF275" s="176" t="str">
        <f>IF(AND('Overflow Report'!$L273="SSO, Dry Weather",'Overflow Report'!$AA273="October"),'Overflow Report'!$N273,"0")</f>
        <v>0</v>
      </c>
      <c r="AG275" s="176" t="str">
        <f>IF(AND('Overflow Report'!$L273="SSO, Dry Weather",'Overflow Report'!$AA273="November"),'Overflow Report'!$N273,"0")</f>
        <v>0</v>
      </c>
      <c r="AH275" s="176" t="str">
        <f>IF(AND('Overflow Report'!$L273="SSO, Dry Weather",'Overflow Report'!$AA273="December"),'Overflow Report'!$N273,"0")</f>
        <v>0</v>
      </c>
      <c r="AI275" s="176"/>
      <c r="AJ275" s="176" t="str">
        <f>IF(AND('Overflow Report'!$L273="SSO, Wet Weather",'Overflow Report'!$AA273="January"),'Overflow Report'!$N273,"0")</f>
        <v>0</v>
      </c>
      <c r="AK275" s="176" t="str">
        <f>IF(AND('Overflow Report'!$L273="SSO, Wet Weather",'Overflow Report'!$AA273="February"),'Overflow Report'!$N273,"0")</f>
        <v>0</v>
      </c>
      <c r="AL275" s="176" t="str">
        <f>IF(AND('Overflow Report'!$L273="SSO, Wet Weather",'Overflow Report'!$AA273="March"),'Overflow Report'!$N273,"0")</f>
        <v>0</v>
      </c>
      <c r="AM275" s="176" t="str">
        <f>IF(AND('Overflow Report'!$L273="SSO, Wet Weather",'Overflow Report'!$AA273="April"),'Overflow Report'!$N273,"0")</f>
        <v>0</v>
      </c>
      <c r="AN275" s="176" t="str">
        <f>IF(AND('Overflow Report'!$L273="SSO, Wet Weather",'Overflow Report'!$AA273="May"),'Overflow Report'!$N273,"0")</f>
        <v>0</v>
      </c>
      <c r="AO275" s="176" t="str">
        <f>IF(AND('Overflow Report'!$L273="SSO, Wet Weather",'Overflow Report'!$AA273="June"),'Overflow Report'!$N273,"0")</f>
        <v>0</v>
      </c>
      <c r="AP275" s="176" t="str">
        <f>IF(AND('Overflow Report'!$L273="SSO, Wet Weather",'Overflow Report'!$AA273="July"),'Overflow Report'!$N273,"0")</f>
        <v>0</v>
      </c>
      <c r="AQ275" s="176" t="str">
        <f>IF(AND('Overflow Report'!$L273="SSO, Wet Weather",'Overflow Report'!$AA273="August"),'Overflow Report'!$N273,"0")</f>
        <v>0</v>
      </c>
      <c r="AR275" s="176" t="str">
        <f>IF(AND('Overflow Report'!$L273="SSO, Wet Weather",'Overflow Report'!$AA273="September"),'Overflow Report'!$N273,"0")</f>
        <v>0</v>
      </c>
      <c r="AS275" s="176" t="str">
        <f>IF(AND('Overflow Report'!$L273="SSO, Wet Weather",'Overflow Report'!$AA273="October"),'Overflow Report'!$N273,"0")</f>
        <v>0</v>
      </c>
      <c r="AT275" s="176" t="str">
        <f>IF(AND('Overflow Report'!$L273="SSO, Wet Weather",'Overflow Report'!$AA273="November"),'Overflow Report'!$N273,"0")</f>
        <v>0</v>
      </c>
      <c r="AU275" s="176" t="str">
        <f>IF(AND('Overflow Report'!$L273="SSO, Wet Weather",'Overflow Report'!$AA273="December"),'Overflow Report'!$N273,"0")</f>
        <v>0</v>
      </c>
      <c r="AV275" s="176"/>
      <c r="AW275" s="176" t="str">
        <f>IF(AND('Overflow Report'!$L273="Release [Sewer], Dry Weather",'Overflow Report'!$AA273="January"),'Overflow Report'!$N273,"0")</f>
        <v>0</v>
      </c>
      <c r="AX275" s="176" t="str">
        <f>IF(AND('Overflow Report'!$L273="Release [Sewer], Dry Weather",'Overflow Report'!$AA273="February"),'Overflow Report'!$N273,"0")</f>
        <v>0</v>
      </c>
      <c r="AY275" s="176" t="str">
        <f>IF(AND('Overflow Report'!$L273="Release [Sewer], Dry Weather",'Overflow Report'!$AA273="March"),'Overflow Report'!$N273,"0")</f>
        <v>0</v>
      </c>
      <c r="AZ275" s="176" t="str">
        <f>IF(AND('Overflow Report'!$L273="Release [Sewer], Dry Weather",'Overflow Report'!$AA273="April"),'Overflow Report'!$N273,"0")</f>
        <v>0</v>
      </c>
      <c r="BA275" s="176" t="str">
        <f>IF(AND('Overflow Report'!$L273="Release [Sewer], Dry Weather",'Overflow Report'!$AA273="May"),'Overflow Report'!$N273,"0")</f>
        <v>0</v>
      </c>
      <c r="BB275" s="176" t="str">
        <f>IF(AND('Overflow Report'!$L273="Release [Sewer], Dry Weather",'Overflow Report'!$AA273="June"),'Overflow Report'!$N273,"0")</f>
        <v>0</v>
      </c>
      <c r="BC275" s="176" t="str">
        <f>IF(AND('Overflow Report'!$L273="Release [Sewer], Dry Weather",'Overflow Report'!$AA273="July"),'Overflow Report'!$N273,"0")</f>
        <v>0</v>
      </c>
      <c r="BD275" s="176" t="str">
        <f>IF(AND('Overflow Report'!$L273="Release [Sewer], Dry Weather",'Overflow Report'!$AA273="August"),'Overflow Report'!$N273,"0")</f>
        <v>0</v>
      </c>
      <c r="BE275" s="176" t="str">
        <f>IF(AND('Overflow Report'!$L273="Release [Sewer], Dry Weather",'Overflow Report'!$AA273="September"),'Overflow Report'!$N273,"0")</f>
        <v>0</v>
      </c>
      <c r="BF275" s="176" t="str">
        <f>IF(AND('Overflow Report'!$L273="Release [Sewer], Dry Weather",'Overflow Report'!$AA273="October"),'Overflow Report'!$N273,"0")</f>
        <v>0</v>
      </c>
      <c r="BG275" s="176" t="str">
        <f>IF(AND('Overflow Report'!$L273="Release [Sewer], Dry Weather",'Overflow Report'!$AA273="November"),'Overflow Report'!$N273,"0")</f>
        <v>0</v>
      </c>
      <c r="BH275" s="176" t="str">
        <f>IF(AND('Overflow Report'!$L273="Release [Sewer], Dry Weather",'Overflow Report'!$AA273="December"),'Overflow Report'!$N273,"0")</f>
        <v>0</v>
      </c>
      <c r="BI275" s="176"/>
      <c r="BJ275" s="176" t="str">
        <f>IF(AND('Overflow Report'!$L273="Release [Sewer], Wet Weather",'Overflow Report'!$AA273="January"),'Overflow Report'!$N273,"0")</f>
        <v>0</v>
      </c>
      <c r="BK275" s="176" t="str">
        <f>IF(AND('Overflow Report'!$L273="Release [Sewer], Wet Weather",'Overflow Report'!$AA273="February"),'Overflow Report'!$N273,"0")</f>
        <v>0</v>
      </c>
      <c r="BL275" s="176" t="str">
        <f>IF(AND('Overflow Report'!$L273="Release [Sewer], Wet Weather",'Overflow Report'!$AA273="March"),'Overflow Report'!$N273,"0")</f>
        <v>0</v>
      </c>
      <c r="BM275" s="176" t="str">
        <f>IF(AND('Overflow Report'!$L273="Release [Sewer], Wet Weather",'Overflow Report'!$AA273="April"),'Overflow Report'!$N273,"0")</f>
        <v>0</v>
      </c>
      <c r="BN275" s="176" t="str">
        <f>IF(AND('Overflow Report'!$L273="Release [Sewer], Wet Weather",'Overflow Report'!$AA273="May"),'Overflow Report'!$N273,"0")</f>
        <v>0</v>
      </c>
      <c r="BO275" s="176" t="str">
        <f>IF(AND('Overflow Report'!$L273="Release [Sewer], Wet Weather",'Overflow Report'!$AA273="June"),'Overflow Report'!$N273,"0")</f>
        <v>0</v>
      </c>
      <c r="BP275" s="176" t="str">
        <f>IF(AND('Overflow Report'!$L273="Release [Sewer], Wet Weather",'Overflow Report'!$AA273="July"),'Overflow Report'!$N273,"0")</f>
        <v>0</v>
      </c>
      <c r="BQ275" s="176" t="str">
        <f>IF(AND('Overflow Report'!$L273="Release [Sewer], Wet Weather",'Overflow Report'!$AA273="August"),'Overflow Report'!$N273,"0")</f>
        <v>0</v>
      </c>
      <c r="BR275" s="176" t="str">
        <f>IF(AND('Overflow Report'!$L273="Release [Sewer], Wet Weather",'Overflow Report'!$AA273="September"),'Overflow Report'!$N273,"0")</f>
        <v>0</v>
      </c>
      <c r="BS275" s="176" t="str">
        <f>IF(AND('Overflow Report'!$L273="Release [Sewer], Wet Weather",'Overflow Report'!$AA273="October"),'Overflow Report'!$N273,"0")</f>
        <v>0</v>
      </c>
      <c r="BT275" s="176" t="str">
        <f>IF(AND('Overflow Report'!$L273="Release [Sewer], Wet Weather",'Overflow Report'!$AA273="November"),'Overflow Report'!$N273,"0")</f>
        <v>0</v>
      </c>
      <c r="BU275" s="176" t="str">
        <f>IF(AND('Overflow Report'!$L273="Release [Sewer], Wet Weather",'Overflow Report'!$AA273="December"),'Overflow Report'!$N273,"0")</f>
        <v>0</v>
      </c>
      <c r="BV275" s="176"/>
      <c r="BW275" s="176"/>
      <c r="BX275" s="176"/>
      <c r="BY275" s="176"/>
      <c r="BZ275" s="176"/>
      <c r="CA275" s="176"/>
      <c r="CB275" s="176"/>
      <c r="CC275" s="176"/>
      <c r="CD275" s="176"/>
      <c r="CE275" s="176"/>
      <c r="CF275" s="176"/>
      <c r="CG275" s="176"/>
      <c r="CH275" s="176"/>
      <c r="CI275" s="176"/>
      <c r="CJ275" s="176"/>
      <c r="DK275" s="159"/>
      <c r="DL275" s="159"/>
      <c r="DM275" s="159"/>
      <c r="DN275" s="159"/>
      <c r="DO275" s="159"/>
      <c r="DP275" s="159"/>
      <c r="DQ275" s="159"/>
      <c r="DR275" s="159"/>
      <c r="DS275" s="159"/>
      <c r="DT275" s="159"/>
      <c r="DU275" s="159"/>
      <c r="DV275" s="159"/>
      <c r="DW275" s="159"/>
      <c r="DX275" s="159"/>
    </row>
    <row r="276" spans="3:128" s="173" customFormat="1" ht="15">
      <c r="C276" s="174"/>
      <c r="D276" s="174"/>
      <c r="E276" s="174"/>
      <c r="R276" s="176"/>
      <c r="S276" s="176"/>
      <c r="T276" s="176"/>
      <c r="U276" s="176"/>
      <c r="V276" s="176"/>
      <c r="W276" s="176" t="str">
        <f>IF(AND('Overflow Report'!$L274="SSO, Dry Weather",'Overflow Report'!$AA274="January"),'Overflow Report'!$N274,"0")</f>
        <v>0</v>
      </c>
      <c r="X276" s="176" t="str">
        <f>IF(AND('Overflow Report'!$L274="SSO, Dry Weather",'Overflow Report'!$AA274="February"),'Overflow Report'!$N274,"0")</f>
        <v>0</v>
      </c>
      <c r="Y276" s="176" t="str">
        <f>IF(AND('Overflow Report'!$L274="SSO, Dry Weather",'Overflow Report'!$AA274="March"),'Overflow Report'!$N274,"0")</f>
        <v>0</v>
      </c>
      <c r="Z276" s="176" t="str">
        <f>IF(AND('Overflow Report'!$L274="SSO, Dry Weather",'Overflow Report'!$AA274="April"),'Overflow Report'!$N274,"0")</f>
        <v>0</v>
      </c>
      <c r="AA276" s="176" t="str">
        <f>IF(AND('Overflow Report'!$L274="SSO, Dry Weather",'Overflow Report'!$AA274="May"),'Overflow Report'!$N274,"0")</f>
        <v>0</v>
      </c>
      <c r="AB276" s="176" t="str">
        <f>IF(AND('Overflow Report'!$L274="SSO, Dry Weather",'Overflow Report'!$AA274="June"),'Overflow Report'!$N274,"0")</f>
        <v>0</v>
      </c>
      <c r="AC276" s="176" t="str">
        <f>IF(AND('Overflow Report'!$L274="SSO, Dry Weather",'Overflow Report'!$AA274="July"),'Overflow Report'!$N274,"0")</f>
        <v>0</v>
      </c>
      <c r="AD276" s="176" t="str">
        <f>IF(AND('Overflow Report'!$L274="SSO, Dry Weather",'Overflow Report'!$AA274="August"),'Overflow Report'!$N274,"0")</f>
        <v>0</v>
      </c>
      <c r="AE276" s="176" t="str">
        <f>IF(AND('Overflow Report'!$L274="SSO, Dry Weather",'Overflow Report'!$AA274="September"),'Overflow Report'!$N274,"0")</f>
        <v>0</v>
      </c>
      <c r="AF276" s="176" t="str">
        <f>IF(AND('Overflow Report'!$L274="SSO, Dry Weather",'Overflow Report'!$AA274="October"),'Overflow Report'!$N274,"0")</f>
        <v>0</v>
      </c>
      <c r="AG276" s="176" t="str">
        <f>IF(AND('Overflow Report'!$L274="SSO, Dry Weather",'Overflow Report'!$AA274="November"),'Overflow Report'!$N274,"0")</f>
        <v>0</v>
      </c>
      <c r="AH276" s="176" t="str">
        <f>IF(AND('Overflow Report'!$L274="SSO, Dry Weather",'Overflow Report'!$AA274="December"),'Overflow Report'!$N274,"0")</f>
        <v>0</v>
      </c>
      <c r="AI276" s="176"/>
      <c r="AJ276" s="176" t="str">
        <f>IF(AND('Overflow Report'!$L274="SSO, Wet Weather",'Overflow Report'!$AA274="January"),'Overflow Report'!$N274,"0")</f>
        <v>0</v>
      </c>
      <c r="AK276" s="176" t="str">
        <f>IF(AND('Overflow Report'!$L274="SSO, Wet Weather",'Overflow Report'!$AA274="February"),'Overflow Report'!$N274,"0")</f>
        <v>0</v>
      </c>
      <c r="AL276" s="176" t="str">
        <f>IF(AND('Overflow Report'!$L274="SSO, Wet Weather",'Overflow Report'!$AA274="March"),'Overflow Report'!$N274,"0")</f>
        <v>0</v>
      </c>
      <c r="AM276" s="176" t="str">
        <f>IF(AND('Overflow Report'!$L274="SSO, Wet Weather",'Overflow Report'!$AA274="April"),'Overflow Report'!$N274,"0")</f>
        <v>0</v>
      </c>
      <c r="AN276" s="176" t="str">
        <f>IF(AND('Overflow Report'!$L274="SSO, Wet Weather",'Overflow Report'!$AA274="May"),'Overflow Report'!$N274,"0")</f>
        <v>0</v>
      </c>
      <c r="AO276" s="176" t="str">
        <f>IF(AND('Overflow Report'!$L274="SSO, Wet Weather",'Overflow Report'!$AA274="June"),'Overflow Report'!$N274,"0")</f>
        <v>0</v>
      </c>
      <c r="AP276" s="176" t="str">
        <f>IF(AND('Overflow Report'!$L274="SSO, Wet Weather",'Overflow Report'!$AA274="July"),'Overflow Report'!$N274,"0")</f>
        <v>0</v>
      </c>
      <c r="AQ276" s="176" t="str">
        <f>IF(AND('Overflow Report'!$L274="SSO, Wet Weather",'Overflow Report'!$AA274="August"),'Overflow Report'!$N274,"0")</f>
        <v>0</v>
      </c>
      <c r="AR276" s="176" t="str">
        <f>IF(AND('Overflow Report'!$L274="SSO, Wet Weather",'Overflow Report'!$AA274="September"),'Overflow Report'!$N274,"0")</f>
        <v>0</v>
      </c>
      <c r="AS276" s="176" t="str">
        <f>IF(AND('Overflow Report'!$L274="SSO, Wet Weather",'Overflow Report'!$AA274="October"),'Overflow Report'!$N274,"0")</f>
        <v>0</v>
      </c>
      <c r="AT276" s="176" t="str">
        <f>IF(AND('Overflow Report'!$L274="SSO, Wet Weather",'Overflow Report'!$AA274="November"),'Overflow Report'!$N274,"0")</f>
        <v>0</v>
      </c>
      <c r="AU276" s="176" t="str">
        <f>IF(AND('Overflow Report'!$L274="SSO, Wet Weather",'Overflow Report'!$AA274="December"),'Overflow Report'!$N274,"0")</f>
        <v>0</v>
      </c>
      <c r="AV276" s="176"/>
      <c r="AW276" s="176" t="str">
        <f>IF(AND('Overflow Report'!$L274="Release [Sewer], Dry Weather",'Overflow Report'!$AA274="January"),'Overflow Report'!$N274,"0")</f>
        <v>0</v>
      </c>
      <c r="AX276" s="176" t="str">
        <f>IF(AND('Overflow Report'!$L274="Release [Sewer], Dry Weather",'Overflow Report'!$AA274="February"),'Overflow Report'!$N274,"0")</f>
        <v>0</v>
      </c>
      <c r="AY276" s="176" t="str">
        <f>IF(AND('Overflow Report'!$L274="Release [Sewer], Dry Weather",'Overflow Report'!$AA274="March"),'Overflow Report'!$N274,"0")</f>
        <v>0</v>
      </c>
      <c r="AZ276" s="176" t="str">
        <f>IF(AND('Overflow Report'!$L274="Release [Sewer], Dry Weather",'Overflow Report'!$AA274="April"),'Overflow Report'!$N274,"0")</f>
        <v>0</v>
      </c>
      <c r="BA276" s="176" t="str">
        <f>IF(AND('Overflow Report'!$L274="Release [Sewer], Dry Weather",'Overflow Report'!$AA274="May"),'Overflow Report'!$N274,"0")</f>
        <v>0</v>
      </c>
      <c r="BB276" s="176" t="str">
        <f>IF(AND('Overflow Report'!$L274="Release [Sewer], Dry Weather",'Overflow Report'!$AA274="June"),'Overflow Report'!$N274,"0")</f>
        <v>0</v>
      </c>
      <c r="BC276" s="176" t="str">
        <f>IF(AND('Overflow Report'!$L274="Release [Sewer], Dry Weather",'Overflow Report'!$AA274="July"),'Overflow Report'!$N274,"0")</f>
        <v>0</v>
      </c>
      <c r="BD276" s="176" t="str">
        <f>IF(AND('Overflow Report'!$L274="Release [Sewer], Dry Weather",'Overflow Report'!$AA274="August"),'Overflow Report'!$N274,"0")</f>
        <v>0</v>
      </c>
      <c r="BE276" s="176" t="str">
        <f>IF(AND('Overflow Report'!$L274="Release [Sewer], Dry Weather",'Overflow Report'!$AA274="September"),'Overflow Report'!$N274,"0")</f>
        <v>0</v>
      </c>
      <c r="BF276" s="176" t="str">
        <f>IF(AND('Overflow Report'!$L274="Release [Sewer], Dry Weather",'Overflow Report'!$AA274="October"),'Overflow Report'!$N274,"0")</f>
        <v>0</v>
      </c>
      <c r="BG276" s="176" t="str">
        <f>IF(AND('Overflow Report'!$L274="Release [Sewer], Dry Weather",'Overflow Report'!$AA274="November"),'Overflow Report'!$N274,"0")</f>
        <v>0</v>
      </c>
      <c r="BH276" s="176" t="str">
        <f>IF(AND('Overflow Report'!$L274="Release [Sewer], Dry Weather",'Overflow Report'!$AA274="December"),'Overflow Report'!$N274,"0")</f>
        <v>0</v>
      </c>
      <c r="BI276" s="176"/>
      <c r="BJ276" s="176" t="str">
        <f>IF(AND('Overflow Report'!$L274="Release [Sewer], Wet Weather",'Overflow Report'!$AA274="January"),'Overflow Report'!$N274,"0")</f>
        <v>0</v>
      </c>
      <c r="BK276" s="176" t="str">
        <f>IF(AND('Overflow Report'!$L274="Release [Sewer], Wet Weather",'Overflow Report'!$AA274="February"),'Overflow Report'!$N274,"0")</f>
        <v>0</v>
      </c>
      <c r="BL276" s="176" t="str">
        <f>IF(AND('Overflow Report'!$L274="Release [Sewer], Wet Weather",'Overflow Report'!$AA274="March"),'Overflow Report'!$N274,"0")</f>
        <v>0</v>
      </c>
      <c r="BM276" s="176" t="str">
        <f>IF(AND('Overflow Report'!$L274="Release [Sewer], Wet Weather",'Overflow Report'!$AA274="April"),'Overflow Report'!$N274,"0")</f>
        <v>0</v>
      </c>
      <c r="BN276" s="176" t="str">
        <f>IF(AND('Overflow Report'!$L274="Release [Sewer], Wet Weather",'Overflow Report'!$AA274="May"),'Overflow Report'!$N274,"0")</f>
        <v>0</v>
      </c>
      <c r="BO276" s="176" t="str">
        <f>IF(AND('Overflow Report'!$L274="Release [Sewer], Wet Weather",'Overflow Report'!$AA274="June"),'Overflow Report'!$N274,"0")</f>
        <v>0</v>
      </c>
      <c r="BP276" s="176" t="str">
        <f>IF(AND('Overflow Report'!$L274="Release [Sewer], Wet Weather",'Overflow Report'!$AA274="July"),'Overflow Report'!$N274,"0")</f>
        <v>0</v>
      </c>
      <c r="BQ276" s="176" t="str">
        <f>IF(AND('Overflow Report'!$L274="Release [Sewer], Wet Weather",'Overflow Report'!$AA274="August"),'Overflow Report'!$N274,"0")</f>
        <v>0</v>
      </c>
      <c r="BR276" s="176" t="str">
        <f>IF(AND('Overflow Report'!$L274="Release [Sewer], Wet Weather",'Overflow Report'!$AA274="September"),'Overflow Report'!$N274,"0")</f>
        <v>0</v>
      </c>
      <c r="BS276" s="176" t="str">
        <f>IF(AND('Overflow Report'!$L274="Release [Sewer], Wet Weather",'Overflow Report'!$AA274="October"),'Overflow Report'!$N274,"0")</f>
        <v>0</v>
      </c>
      <c r="BT276" s="176" t="str">
        <f>IF(AND('Overflow Report'!$L274="Release [Sewer], Wet Weather",'Overflow Report'!$AA274="November"),'Overflow Report'!$N274,"0")</f>
        <v>0</v>
      </c>
      <c r="BU276" s="176" t="str">
        <f>IF(AND('Overflow Report'!$L274="Release [Sewer], Wet Weather",'Overflow Report'!$AA274="December"),'Overflow Report'!$N274,"0")</f>
        <v>0</v>
      </c>
      <c r="BV276" s="176"/>
      <c r="BW276" s="176"/>
      <c r="BX276" s="176"/>
      <c r="BY276" s="176"/>
      <c r="BZ276" s="176"/>
      <c r="CA276" s="176"/>
      <c r="CB276" s="176"/>
      <c r="CC276" s="176"/>
      <c r="CD276" s="176"/>
      <c r="CE276" s="176"/>
      <c r="CF276" s="176"/>
      <c r="CG276" s="176"/>
      <c r="CH276" s="176"/>
      <c r="CI276" s="176"/>
      <c r="CJ276" s="176"/>
      <c r="DK276" s="159"/>
      <c r="DL276" s="159"/>
      <c r="DM276" s="159"/>
      <c r="DN276" s="159"/>
      <c r="DO276" s="159"/>
      <c r="DP276" s="159"/>
      <c r="DQ276" s="159"/>
      <c r="DR276" s="159"/>
      <c r="DS276" s="159"/>
      <c r="DT276" s="159"/>
      <c r="DU276" s="159"/>
      <c r="DV276" s="159"/>
      <c r="DW276" s="159"/>
      <c r="DX276" s="159"/>
    </row>
    <row r="277" spans="3:128" s="173" customFormat="1" ht="15">
      <c r="C277" s="174"/>
      <c r="D277" s="174"/>
      <c r="E277" s="174"/>
      <c r="R277" s="176"/>
      <c r="S277" s="176"/>
      <c r="T277" s="176"/>
      <c r="U277" s="176"/>
      <c r="V277" s="176"/>
      <c r="W277" s="176" t="str">
        <f>IF(AND('Overflow Report'!$L275="SSO, Dry Weather",'Overflow Report'!$AA275="January"),'Overflow Report'!$N275,"0")</f>
        <v>0</v>
      </c>
      <c r="X277" s="176" t="str">
        <f>IF(AND('Overflow Report'!$L275="SSO, Dry Weather",'Overflow Report'!$AA275="February"),'Overflow Report'!$N275,"0")</f>
        <v>0</v>
      </c>
      <c r="Y277" s="176" t="str">
        <f>IF(AND('Overflow Report'!$L275="SSO, Dry Weather",'Overflow Report'!$AA275="March"),'Overflow Report'!$N275,"0")</f>
        <v>0</v>
      </c>
      <c r="Z277" s="176" t="str">
        <f>IF(AND('Overflow Report'!$L275="SSO, Dry Weather",'Overflow Report'!$AA275="April"),'Overflow Report'!$N275,"0")</f>
        <v>0</v>
      </c>
      <c r="AA277" s="176" t="str">
        <f>IF(AND('Overflow Report'!$L275="SSO, Dry Weather",'Overflow Report'!$AA275="May"),'Overflow Report'!$N275,"0")</f>
        <v>0</v>
      </c>
      <c r="AB277" s="176" t="str">
        <f>IF(AND('Overflow Report'!$L275="SSO, Dry Weather",'Overflow Report'!$AA275="June"),'Overflow Report'!$N275,"0")</f>
        <v>0</v>
      </c>
      <c r="AC277" s="176" t="str">
        <f>IF(AND('Overflow Report'!$L275="SSO, Dry Weather",'Overflow Report'!$AA275="July"),'Overflow Report'!$N275,"0")</f>
        <v>0</v>
      </c>
      <c r="AD277" s="176" t="str">
        <f>IF(AND('Overflow Report'!$L275="SSO, Dry Weather",'Overflow Report'!$AA275="August"),'Overflow Report'!$N275,"0")</f>
        <v>0</v>
      </c>
      <c r="AE277" s="176" t="str">
        <f>IF(AND('Overflow Report'!$L275="SSO, Dry Weather",'Overflow Report'!$AA275="September"),'Overflow Report'!$N275,"0")</f>
        <v>0</v>
      </c>
      <c r="AF277" s="176" t="str">
        <f>IF(AND('Overflow Report'!$L275="SSO, Dry Weather",'Overflow Report'!$AA275="October"),'Overflow Report'!$N275,"0")</f>
        <v>0</v>
      </c>
      <c r="AG277" s="176" t="str">
        <f>IF(AND('Overflow Report'!$L275="SSO, Dry Weather",'Overflow Report'!$AA275="November"),'Overflow Report'!$N275,"0")</f>
        <v>0</v>
      </c>
      <c r="AH277" s="176" t="str">
        <f>IF(AND('Overflow Report'!$L275="SSO, Dry Weather",'Overflow Report'!$AA275="December"),'Overflow Report'!$N275,"0")</f>
        <v>0</v>
      </c>
      <c r="AI277" s="176"/>
      <c r="AJ277" s="176" t="str">
        <f>IF(AND('Overflow Report'!$L275="SSO, Wet Weather",'Overflow Report'!$AA275="January"),'Overflow Report'!$N275,"0")</f>
        <v>0</v>
      </c>
      <c r="AK277" s="176" t="str">
        <f>IF(AND('Overflow Report'!$L275="SSO, Wet Weather",'Overflow Report'!$AA275="February"),'Overflow Report'!$N275,"0")</f>
        <v>0</v>
      </c>
      <c r="AL277" s="176" t="str">
        <f>IF(AND('Overflow Report'!$L275="SSO, Wet Weather",'Overflow Report'!$AA275="March"),'Overflow Report'!$N275,"0")</f>
        <v>0</v>
      </c>
      <c r="AM277" s="176" t="str">
        <f>IF(AND('Overflow Report'!$L275="SSO, Wet Weather",'Overflow Report'!$AA275="April"),'Overflow Report'!$N275,"0")</f>
        <v>0</v>
      </c>
      <c r="AN277" s="176" t="str">
        <f>IF(AND('Overflow Report'!$L275="SSO, Wet Weather",'Overflow Report'!$AA275="May"),'Overflow Report'!$N275,"0")</f>
        <v>0</v>
      </c>
      <c r="AO277" s="176" t="str">
        <f>IF(AND('Overflow Report'!$L275="SSO, Wet Weather",'Overflow Report'!$AA275="June"),'Overflow Report'!$N275,"0")</f>
        <v>0</v>
      </c>
      <c r="AP277" s="176" t="str">
        <f>IF(AND('Overflow Report'!$L275="SSO, Wet Weather",'Overflow Report'!$AA275="July"),'Overflow Report'!$N275,"0")</f>
        <v>0</v>
      </c>
      <c r="AQ277" s="176" t="str">
        <f>IF(AND('Overflow Report'!$L275="SSO, Wet Weather",'Overflow Report'!$AA275="August"),'Overflow Report'!$N275,"0")</f>
        <v>0</v>
      </c>
      <c r="AR277" s="176" t="str">
        <f>IF(AND('Overflow Report'!$L275="SSO, Wet Weather",'Overflow Report'!$AA275="September"),'Overflow Report'!$N275,"0")</f>
        <v>0</v>
      </c>
      <c r="AS277" s="176" t="str">
        <f>IF(AND('Overflow Report'!$L275="SSO, Wet Weather",'Overflow Report'!$AA275="October"),'Overflow Report'!$N275,"0")</f>
        <v>0</v>
      </c>
      <c r="AT277" s="176" t="str">
        <f>IF(AND('Overflow Report'!$L275="SSO, Wet Weather",'Overflow Report'!$AA275="November"),'Overflow Report'!$N275,"0")</f>
        <v>0</v>
      </c>
      <c r="AU277" s="176" t="str">
        <f>IF(AND('Overflow Report'!$L275="SSO, Wet Weather",'Overflow Report'!$AA275="December"),'Overflow Report'!$N275,"0")</f>
        <v>0</v>
      </c>
      <c r="AV277" s="176"/>
      <c r="AW277" s="176" t="str">
        <f>IF(AND('Overflow Report'!$L275="Release [Sewer], Dry Weather",'Overflow Report'!$AA275="January"),'Overflow Report'!$N275,"0")</f>
        <v>0</v>
      </c>
      <c r="AX277" s="176" t="str">
        <f>IF(AND('Overflow Report'!$L275="Release [Sewer], Dry Weather",'Overflow Report'!$AA275="February"),'Overflow Report'!$N275,"0")</f>
        <v>0</v>
      </c>
      <c r="AY277" s="176" t="str">
        <f>IF(AND('Overflow Report'!$L275="Release [Sewer], Dry Weather",'Overflow Report'!$AA275="March"),'Overflow Report'!$N275,"0")</f>
        <v>0</v>
      </c>
      <c r="AZ277" s="176" t="str">
        <f>IF(AND('Overflow Report'!$L275="Release [Sewer], Dry Weather",'Overflow Report'!$AA275="April"),'Overflow Report'!$N275,"0")</f>
        <v>0</v>
      </c>
      <c r="BA277" s="176" t="str">
        <f>IF(AND('Overflow Report'!$L275="Release [Sewer], Dry Weather",'Overflow Report'!$AA275="May"),'Overflow Report'!$N275,"0")</f>
        <v>0</v>
      </c>
      <c r="BB277" s="176" t="str">
        <f>IF(AND('Overflow Report'!$L275="Release [Sewer], Dry Weather",'Overflow Report'!$AA275="June"),'Overflow Report'!$N275,"0")</f>
        <v>0</v>
      </c>
      <c r="BC277" s="176" t="str">
        <f>IF(AND('Overflow Report'!$L275="Release [Sewer], Dry Weather",'Overflow Report'!$AA275="July"),'Overflow Report'!$N275,"0")</f>
        <v>0</v>
      </c>
      <c r="BD277" s="176" t="str">
        <f>IF(AND('Overflow Report'!$L275="Release [Sewer], Dry Weather",'Overflow Report'!$AA275="August"),'Overflow Report'!$N275,"0")</f>
        <v>0</v>
      </c>
      <c r="BE277" s="176" t="str">
        <f>IF(AND('Overflow Report'!$L275="Release [Sewer], Dry Weather",'Overflow Report'!$AA275="September"),'Overflow Report'!$N275,"0")</f>
        <v>0</v>
      </c>
      <c r="BF277" s="176" t="str">
        <f>IF(AND('Overflow Report'!$L275="Release [Sewer], Dry Weather",'Overflow Report'!$AA275="October"),'Overflow Report'!$N275,"0")</f>
        <v>0</v>
      </c>
      <c r="BG277" s="176" t="str">
        <f>IF(AND('Overflow Report'!$L275="Release [Sewer], Dry Weather",'Overflow Report'!$AA275="November"),'Overflow Report'!$N275,"0")</f>
        <v>0</v>
      </c>
      <c r="BH277" s="176" t="str">
        <f>IF(AND('Overflow Report'!$L275="Release [Sewer], Dry Weather",'Overflow Report'!$AA275="December"),'Overflow Report'!$N275,"0")</f>
        <v>0</v>
      </c>
      <c r="BI277" s="176"/>
      <c r="BJ277" s="176" t="str">
        <f>IF(AND('Overflow Report'!$L275="Release [Sewer], Wet Weather",'Overflow Report'!$AA275="January"),'Overflow Report'!$N275,"0")</f>
        <v>0</v>
      </c>
      <c r="BK277" s="176" t="str">
        <f>IF(AND('Overflow Report'!$L275="Release [Sewer], Wet Weather",'Overflow Report'!$AA275="February"),'Overflow Report'!$N275,"0")</f>
        <v>0</v>
      </c>
      <c r="BL277" s="176" t="str">
        <f>IF(AND('Overflow Report'!$L275="Release [Sewer], Wet Weather",'Overflow Report'!$AA275="March"),'Overflow Report'!$N275,"0")</f>
        <v>0</v>
      </c>
      <c r="BM277" s="176" t="str">
        <f>IF(AND('Overflow Report'!$L275="Release [Sewer], Wet Weather",'Overflow Report'!$AA275="April"),'Overflow Report'!$N275,"0")</f>
        <v>0</v>
      </c>
      <c r="BN277" s="176" t="str">
        <f>IF(AND('Overflow Report'!$L275="Release [Sewer], Wet Weather",'Overflow Report'!$AA275="May"),'Overflow Report'!$N275,"0")</f>
        <v>0</v>
      </c>
      <c r="BO277" s="176" t="str">
        <f>IF(AND('Overflow Report'!$L275="Release [Sewer], Wet Weather",'Overflow Report'!$AA275="June"),'Overflow Report'!$N275,"0")</f>
        <v>0</v>
      </c>
      <c r="BP277" s="176" t="str">
        <f>IF(AND('Overflow Report'!$L275="Release [Sewer], Wet Weather",'Overflow Report'!$AA275="July"),'Overflow Report'!$N275,"0")</f>
        <v>0</v>
      </c>
      <c r="BQ277" s="176" t="str">
        <f>IF(AND('Overflow Report'!$L275="Release [Sewer], Wet Weather",'Overflow Report'!$AA275="August"),'Overflow Report'!$N275,"0")</f>
        <v>0</v>
      </c>
      <c r="BR277" s="176" t="str">
        <f>IF(AND('Overflow Report'!$L275="Release [Sewer], Wet Weather",'Overflow Report'!$AA275="September"),'Overflow Report'!$N275,"0")</f>
        <v>0</v>
      </c>
      <c r="BS277" s="176" t="str">
        <f>IF(AND('Overflow Report'!$L275="Release [Sewer], Wet Weather",'Overflow Report'!$AA275="October"),'Overflow Report'!$N275,"0")</f>
        <v>0</v>
      </c>
      <c r="BT277" s="176" t="str">
        <f>IF(AND('Overflow Report'!$L275="Release [Sewer], Wet Weather",'Overflow Report'!$AA275="November"),'Overflow Report'!$N275,"0")</f>
        <v>0</v>
      </c>
      <c r="BU277" s="176" t="str">
        <f>IF(AND('Overflow Report'!$L275="Release [Sewer], Wet Weather",'Overflow Report'!$AA275="December"),'Overflow Report'!$N275,"0")</f>
        <v>0</v>
      </c>
      <c r="BV277" s="176"/>
      <c r="BW277" s="176"/>
      <c r="BX277" s="176"/>
      <c r="BY277" s="176"/>
      <c r="BZ277" s="176"/>
      <c r="CA277" s="176"/>
      <c r="CB277" s="176"/>
      <c r="CC277" s="176"/>
      <c r="CD277" s="176"/>
      <c r="CE277" s="176"/>
      <c r="CF277" s="176"/>
      <c r="CG277" s="176"/>
      <c r="CH277" s="176"/>
      <c r="CI277" s="176"/>
      <c r="CJ277" s="176"/>
      <c r="DK277" s="159"/>
      <c r="DL277" s="159"/>
      <c r="DM277" s="159"/>
      <c r="DN277" s="159"/>
      <c r="DO277" s="159"/>
      <c r="DP277" s="159"/>
      <c r="DQ277" s="159"/>
      <c r="DR277" s="159"/>
      <c r="DS277" s="159"/>
      <c r="DT277" s="159"/>
      <c r="DU277" s="159"/>
      <c r="DV277" s="159"/>
      <c r="DW277" s="159"/>
      <c r="DX277" s="159"/>
    </row>
    <row r="278" spans="3:128" s="173" customFormat="1" ht="15">
      <c r="C278" s="174"/>
      <c r="D278" s="174"/>
      <c r="E278" s="174"/>
      <c r="R278" s="176"/>
      <c r="S278" s="176"/>
      <c r="T278" s="176"/>
      <c r="U278" s="176"/>
      <c r="V278" s="176"/>
      <c r="W278" s="176" t="str">
        <f>IF(AND('Overflow Report'!$L276="SSO, Dry Weather",'Overflow Report'!$AA276="January"),'Overflow Report'!$N276,"0")</f>
        <v>0</v>
      </c>
      <c r="X278" s="176" t="str">
        <f>IF(AND('Overflow Report'!$L276="SSO, Dry Weather",'Overflow Report'!$AA276="February"),'Overflow Report'!$N276,"0")</f>
        <v>0</v>
      </c>
      <c r="Y278" s="176" t="str">
        <f>IF(AND('Overflow Report'!$L276="SSO, Dry Weather",'Overflow Report'!$AA276="March"),'Overflow Report'!$N276,"0")</f>
        <v>0</v>
      </c>
      <c r="Z278" s="176" t="str">
        <f>IF(AND('Overflow Report'!$L276="SSO, Dry Weather",'Overflow Report'!$AA276="April"),'Overflow Report'!$N276,"0")</f>
        <v>0</v>
      </c>
      <c r="AA278" s="176" t="str">
        <f>IF(AND('Overflow Report'!$L276="SSO, Dry Weather",'Overflow Report'!$AA276="May"),'Overflow Report'!$N276,"0")</f>
        <v>0</v>
      </c>
      <c r="AB278" s="176" t="str">
        <f>IF(AND('Overflow Report'!$L276="SSO, Dry Weather",'Overflow Report'!$AA276="June"),'Overflow Report'!$N276,"0")</f>
        <v>0</v>
      </c>
      <c r="AC278" s="176" t="str">
        <f>IF(AND('Overflow Report'!$L276="SSO, Dry Weather",'Overflow Report'!$AA276="July"),'Overflow Report'!$N276,"0")</f>
        <v>0</v>
      </c>
      <c r="AD278" s="176" t="str">
        <f>IF(AND('Overflow Report'!$L276="SSO, Dry Weather",'Overflow Report'!$AA276="August"),'Overflow Report'!$N276,"0")</f>
        <v>0</v>
      </c>
      <c r="AE278" s="176" t="str">
        <f>IF(AND('Overflow Report'!$L276="SSO, Dry Weather",'Overflow Report'!$AA276="September"),'Overflow Report'!$N276,"0")</f>
        <v>0</v>
      </c>
      <c r="AF278" s="176" t="str">
        <f>IF(AND('Overflow Report'!$L276="SSO, Dry Weather",'Overflow Report'!$AA276="October"),'Overflow Report'!$N276,"0")</f>
        <v>0</v>
      </c>
      <c r="AG278" s="176" t="str">
        <f>IF(AND('Overflow Report'!$L276="SSO, Dry Weather",'Overflow Report'!$AA276="November"),'Overflow Report'!$N276,"0")</f>
        <v>0</v>
      </c>
      <c r="AH278" s="176" t="str">
        <f>IF(AND('Overflow Report'!$L276="SSO, Dry Weather",'Overflow Report'!$AA276="December"),'Overflow Report'!$N276,"0")</f>
        <v>0</v>
      </c>
      <c r="AI278" s="176"/>
      <c r="AJ278" s="176" t="str">
        <f>IF(AND('Overflow Report'!$L276="SSO, Wet Weather",'Overflow Report'!$AA276="January"),'Overflow Report'!$N276,"0")</f>
        <v>0</v>
      </c>
      <c r="AK278" s="176" t="str">
        <f>IF(AND('Overflow Report'!$L276="SSO, Wet Weather",'Overflow Report'!$AA276="February"),'Overflow Report'!$N276,"0")</f>
        <v>0</v>
      </c>
      <c r="AL278" s="176" t="str">
        <f>IF(AND('Overflow Report'!$L276="SSO, Wet Weather",'Overflow Report'!$AA276="March"),'Overflow Report'!$N276,"0")</f>
        <v>0</v>
      </c>
      <c r="AM278" s="176" t="str">
        <f>IF(AND('Overflow Report'!$L276="SSO, Wet Weather",'Overflow Report'!$AA276="April"),'Overflow Report'!$N276,"0")</f>
        <v>0</v>
      </c>
      <c r="AN278" s="176" t="str">
        <f>IF(AND('Overflow Report'!$L276="SSO, Wet Weather",'Overflow Report'!$AA276="May"),'Overflow Report'!$N276,"0")</f>
        <v>0</v>
      </c>
      <c r="AO278" s="176" t="str">
        <f>IF(AND('Overflow Report'!$L276="SSO, Wet Weather",'Overflow Report'!$AA276="June"),'Overflow Report'!$N276,"0")</f>
        <v>0</v>
      </c>
      <c r="AP278" s="176" t="str">
        <f>IF(AND('Overflow Report'!$L276="SSO, Wet Weather",'Overflow Report'!$AA276="July"),'Overflow Report'!$N276,"0")</f>
        <v>0</v>
      </c>
      <c r="AQ278" s="176" t="str">
        <f>IF(AND('Overflow Report'!$L276="SSO, Wet Weather",'Overflow Report'!$AA276="August"),'Overflow Report'!$N276,"0")</f>
        <v>0</v>
      </c>
      <c r="AR278" s="176" t="str">
        <f>IF(AND('Overflow Report'!$L276="SSO, Wet Weather",'Overflow Report'!$AA276="September"),'Overflow Report'!$N276,"0")</f>
        <v>0</v>
      </c>
      <c r="AS278" s="176" t="str">
        <f>IF(AND('Overflow Report'!$L276="SSO, Wet Weather",'Overflow Report'!$AA276="October"),'Overflow Report'!$N276,"0")</f>
        <v>0</v>
      </c>
      <c r="AT278" s="176" t="str">
        <f>IF(AND('Overflow Report'!$L276="SSO, Wet Weather",'Overflow Report'!$AA276="November"),'Overflow Report'!$N276,"0")</f>
        <v>0</v>
      </c>
      <c r="AU278" s="176" t="str">
        <f>IF(AND('Overflow Report'!$L276="SSO, Wet Weather",'Overflow Report'!$AA276="December"),'Overflow Report'!$N276,"0")</f>
        <v>0</v>
      </c>
      <c r="AV278" s="176"/>
      <c r="AW278" s="176" t="str">
        <f>IF(AND('Overflow Report'!$L276="Release [Sewer], Dry Weather",'Overflow Report'!$AA276="January"),'Overflow Report'!$N276,"0")</f>
        <v>0</v>
      </c>
      <c r="AX278" s="176" t="str">
        <f>IF(AND('Overflow Report'!$L276="Release [Sewer], Dry Weather",'Overflow Report'!$AA276="February"),'Overflow Report'!$N276,"0")</f>
        <v>0</v>
      </c>
      <c r="AY278" s="176" t="str">
        <f>IF(AND('Overflow Report'!$L276="Release [Sewer], Dry Weather",'Overflow Report'!$AA276="March"),'Overflow Report'!$N276,"0")</f>
        <v>0</v>
      </c>
      <c r="AZ278" s="176" t="str">
        <f>IF(AND('Overflow Report'!$L276="Release [Sewer], Dry Weather",'Overflow Report'!$AA276="April"),'Overflow Report'!$N276,"0")</f>
        <v>0</v>
      </c>
      <c r="BA278" s="176" t="str">
        <f>IF(AND('Overflow Report'!$L276="Release [Sewer], Dry Weather",'Overflow Report'!$AA276="May"),'Overflow Report'!$N276,"0")</f>
        <v>0</v>
      </c>
      <c r="BB278" s="176" t="str">
        <f>IF(AND('Overflow Report'!$L276="Release [Sewer], Dry Weather",'Overflow Report'!$AA276="June"),'Overflow Report'!$N276,"0")</f>
        <v>0</v>
      </c>
      <c r="BC278" s="176" t="str">
        <f>IF(AND('Overflow Report'!$L276="Release [Sewer], Dry Weather",'Overflow Report'!$AA276="July"),'Overflow Report'!$N276,"0")</f>
        <v>0</v>
      </c>
      <c r="BD278" s="176" t="str">
        <f>IF(AND('Overflow Report'!$L276="Release [Sewer], Dry Weather",'Overflow Report'!$AA276="August"),'Overflow Report'!$N276,"0")</f>
        <v>0</v>
      </c>
      <c r="BE278" s="176" t="str">
        <f>IF(AND('Overflow Report'!$L276="Release [Sewer], Dry Weather",'Overflow Report'!$AA276="September"),'Overflow Report'!$N276,"0")</f>
        <v>0</v>
      </c>
      <c r="BF278" s="176" t="str">
        <f>IF(AND('Overflow Report'!$L276="Release [Sewer], Dry Weather",'Overflow Report'!$AA276="October"),'Overflow Report'!$N276,"0")</f>
        <v>0</v>
      </c>
      <c r="BG278" s="176" t="str">
        <f>IF(AND('Overflow Report'!$L276="Release [Sewer], Dry Weather",'Overflow Report'!$AA276="November"),'Overflow Report'!$N276,"0")</f>
        <v>0</v>
      </c>
      <c r="BH278" s="176" t="str">
        <f>IF(AND('Overflow Report'!$L276="Release [Sewer], Dry Weather",'Overflow Report'!$AA276="December"),'Overflow Report'!$N276,"0")</f>
        <v>0</v>
      </c>
      <c r="BI278" s="176"/>
      <c r="BJ278" s="176" t="str">
        <f>IF(AND('Overflow Report'!$L276="Release [Sewer], Wet Weather",'Overflow Report'!$AA276="January"),'Overflow Report'!$N276,"0")</f>
        <v>0</v>
      </c>
      <c r="BK278" s="176" t="str">
        <f>IF(AND('Overflow Report'!$L276="Release [Sewer], Wet Weather",'Overflow Report'!$AA276="February"),'Overflow Report'!$N276,"0")</f>
        <v>0</v>
      </c>
      <c r="BL278" s="176" t="str">
        <f>IF(AND('Overflow Report'!$L276="Release [Sewer], Wet Weather",'Overflow Report'!$AA276="March"),'Overflow Report'!$N276,"0")</f>
        <v>0</v>
      </c>
      <c r="BM278" s="176" t="str">
        <f>IF(AND('Overflow Report'!$L276="Release [Sewer], Wet Weather",'Overflow Report'!$AA276="April"),'Overflow Report'!$N276,"0")</f>
        <v>0</v>
      </c>
      <c r="BN278" s="176" t="str">
        <f>IF(AND('Overflow Report'!$L276="Release [Sewer], Wet Weather",'Overflow Report'!$AA276="May"),'Overflow Report'!$N276,"0")</f>
        <v>0</v>
      </c>
      <c r="BO278" s="176" t="str">
        <f>IF(AND('Overflow Report'!$L276="Release [Sewer], Wet Weather",'Overflow Report'!$AA276="June"),'Overflow Report'!$N276,"0")</f>
        <v>0</v>
      </c>
      <c r="BP278" s="176" t="str">
        <f>IF(AND('Overflow Report'!$L276="Release [Sewer], Wet Weather",'Overflow Report'!$AA276="July"),'Overflow Report'!$N276,"0")</f>
        <v>0</v>
      </c>
      <c r="BQ278" s="176" t="str">
        <f>IF(AND('Overflow Report'!$L276="Release [Sewer], Wet Weather",'Overflow Report'!$AA276="August"),'Overflow Report'!$N276,"0")</f>
        <v>0</v>
      </c>
      <c r="BR278" s="176" t="str">
        <f>IF(AND('Overflow Report'!$L276="Release [Sewer], Wet Weather",'Overflow Report'!$AA276="September"),'Overflow Report'!$N276,"0")</f>
        <v>0</v>
      </c>
      <c r="BS278" s="176" t="str">
        <f>IF(AND('Overflow Report'!$L276="Release [Sewer], Wet Weather",'Overflow Report'!$AA276="October"),'Overflow Report'!$N276,"0")</f>
        <v>0</v>
      </c>
      <c r="BT278" s="176" t="str">
        <f>IF(AND('Overflow Report'!$L276="Release [Sewer], Wet Weather",'Overflow Report'!$AA276="November"),'Overflow Report'!$N276,"0")</f>
        <v>0</v>
      </c>
      <c r="BU278" s="176" t="str">
        <f>IF(AND('Overflow Report'!$L276="Release [Sewer], Wet Weather",'Overflow Report'!$AA276="December"),'Overflow Report'!$N276,"0")</f>
        <v>0</v>
      </c>
      <c r="BV278" s="176"/>
      <c r="BW278" s="176"/>
      <c r="BX278" s="176"/>
      <c r="BY278" s="176"/>
      <c r="BZ278" s="176"/>
      <c r="CA278" s="176"/>
      <c r="CB278" s="176"/>
      <c r="CC278" s="176"/>
      <c r="CD278" s="176"/>
      <c r="CE278" s="176"/>
      <c r="CF278" s="176"/>
      <c r="CG278" s="176"/>
      <c r="CH278" s="176"/>
      <c r="CI278" s="176"/>
      <c r="CJ278" s="176"/>
      <c r="DK278" s="159"/>
      <c r="DL278" s="159"/>
      <c r="DM278" s="159"/>
      <c r="DN278" s="159"/>
      <c r="DO278" s="159"/>
      <c r="DP278" s="159"/>
      <c r="DQ278" s="159"/>
      <c r="DR278" s="159"/>
      <c r="DS278" s="159"/>
      <c r="DT278" s="159"/>
      <c r="DU278" s="159"/>
      <c r="DV278" s="159"/>
      <c r="DW278" s="159"/>
      <c r="DX278" s="159"/>
    </row>
    <row r="279" spans="3:128" s="173" customFormat="1" ht="15">
      <c r="C279" s="174"/>
      <c r="D279" s="174"/>
      <c r="E279" s="174"/>
      <c r="R279" s="176"/>
      <c r="S279" s="176"/>
      <c r="T279" s="176"/>
      <c r="U279" s="176"/>
      <c r="V279" s="176"/>
      <c r="W279" s="176" t="str">
        <f>IF(AND('Overflow Report'!$L277="SSO, Dry Weather",'Overflow Report'!$AA277="January"),'Overflow Report'!$N277,"0")</f>
        <v>0</v>
      </c>
      <c r="X279" s="176" t="str">
        <f>IF(AND('Overflow Report'!$L277="SSO, Dry Weather",'Overflow Report'!$AA277="February"),'Overflow Report'!$N277,"0")</f>
        <v>0</v>
      </c>
      <c r="Y279" s="176" t="str">
        <f>IF(AND('Overflow Report'!$L277="SSO, Dry Weather",'Overflow Report'!$AA277="March"),'Overflow Report'!$N277,"0")</f>
        <v>0</v>
      </c>
      <c r="Z279" s="176" t="str">
        <f>IF(AND('Overflow Report'!$L277="SSO, Dry Weather",'Overflow Report'!$AA277="April"),'Overflow Report'!$N277,"0")</f>
        <v>0</v>
      </c>
      <c r="AA279" s="176" t="str">
        <f>IF(AND('Overflow Report'!$L277="SSO, Dry Weather",'Overflow Report'!$AA277="May"),'Overflow Report'!$N277,"0")</f>
        <v>0</v>
      </c>
      <c r="AB279" s="176" t="str">
        <f>IF(AND('Overflow Report'!$L277="SSO, Dry Weather",'Overflow Report'!$AA277="June"),'Overflow Report'!$N277,"0")</f>
        <v>0</v>
      </c>
      <c r="AC279" s="176" t="str">
        <f>IF(AND('Overflow Report'!$L277="SSO, Dry Weather",'Overflow Report'!$AA277="July"),'Overflow Report'!$N277,"0")</f>
        <v>0</v>
      </c>
      <c r="AD279" s="176" t="str">
        <f>IF(AND('Overflow Report'!$L277="SSO, Dry Weather",'Overflow Report'!$AA277="August"),'Overflow Report'!$N277,"0")</f>
        <v>0</v>
      </c>
      <c r="AE279" s="176" t="str">
        <f>IF(AND('Overflow Report'!$L277="SSO, Dry Weather",'Overflow Report'!$AA277="September"),'Overflow Report'!$N277,"0")</f>
        <v>0</v>
      </c>
      <c r="AF279" s="176" t="str">
        <f>IF(AND('Overflow Report'!$L277="SSO, Dry Weather",'Overflow Report'!$AA277="October"),'Overflow Report'!$N277,"0")</f>
        <v>0</v>
      </c>
      <c r="AG279" s="176" t="str">
        <f>IF(AND('Overflow Report'!$L277="SSO, Dry Weather",'Overflow Report'!$AA277="November"),'Overflow Report'!$N277,"0")</f>
        <v>0</v>
      </c>
      <c r="AH279" s="176" t="str">
        <f>IF(AND('Overflow Report'!$L277="SSO, Dry Weather",'Overflow Report'!$AA277="December"),'Overflow Report'!$N277,"0")</f>
        <v>0</v>
      </c>
      <c r="AI279" s="176"/>
      <c r="AJ279" s="176" t="str">
        <f>IF(AND('Overflow Report'!$L277="SSO, Wet Weather",'Overflow Report'!$AA277="January"),'Overflow Report'!$N277,"0")</f>
        <v>0</v>
      </c>
      <c r="AK279" s="176" t="str">
        <f>IF(AND('Overflow Report'!$L277="SSO, Wet Weather",'Overflow Report'!$AA277="February"),'Overflow Report'!$N277,"0")</f>
        <v>0</v>
      </c>
      <c r="AL279" s="176" t="str">
        <f>IF(AND('Overflow Report'!$L277="SSO, Wet Weather",'Overflow Report'!$AA277="March"),'Overflow Report'!$N277,"0")</f>
        <v>0</v>
      </c>
      <c r="AM279" s="176" t="str">
        <f>IF(AND('Overflow Report'!$L277="SSO, Wet Weather",'Overflow Report'!$AA277="April"),'Overflow Report'!$N277,"0")</f>
        <v>0</v>
      </c>
      <c r="AN279" s="176" t="str">
        <f>IF(AND('Overflow Report'!$L277="SSO, Wet Weather",'Overflow Report'!$AA277="May"),'Overflow Report'!$N277,"0")</f>
        <v>0</v>
      </c>
      <c r="AO279" s="176" t="str">
        <f>IF(AND('Overflow Report'!$L277="SSO, Wet Weather",'Overflow Report'!$AA277="June"),'Overflow Report'!$N277,"0")</f>
        <v>0</v>
      </c>
      <c r="AP279" s="176" t="str">
        <f>IF(AND('Overflow Report'!$L277="SSO, Wet Weather",'Overflow Report'!$AA277="July"),'Overflow Report'!$N277,"0")</f>
        <v>0</v>
      </c>
      <c r="AQ279" s="176" t="str">
        <f>IF(AND('Overflow Report'!$L277="SSO, Wet Weather",'Overflow Report'!$AA277="August"),'Overflow Report'!$N277,"0")</f>
        <v>0</v>
      </c>
      <c r="AR279" s="176" t="str">
        <f>IF(AND('Overflow Report'!$L277="SSO, Wet Weather",'Overflow Report'!$AA277="September"),'Overflow Report'!$N277,"0")</f>
        <v>0</v>
      </c>
      <c r="AS279" s="176" t="str">
        <f>IF(AND('Overflow Report'!$L277="SSO, Wet Weather",'Overflow Report'!$AA277="October"),'Overflow Report'!$N277,"0")</f>
        <v>0</v>
      </c>
      <c r="AT279" s="176" t="str">
        <f>IF(AND('Overflow Report'!$L277="SSO, Wet Weather",'Overflow Report'!$AA277="November"),'Overflow Report'!$N277,"0")</f>
        <v>0</v>
      </c>
      <c r="AU279" s="176" t="str">
        <f>IF(AND('Overflow Report'!$L277="SSO, Wet Weather",'Overflow Report'!$AA277="December"),'Overflow Report'!$N277,"0")</f>
        <v>0</v>
      </c>
      <c r="AV279" s="176"/>
      <c r="AW279" s="176" t="str">
        <f>IF(AND('Overflow Report'!$L277="Release [Sewer], Dry Weather",'Overflow Report'!$AA277="January"),'Overflow Report'!$N277,"0")</f>
        <v>0</v>
      </c>
      <c r="AX279" s="176" t="str">
        <f>IF(AND('Overflow Report'!$L277="Release [Sewer], Dry Weather",'Overflow Report'!$AA277="February"),'Overflow Report'!$N277,"0")</f>
        <v>0</v>
      </c>
      <c r="AY279" s="176" t="str">
        <f>IF(AND('Overflow Report'!$L277="Release [Sewer], Dry Weather",'Overflow Report'!$AA277="March"),'Overflow Report'!$N277,"0")</f>
        <v>0</v>
      </c>
      <c r="AZ279" s="176" t="str">
        <f>IF(AND('Overflow Report'!$L277="Release [Sewer], Dry Weather",'Overflow Report'!$AA277="April"),'Overflow Report'!$N277,"0")</f>
        <v>0</v>
      </c>
      <c r="BA279" s="176" t="str">
        <f>IF(AND('Overflow Report'!$L277="Release [Sewer], Dry Weather",'Overflow Report'!$AA277="May"),'Overflow Report'!$N277,"0")</f>
        <v>0</v>
      </c>
      <c r="BB279" s="176" t="str">
        <f>IF(AND('Overflow Report'!$L277="Release [Sewer], Dry Weather",'Overflow Report'!$AA277="June"),'Overflow Report'!$N277,"0")</f>
        <v>0</v>
      </c>
      <c r="BC279" s="176" t="str">
        <f>IF(AND('Overflow Report'!$L277="Release [Sewer], Dry Weather",'Overflow Report'!$AA277="July"),'Overflow Report'!$N277,"0")</f>
        <v>0</v>
      </c>
      <c r="BD279" s="176" t="str">
        <f>IF(AND('Overflow Report'!$L277="Release [Sewer], Dry Weather",'Overflow Report'!$AA277="August"),'Overflow Report'!$N277,"0")</f>
        <v>0</v>
      </c>
      <c r="BE279" s="176" t="str">
        <f>IF(AND('Overflow Report'!$L277="Release [Sewer], Dry Weather",'Overflow Report'!$AA277="September"),'Overflow Report'!$N277,"0")</f>
        <v>0</v>
      </c>
      <c r="BF279" s="176" t="str">
        <f>IF(AND('Overflow Report'!$L277="Release [Sewer], Dry Weather",'Overflow Report'!$AA277="October"),'Overflow Report'!$N277,"0")</f>
        <v>0</v>
      </c>
      <c r="BG279" s="176" t="str">
        <f>IF(AND('Overflow Report'!$L277="Release [Sewer], Dry Weather",'Overflow Report'!$AA277="November"),'Overflow Report'!$N277,"0")</f>
        <v>0</v>
      </c>
      <c r="BH279" s="176" t="str">
        <f>IF(AND('Overflow Report'!$L277="Release [Sewer], Dry Weather",'Overflow Report'!$AA277="December"),'Overflow Report'!$N277,"0")</f>
        <v>0</v>
      </c>
      <c r="BI279" s="176"/>
      <c r="BJ279" s="176" t="str">
        <f>IF(AND('Overflow Report'!$L277="Release [Sewer], Wet Weather",'Overflow Report'!$AA277="January"),'Overflow Report'!$N277,"0")</f>
        <v>0</v>
      </c>
      <c r="BK279" s="176" t="str">
        <f>IF(AND('Overflow Report'!$L277="Release [Sewer], Wet Weather",'Overflow Report'!$AA277="February"),'Overflow Report'!$N277,"0")</f>
        <v>0</v>
      </c>
      <c r="BL279" s="176" t="str">
        <f>IF(AND('Overflow Report'!$L277="Release [Sewer], Wet Weather",'Overflow Report'!$AA277="March"),'Overflow Report'!$N277,"0")</f>
        <v>0</v>
      </c>
      <c r="BM279" s="176" t="str">
        <f>IF(AND('Overflow Report'!$L277="Release [Sewer], Wet Weather",'Overflow Report'!$AA277="April"),'Overflow Report'!$N277,"0")</f>
        <v>0</v>
      </c>
      <c r="BN279" s="176" t="str">
        <f>IF(AND('Overflow Report'!$L277="Release [Sewer], Wet Weather",'Overflow Report'!$AA277="May"),'Overflow Report'!$N277,"0")</f>
        <v>0</v>
      </c>
      <c r="BO279" s="176" t="str">
        <f>IF(AND('Overflow Report'!$L277="Release [Sewer], Wet Weather",'Overflow Report'!$AA277="June"),'Overflow Report'!$N277,"0")</f>
        <v>0</v>
      </c>
      <c r="BP279" s="176" t="str">
        <f>IF(AND('Overflow Report'!$L277="Release [Sewer], Wet Weather",'Overflow Report'!$AA277="July"),'Overflow Report'!$N277,"0")</f>
        <v>0</v>
      </c>
      <c r="BQ279" s="176" t="str">
        <f>IF(AND('Overflow Report'!$L277="Release [Sewer], Wet Weather",'Overflow Report'!$AA277="August"),'Overflow Report'!$N277,"0")</f>
        <v>0</v>
      </c>
      <c r="BR279" s="176" t="str">
        <f>IF(AND('Overflow Report'!$L277="Release [Sewer], Wet Weather",'Overflow Report'!$AA277="September"),'Overflow Report'!$N277,"0")</f>
        <v>0</v>
      </c>
      <c r="BS279" s="176" t="str">
        <f>IF(AND('Overflow Report'!$L277="Release [Sewer], Wet Weather",'Overflow Report'!$AA277="October"),'Overflow Report'!$N277,"0")</f>
        <v>0</v>
      </c>
      <c r="BT279" s="176" t="str">
        <f>IF(AND('Overflow Report'!$L277="Release [Sewer], Wet Weather",'Overflow Report'!$AA277="November"),'Overflow Report'!$N277,"0")</f>
        <v>0</v>
      </c>
      <c r="BU279" s="176" t="str">
        <f>IF(AND('Overflow Report'!$L277="Release [Sewer], Wet Weather",'Overflow Report'!$AA277="December"),'Overflow Report'!$N277,"0")</f>
        <v>0</v>
      </c>
      <c r="BV279" s="176"/>
      <c r="BW279" s="176"/>
      <c r="BX279" s="176"/>
      <c r="BY279" s="176"/>
      <c r="BZ279" s="176"/>
      <c r="CA279" s="176"/>
      <c r="CB279" s="176"/>
      <c r="CC279" s="176"/>
      <c r="CD279" s="176"/>
      <c r="CE279" s="176"/>
      <c r="CF279" s="176"/>
      <c r="CG279" s="176"/>
      <c r="CH279" s="176"/>
      <c r="CI279" s="176"/>
      <c r="CJ279" s="176"/>
      <c r="DK279" s="159"/>
      <c r="DL279" s="159"/>
      <c r="DM279" s="159"/>
      <c r="DN279" s="159"/>
      <c r="DO279" s="159"/>
      <c r="DP279" s="159"/>
      <c r="DQ279" s="159"/>
      <c r="DR279" s="159"/>
      <c r="DS279" s="159"/>
      <c r="DT279" s="159"/>
      <c r="DU279" s="159"/>
      <c r="DV279" s="159"/>
      <c r="DW279" s="159"/>
      <c r="DX279" s="159"/>
    </row>
    <row r="280" spans="3:128" s="173" customFormat="1" ht="15">
      <c r="C280" s="174"/>
      <c r="D280" s="174"/>
      <c r="E280" s="174"/>
      <c r="R280" s="176"/>
      <c r="S280" s="176"/>
      <c r="T280" s="176"/>
      <c r="U280" s="176"/>
      <c r="V280" s="176"/>
      <c r="W280" s="176" t="str">
        <f>IF(AND('Overflow Report'!$L278="SSO, Dry Weather",'Overflow Report'!$AA278="January"),'Overflow Report'!$N278,"0")</f>
        <v>0</v>
      </c>
      <c r="X280" s="176" t="str">
        <f>IF(AND('Overflow Report'!$L278="SSO, Dry Weather",'Overflow Report'!$AA278="February"),'Overflow Report'!$N278,"0")</f>
        <v>0</v>
      </c>
      <c r="Y280" s="176" t="str">
        <f>IF(AND('Overflow Report'!$L278="SSO, Dry Weather",'Overflow Report'!$AA278="March"),'Overflow Report'!$N278,"0")</f>
        <v>0</v>
      </c>
      <c r="Z280" s="176" t="str">
        <f>IF(AND('Overflow Report'!$L278="SSO, Dry Weather",'Overflow Report'!$AA278="April"),'Overflow Report'!$N278,"0")</f>
        <v>0</v>
      </c>
      <c r="AA280" s="176" t="str">
        <f>IF(AND('Overflow Report'!$L278="SSO, Dry Weather",'Overflow Report'!$AA278="May"),'Overflow Report'!$N278,"0")</f>
        <v>0</v>
      </c>
      <c r="AB280" s="176" t="str">
        <f>IF(AND('Overflow Report'!$L278="SSO, Dry Weather",'Overflow Report'!$AA278="June"),'Overflow Report'!$N278,"0")</f>
        <v>0</v>
      </c>
      <c r="AC280" s="176" t="str">
        <f>IF(AND('Overflow Report'!$L278="SSO, Dry Weather",'Overflow Report'!$AA278="July"),'Overflow Report'!$N278,"0")</f>
        <v>0</v>
      </c>
      <c r="AD280" s="176" t="str">
        <f>IF(AND('Overflow Report'!$L278="SSO, Dry Weather",'Overflow Report'!$AA278="August"),'Overflow Report'!$N278,"0")</f>
        <v>0</v>
      </c>
      <c r="AE280" s="176" t="str">
        <f>IF(AND('Overflow Report'!$L278="SSO, Dry Weather",'Overflow Report'!$AA278="September"),'Overflow Report'!$N278,"0")</f>
        <v>0</v>
      </c>
      <c r="AF280" s="176" t="str">
        <f>IF(AND('Overflow Report'!$L278="SSO, Dry Weather",'Overflow Report'!$AA278="October"),'Overflow Report'!$N278,"0")</f>
        <v>0</v>
      </c>
      <c r="AG280" s="176" t="str">
        <f>IF(AND('Overflow Report'!$L278="SSO, Dry Weather",'Overflow Report'!$AA278="November"),'Overflow Report'!$N278,"0")</f>
        <v>0</v>
      </c>
      <c r="AH280" s="176" t="str">
        <f>IF(AND('Overflow Report'!$L278="SSO, Dry Weather",'Overflow Report'!$AA278="December"),'Overflow Report'!$N278,"0")</f>
        <v>0</v>
      </c>
      <c r="AI280" s="176"/>
      <c r="AJ280" s="176" t="str">
        <f>IF(AND('Overflow Report'!$L278="SSO, Wet Weather",'Overflow Report'!$AA278="January"),'Overflow Report'!$N278,"0")</f>
        <v>0</v>
      </c>
      <c r="AK280" s="176" t="str">
        <f>IF(AND('Overflow Report'!$L278="SSO, Wet Weather",'Overflow Report'!$AA278="February"),'Overflow Report'!$N278,"0")</f>
        <v>0</v>
      </c>
      <c r="AL280" s="176" t="str">
        <f>IF(AND('Overflow Report'!$L278="SSO, Wet Weather",'Overflow Report'!$AA278="March"),'Overflow Report'!$N278,"0")</f>
        <v>0</v>
      </c>
      <c r="AM280" s="176" t="str">
        <f>IF(AND('Overflow Report'!$L278="SSO, Wet Weather",'Overflow Report'!$AA278="April"),'Overflow Report'!$N278,"0")</f>
        <v>0</v>
      </c>
      <c r="AN280" s="176" t="str">
        <f>IF(AND('Overflow Report'!$L278="SSO, Wet Weather",'Overflow Report'!$AA278="May"),'Overflow Report'!$N278,"0")</f>
        <v>0</v>
      </c>
      <c r="AO280" s="176" t="str">
        <f>IF(AND('Overflow Report'!$L278="SSO, Wet Weather",'Overflow Report'!$AA278="June"),'Overflow Report'!$N278,"0")</f>
        <v>0</v>
      </c>
      <c r="AP280" s="176" t="str">
        <f>IF(AND('Overflow Report'!$L278="SSO, Wet Weather",'Overflow Report'!$AA278="July"),'Overflow Report'!$N278,"0")</f>
        <v>0</v>
      </c>
      <c r="AQ280" s="176" t="str">
        <f>IF(AND('Overflow Report'!$L278="SSO, Wet Weather",'Overflow Report'!$AA278="August"),'Overflow Report'!$N278,"0")</f>
        <v>0</v>
      </c>
      <c r="AR280" s="176" t="str">
        <f>IF(AND('Overflow Report'!$L278="SSO, Wet Weather",'Overflow Report'!$AA278="September"),'Overflow Report'!$N278,"0")</f>
        <v>0</v>
      </c>
      <c r="AS280" s="176" t="str">
        <f>IF(AND('Overflow Report'!$L278="SSO, Wet Weather",'Overflow Report'!$AA278="October"),'Overflow Report'!$N278,"0")</f>
        <v>0</v>
      </c>
      <c r="AT280" s="176" t="str">
        <f>IF(AND('Overflow Report'!$L278="SSO, Wet Weather",'Overflow Report'!$AA278="November"),'Overflow Report'!$N278,"0")</f>
        <v>0</v>
      </c>
      <c r="AU280" s="176" t="str">
        <f>IF(AND('Overflow Report'!$L278="SSO, Wet Weather",'Overflow Report'!$AA278="December"),'Overflow Report'!$N278,"0")</f>
        <v>0</v>
      </c>
      <c r="AV280" s="176"/>
      <c r="AW280" s="176" t="str">
        <f>IF(AND('Overflow Report'!$L278="Release [Sewer], Dry Weather",'Overflow Report'!$AA278="January"),'Overflow Report'!$N278,"0")</f>
        <v>0</v>
      </c>
      <c r="AX280" s="176" t="str">
        <f>IF(AND('Overflow Report'!$L278="Release [Sewer], Dry Weather",'Overflow Report'!$AA278="February"),'Overflow Report'!$N278,"0")</f>
        <v>0</v>
      </c>
      <c r="AY280" s="176" t="str">
        <f>IF(AND('Overflow Report'!$L278="Release [Sewer], Dry Weather",'Overflow Report'!$AA278="March"),'Overflow Report'!$N278,"0")</f>
        <v>0</v>
      </c>
      <c r="AZ280" s="176" t="str">
        <f>IF(AND('Overflow Report'!$L278="Release [Sewer], Dry Weather",'Overflow Report'!$AA278="April"),'Overflow Report'!$N278,"0")</f>
        <v>0</v>
      </c>
      <c r="BA280" s="176" t="str">
        <f>IF(AND('Overflow Report'!$L278="Release [Sewer], Dry Weather",'Overflow Report'!$AA278="May"),'Overflow Report'!$N278,"0")</f>
        <v>0</v>
      </c>
      <c r="BB280" s="176" t="str">
        <f>IF(AND('Overflow Report'!$L278="Release [Sewer], Dry Weather",'Overflow Report'!$AA278="June"),'Overflow Report'!$N278,"0")</f>
        <v>0</v>
      </c>
      <c r="BC280" s="176" t="str">
        <f>IF(AND('Overflow Report'!$L278="Release [Sewer], Dry Weather",'Overflow Report'!$AA278="July"),'Overflow Report'!$N278,"0")</f>
        <v>0</v>
      </c>
      <c r="BD280" s="176" t="str">
        <f>IF(AND('Overflow Report'!$L278="Release [Sewer], Dry Weather",'Overflow Report'!$AA278="August"),'Overflow Report'!$N278,"0")</f>
        <v>0</v>
      </c>
      <c r="BE280" s="176" t="str">
        <f>IF(AND('Overflow Report'!$L278="Release [Sewer], Dry Weather",'Overflow Report'!$AA278="September"),'Overflow Report'!$N278,"0")</f>
        <v>0</v>
      </c>
      <c r="BF280" s="176" t="str">
        <f>IF(AND('Overflow Report'!$L278="Release [Sewer], Dry Weather",'Overflow Report'!$AA278="October"),'Overflow Report'!$N278,"0")</f>
        <v>0</v>
      </c>
      <c r="BG280" s="176" t="str">
        <f>IF(AND('Overflow Report'!$L278="Release [Sewer], Dry Weather",'Overflow Report'!$AA278="November"),'Overflow Report'!$N278,"0")</f>
        <v>0</v>
      </c>
      <c r="BH280" s="176" t="str">
        <f>IF(AND('Overflow Report'!$L278="Release [Sewer], Dry Weather",'Overflow Report'!$AA278="December"),'Overflow Report'!$N278,"0")</f>
        <v>0</v>
      </c>
      <c r="BI280" s="176"/>
      <c r="BJ280" s="176" t="str">
        <f>IF(AND('Overflow Report'!$L278="Release [Sewer], Wet Weather",'Overflow Report'!$AA278="January"),'Overflow Report'!$N278,"0")</f>
        <v>0</v>
      </c>
      <c r="BK280" s="176" t="str">
        <f>IF(AND('Overflow Report'!$L278="Release [Sewer], Wet Weather",'Overflow Report'!$AA278="February"),'Overflow Report'!$N278,"0")</f>
        <v>0</v>
      </c>
      <c r="BL280" s="176" t="str">
        <f>IF(AND('Overflow Report'!$L278="Release [Sewer], Wet Weather",'Overflow Report'!$AA278="March"),'Overflow Report'!$N278,"0")</f>
        <v>0</v>
      </c>
      <c r="BM280" s="176" t="str">
        <f>IF(AND('Overflow Report'!$L278="Release [Sewer], Wet Weather",'Overflow Report'!$AA278="April"),'Overflow Report'!$N278,"0")</f>
        <v>0</v>
      </c>
      <c r="BN280" s="176" t="str">
        <f>IF(AND('Overflow Report'!$L278="Release [Sewer], Wet Weather",'Overflow Report'!$AA278="May"),'Overflow Report'!$N278,"0")</f>
        <v>0</v>
      </c>
      <c r="BO280" s="176" t="str">
        <f>IF(AND('Overflow Report'!$L278="Release [Sewer], Wet Weather",'Overflow Report'!$AA278="June"),'Overflow Report'!$N278,"0")</f>
        <v>0</v>
      </c>
      <c r="BP280" s="176" t="str">
        <f>IF(AND('Overflow Report'!$L278="Release [Sewer], Wet Weather",'Overflow Report'!$AA278="July"),'Overflow Report'!$N278,"0")</f>
        <v>0</v>
      </c>
      <c r="BQ280" s="176" t="str">
        <f>IF(AND('Overflow Report'!$L278="Release [Sewer], Wet Weather",'Overflow Report'!$AA278="August"),'Overflow Report'!$N278,"0")</f>
        <v>0</v>
      </c>
      <c r="BR280" s="176" t="str">
        <f>IF(AND('Overflow Report'!$L278="Release [Sewer], Wet Weather",'Overflow Report'!$AA278="September"),'Overflow Report'!$N278,"0")</f>
        <v>0</v>
      </c>
      <c r="BS280" s="176" t="str">
        <f>IF(AND('Overflow Report'!$L278="Release [Sewer], Wet Weather",'Overflow Report'!$AA278="October"),'Overflow Report'!$N278,"0")</f>
        <v>0</v>
      </c>
      <c r="BT280" s="176" t="str">
        <f>IF(AND('Overflow Report'!$L278="Release [Sewer], Wet Weather",'Overflow Report'!$AA278="November"),'Overflow Report'!$N278,"0")</f>
        <v>0</v>
      </c>
      <c r="BU280" s="176" t="str">
        <f>IF(AND('Overflow Report'!$L278="Release [Sewer], Wet Weather",'Overflow Report'!$AA278="December"),'Overflow Report'!$N278,"0")</f>
        <v>0</v>
      </c>
      <c r="BV280" s="176"/>
      <c r="BW280" s="176"/>
      <c r="BX280" s="176"/>
      <c r="BY280" s="176"/>
      <c r="BZ280" s="176"/>
      <c r="CA280" s="176"/>
      <c r="CB280" s="176"/>
      <c r="CC280" s="176"/>
      <c r="CD280" s="176"/>
      <c r="CE280" s="176"/>
      <c r="CF280" s="176"/>
      <c r="CG280" s="176"/>
      <c r="CH280" s="176"/>
      <c r="CI280" s="176"/>
      <c r="CJ280" s="176"/>
      <c r="DK280" s="159"/>
      <c r="DL280" s="159"/>
      <c r="DM280" s="159"/>
      <c r="DN280" s="159"/>
      <c r="DO280" s="159"/>
      <c r="DP280" s="159"/>
      <c r="DQ280" s="159"/>
      <c r="DR280" s="159"/>
      <c r="DS280" s="159"/>
      <c r="DT280" s="159"/>
      <c r="DU280" s="159"/>
      <c r="DV280" s="159"/>
      <c r="DW280" s="159"/>
      <c r="DX280" s="159"/>
    </row>
    <row r="281" spans="3:128" s="173" customFormat="1" ht="15">
      <c r="C281" s="174"/>
      <c r="D281" s="174"/>
      <c r="E281" s="174"/>
      <c r="R281" s="176"/>
      <c r="S281" s="176"/>
      <c r="T281" s="176"/>
      <c r="U281" s="176"/>
      <c r="V281" s="176"/>
      <c r="W281" s="176" t="str">
        <f>IF(AND('Overflow Report'!$L279="SSO, Dry Weather",'Overflow Report'!$AA279="January"),'Overflow Report'!$N279,"0")</f>
        <v>0</v>
      </c>
      <c r="X281" s="176" t="str">
        <f>IF(AND('Overflow Report'!$L279="SSO, Dry Weather",'Overflow Report'!$AA279="February"),'Overflow Report'!$N279,"0")</f>
        <v>0</v>
      </c>
      <c r="Y281" s="176" t="str">
        <f>IF(AND('Overflow Report'!$L279="SSO, Dry Weather",'Overflow Report'!$AA279="March"),'Overflow Report'!$N279,"0")</f>
        <v>0</v>
      </c>
      <c r="Z281" s="176" t="str">
        <f>IF(AND('Overflow Report'!$L279="SSO, Dry Weather",'Overflow Report'!$AA279="April"),'Overflow Report'!$N279,"0")</f>
        <v>0</v>
      </c>
      <c r="AA281" s="176" t="str">
        <f>IF(AND('Overflow Report'!$L279="SSO, Dry Weather",'Overflow Report'!$AA279="May"),'Overflow Report'!$N279,"0")</f>
        <v>0</v>
      </c>
      <c r="AB281" s="176" t="str">
        <f>IF(AND('Overflow Report'!$L279="SSO, Dry Weather",'Overflow Report'!$AA279="June"),'Overflow Report'!$N279,"0")</f>
        <v>0</v>
      </c>
      <c r="AC281" s="176" t="str">
        <f>IF(AND('Overflow Report'!$L279="SSO, Dry Weather",'Overflow Report'!$AA279="July"),'Overflow Report'!$N279,"0")</f>
        <v>0</v>
      </c>
      <c r="AD281" s="176" t="str">
        <f>IF(AND('Overflow Report'!$L279="SSO, Dry Weather",'Overflow Report'!$AA279="August"),'Overflow Report'!$N279,"0")</f>
        <v>0</v>
      </c>
      <c r="AE281" s="176" t="str">
        <f>IF(AND('Overflow Report'!$L279="SSO, Dry Weather",'Overflow Report'!$AA279="September"),'Overflow Report'!$N279,"0")</f>
        <v>0</v>
      </c>
      <c r="AF281" s="176" t="str">
        <f>IF(AND('Overflow Report'!$L279="SSO, Dry Weather",'Overflow Report'!$AA279="October"),'Overflow Report'!$N279,"0")</f>
        <v>0</v>
      </c>
      <c r="AG281" s="176" t="str">
        <f>IF(AND('Overflow Report'!$L279="SSO, Dry Weather",'Overflow Report'!$AA279="November"),'Overflow Report'!$N279,"0")</f>
        <v>0</v>
      </c>
      <c r="AH281" s="176" t="str">
        <f>IF(AND('Overflow Report'!$L279="SSO, Dry Weather",'Overflow Report'!$AA279="December"),'Overflow Report'!$N279,"0")</f>
        <v>0</v>
      </c>
      <c r="AI281" s="176"/>
      <c r="AJ281" s="176" t="str">
        <f>IF(AND('Overflow Report'!$L279="SSO, Wet Weather",'Overflow Report'!$AA279="January"),'Overflow Report'!$N279,"0")</f>
        <v>0</v>
      </c>
      <c r="AK281" s="176" t="str">
        <f>IF(AND('Overflow Report'!$L279="SSO, Wet Weather",'Overflow Report'!$AA279="February"),'Overflow Report'!$N279,"0")</f>
        <v>0</v>
      </c>
      <c r="AL281" s="176" t="str">
        <f>IF(AND('Overflow Report'!$L279="SSO, Wet Weather",'Overflow Report'!$AA279="March"),'Overflow Report'!$N279,"0")</f>
        <v>0</v>
      </c>
      <c r="AM281" s="176" t="str">
        <f>IF(AND('Overflow Report'!$L279="SSO, Wet Weather",'Overflow Report'!$AA279="April"),'Overflow Report'!$N279,"0")</f>
        <v>0</v>
      </c>
      <c r="AN281" s="176" t="str">
        <f>IF(AND('Overflow Report'!$L279="SSO, Wet Weather",'Overflow Report'!$AA279="May"),'Overflow Report'!$N279,"0")</f>
        <v>0</v>
      </c>
      <c r="AO281" s="176" t="str">
        <f>IF(AND('Overflow Report'!$L279="SSO, Wet Weather",'Overflow Report'!$AA279="June"),'Overflow Report'!$N279,"0")</f>
        <v>0</v>
      </c>
      <c r="AP281" s="176" t="str">
        <f>IF(AND('Overflow Report'!$L279="SSO, Wet Weather",'Overflow Report'!$AA279="July"),'Overflow Report'!$N279,"0")</f>
        <v>0</v>
      </c>
      <c r="AQ281" s="176" t="str">
        <f>IF(AND('Overflow Report'!$L279="SSO, Wet Weather",'Overflow Report'!$AA279="August"),'Overflow Report'!$N279,"0")</f>
        <v>0</v>
      </c>
      <c r="AR281" s="176" t="str">
        <f>IF(AND('Overflow Report'!$L279="SSO, Wet Weather",'Overflow Report'!$AA279="September"),'Overflow Report'!$N279,"0")</f>
        <v>0</v>
      </c>
      <c r="AS281" s="176" t="str">
        <f>IF(AND('Overflow Report'!$L279="SSO, Wet Weather",'Overflow Report'!$AA279="October"),'Overflow Report'!$N279,"0")</f>
        <v>0</v>
      </c>
      <c r="AT281" s="176" t="str">
        <f>IF(AND('Overflow Report'!$L279="SSO, Wet Weather",'Overflow Report'!$AA279="November"),'Overflow Report'!$N279,"0")</f>
        <v>0</v>
      </c>
      <c r="AU281" s="176" t="str">
        <f>IF(AND('Overflow Report'!$L279="SSO, Wet Weather",'Overflow Report'!$AA279="December"),'Overflow Report'!$N279,"0")</f>
        <v>0</v>
      </c>
      <c r="AV281" s="176"/>
      <c r="AW281" s="176" t="str">
        <f>IF(AND('Overflow Report'!$L279="Release [Sewer], Dry Weather",'Overflow Report'!$AA279="January"),'Overflow Report'!$N279,"0")</f>
        <v>0</v>
      </c>
      <c r="AX281" s="176" t="str">
        <f>IF(AND('Overflow Report'!$L279="Release [Sewer], Dry Weather",'Overflow Report'!$AA279="February"),'Overflow Report'!$N279,"0")</f>
        <v>0</v>
      </c>
      <c r="AY281" s="176" t="str">
        <f>IF(AND('Overflow Report'!$L279="Release [Sewer], Dry Weather",'Overflow Report'!$AA279="March"),'Overflow Report'!$N279,"0")</f>
        <v>0</v>
      </c>
      <c r="AZ281" s="176" t="str">
        <f>IF(AND('Overflow Report'!$L279="Release [Sewer], Dry Weather",'Overflow Report'!$AA279="April"),'Overflow Report'!$N279,"0")</f>
        <v>0</v>
      </c>
      <c r="BA281" s="176" t="str">
        <f>IF(AND('Overflow Report'!$L279="Release [Sewer], Dry Weather",'Overflow Report'!$AA279="May"),'Overflow Report'!$N279,"0")</f>
        <v>0</v>
      </c>
      <c r="BB281" s="176" t="str">
        <f>IF(AND('Overflow Report'!$L279="Release [Sewer], Dry Weather",'Overflow Report'!$AA279="June"),'Overflow Report'!$N279,"0")</f>
        <v>0</v>
      </c>
      <c r="BC281" s="176" t="str">
        <f>IF(AND('Overflow Report'!$L279="Release [Sewer], Dry Weather",'Overflow Report'!$AA279="July"),'Overflow Report'!$N279,"0")</f>
        <v>0</v>
      </c>
      <c r="BD281" s="176" t="str">
        <f>IF(AND('Overflow Report'!$L279="Release [Sewer], Dry Weather",'Overflow Report'!$AA279="August"),'Overflow Report'!$N279,"0")</f>
        <v>0</v>
      </c>
      <c r="BE281" s="176" t="str">
        <f>IF(AND('Overflow Report'!$L279="Release [Sewer], Dry Weather",'Overflow Report'!$AA279="September"),'Overflow Report'!$N279,"0")</f>
        <v>0</v>
      </c>
      <c r="BF281" s="176" t="str">
        <f>IF(AND('Overflow Report'!$L279="Release [Sewer], Dry Weather",'Overflow Report'!$AA279="October"),'Overflow Report'!$N279,"0")</f>
        <v>0</v>
      </c>
      <c r="BG281" s="176" t="str">
        <f>IF(AND('Overflow Report'!$L279="Release [Sewer], Dry Weather",'Overflow Report'!$AA279="November"),'Overflow Report'!$N279,"0")</f>
        <v>0</v>
      </c>
      <c r="BH281" s="176" t="str">
        <f>IF(AND('Overflow Report'!$L279="Release [Sewer], Dry Weather",'Overflow Report'!$AA279="December"),'Overflow Report'!$N279,"0")</f>
        <v>0</v>
      </c>
      <c r="BI281" s="176"/>
      <c r="BJ281" s="176" t="str">
        <f>IF(AND('Overflow Report'!$L279="Release [Sewer], Wet Weather",'Overflow Report'!$AA279="January"),'Overflow Report'!$N279,"0")</f>
        <v>0</v>
      </c>
      <c r="BK281" s="176" t="str">
        <f>IF(AND('Overflow Report'!$L279="Release [Sewer], Wet Weather",'Overflow Report'!$AA279="February"),'Overflow Report'!$N279,"0")</f>
        <v>0</v>
      </c>
      <c r="BL281" s="176" t="str">
        <f>IF(AND('Overflow Report'!$L279="Release [Sewer], Wet Weather",'Overflow Report'!$AA279="March"),'Overflow Report'!$N279,"0")</f>
        <v>0</v>
      </c>
      <c r="BM281" s="176" t="str">
        <f>IF(AND('Overflow Report'!$L279="Release [Sewer], Wet Weather",'Overflow Report'!$AA279="April"),'Overflow Report'!$N279,"0")</f>
        <v>0</v>
      </c>
      <c r="BN281" s="176" t="str">
        <f>IF(AND('Overflow Report'!$L279="Release [Sewer], Wet Weather",'Overflow Report'!$AA279="May"),'Overflow Report'!$N279,"0")</f>
        <v>0</v>
      </c>
      <c r="BO281" s="176" t="str">
        <f>IF(AND('Overflow Report'!$L279="Release [Sewer], Wet Weather",'Overflow Report'!$AA279="June"),'Overflow Report'!$N279,"0")</f>
        <v>0</v>
      </c>
      <c r="BP281" s="176" t="str">
        <f>IF(AND('Overflow Report'!$L279="Release [Sewer], Wet Weather",'Overflow Report'!$AA279="July"),'Overflow Report'!$N279,"0")</f>
        <v>0</v>
      </c>
      <c r="BQ281" s="176" t="str">
        <f>IF(AND('Overflow Report'!$L279="Release [Sewer], Wet Weather",'Overflow Report'!$AA279="August"),'Overflow Report'!$N279,"0")</f>
        <v>0</v>
      </c>
      <c r="BR281" s="176" t="str">
        <f>IF(AND('Overflow Report'!$L279="Release [Sewer], Wet Weather",'Overflow Report'!$AA279="September"),'Overflow Report'!$N279,"0")</f>
        <v>0</v>
      </c>
      <c r="BS281" s="176" t="str">
        <f>IF(AND('Overflow Report'!$L279="Release [Sewer], Wet Weather",'Overflow Report'!$AA279="October"),'Overflow Report'!$N279,"0")</f>
        <v>0</v>
      </c>
      <c r="BT281" s="176" t="str">
        <f>IF(AND('Overflow Report'!$L279="Release [Sewer], Wet Weather",'Overflow Report'!$AA279="November"),'Overflow Report'!$N279,"0")</f>
        <v>0</v>
      </c>
      <c r="BU281" s="176" t="str">
        <f>IF(AND('Overflow Report'!$L279="Release [Sewer], Wet Weather",'Overflow Report'!$AA279="December"),'Overflow Report'!$N279,"0")</f>
        <v>0</v>
      </c>
      <c r="BV281" s="176"/>
      <c r="BW281" s="176"/>
      <c r="BX281" s="176"/>
      <c r="BY281" s="176"/>
      <c r="BZ281" s="176"/>
      <c r="CA281" s="176"/>
      <c r="CB281" s="176"/>
      <c r="CC281" s="176"/>
      <c r="CD281" s="176"/>
      <c r="CE281" s="176"/>
      <c r="CF281" s="176"/>
      <c r="CG281" s="176"/>
      <c r="CH281" s="176"/>
      <c r="CI281" s="176"/>
      <c r="CJ281" s="176"/>
      <c r="DK281" s="159"/>
      <c r="DL281" s="159"/>
      <c r="DM281" s="159"/>
      <c r="DN281" s="159"/>
      <c r="DO281" s="159"/>
      <c r="DP281" s="159"/>
      <c r="DQ281" s="159"/>
      <c r="DR281" s="159"/>
      <c r="DS281" s="159"/>
      <c r="DT281" s="159"/>
      <c r="DU281" s="159"/>
      <c r="DV281" s="159"/>
      <c r="DW281" s="159"/>
      <c r="DX281" s="159"/>
    </row>
    <row r="282" spans="3:128" s="173" customFormat="1" ht="15">
      <c r="C282" s="174"/>
      <c r="D282" s="174"/>
      <c r="E282" s="174"/>
      <c r="R282" s="176"/>
      <c r="S282" s="176"/>
      <c r="T282" s="176"/>
      <c r="U282" s="176"/>
      <c r="V282" s="176"/>
      <c r="W282" s="176" t="str">
        <f>IF(AND('Overflow Report'!$L280="SSO, Dry Weather",'Overflow Report'!$AA280="January"),'Overflow Report'!$N280,"0")</f>
        <v>0</v>
      </c>
      <c r="X282" s="176" t="str">
        <f>IF(AND('Overflow Report'!$L280="SSO, Dry Weather",'Overflow Report'!$AA280="February"),'Overflow Report'!$N280,"0")</f>
        <v>0</v>
      </c>
      <c r="Y282" s="176" t="str">
        <f>IF(AND('Overflow Report'!$L280="SSO, Dry Weather",'Overflow Report'!$AA280="March"),'Overflow Report'!$N280,"0")</f>
        <v>0</v>
      </c>
      <c r="Z282" s="176" t="str">
        <f>IF(AND('Overflow Report'!$L280="SSO, Dry Weather",'Overflow Report'!$AA280="April"),'Overflow Report'!$N280,"0")</f>
        <v>0</v>
      </c>
      <c r="AA282" s="176" t="str">
        <f>IF(AND('Overflow Report'!$L280="SSO, Dry Weather",'Overflow Report'!$AA280="May"),'Overflow Report'!$N280,"0")</f>
        <v>0</v>
      </c>
      <c r="AB282" s="176" t="str">
        <f>IF(AND('Overflow Report'!$L280="SSO, Dry Weather",'Overflow Report'!$AA280="June"),'Overflow Report'!$N280,"0")</f>
        <v>0</v>
      </c>
      <c r="AC282" s="176" t="str">
        <f>IF(AND('Overflow Report'!$L280="SSO, Dry Weather",'Overflow Report'!$AA280="July"),'Overflow Report'!$N280,"0")</f>
        <v>0</v>
      </c>
      <c r="AD282" s="176" t="str">
        <f>IF(AND('Overflow Report'!$L280="SSO, Dry Weather",'Overflow Report'!$AA280="August"),'Overflow Report'!$N280,"0")</f>
        <v>0</v>
      </c>
      <c r="AE282" s="176" t="str">
        <f>IF(AND('Overflow Report'!$L280="SSO, Dry Weather",'Overflow Report'!$AA280="September"),'Overflow Report'!$N280,"0")</f>
        <v>0</v>
      </c>
      <c r="AF282" s="176" t="str">
        <f>IF(AND('Overflow Report'!$L280="SSO, Dry Weather",'Overflow Report'!$AA280="October"),'Overflow Report'!$N280,"0")</f>
        <v>0</v>
      </c>
      <c r="AG282" s="176" t="str">
        <f>IF(AND('Overflow Report'!$L280="SSO, Dry Weather",'Overflow Report'!$AA280="November"),'Overflow Report'!$N280,"0")</f>
        <v>0</v>
      </c>
      <c r="AH282" s="176" t="str">
        <f>IF(AND('Overflow Report'!$L280="SSO, Dry Weather",'Overflow Report'!$AA280="December"),'Overflow Report'!$N280,"0")</f>
        <v>0</v>
      </c>
      <c r="AI282" s="176"/>
      <c r="AJ282" s="176" t="str">
        <f>IF(AND('Overflow Report'!$L280="SSO, Wet Weather",'Overflow Report'!$AA280="January"),'Overflow Report'!$N280,"0")</f>
        <v>0</v>
      </c>
      <c r="AK282" s="176" t="str">
        <f>IF(AND('Overflow Report'!$L280="SSO, Wet Weather",'Overflow Report'!$AA280="February"),'Overflow Report'!$N280,"0")</f>
        <v>0</v>
      </c>
      <c r="AL282" s="176" t="str">
        <f>IF(AND('Overflow Report'!$L280="SSO, Wet Weather",'Overflow Report'!$AA280="March"),'Overflow Report'!$N280,"0")</f>
        <v>0</v>
      </c>
      <c r="AM282" s="176" t="str">
        <f>IF(AND('Overflow Report'!$L280="SSO, Wet Weather",'Overflow Report'!$AA280="April"),'Overflow Report'!$N280,"0")</f>
        <v>0</v>
      </c>
      <c r="AN282" s="176" t="str">
        <f>IF(AND('Overflow Report'!$L280="SSO, Wet Weather",'Overflow Report'!$AA280="May"),'Overflow Report'!$N280,"0")</f>
        <v>0</v>
      </c>
      <c r="AO282" s="176" t="str">
        <f>IF(AND('Overflow Report'!$L280="SSO, Wet Weather",'Overflow Report'!$AA280="June"),'Overflow Report'!$N280,"0")</f>
        <v>0</v>
      </c>
      <c r="AP282" s="176" t="str">
        <f>IF(AND('Overflow Report'!$L280="SSO, Wet Weather",'Overflow Report'!$AA280="July"),'Overflow Report'!$N280,"0")</f>
        <v>0</v>
      </c>
      <c r="AQ282" s="176" t="str">
        <f>IF(AND('Overflow Report'!$L280="SSO, Wet Weather",'Overflow Report'!$AA280="August"),'Overflow Report'!$N280,"0")</f>
        <v>0</v>
      </c>
      <c r="AR282" s="176" t="str">
        <f>IF(AND('Overflow Report'!$L280="SSO, Wet Weather",'Overflow Report'!$AA280="September"),'Overflow Report'!$N280,"0")</f>
        <v>0</v>
      </c>
      <c r="AS282" s="176" t="str">
        <f>IF(AND('Overflow Report'!$L280="SSO, Wet Weather",'Overflow Report'!$AA280="October"),'Overflow Report'!$N280,"0")</f>
        <v>0</v>
      </c>
      <c r="AT282" s="176" t="str">
        <f>IF(AND('Overflow Report'!$L280="SSO, Wet Weather",'Overflow Report'!$AA280="November"),'Overflow Report'!$N280,"0")</f>
        <v>0</v>
      </c>
      <c r="AU282" s="176" t="str">
        <f>IF(AND('Overflow Report'!$L280="SSO, Wet Weather",'Overflow Report'!$AA280="December"),'Overflow Report'!$N280,"0")</f>
        <v>0</v>
      </c>
      <c r="AV282" s="176"/>
      <c r="AW282" s="176" t="str">
        <f>IF(AND('Overflow Report'!$L280="Release [Sewer], Dry Weather",'Overflow Report'!$AA280="January"),'Overflow Report'!$N280,"0")</f>
        <v>0</v>
      </c>
      <c r="AX282" s="176" t="str">
        <f>IF(AND('Overflow Report'!$L280="Release [Sewer], Dry Weather",'Overflow Report'!$AA280="February"),'Overflow Report'!$N280,"0")</f>
        <v>0</v>
      </c>
      <c r="AY282" s="176" t="str">
        <f>IF(AND('Overflow Report'!$L280="Release [Sewer], Dry Weather",'Overflow Report'!$AA280="March"),'Overflow Report'!$N280,"0")</f>
        <v>0</v>
      </c>
      <c r="AZ282" s="176" t="str">
        <f>IF(AND('Overflow Report'!$L280="Release [Sewer], Dry Weather",'Overflow Report'!$AA280="April"),'Overflow Report'!$N280,"0")</f>
        <v>0</v>
      </c>
      <c r="BA282" s="176" t="str">
        <f>IF(AND('Overflow Report'!$L280="Release [Sewer], Dry Weather",'Overflow Report'!$AA280="May"),'Overflow Report'!$N280,"0")</f>
        <v>0</v>
      </c>
      <c r="BB282" s="176" t="str">
        <f>IF(AND('Overflow Report'!$L280="Release [Sewer], Dry Weather",'Overflow Report'!$AA280="June"),'Overflow Report'!$N280,"0")</f>
        <v>0</v>
      </c>
      <c r="BC282" s="176" t="str">
        <f>IF(AND('Overflow Report'!$L280="Release [Sewer], Dry Weather",'Overflow Report'!$AA280="July"),'Overflow Report'!$N280,"0")</f>
        <v>0</v>
      </c>
      <c r="BD282" s="176" t="str">
        <f>IF(AND('Overflow Report'!$L280="Release [Sewer], Dry Weather",'Overflow Report'!$AA280="August"),'Overflow Report'!$N280,"0")</f>
        <v>0</v>
      </c>
      <c r="BE282" s="176" t="str">
        <f>IF(AND('Overflow Report'!$L280="Release [Sewer], Dry Weather",'Overflow Report'!$AA280="September"),'Overflow Report'!$N280,"0")</f>
        <v>0</v>
      </c>
      <c r="BF282" s="176" t="str">
        <f>IF(AND('Overflow Report'!$L280="Release [Sewer], Dry Weather",'Overflow Report'!$AA280="October"),'Overflow Report'!$N280,"0")</f>
        <v>0</v>
      </c>
      <c r="BG282" s="176" t="str">
        <f>IF(AND('Overflow Report'!$L280="Release [Sewer], Dry Weather",'Overflow Report'!$AA280="November"),'Overflow Report'!$N280,"0")</f>
        <v>0</v>
      </c>
      <c r="BH282" s="176" t="str">
        <f>IF(AND('Overflow Report'!$L280="Release [Sewer], Dry Weather",'Overflow Report'!$AA280="December"),'Overflow Report'!$N280,"0")</f>
        <v>0</v>
      </c>
      <c r="BI282" s="176"/>
      <c r="BJ282" s="176" t="str">
        <f>IF(AND('Overflow Report'!$L280="Release [Sewer], Wet Weather",'Overflow Report'!$AA280="January"),'Overflow Report'!$N280,"0")</f>
        <v>0</v>
      </c>
      <c r="BK282" s="176" t="str">
        <f>IF(AND('Overflow Report'!$L280="Release [Sewer], Wet Weather",'Overflow Report'!$AA280="February"),'Overflow Report'!$N280,"0")</f>
        <v>0</v>
      </c>
      <c r="BL282" s="176" t="str">
        <f>IF(AND('Overflow Report'!$L280="Release [Sewer], Wet Weather",'Overflow Report'!$AA280="March"),'Overflow Report'!$N280,"0")</f>
        <v>0</v>
      </c>
      <c r="BM282" s="176" t="str">
        <f>IF(AND('Overflow Report'!$L280="Release [Sewer], Wet Weather",'Overflow Report'!$AA280="April"),'Overflow Report'!$N280,"0")</f>
        <v>0</v>
      </c>
      <c r="BN282" s="176" t="str">
        <f>IF(AND('Overflow Report'!$L280="Release [Sewer], Wet Weather",'Overflow Report'!$AA280="May"),'Overflow Report'!$N280,"0")</f>
        <v>0</v>
      </c>
      <c r="BO282" s="176" t="str">
        <f>IF(AND('Overflow Report'!$L280="Release [Sewer], Wet Weather",'Overflow Report'!$AA280="June"),'Overflow Report'!$N280,"0")</f>
        <v>0</v>
      </c>
      <c r="BP282" s="176" t="str">
        <f>IF(AND('Overflow Report'!$L280="Release [Sewer], Wet Weather",'Overflow Report'!$AA280="July"),'Overflow Report'!$N280,"0")</f>
        <v>0</v>
      </c>
      <c r="BQ282" s="176" t="str">
        <f>IF(AND('Overflow Report'!$L280="Release [Sewer], Wet Weather",'Overflow Report'!$AA280="August"),'Overflow Report'!$N280,"0")</f>
        <v>0</v>
      </c>
      <c r="BR282" s="176" t="str">
        <f>IF(AND('Overflow Report'!$L280="Release [Sewer], Wet Weather",'Overflow Report'!$AA280="September"),'Overflow Report'!$N280,"0")</f>
        <v>0</v>
      </c>
      <c r="BS282" s="176" t="str">
        <f>IF(AND('Overflow Report'!$L280="Release [Sewer], Wet Weather",'Overflow Report'!$AA280="October"),'Overflow Report'!$N280,"0")</f>
        <v>0</v>
      </c>
      <c r="BT282" s="176" t="str">
        <f>IF(AND('Overflow Report'!$L280="Release [Sewer], Wet Weather",'Overflow Report'!$AA280="November"),'Overflow Report'!$N280,"0")</f>
        <v>0</v>
      </c>
      <c r="BU282" s="176" t="str">
        <f>IF(AND('Overflow Report'!$L280="Release [Sewer], Wet Weather",'Overflow Report'!$AA280="December"),'Overflow Report'!$N280,"0")</f>
        <v>0</v>
      </c>
      <c r="BV282" s="176"/>
      <c r="BW282" s="176"/>
      <c r="BX282" s="176"/>
      <c r="BY282" s="176"/>
      <c r="BZ282" s="176"/>
      <c r="CA282" s="176"/>
      <c r="CB282" s="176"/>
      <c r="CC282" s="176"/>
      <c r="CD282" s="176"/>
      <c r="CE282" s="176"/>
      <c r="CF282" s="176"/>
      <c r="CG282" s="176"/>
      <c r="CH282" s="176"/>
      <c r="CI282" s="176"/>
      <c r="CJ282" s="176"/>
      <c r="DK282" s="159"/>
      <c r="DL282" s="159"/>
      <c r="DM282" s="159"/>
      <c r="DN282" s="159"/>
      <c r="DO282" s="159"/>
      <c r="DP282" s="159"/>
      <c r="DQ282" s="159"/>
      <c r="DR282" s="159"/>
      <c r="DS282" s="159"/>
      <c r="DT282" s="159"/>
      <c r="DU282" s="159"/>
      <c r="DV282" s="159"/>
      <c r="DW282" s="159"/>
      <c r="DX282" s="159"/>
    </row>
    <row r="283" spans="3:128" s="173" customFormat="1" ht="15">
      <c r="C283" s="174"/>
      <c r="D283" s="174"/>
      <c r="E283" s="174"/>
      <c r="R283" s="176"/>
      <c r="S283" s="176"/>
      <c r="T283" s="176"/>
      <c r="U283" s="176"/>
      <c r="V283" s="176"/>
      <c r="W283" s="176" t="str">
        <f>IF(AND('Overflow Report'!$L281="SSO, Dry Weather",'Overflow Report'!$AA281="January"),'Overflow Report'!$N281,"0")</f>
        <v>0</v>
      </c>
      <c r="X283" s="176" t="str">
        <f>IF(AND('Overflow Report'!$L281="SSO, Dry Weather",'Overflow Report'!$AA281="February"),'Overflow Report'!$N281,"0")</f>
        <v>0</v>
      </c>
      <c r="Y283" s="176" t="str">
        <f>IF(AND('Overflow Report'!$L281="SSO, Dry Weather",'Overflow Report'!$AA281="March"),'Overflow Report'!$N281,"0")</f>
        <v>0</v>
      </c>
      <c r="Z283" s="176" t="str">
        <f>IF(AND('Overflow Report'!$L281="SSO, Dry Weather",'Overflow Report'!$AA281="April"),'Overflow Report'!$N281,"0")</f>
        <v>0</v>
      </c>
      <c r="AA283" s="176" t="str">
        <f>IF(AND('Overflow Report'!$L281="SSO, Dry Weather",'Overflow Report'!$AA281="May"),'Overflow Report'!$N281,"0")</f>
        <v>0</v>
      </c>
      <c r="AB283" s="176" t="str">
        <f>IF(AND('Overflow Report'!$L281="SSO, Dry Weather",'Overflow Report'!$AA281="June"),'Overflow Report'!$N281,"0")</f>
        <v>0</v>
      </c>
      <c r="AC283" s="176" t="str">
        <f>IF(AND('Overflow Report'!$L281="SSO, Dry Weather",'Overflow Report'!$AA281="July"),'Overflow Report'!$N281,"0")</f>
        <v>0</v>
      </c>
      <c r="AD283" s="176" t="str">
        <f>IF(AND('Overflow Report'!$L281="SSO, Dry Weather",'Overflow Report'!$AA281="August"),'Overflow Report'!$N281,"0")</f>
        <v>0</v>
      </c>
      <c r="AE283" s="176" t="str">
        <f>IF(AND('Overflow Report'!$L281="SSO, Dry Weather",'Overflow Report'!$AA281="September"),'Overflow Report'!$N281,"0")</f>
        <v>0</v>
      </c>
      <c r="AF283" s="176" t="str">
        <f>IF(AND('Overflow Report'!$L281="SSO, Dry Weather",'Overflow Report'!$AA281="October"),'Overflow Report'!$N281,"0")</f>
        <v>0</v>
      </c>
      <c r="AG283" s="176" t="str">
        <f>IF(AND('Overflow Report'!$L281="SSO, Dry Weather",'Overflow Report'!$AA281="November"),'Overflow Report'!$N281,"0")</f>
        <v>0</v>
      </c>
      <c r="AH283" s="176" t="str">
        <f>IF(AND('Overflow Report'!$L281="SSO, Dry Weather",'Overflow Report'!$AA281="December"),'Overflow Report'!$N281,"0")</f>
        <v>0</v>
      </c>
      <c r="AI283" s="176"/>
      <c r="AJ283" s="176" t="str">
        <f>IF(AND('Overflow Report'!$L281="SSO, Wet Weather",'Overflow Report'!$AA281="January"),'Overflow Report'!$N281,"0")</f>
        <v>0</v>
      </c>
      <c r="AK283" s="176" t="str">
        <f>IF(AND('Overflow Report'!$L281="SSO, Wet Weather",'Overflow Report'!$AA281="February"),'Overflow Report'!$N281,"0")</f>
        <v>0</v>
      </c>
      <c r="AL283" s="176" t="str">
        <f>IF(AND('Overflow Report'!$L281="SSO, Wet Weather",'Overflow Report'!$AA281="March"),'Overflow Report'!$N281,"0")</f>
        <v>0</v>
      </c>
      <c r="AM283" s="176" t="str">
        <f>IF(AND('Overflow Report'!$L281="SSO, Wet Weather",'Overflow Report'!$AA281="April"),'Overflow Report'!$N281,"0")</f>
        <v>0</v>
      </c>
      <c r="AN283" s="176" t="str">
        <f>IF(AND('Overflow Report'!$L281="SSO, Wet Weather",'Overflow Report'!$AA281="May"),'Overflow Report'!$N281,"0")</f>
        <v>0</v>
      </c>
      <c r="AO283" s="176" t="str">
        <f>IF(AND('Overflow Report'!$L281="SSO, Wet Weather",'Overflow Report'!$AA281="June"),'Overflow Report'!$N281,"0")</f>
        <v>0</v>
      </c>
      <c r="AP283" s="176" t="str">
        <f>IF(AND('Overflow Report'!$L281="SSO, Wet Weather",'Overflow Report'!$AA281="July"),'Overflow Report'!$N281,"0")</f>
        <v>0</v>
      </c>
      <c r="AQ283" s="176" t="str">
        <f>IF(AND('Overflow Report'!$L281="SSO, Wet Weather",'Overflow Report'!$AA281="August"),'Overflow Report'!$N281,"0")</f>
        <v>0</v>
      </c>
      <c r="AR283" s="176" t="str">
        <f>IF(AND('Overflow Report'!$L281="SSO, Wet Weather",'Overflow Report'!$AA281="September"),'Overflow Report'!$N281,"0")</f>
        <v>0</v>
      </c>
      <c r="AS283" s="176" t="str">
        <f>IF(AND('Overflow Report'!$L281="SSO, Wet Weather",'Overflow Report'!$AA281="October"),'Overflow Report'!$N281,"0")</f>
        <v>0</v>
      </c>
      <c r="AT283" s="176" t="str">
        <f>IF(AND('Overflow Report'!$L281="SSO, Wet Weather",'Overflow Report'!$AA281="November"),'Overflow Report'!$N281,"0")</f>
        <v>0</v>
      </c>
      <c r="AU283" s="176" t="str">
        <f>IF(AND('Overflow Report'!$L281="SSO, Wet Weather",'Overflow Report'!$AA281="December"),'Overflow Report'!$N281,"0")</f>
        <v>0</v>
      </c>
      <c r="AV283" s="176"/>
      <c r="AW283" s="176" t="str">
        <f>IF(AND('Overflow Report'!$L281="Release [Sewer], Dry Weather",'Overflow Report'!$AA281="January"),'Overflow Report'!$N281,"0")</f>
        <v>0</v>
      </c>
      <c r="AX283" s="176" t="str">
        <f>IF(AND('Overflow Report'!$L281="Release [Sewer], Dry Weather",'Overflow Report'!$AA281="February"),'Overflow Report'!$N281,"0")</f>
        <v>0</v>
      </c>
      <c r="AY283" s="176" t="str">
        <f>IF(AND('Overflow Report'!$L281="Release [Sewer], Dry Weather",'Overflow Report'!$AA281="March"),'Overflow Report'!$N281,"0")</f>
        <v>0</v>
      </c>
      <c r="AZ283" s="176" t="str">
        <f>IF(AND('Overflow Report'!$L281="Release [Sewer], Dry Weather",'Overflow Report'!$AA281="April"),'Overflow Report'!$N281,"0")</f>
        <v>0</v>
      </c>
      <c r="BA283" s="176" t="str">
        <f>IF(AND('Overflow Report'!$L281="Release [Sewer], Dry Weather",'Overflow Report'!$AA281="May"),'Overflow Report'!$N281,"0")</f>
        <v>0</v>
      </c>
      <c r="BB283" s="176" t="str">
        <f>IF(AND('Overflow Report'!$L281="Release [Sewer], Dry Weather",'Overflow Report'!$AA281="June"),'Overflow Report'!$N281,"0")</f>
        <v>0</v>
      </c>
      <c r="BC283" s="176" t="str">
        <f>IF(AND('Overflow Report'!$L281="Release [Sewer], Dry Weather",'Overflow Report'!$AA281="July"),'Overflow Report'!$N281,"0")</f>
        <v>0</v>
      </c>
      <c r="BD283" s="176" t="str">
        <f>IF(AND('Overflow Report'!$L281="Release [Sewer], Dry Weather",'Overflow Report'!$AA281="August"),'Overflow Report'!$N281,"0")</f>
        <v>0</v>
      </c>
      <c r="BE283" s="176" t="str">
        <f>IF(AND('Overflow Report'!$L281="Release [Sewer], Dry Weather",'Overflow Report'!$AA281="September"),'Overflow Report'!$N281,"0")</f>
        <v>0</v>
      </c>
      <c r="BF283" s="176" t="str">
        <f>IF(AND('Overflow Report'!$L281="Release [Sewer], Dry Weather",'Overflow Report'!$AA281="October"),'Overflow Report'!$N281,"0")</f>
        <v>0</v>
      </c>
      <c r="BG283" s="176" t="str">
        <f>IF(AND('Overflow Report'!$L281="Release [Sewer], Dry Weather",'Overflow Report'!$AA281="November"),'Overflow Report'!$N281,"0")</f>
        <v>0</v>
      </c>
      <c r="BH283" s="176" t="str">
        <f>IF(AND('Overflow Report'!$L281="Release [Sewer], Dry Weather",'Overflow Report'!$AA281="December"),'Overflow Report'!$N281,"0")</f>
        <v>0</v>
      </c>
      <c r="BI283" s="176"/>
      <c r="BJ283" s="176" t="str">
        <f>IF(AND('Overflow Report'!$L281="Release [Sewer], Wet Weather",'Overflow Report'!$AA281="January"),'Overflow Report'!$N281,"0")</f>
        <v>0</v>
      </c>
      <c r="BK283" s="176" t="str">
        <f>IF(AND('Overflow Report'!$L281="Release [Sewer], Wet Weather",'Overflow Report'!$AA281="February"),'Overflow Report'!$N281,"0")</f>
        <v>0</v>
      </c>
      <c r="BL283" s="176" t="str">
        <f>IF(AND('Overflow Report'!$L281="Release [Sewer], Wet Weather",'Overflow Report'!$AA281="March"),'Overflow Report'!$N281,"0")</f>
        <v>0</v>
      </c>
      <c r="BM283" s="176" t="str">
        <f>IF(AND('Overflow Report'!$L281="Release [Sewer], Wet Weather",'Overflow Report'!$AA281="April"),'Overflow Report'!$N281,"0")</f>
        <v>0</v>
      </c>
      <c r="BN283" s="176" t="str">
        <f>IF(AND('Overflow Report'!$L281="Release [Sewer], Wet Weather",'Overflow Report'!$AA281="May"),'Overflow Report'!$N281,"0")</f>
        <v>0</v>
      </c>
      <c r="BO283" s="176" t="str">
        <f>IF(AND('Overflow Report'!$L281="Release [Sewer], Wet Weather",'Overflow Report'!$AA281="June"),'Overflow Report'!$N281,"0")</f>
        <v>0</v>
      </c>
      <c r="BP283" s="176" t="str">
        <f>IF(AND('Overflow Report'!$L281="Release [Sewer], Wet Weather",'Overflow Report'!$AA281="July"),'Overflow Report'!$N281,"0")</f>
        <v>0</v>
      </c>
      <c r="BQ283" s="176" t="str">
        <f>IF(AND('Overflow Report'!$L281="Release [Sewer], Wet Weather",'Overflow Report'!$AA281="August"),'Overflow Report'!$N281,"0")</f>
        <v>0</v>
      </c>
      <c r="BR283" s="176" t="str">
        <f>IF(AND('Overflow Report'!$L281="Release [Sewer], Wet Weather",'Overflow Report'!$AA281="September"),'Overflow Report'!$N281,"0")</f>
        <v>0</v>
      </c>
      <c r="BS283" s="176" t="str">
        <f>IF(AND('Overflow Report'!$L281="Release [Sewer], Wet Weather",'Overflow Report'!$AA281="October"),'Overflow Report'!$N281,"0")</f>
        <v>0</v>
      </c>
      <c r="BT283" s="176" t="str">
        <f>IF(AND('Overflow Report'!$L281="Release [Sewer], Wet Weather",'Overflow Report'!$AA281="November"),'Overflow Report'!$N281,"0")</f>
        <v>0</v>
      </c>
      <c r="BU283" s="176" t="str">
        <f>IF(AND('Overflow Report'!$L281="Release [Sewer], Wet Weather",'Overflow Report'!$AA281="December"),'Overflow Report'!$N281,"0")</f>
        <v>0</v>
      </c>
      <c r="BV283" s="176"/>
      <c r="BW283" s="176"/>
      <c r="BX283" s="176"/>
      <c r="BY283" s="176"/>
      <c r="BZ283" s="176"/>
      <c r="CA283" s="176"/>
      <c r="CB283" s="176"/>
      <c r="CC283" s="176"/>
      <c r="CD283" s="176"/>
      <c r="CE283" s="176"/>
      <c r="CF283" s="176"/>
      <c r="CG283" s="176"/>
      <c r="CH283" s="176"/>
      <c r="CI283" s="176"/>
      <c r="CJ283" s="176"/>
      <c r="DK283" s="159"/>
      <c r="DL283" s="159"/>
      <c r="DM283" s="159"/>
      <c r="DN283" s="159"/>
      <c r="DO283" s="159"/>
      <c r="DP283" s="159"/>
      <c r="DQ283" s="159"/>
      <c r="DR283" s="159"/>
      <c r="DS283" s="159"/>
      <c r="DT283" s="159"/>
      <c r="DU283" s="159"/>
      <c r="DV283" s="159"/>
      <c r="DW283" s="159"/>
      <c r="DX283" s="159"/>
    </row>
    <row r="284" spans="3:128" s="173" customFormat="1" ht="15">
      <c r="C284" s="174"/>
      <c r="D284" s="174"/>
      <c r="E284" s="174"/>
      <c r="R284" s="176"/>
      <c r="S284" s="176"/>
      <c r="T284" s="176"/>
      <c r="U284" s="176"/>
      <c r="V284" s="176"/>
      <c r="W284" s="176" t="str">
        <f>IF(AND('Overflow Report'!$L282="SSO, Dry Weather",'Overflow Report'!$AA282="January"),'Overflow Report'!$N282,"0")</f>
        <v>0</v>
      </c>
      <c r="X284" s="176" t="str">
        <f>IF(AND('Overflow Report'!$L282="SSO, Dry Weather",'Overflow Report'!$AA282="February"),'Overflow Report'!$N282,"0")</f>
        <v>0</v>
      </c>
      <c r="Y284" s="176" t="str">
        <f>IF(AND('Overflow Report'!$L282="SSO, Dry Weather",'Overflow Report'!$AA282="March"),'Overflow Report'!$N282,"0")</f>
        <v>0</v>
      </c>
      <c r="Z284" s="176" t="str">
        <f>IF(AND('Overflow Report'!$L282="SSO, Dry Weather",'Overflow Report'!$AA282="April"),'Overflow Report'!$N282,"0")</f>
        <v>0</v>
      </c>
      <c r="AA284" s="176" t="str">
        <f>IF(AND('Overflow Report'!$L282="SSO, Dry Weather",'Overflow Report'!$AA282="May"),'Overflow Report'!$N282,"0")</f>
        <v>0</v>
      </c>
      <c r="AB284" s="176" t="str">
        <f>IF(AND('Overflow Report'!$L282="SSO, Dry Weather",'Overflow Report'!$AA282="June"),'Overflow Report'!$N282,"0")</f>
        <v>0</v>
      </c>
      <c r="AC284" s="176" t="str">
        <f>IF(AND('Overflow Report'!$L282="SSO, Dry Weather",'Overflow Report'!$AA282="July"),'Overflow Report'!$N282,"0")</f>
        <v>0</v>
      </c>
      <c r="AD284" s="176" t="str">
        <f>IF(AND('Overflow Report'!$L282="SSO, Dry Weather",'Overflow Report'!$AA282="August"),'Overflow Report'!$N282,"0")</f>
        <v>0</v>
      </c>
      <c r="AE284" s="176" t="str">
        <f>IF(AND('Overflow Report'!$L282="SSO, Dry Weather",'Overflow Report'!$AA282="September"),'Overflow Report'!$N282,"0")</f>
        <v>0</v>
      </c>
      <c r="AF284" s="176" t="str">
        <f>IF(AND('Overflow Report'!$L282="SSO, Dry Weather",'Overflow Report'!$AA282="October"),'Overflow Report'!$N282,"0")</f>
        <v>0</v>
      </c>
      <c r="AG284" s="176" t="str">
        <f>IF(AND('Overflow Report'!$L282="SSO, Dry Weather",'Overflow Report'!$AA282="November"),'Overflow Report'!$N282,"0")</f>
        <v>0</v>
      </c>
      <c r="AH284" s="176" t="str">
        <f>IF(AND('Overflow Report'!$L282="SSO, Dry Weather",'Overflow Report'!$AA282="December"),'Overflow Report'!$N282,"0")</f>
        <v>0</v>
      </c>
      <c r="AI284" s="176"/>
      <c r="AJ284" s="176" t="str">
        <f>IF(AND('Overflow Report'!$L282="SSO, Wet Weather",'Overflow Report'!$AA282="January"),'Overflow Report'!$N282,"0")</f>
        <v>0</v>
      </c>
      <c r="AK284" s="176" t="str">
        <f>IF(AND('Overflow Report'!$L282="SSO, Wet Weather",'Overflow Report'!$AA282="February"),'Overflow Report'!$N282,"0")</f>
        <v>0</v>
      </c>
      <c r="AL284" s="176" t="str">
        <f>IF(AND('Overflow Report'!$L282="SSO, Wet Weather",'Overflow Report'!$AA282="March"),'Overflow Report'!$N282,"0")</f>
        <v>0</v>
      </c>
      <c r="AM284" s="176" t="str">
        <f>IF(AND('Overflow Report'!$L282="SSO, Wet Weather",'Overflow Report'!$AA282="April"),'Overflow Report'!$N282,"0")</f>
        <v>0</v>
      </c>
      <c r="AN284" s="176" t="str">
        <f>IF(AND('Overflow Report'!$L282="SSO, Wet Weather",'Overflow Report'!$AA282="May"),'Overflow Report'!$N282,"0")</f>
        <v>0</v>
      </c>
      <c r="AO284" s="176" t="str">
        <f>IF(AND('Overflow Report'!$L282="SSO, Wet Weather",'Overflow Report'!$AA282="June"),'Overflow Report'!$N282,"0")</f>
        <v>0</v>
      </c>
      <c r="AP284" s="176" t="str">
        <f>IF(AND('Overflow Report'!$L282="SSO, Wet Weather",'Overflow Report'!$AA282="July"),'Overflow Report'!$N282,"0")</f>
        <v>0</v>
      </c>
      <c r="AQ284" s="176" t="str">
        <f>IF(AND('Overflow Report'!$L282="SSO, Wet Weather",'Overflow Report'!$AA282="August"),'Overflow Report'!$N282,"0")</f>
        <v>0</v>
      </c>
      <c r="AR284" s="176" t="str">
        <f>IF(AND('Overflow Report'!$L282="SSO, Wet Weather",'Overflow Report'!$AA282="September"),'Overflow Report'!$N282,"0")</f>
        <v>0</v>
      </c>
      <c r="AS284" s="176" t="str">
        <f>IF(AND('Overflow Report'!$L282="SSO, Wet Weather",'Overflow Report'!$AA282="October"),'Overflow Report'!$N282,"0")</f>
        <v>0</v>
      </c>
      <c r="AT284" s="176" t="str">
        <f>IF(AND('Overflow Report'!$L282="SSO, Wet Weather",'Overflow Report'!$AA282="November"),'Overflow Report'!$N282,"0")</f>
        <v>0</v>
      </c>
      <c r="AU284" s="176" t="str">
        <f>IF(AND('Overflow Report'!$L282="SSO, Wet Weather",'Overflow Report'!$AA282="December"),'Overflow Report'!$N282,"0")</f>
        <v>0</v>
      </c>
      <c r="AV284" s="176"/>
      <c r="AW284" s="176" t="str">
        <f>IF(AND('Overflow Report'!$L282="Release [Sewer], Dry Weather",'Overflow Report'!$AA282="January"),'Overflow Report'!$N282,"0")</f>
        <v>0</v>
      </c>
      <c r="AX284" s="176" t="str">
        <f>IF(AND('Overflow Report'!$L282="Release [Sewer], Dry Weather",'Overflow Report'!$AA282="February"),'Overflow Report'!$N282,"0")</f>
        <v>0</v>
      </c>
      <c r="AY284" s="176" t="str">
        <f>IF(AND('Overflow Report'!$L282="Release [Sewer], Dry Weather",'Overflow Report'!$AA282="March"),'Overflow Report'!$N282,"0")</f>
        <v>0</v>
      </c>
      <c r="AZ284" s="176" t="str">
        <f>IF(AND('Overflow Report'!$L282="Release [Sewer], Dry Weather",'Overflow Report'!$AA282="April"),'Overflow Report'!$N282,"0")</f>
        <v>0</v>
      </c>
      <c r="BA284" s="176" t="str">
        <f>IF(AND('Overflow Report'!$L282="Release [Sewer], Dry Weather",'Overflow Report'!$AA282="May"),'Overflow Report'!$N282,"0")</f>
        <v>0</v>
      </c>
      <c r="BB284" s="176" t="str">
        <f>IF(AND('Overflow Report'!$L282="Release [Sewer], Dry Weather",'Overflow Report'!$AA282="June"),'Overflow Report'!$N282,"0")</f>
        <v>0</v>
      </c>
      <c r="BC284" s="176" t="str">
        <f>IF(AND('Overflow Report'!$L282="Release [Sewer], Dry Weather",'Overflow Report'!$AA282="July"),'Overflow Report'!$N282,"0")</f>
        <v>0</v>
      </c>
      <c r="BD284" s="176" t="str">
        <f>IF(AND('Overflow Report'!$L282="Release [Sewer], Dry Weather",'Overflow Report'!$AA282="August"),'Overflow Report'!$N282,"0")</f>
        <v>0</v>
      </c>
      <c r="BE284" s="176" t="str">
        <f>IF(AND('Overflow Report'!$L282="Release [Sewer], Dry Weather",'Overflow Report'!$AA282="September"),'Overflow Report'!$N282,"0")</f>
        <v>0</v>
      </c>
      <c r="BF284" s="176" t="str">
        <f>IF(AND('Overflow Report'!$L282="Release [Sewer], Dry Weather",'Overflow Report'!$AA282="October"),'Overflow Report'!$N282,"0")</f>
        <v>0</v>
      </c>
      <c r="BG284" s="176" t="str">
        <f>IF(AND('Overflow Report'!$L282="Release [Sewer], Dry Weather",'Overflow Report'!$AA282="November"),'Overflow Report'!$N282,"0")</f>
        <v>0</v>
      </c>
      <c r="BH284" s="176" t="str">
        <f>IF(AND('Overflow Report'!$L282="Release [Sewer], Dry Weather",'Overflow Report'!$AA282="December"),'Overflow Report'!$N282,"0")</f>
        <v>0</v>
      </c>
      <c r="BI284" s="176"/>
      <c r="BJ284" s="176" t="str">
        <f>IF(AND('Overflow Report'!$L282="Release [Sewer], Wet Weather",'Overflow Report'!$AA282="January"),'Overflow Report'!$N282,"0")</f>
        <v>0</v>
      </c>
      <c r="BK284" s="176" t="str">
        <f>IF(AND('Overflow Report'!$L282="Release [Sewer], Wet Weather",'Overflow Report'!$AA282="February"),'Overflow Report'!$N282,"0")</f>
        <v>0</v>
      </c>
      <c r="BL284" s="176" t="str">
        <f>IF(AND('Overflow Report'!$L282="Release [Sewer], Wet Weather",'Overflow Report'!$AA282="March"),'Overflow Report'!$N282,"0")</f>
        <v>0</v>
      </c>
      <c r="BM284" s="176" t="str">
        <f>IF(AND('Overflow Report'!$L282="Release [Sewer], Wet Weather",'Overflow Report'!$AA282="April"),'Overflow Report'!$N282,"0")</f>
        <v>0</v>
      </c>
      <c r="BN284" s="176" t="str">
        <f>IF(AND('Overflow Report'!$L282="Release [Sewer], Wet Weather",'Overflow Report'!$AA282="May"),'Overflow Report'!$N282,"0")</f>
        <v>0</v>
      </c>
      <c r="BO284" s="176" t="str">
        <f>IF(AND('Overflow Report'!$L282="Release [Sewer], Wet Weather",'Overflow Report'!$AA282="June"),'Overflow Report'!$N282,"0")</f>
        <v>0</v>
      </c>
      <c r="BP284" s="176" t="str">
        <f>IF(AND('Overflow Report'!$L282="Release [Sewer], Wet Weather",'Overflow Report'!$AA282="July"),'Overflow Report'!$N282,"0")</f>
        <v>0</v>
      </c>
      <c r="BQ284" s="176" t="str">
        <f>IF(AND('Overflow Report'!$L282="Release [Sewer], Wet Weather",'Overflow Report'!$AA282="August"),'Overflow Report'!$N282,"0")</f>
        <v>0</v>
      </c>
      <c r="BR284" s="176" t="str">
        <f>IF(AND('Overflow Report'!$L282="Release [Sewer], Wet Weather",'Overflow Report'!$AA282="September"),'Overflow Report'!$N282,"0")</f>
        <v>0</v>
      </c>
      <c r="BS284" s="176" t="str">
        <f>IF(AND('Overflow Report'!$L282="Release [Sewer], Wet Weather",'Overflow Report'!$AA282="October"),'Overflow Report'!$N282,"0")</f>
        <v>0</v>
      </c>
      <c r="BT284" s="176" t="str">
        <f>IF(AND('Overflow Report'!$L282="Release [Sewer], Wet Weather",'Overflow Report'!$AA282="November"),'Overflow Report'!$N282,"0")</f>
        <v>0</v>
      </c>
      <c r="BU284" s="176" t="str">
        <f>IF(AND('Overflow Report'!$L282="Release [Sewer], Wet Weather",'Overflow Report'!$AA282="December"),'Overflow Report'!$N282,"0")</f>
        <v>0</v>
      </c>
      <c r="BV284" s="176"/>
      <c r="BW284" s="176"/>
      <c r="BX284" s="176"/>
      <c r="BY284" s="176"/>
      <c r="BZ284" s="176"/>
      <c r="CA284" s="176"/>
      <c r="CB284" s="176"/>
      <c r="CC284" s="176"/>
      <c r="CD284" s="176"/>
      <c r="CE284" s="176"/>
      <c r="CF284" s="176"/>
      <c r="CG284" s="176"/>
      <c r="CH284" s="176"/>
      <c r="CI284" s="176"/>
      <c r="CJ284" s="176"/>
      <c r="DK284" s="159"/>
      <c r="DL284" s="159"/>
      <c r="DM284" s="159"/>
      <c r="DN284" s="159"/>
      <c r="DO284" s="159"/>
      <c r="DP284" s="159"/>
      <c r="DQ284" s="159"/>
      <c r="DR284" s="159"/>
      <c r="DS284" s="159"/>
      <c r="DT284" s="159"/>
      <c r="DU284" s="159"/>
      <c r="DV284" s="159"/>
      <c r="DW284" s="159"/>
      <c r="DX284" s="159"/>
    </row>
    <row r="285" spans="3:128" s="173" customFormat="1" ht="15">
      <c r="C285" s="174"/>
      <c r="D285" s="174"/>
      <c r="E285" s="174"/>
      <c r="R285" s="176"/>
      <c r="S285" s="176"/>
      <c r="T285" s="176"/>
      <c r="U285" s="176"/>
      <c r="V285" s="176"/>
      <c r="W285" s="176" t="str">
        <f>IF(AND('Overflow Report'!$L283="SSO, Dry Weather",'Overflow Report'!$AA283="January"),'Overflow Report'!$N283,"0")</f>
        <v>0</v>
      </c>
      <c r="X285" s="176" t="str">
        <f>IF(AND('Overflow Report'!$L283="SSO, Dry Weather",'Overflow Report'!$AA283="February"),'Overflow Report'!$N283,"0")</f>
        <v>0</v>
      </c>
      <c r="Y285" s="176" t="str">
        <f>IF(AND('Overflow Report'!$L283="SSO, Dry Weather",'Overflow Report'!$AA283="March"),'Overflow Report'!$N283,"0")</f>
        <v>0</v>
      </c>
      <c r="Z285" s="176" t="str">
        <f>IF(AND('Overflow Report'!$L283="SSO, Dry Weather",'Overflow Report'!$AA283="April"),'Overflow Report'!$N283,"0")</f>
        <v>0</v>
      </c>
      <c r="AA285" s="176" t="str">
        <f>IF(AND('Overflow Report'!$L283="SSO, Dry Weather",'Overflow Report'!$AA283="May"),'Overflow Report'!$N283,"0")</f>
        <v>0</v>
      </c>
      <c r="AB285" s="176" t="str">
        <f>IF(AND('Overflow Report'!$L283="SSO, Dry Weather",'Overflow Report'!$AA283="June"),'Overflow Report'!$N283,"0")</f>
        <v>0</v>
      </c>
      <c r="AC285" s="176" t="str">
        <f>IF(AND('Overflow Report'!$L283="SSO, Dry Weather",'Overflow Report'!$AA283="July"),'Overflow Report'!$N283,"0")</f>
        <v>0</v>
      </c>
      <c r="AD285" s="176" t="str">
        <f>IF(AND('Overflow Report'!$L283="SSO, Dry Weather",'Overflow Report'!$AA283="August"),'Overflow Report'!$N283,"0")</f>
        <v>0</v>
      </c>
      <c r="AE285" s="176" t="str">
        <f>IF(AND('Overflow Report'!$L283="SSO, Dry Weather",'Overflow Report'!$AA283="September"),'Overflow Report'!$N283,"0")</f>
        <v>0</v>
      </c>
      <c r="AF285" s="176" t="str">
        <f>IF(AND('Overflow Report'!$L283="SSO, Dry Weather",'Overflow Report'!$AA283="October"),'Overflow Report'!$N283,"0")</f>
        <v>0</v>
      </c>
      <c r="AG285" s="176" t="str">
        <f>IF(AND('Overflow Report'!$L283="SSO, Dry Weather",'Overflow Report'!$AA283="November"),'Overflow Report'!$N283,"0")</f>
        <v>0</v>
      </c>
      <c r="AH285" s="176" t="str">
        <f>IF(AND('Overflow Report'!$L283="SSO, Dry Weather",'Overflow Report'!$AA283="December"),'Overflow Report'!$N283,"0")</f>
        <v>0</v>
      </c>
      <c r="AI285" s="176"/>
      <c r="AJ285" s="176" t="str">
        <f>IF(AND('Overflow Report'!$L283="SSO, Wet Weather",'Overflow Report'!$AA283="January"),'Overflow Report'!$N283,"0")</f>
        <v>0</v>
      </c>
      <c r="AK285" s="176" t="str">
        <f>IF(AND('Overflow Report'!$L283="SSO, Wet Weather",'Overflow Report'!$AA283="February"),'Overflow Report'!$N283,"0")</f>
        <v>0</v>
      </c>
      <c r="AL285" s="176" t="str">
        <f>IF(AND('Overflow Report'!$L283="SSO, Wet Weather",'Overflow Report'!$AA283="March"),'Overflow Report'!$N283,"0")</f>
        <v>0</v>
      </c>
      <c r="AM285" s="176" t="str">
        <f>IF(AND('Overflow Report'!$L283="SSO, Wet Weather",'Overflow Report'!$AA283="April"),'Overflow Report'!$N283,"0")</f>
        <v>0</v>
      </c>
      <c r="AN285" s="176" t="str">
        <f>IF(AND('Overflow Report'!$L283="SSO, Wet Weather",'Overflow Report'!$AA283="May"),'Overflow Report'!$N283,"0")</f>
        <v>0</v>
      </c>
      <c r="AO285" s="176" t="str">
        <f>IF(AND('Overflow Report'!$L283="SSO, Wet Weather",'Overflow Report'!$AA283="June"),'Overflow Report'!$N283,"0")</f>
        <v>0</v>
      </c>
      <c r="AP285" s="176" t="str">
        <f>IF(AND('Overflow Report'!$L283="SSO, Wet Weather",'Overflow Report'!$AA283="July"),'Overflow Report'!$N283,"0")</f>
        <v>0</v>
      </c>
      <c r="AQ285" s="176" t="str">
        <f>IF(AND('Overflow Report'!$L283="SSO, Wet Weather",'Overflow Report'!$AA283="August"),'Overflow Report'!$N283,"0")</f>
        <v>0</v>
      </c>
      <c r="AR285" s="176" t="str">
        <f>IF(AND('Overflow Report'!$L283="SSO, Wet Weather",'Overflow Report'!$AA283="September"),'Overflow Report'!$N283,"0")</f>
        <v>0</v>
      </c>
      <c r="AS285" s="176" t="str">
        <f>IF(AND('Overflow Report'!$L283="SSO, Wet Weather",'Overflow Report'!$AA283="October"),'Overflow Report'!$N283,"0")</f>
        <v>0</v>
      </c>
      <c r="AT285" s="176" t="str">
        <f>IF(AND('Overflow Report'!$L283="SSO, Wet Weather",'Overflow Report'!$AA283="November"),'Overflow Report'!$N283,"0")</f>
        <v>0</v>
      </c>
      <c r="AU285" s="176" t="str">
        <f>IF(AND('Overflow Report'!$L283="SSO, Wet Weather",'Overflow Report'!$AA283="December"),'Overflow Report'!$N283,"0")</f>
        <v>0</v>
      </c>
      <c r="AV285" s="176"/>
      <c r="AW285" s="176" t="str">
        <f>IF(AND('Overflow Report'!$L283="Release [Sewer], Dry Weather",'Overflow Report'!$AA283="January"),'Overflow Report'!$N283,"0")</f>
        <v>0</v>
      </c>
      <c r="AX285" s="176" t="str">
        <f>IF(AND('Overflow Report'!$L283="Release [Sewer], Dry Weather",'Overflow Report'!$AA283="February"),'Overflow Report'!$N283,"0")</f>
        <v>0</v>
      </c>
      <c r="AY285" s="176" t="str">
        <f>IF(AND('Overflow Report'!$L283="Release [Sewer], Dry Weather",'Overflow Report'!$AA283="March"),'Overflow Report'!$N283,"0")</f>
        <v>0</v>
      </c>
      <c r="AZ285" s="176" t="str">
        <f>IF(AND('Overflow Report'!$L283="Release [Sewer], Dry Weather",'Overflow Report'!$AA283="April"),'Overflow Report'!$N283,"0")</f>
        <v>0</v>
      </c>
      <c r="BA285" s="176" t="str">
        <f>IF(AND('Overflow Report'!$L283="Release [Sewer], Dry Weather",'Overflow Report'!$AA283="May"),'Overflow Report'!$N283,"0")</f>
        <v>0</v>
      </c>
      <c r="BB285" s="176" t="str">
        <f>IF(AND('Overflow Report'!$L283="Release [Sewer], Dry Weather",'Overflow Report'!$AA283="June"),'Overflow Report'!$N283,"0")</f>
        <v>0</v>
      </c>
      <c r="BC285" s="176" t="str">
        <f>IF(AND('Overflow Report'!$L283="Release [Sewer], Dry Weather",'Overflow Report'!$AA283="July"),'Overflow Report'!$N283,"0")</f>
        <v>0</v>
      </c>
      <c r="BD285" s="176" t="str">
        <f>IF(AND('Overflow Report'!$L283="Release [Sewer], Dry Weather",'Overflow Report'!$AA283="August"),'Overflow Report'!$N283,"0")</f>
        <v>0</v>
      </c>
      <c r="BE285" s="176" t="str">
        <f>IF(AND('Overflow Report'!$L283="Release [Sewer], Dry Weather",'Overflow Report'!$AA283="September"),'Overflow Report'!$N283,"0")</f>
        <v>0</v>
      </c>
      <c r="BF285" s="176" t="str">
        <f>IF(AND('Overflow Report'!$L283="Release [Sewer], Dry Weather",'Overflow Report'!$AA283="October"),'Overflow Report'!$N283,"0")</f>
        <v>0</v>
      </c>
      <c r="BG285" s="176" t="str">
        <f>IF(AND('Overflow Report'!$L283="Release [Sewer], Dry Weather",'Overflow Report'!$AA283="November"),'Overflow Report'!$N283,"0")</f>
        <v>0</v>
      </c>
      <c r="BH285" s="176" t="str">
        <f>IF(AND('Overflow Report'!$L283="Release [Sewer], Dry Weather",'Overflow Report'!$AA283="December"),'Overflow Report'!$N283,"0")</f>
        <v>0</v>
      </c>
      <c r="BI285" s="176"/>
      <c r="BJ285" s="176" t="str">
        <f>IF(AND('Overflow Report'!$L283="Release [Sewer], Wet Weather",'Overflow Report'!$AA283="January"),'Overflow Report'!$N283,"0")</f>
        <v>0</v>
      </c>
      <c r="BK285" s="176" t="str">
        <f>IF(AND('Overflow Report'!$L283="Release [Sewer], Wet Weather",'Overflow Report'!$AA283="February"),'Overflow Report'!$N283,"0")</f>
        <v>0</v>
      </c>
      <c r="BL285" s="176" t="str">
        <f>IF(AND('Overflow Report'!$L283="Release [Sewer], Wet Weather",'Overflow Report'!$AA283="March"),'Overflow Report'!$N283,"0")</f>
        <v>0</v>
      </c>
      <c r="BM285" s="176" t="str">
        <f>IF(AND('Overflow Report'!$L283="Release [Sewer], Wet Weather",'Overflow Report'!$AA283="April"),'Overflow Report'!$N283,"0")</f>
        <v>0</v>
      </c>
      <c r="BN285" s="176" t="str">
        <f>IF(AND('Overflow Report'!$L283="Release [Sewer], Wet Weather",'Overflow Report'!$AA283="May"),'Overflow Report'!$N283,"0")</f>
        <v>0</v>
      </c>
      <c r="BO285" s="176" t="str">
        <f>IF(AND('Overflow Report'!$L283="Release [Sewer], Wet Weather",'Overflow Report'!$AA283="June"),'Overflow Report'!$N283,"0")</f>
        <v>0</v>
      </c>
      <c r="BP285" s="176" t="str">
        <f>IF(AND('Overflow Report'!$L283="Release [Sewer], Wet Weather",'Overflow Report'!$AA283="July"),'Overflow Report'!$N283,"0")</f>
        <v>0</v>
      </c>
      <c r="BQ285" s="176" t="str">
        <f>IF(AND('Overflow Report'!$L283="Release [Sewer], Wet Weather",'Overflow Report'!$AA283="August"),'Overflow Report'!$N283,"0")</f>
        <v>0</v>
      </c>
      <c r="BR285" s="176" t="str">
        <f>IF(AND('Overflow Report'!$L283="Release [Sewer], Wet Weather",'Overflow Report'!$AA283="September"),'Overflow Report'!$N283,"0")</f>
        <v>0</v>
      </c>
      <c r="BS285" s="176" t="str">
        <f>IF(AND('Overflow Report'!$L283="Release [Sewer], Wet Weather",'Overflow Report'!$AA283="October"),'Overflow Report'!$N283,"0")</f>
        <v>0</v>
      </c>
      <c r="BT285" s="176" t="str">
        <f>IF(AND('Overflow Report'!$L283="Release [Sewer], Wet Weather",'Overflow Report'!$AA283="November"),'Overflow Report'!$N283,"0")</f>
        <v>0</v>
      </c>
      <c r="BU285" s="176" t="str">
        <f>IF(AND('Overflow Report'!$L283="Release [Sewer], Wet Weather",'Overflow Report'!$AA283="December"),'Overflow Report'!$N283,"0")</f>
        <v>0</v>
      </c>
      <c r="BV285" s="176"/>
      <c r="BW285" s="176"/>
      <c r="BX285" s="176"/>
      <c r="BY285" s="176"/>
      <c r="BZ285" s="176"/>
      <c r="CA285" s="176"/>
      <c r="CB285" s="176"/>
      <c r="CC285" s="176"/>
      <c r="CD285" s="176"/>
      <c r="CE285" s="176"/>
      <c r="CF285" s="176"/>
      <c r="CG285" s="176"/>
      <c r="CH285" s="176"/>
      <c r="CI285" s="176"/>
      <c r="CJ285" s="176"/>
      <c r="DK285" s="159"/>
      <c r="DL285" s="159"/>
      <c r="DM285" s="159"/>
      <c r="DN285" s="159"/>
      <c r="DO285" s="159"/>
      <c r="DP285" s="159"/>
      <c r="DQ285" s="159"/>
      <c r="DR285" s="159"/>
      <c r="DS285" s="159"/>
      <c r="DT285" s="159"/>
      <c r="DU285" s="159"/>
      <c r="DV285" s="159"/>
      <c r="DW285" s="159"/>
      <c r="DX285" s="159"/>
    </row>
    <row r="286" spans="3:128" s="173" customFormat="1" ht="15">
      <c r="C286" s="174"/>
      <c r="D286" s="174"/>
      <c r="E286" s="174"/>
      <c r="R286" s="176"/>
      <c r="S286" s="176"/>
      <c r="T286" s="176"/>
      <c r="U286" s="176"/>
      <c r="V286" s="176"/>
      <c r="W286" s="176" t="str">
        <f>IF(AND('Overflow Report'!$L284="SSO, Dry Weather",'Overflow Report'!$AA284="January"),'Overflow Report'!$N284,"0")</f>
        <v>0</v>
      </c>
      <c r="X286" s="176" t="str">
        <f>IF(AND('Overflow Report'!$L284="SSO, Dry Weather",'Overflow Report'!$AA284="February"),'Overflow Report'!$N284,"0")</f>
        <v>0</v>
      </c>
      <c r="Y286" s="176" t="str">
        <f>IF(AND('Overflow Report'!$L284="SSO, Dry Weather",'Overflow Report'!$AA284="March"),'Overflow Report'!$N284,"0")</f>
        <v>0</v>
      </c>
      <c r="Z286" s="176" t="str">
        <f>IF(AND('Overflow Report'!$L284="SSO, Dry Weather",'Overflow Report'!$AA284="April"),'Overflow Report'!$N284,"0")</f>
        <v>0</v>
      </c>
      <c r="AA286" s="176" t="str">
        <f>IF(AND('Overflow Report'!$L284="SSO, Dry Weather",'Overflow Report'!$AA284="May"),'Overflow Report'!$N284,"0")</f>
        <v>0</v>
      </c>
      <c r="AB286" s="176" t="str">
        <f>IF(AND('Overflow Report'!$L284="SSO, Dry Weather",'Overflow Report'!$AA284="June"),'Overflow Report'!$N284,"0")</f>
        <v>0</v>
      </c>
      <c r="AC286" s="176" t="str">
        <f>IF(AND('Overflow Report'!$L284="SSO, Dry Weather",'Overflow Report'!$AA284="July"),'Overflow Report'!$N284,"0")</f>
        <v>0</v>
      </c>
      <c r="AD286" s="176" t="str">
        <f>IF(AND('Overflow Report'!$L284="SSO, Dry Weather",'Overflow Report'!$AA284="August"),'Overflow Report'!$N284,"0")</f>
        <v>0</v>
      </c>
      <c r="AE286" s="176" t="str">
        <f>IF(AND('Overflow Report'!$L284="SSO, Dry Weather",'Overflow Report'!$AA284="September"),'Overflow Report'!$N284,"0")</f>
        <v>0</v>
      </c>
      <c r="AF286" s="176" t="str">
        <f>IF(AND('Overflow Report'!$L284="SSO, Dry Weather",'Overflow Report'!$AA284="October"),'Overflow Report'!$N284,"0")</f>
        <v>0</v>
      </c>
      <c r="AG286" s="176" t="str">
        <f>IF(AND('Overflow Report'!$L284="SSO, Dry Weather",'Overflow Report'!$AA284="November"),'Overflow Report'!$N284,"0")</f>
        <v>0</v>
      </c>
      <c r="AH286" s="176" t="str">
        <f>IF(AND('Overflow Report'!$L284="SSO, Dry Weather",'Overflow Report'!$AA284="December"),'Overflow Report'!$N284,"0")</f>
        <v>0</v>
      </c>
      <c r="AI286" s="176"/>
      <c r="AJ286" s="176" t="str">
        <f>IF(AND('Overflow Report'!$L284="SSO, Wet Weather",'Overflow Report'!$AA284="January"),'Overflow Report'!$N284,"0")</f>
        <v>0</v>
      </c>
      <c r="AK286" s="176" t="str">
        <f>IF(AND('Overflow Report'!$L284="SSO, Wet Weather",'Overflow Report'!$AA284="February"),'Overflow Report'!$N284,"0")</f>
        <v>0</v>
      </c>
      <c r="AL286" s="176" t="str">
        <f>IF(AND('Overflow Report'!$L284="SSO, Wet Weather",'Overflow Report'!$AA284="March"),'Overflow Report'!$N284,"0")</f>
        <v>0</v>
      </c>
      <c r="AM286" s="176" t="str">
        <f>IF(AND('Overflow Report'!$L284="SSO, Wet Weather",'Overflow Report'!$AA284="April"),'Overflow Report'!$N284,"0")</f>
        <v>0</v>
      </c>
      <c r="AN286" s="176" t="str">
        <f>IF(AND('Overflow Report'!$L284="SSO, Wet Weather",'Overflow Report'!$AA284="May"),'Overflow Report'!$N284,"0")</f>
        <v>0</v>
      </c>
      <c r="AO286" s="176" t="str">
        <f>IF(AND('Overflow Report'!$L284="SSO, Wet Weather",'Overflow Report'!$AA284="June"),'Overflow Report'!$N284,"0")</f>
        <v>0</v>
      </c>
      <c r="AP286" s="176" t="str">
        <f>IF(AND('Overflow Report'!$L284="SSO, Wet Weather",'Overflow Report'!$AA284="July"),'Overflow Report'!$N284,"0")</f>
        <v>0</v>
      </c>
      <c r="AQ286" s="176" t="str">
        <f>IF(AND('Overflow Report'!$L284="SSO, Wet Weather",'Overflow Report'!$AA284="August"),'Overflow Report'!$N284,"0")</f>
        <v>0</v>
      </c>
      <c r="AR286" s="176" t="str">
        <f>IF(AND('Overflow Report'!$L284="SSO, Wet Weather",'Overflow Report'!$AA284="September"),'Overflow Report'!$N284,"0")</f>
        <v>0</v>
      </c>
      <c r="AS286" s="176" t="str">
        <f>IF(AND('Overflow Report'!$L284="SSO, Wet Weather",'Overflow Report'!$AA284="October"),'Overflow Report'!$N284,"0")</f>
        <v>0</v>
      </c>
      <c r="AT286" s="176" t="str">
        <f>IF(AND('Overflow Report'!$L284="SSO, Wet Weather",'Overflow Report'!$AA284="November"),'Overflow Report'!$N284,"0")</f>
        <v>0</v>
      </c>
      <c r="AU286" s="176" t="str">
        <f>IF(AND('Overflow Report'!$L284="SSO, Wet Weather",'Overflow Report'!$AA284="December"),'Overflow Report'!$N284,"0")</f>
        <v>0</v>
      </c>
      <c r="AV286" s="176"/>
      <c r="AW286" s="176" t="str">
        <f>IF(AND('Overflow Report'!$L284="Release [Sewer], Dry Weather",'Overflow Report'!$AA284="January"),'Overflow Report'!$N284,"0")</f>
        <v>0</v>
      </c>
      <c r="AX286" s="176" t="str">
        <f>IF(AND('Overflow Report'!$L284="Release [Sewer], Dry Weather",'Overflow Report'!$AA284="February"),'Overflow Report'!$N284,"0")</f>
        <v>0</v>
      </c>
      <c r="AY286" s="176" t="str">
        <f>IF(AND('Overflow Report'!$L284="Release [Sewer], Dry Weather",'Overflow Report'!$AA284="March"),'Overflow Report'!$N284,"0")</f>
        <v>0</v>
      </c>
      <c r="AZ286" s="176" t="str">
        <f>IF(AND('Overflow Report'!$L284="Release [Sewer], Dry Weather",'Overflow Report'!$AA284="April"),'Overflow Report'!$N284,"0")</f>
        <v>0</v>
      </c>
      <c r="BA286" s="176" t="str">
        <f>IF(AND('Overflow Report'!$L284="Release [Sewer], Dry Weather",'Overflow Report'!$AA284="May"),'Overflow Report'!$N284,"0")</f>
        <v>0</v>
      </c>
      <c r="BB286" s="176" t="str">
        <f>IF(AND('Overflow Report'!$L284="Release [Sewer], Dry Weather",'Overflow Report'!$AA284="June"),'Overflow Report'!$N284,"0")</f>
        <v>0</v>
      </c>
      <c r="BC286" s="176" t="str">
        <f>IF(AND('Overflow Report'!$L284="Release [Sewer], Dry Weather",'Overflow Report'!$AA284="July"),'Overflow Report'!$N284,"0")</f>
        <v>0</v>
      </c>
      <c r="BD286" s="176" t="str">
        <f>IF(AND('Overflow Report'!$L284="Release [Sewer], Dry Weather",'Overflow Report'!$AA284="August"),'Overflow Report'!$N284,"0")</f>
        <v>0</v>
      </c>
      <c r="BE286" s="176" t="str">
        <f>IF(AND('Overflow Report'!$L284="Release [Sewer], Dry Weather",'Overflow Report'!$AA284="September"),'Overflow Report'!$N284,"0")</f>
        <v>0</v>
      </c>
      <c r="BF286" s="176" t="str">
        <f>IF(AND('Overflow Report'!$L284="Release [Sewer], Dry Weather",'Overflow Report'!$AA284="October"),'Overflow Report'!$N284,"0")</f>
        <v>0</v>
      </c>
      <c r="BG286" s="176" t="str">
        <f>IF(AND('Overflow Report'!$L284="Release [Sewer], Dry Weather",'Overflow Report'!$AA284="November"),'Overflow Report'!$N284,"0")</f>
        <v>0</v>
      </c>
      <c r="BH286" s="176" t="str">
        <f>IF(AND('Overflow Report'!$L284="Release [Sewer], Dry Weather",'Overflow Report'!$AA284="December"),'Overflow Report'!$N284,"0")</f>
        <v>0</v>
      </c>
      <c r="BI286" s="176"/>
      <c r="BJ286" s="176" t="str">
        <f>IF(AND('Overflow Report'!$L284="Release [Sewer], Wet Weather",'Overflow Report'!$AA284="January"),'Overflow Report'!$N284,"0")</f>
        <v>0</v>
      </c>
      <c r="BK286" s="176" t="str">
        <f>IF(AND('Overflow Report'!$L284="Release [Sewer], Wet Weather",'Overflow Report'!$AA284="February"),'Overflow Report'!$N284,"0")</f>
        <v>0</v>
      </c>
      <c r="BL286" s="176" t="str">
        <f>IF(AND('Overflow Report'!$L284="Release [Sewer], Wet Weather",'Overflow Report'!$AA284="March"),'Overflow Report'!$N284,"0")</f>
        <v>0</v>
      </c>
      <c r="BM286" s="176" t="str">
        <f>IF(AND('Overflow Report'!$L284="Release [Sewer], Wet Weather",'Overflow Report'!$AA284="April"),'Overflow Report'!$N284,"0")</f>
        <v>0</v>
      </c>
      <c r="BN286" s="176" t="str">
        <f>IF(AND('Overflow Report'!$L284="Release [Sewer], Wet Weather",'Overflow Report'!$AA284="May"),'Overflow Report'!$N284,"0")</f>
        <v>0</v>
      </c>
      <c r="BO286" s="176" t="str">
        <f>IF(AND('Overflow Report'!$L284="Release [Sewer], Wet Weather",'Overflow Report'!$AA284="June"),'Overflow Report'!$N284,"0")</f>
        <v>0</v>
      </c>
      <c r="BP286" s="176" t="str">
        <f>IF(AND('Overflow Report'!$L284="Release [Sewer], Wet Weather",'Overflow Report'!$AA284="July"),'Overflow Report'!$N284,"0")</f>
        <v>0</v>
      </c>
      <c r="BQ286" s="176" t="str">
        <f>IF(AND('Overflow Report'!$L284="Release [Sewer], Wet Weather",'Overflow Report'!$AA284="August"),'Overflow Report'!$N284,"0")</f>
        <v>0</v>
      </c>
      <c r="BR286" s="176" t="str">
        <f>IF(AND('Overflow Report'!$L284="Release [Sewer], Wet Weather",'Overflow Report'!$AA284="September"),'Overflow Report'!$N284,"0")</f>
        <v>0</v>
      </c>
      <c r="BS286" s="176" t="str">
        <f>IF(AND('Overflow Report'!$L284="Release [Sewer], Wet Weather",'Overflow Report'!$AA284="October"),'Overflow Report'!$N284,"0")</f>
        <v>0</v>
      </c>
      <c r="BT286" s="176" t="str">
        <f>IF(AND('Overflow Report'!$L284="Release [Sewer], Wet Weather",'Overflow Report'!$AA284="November"),'Overflow Report'!$N284,"0")</f>
        <v>0</v>
      </c>
      <c r="BU286" s="176" t="str">
        <f>IF(AND('Overflow Report'!$L284="Release [Sewer], Wet Weather",'Overflow Report'!$AA284="December"),'Overflow Report'!$N284,"0")</f>
        <v>0</v>
      </c>
      <c r="BV286" s="176"/>
      <c r="BW286" s="176"/>
      <c r="BX286" s="176"/>
      <c r="BY286" s="176"/>
      <c r="BZ286" s="176"/>
      <c r="CA286" s="176"/>
      <c r="CB286" s="176"/>
      <c r="CC286" s="176"/>
      <c r="CD286" s="176"/>
      <c r="CE286" s="176"/>
      <c r="CF286" s="176"/>
      <c r="CG286" s="176"/>
      <c r="CH286" s="176"/>
      <c r="CI286" s="176"/>
      <c r="CJ286" s="176"/>
      <c r="DK286" s="159"/>
      <c r="DL286" s="159"/>
      <c r="DM286" s="159"/>
      <c r="DN286" s="159"/>
      <c r="DO286" s="159"/>
      <c r="DP286" s="159"/>
      <c r="DQ286" s="159"/>
      <c r="DR286" s="159"/>
      <c r="DS286" s="159"/>
      <c r="DT286" s="159"/>
      <c r="DU286" s="159"/>
      <c r="DV286" s="159"/>
      <c r="DW286" s="159"/>
      <c r="DX286" s="159"/>
    </row>
    <row r="287" spans="3:128" s="173" customFormat="1" ht="15">
      <c r="C287" s="174"/>
      <c r="D287" s="174"/>
      <c r="E287" s="174"/>
      <c r="R287" s="176"/>
      <c r="S287" s="176"/>
      <c r="T287" s="176"/>
      <c r="U287" s="176"/>
      <c r="V287" s="176"/>
      <c r="W287" s="176" t="str">
        <f>IF(AND('Overflow Report'!$L285="SSO, Dry Weather",'Overflow Report'!$AA285="January"),'Overflow Report'!$N285,"0")</f>
        <v>0</v>
      </c>
      <c r="X287" s="176" t="str">
        <f>IF(AND('Overflow Report'!$L285="SSO, Dry Weather",'Overflow Report'!$AA285="February"),'Overflow Report'!$N285,"0")</f>
        <v>0</v>
      </c>
      <c r="Y287" s="176" t="str">
        <f>IF(AND('Overflow Report'!$L285="SSO, Dry Weather",'Overflow Report'!$AA285="March"),'Overflow Report'!$N285,"0")</f>
        <v>0</v>
      </c>
      <c r="Z287" s="176" t="str">
        <f>IF(AND('Overflow Report'!$L285="SSO, Dry Weather",'Overflow Report'!$AA285="April"),'Overflow Report'!$N285,"0")</f>
        <v>0</v>
      </c>
      <c r="AA287" s="176" t="str">
        <f>IF(AND('Overflow Report'!$L285="SSO, Dry Weather",'Overflow Report'!$AA285="May"),'Overflow Report'!$N285,"0")</f>
        <v>0</v>
      </c>
      <c r="AB287" s="176" t="str">
        <f>IF(AND('Overflow Report'!$L285="SSO, Dry Weather",'Overflow Report'!$AA285="June"),'Overflow Report'!$N285,"0")</f>
        <v>0</v>
      </c>
      <c r="AC287" s="176" t="str">
        <f>IF(AND('Overflow Report'!$L285="SSO, Dry Weather",'Overflow Report'!$AA285="July"),'Overflow Report'!$N285,"0")</f>
        <v>0</v>
      </c>
      <c r="AD287" s="176" t="str">
        <f>IF(AND('Overflow Report'!$L285="SSO, Dry Weather",'Overflow Report'!$AA285="August"),'Overflow Report'!$N285,"0")</f>
        <v>0</v>
      </c>
      <c r="AE287" s="176" t="str">
        <f>IF(AND('Overflow Report'!$L285="SSO, Dry Weather",'Overflow Report'!$AA285="September"),'Overflow Report'!$N285,"0")</f>
        <v>0</v>
      </c>
      <c r="AF287" s="176" t="str">
        <f>IF(AND('Overflow Report'!$L285="SSO, Dry Weather",'Overflow Report'!$AA285="October"),'Overflow Report'!$N285,"0")</f>
        <v>0</v>
      </c>
      <c r="AG287" s="176" t="str">
        <f>IF(AND('Overflow Report'!$L285="SSO, Dry Weather",'Overflow Report'!$AA285="November"),'Overflow Report'!$N285,"0")</f>
        <v>0</v>
      </c>
      <c r="AH287" s="176" t="str">
        <f>IF(AND('Overflow Report'!$L285="SSO, Dry Weather",'Overflow Report'!$AA285="December"),'Overflow Report'!$N285,"0")</f>
        <v>0</v>
      </c>
      <c r="AI287" s="176"/>
      <c r="AJ287" s="176" t="str">
        <f>IF(AND('Overflow Report'!$L285="SSO, Wet Weather",'Overflow Report'!$AA285="January"),'Overflow Report'!$N285,"0")</f>
        <v>0</v>
      </c>
      <c r="AK287" s="176" t="str">
        <f>IF(AND('Overflow Report'!$L285="SSO, Wet Weather",'Overflow Report'!$AA285="February"),'Overflow Report'!$N285,"0")</f>
        <v>0</v>
      </c>
      <c r="AL287" s="176" t="str">
        <f>IF(AND('Overflow Report'!$L285="SSO, Wet Weather",'Overflow Report'!$AA285="March"),'Overflow Report'!$N285,"0")</f>
        <v>0</v>
      </c>
      <c r="AM287" s="176" t="str">
        <f>IF(AND('Overflow Report'!$L285="SSO, Wet Weather",'Overflow Report'!$AA285="April"),'Overflow Report'!$N285,"0")</f>
        <v>0</v>
      </c>
      <c r="AN287" s="176" t="str">
        <f>IF(AND('Overflow Report'!$L285="SSO, Wet Weather",'Overflow Report'!$AA285="May"),'Overflow Report'!$N285,"0")</f>
        <v>0</v>
      </c>
      <c r="AO287" s="176" t="str">
        <f>IF(AND('Overflow Report'!$L285="SSO, Wet Weather",'Overflow Report'!$AA285="June"),'Overflow Report'!$N285,"0")</f>
        <v>0</v>
      </c>
      <c r="AP287" s="176" t="str">
        <f>IF(AND('Overflow Report'!$L285="SSO, Wet Weather",'Overflow Report'!$AA285="July"),'Overflow Report'!$N285,"0")</f>
        <v>0</v>
      </c>
      <c r="AQ287" s="176" t="str">
        <f>IF(AND('Overflow Report'!$L285="SSO, Wet Weather",'Overflow Report'!$AA285="August"),'Overflow Report'!$N285,"0")</f>
        <v>0</v>
      </c>
      <c r="AR287" s="176" t="str">
        <f>IF(AND('Overflow Report'!$L285="SSO, Wet Weather",'Overflow Report'!$AA285="September"),'Overflow Report'!$N285,"0")</f>
        <v>0</v>
      </c>
      <c r="AS287" s="176" t="str">
        <f>IF(AND('Overflow Report'!$L285="SSO, Wet Weather",'Overflow Report'!$AA285="October"),'Overflow Report'!$N285,"0")</f>
        <v>0</v>
      </c>
      <c r="AT287" s="176" t="str">
        <f>IF(AND('Overflow Report'!$L285="SSO, Wet Weather",'Overflow Report'!$AA285="November"),'Overflow Report'!$N285,"0")</f>
        <v>0</v>
      </c>
      <c r="AU287" s="176" t="str">
        <f>IF(AND('Overflow Report'!$L285="SSO, Wet Weather",'Overflow Report'!$AA285="December"),'Overflow Report'!$N285,"0")</f>
        <v>0</v>
      </c>
      <c r="AV287" s="176"/>
      <c r="AW287" s="176" t="str">
        <f>IF(AND('Overflow Report'!$L285="Release [Sewer], Dry Weather",'Overflow Report'!$AA285="January"),'Overflow Report'!$N285,"0")</f>
        <v>0</v>
      </c>
      <c r="AX287" s="176" t="str">
        <f>IF(AND('Overflow Report'!$L285="Release [Sewer], Dry Weather",'Overflow Report'!$AA285="February"),'Overflow Report'!$N285,"0")</f>
        <v>0</v>
      </c>
      <c r="AY287" s="176" t="str">
        <f>IF(AND('Overflow Report'!$L285="Release [Sewer], Dry Weather",'Overflow Report'!$AA285="March"),'Overflow Report'!$N285,"0")</f>
        <v>0</v>
      </c>
      <c r="AZ287" s="176" t="str">
        <f>IF(AND('Overflow Report'!$L285="Release [Sewer], Dry Weather",'Overflow Report'!$AA285="April"),'Overflow Report'!$N285,"0")</f>
        <v>0</v>
      </c>
      <c r="BA287" s="176" t="str">
        <f>IF(AND('Overflow Report'!$L285="Release [Sewer], Dry Weather",'Overflow Report'!$AA285="May"),'Overflow Report'!$N285,"0")</f>
        <v>0</v>
      </c>
      <c r="BB287" s="176" t="str">
        <f>IF(AND('Overflow Report'!$L285="Release [Sewer], Dry Weather",'Overflow Report'!$AA285="June"),'Overflow Report'!$N285,"0")</f>
        <v>0</v>
      </c>
      <c r="BC287" s="176" t="str">
        <f>IF(AND('Overflow Report'!$L285="Release [Sewer], Dry Weather",'Overflow Report'!$AA285="July"),'Overflow Report'!$N285,"0")</f>
        <v>0</v>
      </c>
      <c r="BD287" s="176" t="str">
        <f>IF(AND('Overflow Report'!$L285="Release [Sewer], Dry Weather",'Overflow Report'!$AA285="August"),'Overflow Report'!$N285,"0")</f>
        <v>0</v>
      </c>
      <c r="BE287" s="176" t="str">
        <f>IF(AND('Overflow Report'!$L285="Release [Sewer], Dry Weather",'Overflow Report'!$AA285="September"),'Overflow Report'!$N285,"0")</f>
        <v>0</v>
      </c>
      <c r="BF287" s="176" t="str">
        <f>IF(AND('Overflow Report'!$L285="Release [Sewer], Dry Weather",'Overflow Report'!$AA285="October"),'Overflow Report'!$N285,"0")</f>
        <v>0</v>
      </c>
      <c r="BG287" s="176" t="str">
        <f>IF(AND('Overflow Report'!$L285="Release [Sewer], Dry Weather",'Overflow Report'!$AA285="November"),'Overflow Report'!$N285,"0")</f>
        <v>0</v>
      </c>
      <c r="BH287" s="176" t="str">
        <f>IF(AND('Overflow Report'!$L285="Release [Sewer], Dry Weather",'Overflow Report'!$AA285="December"),'Overflow Report'!$N285,"0")</f>
        <v>0</v>
      </c>
      <c r="BI287" s="176"/>
      <c r="BJ287" s="176" t="str">
        <f>IF(AND('Overflow Report'!$L285="Release [Sewer], Wet Weather",'Overflow Report'!$AA285="January"),'Overflow Report'!$N285,"0")</f>
        <v>0</v>
      </c>
      <c r="BK287" s="176" t="str">
        <f>IF(AND('Overflow Report'!$L285="Release [Sewer], Wet Weather",'Overflow Report'!$AA285="February"),'Overflow Report'!$N285,"0")</f>
        <v>0</v>
      </c>
      <c r="BL287" s="176" t="str">
        <f>IF(AND('Overflow Report'!$L285="Release [Sewer], Wet Weather",'Overflow Report'!$AA285="March"),'Overflow Report'!$N285,"0")</f>
        <v>0</v>
      </c>
      <c r="BM287" s="176" t="str">
        <f>IF(AND('Overflow Report'!$L285="Release [Sewer], Wet Weather",'Overflow Report'!$AA285="April"),'Overflow Report'!$N285,"0")</f>
        <v>0</v>
      </c>
      <c r="BN287" s="176" t="str">
        <f>IF(AND('Overflow Report'!$L285="Release [Sewer], Wet Weather",'Overflow Report'!$AA285="May"),'Overflow Report'!$N285,"0")</f>
        <v>0</v>
      </c>
      <c r="BO287" s="176" t="str">
        <f>IF(AND('Overflow Report'!$L285="Release [Sewer], Wet Weather",'Overflow Report'!$AA285="June"),'Overflow Report'!$N285,"0")</f>
        <v>0</v>
      </c>
      <c r="BP287" s="176" t="str">
        <f>IF(AND('Overflow Report'!$L285="Release [Sewer], Wet Weather",'Overflow Report'!$AA285="July"),'Overflow Report'!$N285,"0")</f>
        <v>0</v>
      </c>
      <c r="BQ287" s="176" t="str">
        <f>IF(AND('Overflow Report'!$L285="Release [Sewer], Wet Weather",'Overflow Report'!$AA285="August"),'Overflow Report'!$N285,"0")</f>
        <v>0</v>
      </c>
      <c r="BR287" s="176" t="str">
        <f>IF(AND('Overflow Report'!$L285="Release [Sewer], Wet Weather",'Overflow Report'!$AA285="September"),'Overflow Report'!$N285,"0")</f>
        <v>0</v>
      </c>
      <c r="BS287" s="176" t="str">
        <f>IF(AND('Overflow Report'!$L285="Release [Sewer], Wet Weather",'Overflow Report'!$AA285="October"),'Overflow Report'!$N285,"0")</f>
        <v>0</v>
      </c>
      <c r="BT287" s="176" t="str">
        <f>IF(AND('Overflow Report'!$L285="Release [Sewer], Wet Weather",'Overflow Report'!$AA285="November"),'Overflow Report'!$N285,"0")</f>
        <v>0</v>
      </c>
      <c r="BU287" s="176" t="str">
        <f>IF(AND('Overflow Report'!$L285="Release [Sewer], Wet Weather",'Overflow Report'!$AA285="December"),'Overflow Report'!$N285,"0")</f>
        <v>0</v>
      </c>
      <c r="BV287" s="176"/>
      <c r="BW287" s="176"/>
      <c r="BX287" s="176"/>
      <c r="BY287" s="176"/>
      <c r="BZ287" s="176"/>
      <c r="CA287" s="176"/>
      <c r="CB287" s="176"/>
      <c r="CC287" s="176"/>
      <c r="CD287" s="176"/>
      <c r="CE287" s="176"/>
      <c r="CF287" s="176"/>
      <c r="CG287" s="176"/>
      <c r="CH287" s="176"/>
      <c r="CI287" s="176"/>
      <c r="CJ287" s="176"/>
      <c r="DK287" s="159"/>
      <c r="DL287" s="159"/>
      <c r="DM287" s="159"/>
      <c r="DN287" s="159"/>
      <c r="DO287" s="159"/>
      <c r="DP287" s="159"/>
      <c r="DQ287" s="159"/>
      <c r="DR287" s="159"/>
      <c r="DS287" s="159"/>
      <c r="DT287" s="159"/>
      <c r="DU287" s="159"/>
      <c r="DV287" s="159"/>
      <c r="DW287" s="159"/>
      <c r="DX287" s="159"/>
    </row>
    <row r="288" spans="3:128" s="173" customFormat="1" ht="15">
      <c r="C288" s="174"/>
      <c r="D288" s="174"/>
      <c r="E288" s="174"/>
      <c r="R288" s="176"/>
      <c r="S288" s="176"/>
      <c r="T288" s="176"/>
      <c r="U288" s="176"/>
      <c r="V288" s="176"/>
      <c r="W288" s="176" t="str">
        <f>IF(AND('Overflow Report'!$L286="SSO, Dry Weather",'Overflow Report'!$AA286="January"),'Overflow Report'!$N286,"0")</f>
        <v>0</v>
      </c>
      <c r="X288" s="176" t="str">
        <f>IF(AND('Overflow Report'!$L286="SSO, Dry Weather",'Overflow Report'!$AA286="February"),'Overflow Report'!$N286,"0")</f>
        <v>0</v>
      </c>
      <c r="Y288" s="176" t="str">
        <f>IF(AND('Overflow Report'!$L286="SSO, Dry Weather",'Overflow Report'!$AA286="March"),'Overflow Report'!$N286,"0")</f>
        <v>0</v>
      </c>
      <c r="Z288" s="176" t="str">
        <f>IF(AND('Overflow Report'!$L286="SSO, Dry Weather",'Overflow Report'!$AA286="April"),'Overflow Report'!$N286,"0")</f>
        <v>0</v>
      </c>
      <c r="AA288" s="176" t="str">
        <f>IF(AND('Overflow Report'!$L286="SSO, Dry Weather",'Overflow Report'!$AA286="May"),'Overflow Report'!$N286,"0")</f>
        <v>0</v>
      </c>
      <c r="AB288" s="176" t="str">
        <f>IF(AND('Overflow Report'!$L286="SSO, Dry Weather",'Overflow Report'!$AA286="June"),'Overflow Report'!$N286,"0")</f>
        <v>0</v>
      </c>
      <c r="AC288" s="176" t="str">
        <f>IF(AND('Overflow Report'!$L286="SSO, Dry Weather",'Overflow Report'!$AA286="July"),'Overflow Report'!$N286,"0")</f>
        <v>0</v>
      </c>
      <c r="AD288" s="176" t="str">
        <f>IF(AND('Overflow Report'!$L286="SSO, Dry Weather",'Overflow Report'!$AA286="August"),'Overflow Report'!$N286,"0")</f>
        <v>0</v>
      </c>
      <c r="AE288" s="176" t="str">
        <f>IF(AND('Overflow Report'!$L286="SSO, Dry Weather",'Overflow Report'!$AA286="September"),'Overflow Report'!$N286,"0")</f>
        <v>0</v>
      </c>
      <c r="AF288" s="176" t="str">
        <f>IF(AND('Overflow Report'!$L286="SSO, Dry Weather",'Overflow Report'!$AA286="October"),'Overflow Report'!$N286,"0")</f>
        <v>0</v>
      </c>
      <c r="AG288" s="176" t="str">
        <f>IF(AND('Overflow Report'!$L286="SSO, Dry Weather",'Overflow Report'!$AA286="November"),'Overflow Report'!$N286,"0")</f>
        <v>0</v>
      </c>
      <c r="AH288" s="176" t="str">
        <f>IF(AND('Overflow Report'!$L286="SSO, Dry Weather",'Overflow Report'!$AA286="December"),'Overflow Report'!$N286,"0")</f>
        <v>0</v>
      </c>
      <c r="AI288" s="176"/>
      <c r="AJ288" s="176" t="str">
        <f>IF(AND('Overflow Report'!$L286="SSO, Wet Weather",'Overflow Report'!$AA286="January"),'Overflow Report'!$N286,"0")</f>
        <v>0</v>
      </c>
      <c r="AK288" s="176" t="str">
        <f>IF(AND('Overflow Report'!$L286="SSO, Wet Weather",'Overflow Report'!$AA286="February"),'Overflow Report'!$N286,"0")</f>
        <v>0</v>
      </c>
      <c r="AL288" s="176" t="str">
        <f>IF(AND('Overflow Report'!$L286="SSO, Wet Weather",'Overflow Report'!$AA286="March"),'Overflow Report'!$N286,"0")</f>
        <v>0</v>
      </c>
      <c r="AM288" s="176" t="str">
        <f>IF(AND('Overflow Report'!$L286="SSO, Wet Weather",'Overflow Report'!$AA286="April"),'Overflow Report'!$N286,"0")</f>
        <v>0</v>
      </c>
      <c r="AN288" s="176" t="str">
        <f>IF(AND('Overflow Report'!$L286="SSO, Wet Weather",'Overflow Report'!$AA286="May"),'Overflow Report'!$N286,"0")</f>
        <v>0</v>
      </c>
      <c r="AO288" s="176" t="str">
        <f>IF(AND('Overflow Report'!$L286="SSO, Wet Weather",'Overflow Report'!$AA286="June"),'Overflow Report'!$N286,"0")</f>
        <v>0</v>
      </c>
      <c r="AP288" s="176" t="str">
        <f>IF(AND('Overflow Report'!$L286="SSO, Wet Weather",'Overflow Report'!$AA286="July"),'Overflow Report'!$N286,"0")</f>
        <v>0</v>
      </c>
      <c r="AQ288" s="176" t="str">
        <f>IF(AND('Overflow Report'!$L286="SSO, Wet Weather",'Overflow Report'!$AA286="August"),'Overflow Report'!$N286,"0")</f>
        <v>0</v>
      </c>
      <c r="AR288" s="176" t="str">
        <f>IF(AND('Overflow Report'!$L286="SSO, Wet Weather",'Overflow Report'!$AA286="September"),'Overflow Report'!$N286,"0")</f>
        <v>0</v>
      </c>
      <c r="AS288" s="176" t="str">
        <f>IF(AND('Overflow Report'!$L286="SSO, Wet Weather",'Overflow Report'!$AA286="October"),'Overflow Report'!$N286,"0")</f>
        <v>0</v>
      </c>
      <c r="AT288" s="176" t="str">
        <f>IF(AND('Overflow Report'!$L286="SSO, Wet Weather",'Overflow Report'!$AA286="November"),'Overflow Report'!$N286,"0")</f>
        <v>0</v>
      </c>
      <c r="AU288" s="176" t="str">
        <f>IF(AND('Overflow Report'!$L286="SSO, Wet Weather",'Overflow Report'!$AA286="December"),'Overflow Report'!$N286,"0")</f>
        <v>0</v>
      </c>
      <c r="AV288" s="176"/>
      <c r="AW288" s="176" t="str">
        <f>IF(AND('Overflow Report'!$L286="Release [Sewer], Dry Weather",'Overflow Report'!$AA286="January"),'Overflow Report'!$N286,"0")</f>
        <v>0</v>
      </c>
      <c r="AX288" s="176" t="str">
        <f>IF(AND('Overflow Report'!$L286="Release [Sewer], Dry Weather",'Overflow Report'!$AA286="February"),'Overflow Report'!$N286,"0")</f>
        <v>0</v>
      </c>
      <c r="AY288" s="176" t="str">
        <f>IF(AND('Overflow Report'!$L286="Release [Sewer], Dry Weather",'Overflow Report'!$AA286="March"),'Overflow Report'!$N286,"0")</f>
        <v>0</v>
      </c>
      <c r="AZ288" s="176" t="str">
        <f>IF(AND('Overflow Report'!$L286="Release [Sewer], Dry Weather",'Overflow Report'!$AA286="April"),'Overflow Report'!$N286,"0")</f>
        <v>0</v>
      </c>
      <c r="BA288" s="176" t="str">
        <f>IF(AND('Overflow Report'!$L286="Release [Sewer], Dry Weather",'Overflow Report'!$AA286="May"),'Overflow Report'!$N286,"0")</f>
        <v>0</v>
      </c>
      <c r="BB288" s="176" t="str">
        <f>IF(AND('Overflow Report'!$L286="Release [Sewer], Dry Weather",'Overflow Report'!$AA286="June"),'Overflow Report'!$N286,"0")</f>
        <v>0</v>
      </c>
      <c r="BC288" s="176" t="str">
        <f>IF(AND('Overflow Report'!$L286="Release [Sewer], Dry Weather",'Overflow Report'!$AA286="July"),'Overflow Report'!$N286,"0")</f>
        <v>0</v>
      </c>
      <c r="BD288" s="176" t="str">
        <f>IF(AND('Overflow Report'!$L286="Release [Sewer], Dry Weather",'Overflow Report'!$AA286="August"),'Overflow Report'!$N286,"0")</f>
        <v>0</v>
      </c>
      <c r="BE288" s="176" t="str">
        <f>IF(AND('Overflow Report'!$L286="Release [Sewer], Dry Weather",'Overflow Report'!$AA286="September"),'Overflow Report'!$N286,"0")</f>
        <v>0</v>
      </c>
      <c r="BF288" s="176" t="str">
        <f>IF(AND('Overflow Report'!$L286="Release [Sewer], Dry Weather",'Overflow Report'!$AA286="October"),'Overflow Report'!$N286,"0")</f>
        <v>0</v>
      </c>
      <c r="BG288" s="176" t="str">
        <f>IF(AND('Overflow Report'!$L286="Release [Sewer], Dry Weather",'Overflow Report'!$AA286="November"),'Overflow Report'!$N286,"0")</f>
        <v>0</v>
      </c>
      <c r="BH288" s="176" t="str">
        <f>IF(AND('Overflow Report'!$L286="Release [Sewer], Dry Weather",'Overflow Report'!$AA286="December"),'Overflow Report'!$N286,"0")</f>
        <v>0</v>
      </c>
      <c r="BI288" s="176"/>
      <c r="BJ288" s="176" t="str">
        <f>IF(AND('Overflow Report'!$L286="Release [Sewer], Wet Weather",'Overflow Report'!$AA286="January"),'Overflow Report'!$N286,"0")</f>
        <v>0</v>
      </c>
      <c r="BK288" s="176" t="str">
        <f>IF(AND('Overflow Report'!$L286="Release [Sewer], Wet Weather",'Overflow Report'!$AA286="February"),'Overflow Report'!$N286,"0")</f>
        <v>0</v>
      </c>
      <c r="BL288" s="176" t="str">
        <f>IF(AND('Overflow Report'!$L286="Release [Sewer], Wet Weather",'Overflow Report'!$AA286="March"),'Overflow Report'!$N286,"0")</f>
        <v>0</v>
      </c>
      <c r="BM288" s="176" t="str">
        <f>IF(AND('Overflow Report'!$L286="Release [Sewer], Wet Weather",'Overflow Report'!$AA286="April"),'Overflow Report'!$N286,"0")</f>
        <v>0</v>
      </c>
      <c r="BN288" s="176" t="str">
        <f>IF(AND('Overflow Report'!$L286="Release [Sewer], Wet Weather",'Overflow Report'!$AA286="May"),'Overflow Report'!$N286,"0")</f>
        <v>0</v>
      </c>
      <c r="BO288" s="176" t="str">
        <f>IF(AND('Overflow Report'!$L286="Release [Sewer], Wet Weather",'Overflow Report'!$AA286="June"),'Overflow Report'!$N286,"0")</f>
        <v>0</v>
      </c>
      <c r="BP288" s="176" t="str">
        <f>IF(AND('Overflow Report'!$L286="Release [Sewer], Wet Weather",'Overflow Report'!$AA286="July"),'Overflow Report'!$N286,"0")</f>
        <v>0</v>
      </c>
      <c r="BQ288" s="176" t="str">
        <f>IF(AND('Overflow Report'!$L286="Release [Sewer], Wet Weather",'Overflow Report'!$AA286="August"),'Overflow Report'!$N286,"0")</f>
        <v>0</v>
      </c>
      <c r="BR288" s="176" t="str">
        <f>IF(AND('Overflow Report'!$L286="Release [Sewer], Wet Weather",'Overflow Report'!$AA286="September"),'Overflow Report'!$N286,"0")</f>
        <v>0</v>
      </c>
      <c r="BS288" s="176" t="str">
        <f>IF(AND('Overflow Report'!$L286="Release [Sewer], Wet Weather",'Overflow Report'!$AA286="October"),'Overflow Report'!$N286,"0")</f>
        <v>0</v>
      </c>
      <c r="BT288" s="176" t="str">
        <f>IF(AND('Overflow Report'!$L286="Release [Sewer], Wet Weather",'Overflow Report'!$AA286="November"),'Overflow Report'!$N286,"0")</f>
        <v>0</v>
      </c>
      <c r="BU288" s="176" t="str">
        <f>IF(AND('Overflow Report'!$L286="Release [Sewer], Wet Weather",'Overflow Report'!$AA286="December"),'Overflow Report'!$N286,"0")</f>
        <v>0</v>
      </c>
      <c r="BV288" s="176"/>
      <c r="BW288" s="176"/>
      <c r="BX288" s="176"/>
      <c r="BY288" s="176"/>
      <c r="BZ288" s="176"/>
      <c r="CA288" s="176"/>
      <c r="CB288" s="176"/>
      <c r="CC288" s="176"/>
      <c r="CD288" s="176"/>
      <c r="CE288" s="176"/>
      <c r="CF288" s="176"/>
      <c r="CG288" s="176"/>
      <c r="CH288" s="176"/>
      <c r="CI288" s="176"/>
      <c r="CJ288" s="176"/>
      <c r="DK288" s="159"/>
      <c r="DL288" s="159"/>
      <c r="DM288" s="159"/>
      <c r="DN288" s="159"/>
      <c r="DO288" s="159"/>
      <c r="DP288" s="159"/>
      <c r="DQ288" s="159"/>
      <c r="DR288" s="159"/>
      <c r="DS288" s="159"/>
      <c r="DT288" s="159"/>
      <c r="DU288" s="159"/>
      <c r="DV288" s="159"/>
      <c r="DW288" s="159"/>
      <c r="DX288" s="159"/>
    </row>
    <row r="289" spans="3:128" s="173" customFormat="1" ht="15">
      <c r="C289" s="174"/>
      <c r="D289" s="174"/>
      <c r="E289" s="174"/>
      <c r="R289" s="176"/>
      <c r="S289" s="176"/>
      <c r="T289" s="176"/>
      <c r="U289" s="176"/>
      <c r="V289" s="176"/>
      <c r="W289" s="176" t="str">
        <f>IF(AND('Overflow Report'!$L287="SSO, Dry Weather",'Overflow Report'!$AA287="January"),'Overflow Report'!$N287,"0")</f>
        <v>0</v>
      </c>
      <c r="X289" s="176" t="str">
        <f>IF(AND('Overflow Report'!$L287="SSO, Dry Weather",'Overflow Report'!$AA287="February"),'Overflow Report'!$N287,"0")</f>
        <v>0</v>
      </c>
      <c r="Y289" s="176" t="str">
        <f>IF(AND('Overflow Report'!$L287="SSO, Dry Weather",'Overflow Report'!$AA287="March"),'Overflow Report'!$N287,"0")</f>
        <v>0</v>
      </c>
      <c r="Z289" s="176" t="str">
        <f>IF(AND('Overflow Report'!$L287="SSO, Dry Weather",'Overflow Report'!$AA287="April"),'Overflow Report'!$N287,"0")</f>
        <v>0</v>
      </c>
      <c r="AA289" s="176" t="str">
        <f>IF(AND('Overflow Report'!$L287="SSO, Dry Weather",'Overflow Report'!$AA287="May"),'Overflow Report'!$N287,"0")</f>
        <v>0</v>
      </c>
      <c r="AB289" s="176" t="str">
        <f>IF(AND('Overflow Report'!$L287="SSO, Dry Weather",'Overflow Report'!$AA287="June"),'Overflow Report'!$N287,"0")</f>
        <v>0</v>
      </c>
      <c r="AC289" s="176" t="str">
        <f>IF(AND('Overflow Report'!$L287="SSO, Dry Weather",'Overflow Report'!$AA287="July"),'Overflow Report'!$N287,"0")</f>
        <v>0</v>
      </c>
      <c r="AD289" s="176" t="str">
        <f>IF(AND('Overflow Report'!$L287="SSO, Dry Weather",'Overflow Report'!$AA287="August"),'Overflow Report'!$N287,"0")</f>
        <v>0</v>
      </c>
      <c r="AE289" s="176" t="str">
        <f>IF(AND('Overflow Report'!$L287="SSO, Dry Weather",'Overflow Report'!$AA287="September"),'Overflow Report'!$N287,"0")</f>
        <v>0</v>
      </c>
      <c r="AF289" s="176" t="str">
        <f>IF(AND('Overflow Report'!$L287="SSO, Dry Weather",'Overflow Report'!$AA287="October"),'Overflow Report'!$N287,"0")</f>
        <v>0</v>
      </c>
      <c r="AG289" s="176" t="str">
        <f>IF(AND('Overflow Report'!$L287="SSO, Dry Weather",'Overflow Report'!$AA287="November"),'Overflow Report'!$N287,"0")</f>
        <v>0</v>
      </c>
      <c r="AH289" s="176" t="str">
        <f>IF(AND('Overflow Report'!$L287="SSO, Dry Weather",'Overflow Report'!$AA287="December"),'Overflow Report'!$N287,"0")</f>
        <v>0</v>
      </c>
      <c r="AI289" s="176"/>
      <c r="AJ289" s="176" t="str">
        <f>IF(AND('Overflow Report'!$L287="SSO, Wet Weather",'Overflow Report'!$AA287="January"),'Overflow Report'!$N287,"0")</f>
        <v>0</v>
      </c>
      <c r="AK289" s="176" t="str">
        <f>IF(AND('Overflow Report'!$L287="SSO, Wet Weather",'Overflow Report'!$AA287="February"),'Overflow Report'!$N287,"0")</f>
        <v>0</v>
      </c>
      <c r="AL289" s="176" t="str">
        <f>IF(AND('Overflow Report'!$L287="SSO, Wet Weather",'Overflow Report'!$AA287="March"),'Overflow Report'!$N287,"0")</f>
        <v>0</v>
      </c>
      <c r="AM289" s="176" t="str">
        <f>IF(AND('Overflow Report'!$L287="SSO, Wet Weather",'Overflow Report'!$AA287="April"),'Overflow Report'!$N287,"0")</f>
        <v>0</v>
      </c>
      <c r="AN289" s="176" t="str">
        <f>IF(AND('Overflow Report'!$L287="SSO, Wet Weather",'Overflow Report'!$AA287="May"),'Overflow Report'!$N287,"0")</f>
        <v>0</v>
      </c>
      <c r="AO289" s="176" t="str">
        <f>IF(AND('Overflow Report'!$L287="SSO, Wet Weather",'Overflow Report'!$AA287="June"),'Overflow Report'!$N287,"0")</f>
        <v>0</v>
      </c>
      <c r="AP289" s="176" t="str">
        <f>IF(AND('Overflow Report'!$L287="SSO, Wet Weather",'Overflow Report'!$AA287="July"),'Overflow Report'!$N287,"0")</f>
        <v>0</v>
      </c>
      <c r="AQ289" s="176" t="str">
        <f>IF(AND('Overflow Report'!$L287="SSO, Wet Weather",'Overflow Report'!$AA287="August"),'Overflow Report'!$N287,"0")</f>
        <v>0</v>
      </c>
      <c r="AR289" s="176" t="str">
        <f>IF(AND('Overflow Report'!$L287="SSO, Wet Weather",'Overflow Report'!$AA287="September"),'Overflow Report'!$N287,"0")</f>
        <v>0</v>
      </c>
      <c r="AS289" s="176" t="str">
        <f>IF(AND('Overflow Report'!$L287="SSO, Wet Weather",'Overflow Report'!$AA287="October"),'Overflow Report'!$N287,"0")</f>
        <v>0</v>
      </c>
      <c r="AT289" s="176" t="str">
        <f>IF(AND('Overflow Report'!$L287="SSO, Wet Weather",'Overflow Report'!$AA287="November"),'Overflow Report'!$N287,"0")</f>
        <v>0</v>
      </c>
      <c r="AU289" s="176" t="str">
        <f>IF(AND('Overflow Report'!$L287="SSO, Wet Weather",'Overflow Report'!$AA287="December"),'Overflow Report'!$N287,"0")</f>
        <v>0</v>
      </c>
      <c r="AV289" s="176"/>
      <c r="AW289" s="176" t="str">
        <f>IF(AND('Overflow Report'!$L287="Release [Sewer], Dry Weather",'Overflow Report'!$AA287="January"),'Overflow Report'!$N287,"0")</f>
        <v>0</v>
      </c>
      <c r="AX289" s="176" t="str">
        <f>IF(AND('Overflow Report'!$L287="Release [Sewer], Dry Weather",'Overflow Report'!$AA287="February"),'Overflow Report'!$N287,"0")</f>
        <v>0</v>
      </c>
      <c r="AY289" s="176" t="str">
        <f>IF(AND('Overflow Report'!$L287="Release [Sewer], Dry Weather",'Overflow Report'!$AA287="March"),'Overflow Report'!$N287,"0")</f>
        <v>0</v>
      </c>
      <c r="AZ289" s="176" t="str">
        <f>IF(AND('Overflow Report'!$L287="Release [Sewer], Dry Weather",'Overflow Report'!$AA287="April"),'Overflow Report'!$N287,"0")</f>
        <v>0</v>
      </c>
      <c r="BA289" s="176" t="str">
        <f>IF(AND('Overflow Report'!$L287="Release [Sewer], Dry Weather",'Overflow Report'!$AA287="May"),'Overflow Report'!$N287,"0")</f>
        <v>0</v>
      </c>
      <c r="BB289" s="176" t="str">
        <f>IF(AND('Overflow Report'!$L287="Release [Sewer], Dry Weather",'Overflow Report'!$AA287="June"),'Overflow Report'!$N287,"0")</f>
        <v>0</v>
      </c>
      <c r="BC289" s="176" t="str">
        <f>IF(AND('Overflow Report'!$L287="Release [Sewer], Dry Weather",'Overflow Report'!$AA287="July"),'Overflow Report'!$N287,"0")</f>
        <v>0</v>
      </c>
      <c r="BD289" s="176" t="str">
        <f>IF(AND('Overflow Report'!$L287="Release [Sewer], Dry Weather",'Overflow Report'!$AA287="August"),'Overflow Report'!$N287,"0")</f>
        <v>0</v>
      </c>
      <c r="BE289" s="176" t="str">
        <f>IF(AND('Overflow Report'!$L287="Release [Sewer], Dry Weather",'Overflow Report'!$AA287="September"),'Overflow Report'!$N287,"0")</f>
        <v>0</v>
      </c>
      <c r="BF289" s="176" t="str">
        <f>IF(AND('Overflow Report'!$L287="Release [Sewer], Dry Weather",'Overflow Report'!$AA287="October"),'Overflow Report'!$N287,"0")</f>
        <v>0</v>
      </c>
      <c r="BG289" s="176" t="str">
        <f>IF(AND('Overflow Report'!$L287="Release [Sewer], Dry Weather",'Overflow Report'!$AA287="November"),'Overflow Report'!$N287,"0")</f>
        <v>0</v>
      </c>
      <c r="BH289" s="176" t="str">
        <f>IF(AND('Overflow Report'!$L287="Release [Sewer], Dry Weather",'Overflow Report'!$AA287="December"),'Overflow Report'!$N287,"0")</f>
        <v>0</v>
      </c>
      <c r="BI289" s="176"/>
      <c r="BJ289" s="176" t="str">
        <f>IF(AND('Overflow Report'!$L287="Release [Sewer], Wet Weather",'Overflow Report'!$AA287="January"),'Overflow Report'!$N287,"0")</f>
        <v>0</v>
      </c>
      <c r="BK289" s="176" t="str">
        <f>IF(AND('Overflow Report'!$L287="Release [Sewer], Wet Weather",'Overflow Report'!$AA287="February"),'Overflow Report'!$N287,"0")</f>
        <v>0</v>
      </c>
      <c r="BL289" s="176" t="str">
        <f>IF(AND('Overflow Report'!$L287="Release [Sewer], Wet Weather",'Overflow Report'!$AA287="March"),'Overflow Report'!$N287,"0")</f>
        <v>0</v>
      </c>
      <c r="BM289" s="176" t="str">
        <f>IF(AND('Overflow Report'!$L287="Release [Sewer], Wet Weather",'Overflow Report'!$AA287="April"),'Overflow Report'!$N287,"0")</f>
        <v>0</v>
      </c>
      <c r="BN289" s="176" t="str">
        <f>IF(AND('Overflow Report'!$L287="Release [Sewer], Wet Weather",'Overflow Report'!$AA287="May"),'Overflow Report'!$N287,"0")</f>
        <v>0</v>
      </c>
      <c r="BO289" s="176" t="str">
        <f>IF(AND('Overflow Report'!$L287="Release [Sewer], Wet Weather",'Overflow Report'!$AA287="June"),'Overflow Report'!$N287,"0")</f>
        <v>0</v>
      </c>
      <c r="BP289" s="176" t="str">
        <f>IF(AND('Overflow Report'!$L287="Release [Sewer], Wet Weather",'Overflow Report'!$AA287="July"),'Overflow Report'!$N287,"0")</f>
        <v>0</v>
      </c>
      <c r="BQ289" s="176" t="str">
        <f>IF(AND('Overflow Report'!$L287="Release [Sewer], Wet Weather",'Overflow Report'!$AA287="August"),'Overflow Report'!$N287,"0")</f>
        <v>0</v>
      </c>
      <c r="BR289" s="176" t="str">
        <f>IF(AND('Overflow Report'!$L287="Release [Sewer], Wet Weather",'Overflow Report'!$AA287="September"),'Overflow Report'!$N287,"0")</f>
        <v>0</v>
      </c>
      <c r="BS289" s="176" t="str">
        <f>IF(AND('Overflow Report'!$L287="Release [Sewer], Wet Weather",'Overflow Report'!$AA287="October"),'Overflow Report'!$N287,"0")</f>
        <v>0</v>
      </c>
      <c r="BT289" s="176" t="str">
        <f>IF(AND('Overflow Report'!$L287="Release [Sewer], Wet Weather",'Overflow Report'!$AA287="November"),'Overflow Report'!$N287,"0")</f>
        <v>0</v>
      </c>
      <c r="BU289" s="176" t="str">
        <f>IF(AND('Overflow Report'!$L287="Release [Sewer], Wet Weather",'Overflow Report'!$AA287="December"),'Overflow Report'!$N287,"0")</f>
        <v>0</v>
      </c>
      <c r="BV289" s="176"/>
      <c r="BW289" s="176"/>
      <c r="BX289" s="176"/>
      <c r="BY289" s="176"/>
      <c r="BZ289" s="176"/>
      <c r="CA289" s="176"/>
      <c r="CB289" s="176"/>
      <c r="CC289" s="176"/>
      <c r="CD289" s="176"/>
      <c r="CE289" s="176"/>
      <c r="CF289" s="176"/>
      <c r="CG289" s="176"/>
      <c r="CH289" s="176"/>
      <c r="CI289" s="176"/>
      <c r="CJ289" s="176"/>
      <c r="DK289" s="159"/>
      <c r="DL289" s="159"/>
      <c r="DM289" s="159"/>
      <c r="DN289" s="159"/>
      <c r="DO289" s="159"/>
      <c r="DP289" s="159"/>
      <c r="DQ289" s="159"/>
      <c r="DR289" s="159"/>
      <c r="DS289" s="159"/>
      <c r="DT289" s="159"/>
      <c r="DU289" s="159"/>
      <c r="DV289" s="159"/>
      <c r="DW289" s="159"/>
      <c r="DX289" s="159"/>
    </row>
    <row r="290" spans="3:128" s="173" customFormat="1" ht="15">
      <c r="C290" s="174"/>
      <c r="D290" s="174"/>
      <c r="E290" s="174"/>
      <c r="R290" s="176"/>
      <c r="S290" s="176"/>
      <c r="T290" s="176"/>
      <c r="U290" s="176"/>
      <c r="V290" s="176"/>
      <c r="W290" s="176" t="str">
        <f>IF(AND('Overflow Report'!$L288="SSO, Dry Weather",'Overflow Report'!$AA288="January"),'Overflow Report'!$N288,"0")</f>
        <v>0</v>
      </c>
      <c r="X290" s="176" t="str">
        <f>IF(AND('Overflow Report'!$L288="SSO, Dry Weather",'Overflow Report'!$AA288="February"),'Overflow Report'!$N288,"0")</f>
        <v>0</v>
      </c>
      <c r="Y290" s="176" t="str">
        <f>IF(AND('Overflow Report'!$L288="SSO, Dry Weather",'Overflow Report'!$AA288="March"),'Overflow Report'!$N288,"0")</f>
        <v>0</v>
      </c>
      <c r="Z290" s="176" t="str">
        <f>IF(AND('Overflow Report'!$L288="SSO, Dry Weather",'Overflow Report'!$AA288="April"),'Overflow Report'!$N288,"0")</f>
        <v>0</v>
      </c>
      <c r="AA290" s="176" t="str">
        <f>IF(AND('Overflow Report'!$L288="SSO, Dry Weather",'Overflow Report'!$AA288="May"),'Overflow Report'!$N288,"0")</f>
        <v>0</v>
      </c>
      <c r="AB290" s="176" t="str">
        <f>IF(AND('Overflow Report'!$L288="SSO, Dry Weather",'Overflow Report'!$AA288="June"),'Overflow Report'!$N288,"0")</f>
        <v>0</v>
      </c>
      <c r="AC290" s="176" t="str">
        <f>IF(AND('Overflow Report'!$L288="SSO, Dry Weather",'Overflow Report'!$AA288="July"),'Overflow Report'!$N288,"0")</f>
        <v>0</v>
      </c>
      <c r="AD290" s="176" t="str">
        <f>IF(AND('Overflow Report'!$L288="SSO, Dry Weather",'Overflow Report'!$AA288="August"),'Overflow Report'!$N288,"0")</f>
        <v>0</v>
      </c>
      <c r="AE290" s="176" t="str">
        <f>IF(AND('Overflow Report'!$L288="SSO, Dry Weather",'Overflow Report'!$AA288="September"),'Overflow Report'!$N288,"0")</f>
        <v>0</v>
      </c>
      <c r="AF290" s="176" t="str">
        <f>IF(AND('Overflow Report'!$L288="SSO, Dry Weather",'Overflow Report'!$AA288="October"),'Overflow Report'!$N288,"0")</f>
        <v>0</v>
      </c>
      <c r="AG290" s="176" t="str">
        <f>IF(AND('Overflow Report'!$L288="SSO, Dry Weather",'Overflow Report'!$AA288="November"),'Overflow Report'!$N288,"0")</f>
        <v>0</v>
      </c>
      <c r="AH290" s="176" t="str">
        <f>IF(AND('Overflow Report'!$L288="SSO, Dry Weather",'Overflow Report'!$AA288="December"),'Overflow Report'!$N288,"0")</f>
        <v>0</v>
      </c>
      <c r="AI290" s="176"/>
      <c r="AJ290" s="176" t="str">
        <f>IF(AND('Overflow Report'!$L288="SSO, Wet Weather",'Overflow Report'!$AA288="January"),'Overflow Report'!$N288,"0")</f>
        <v>0</v>
      </c>
      <c r="AK290" s="176" t="str">
        <f>IF(AND('Overflow Report'!$L288="SSO, Wet Weather",'Overflow Report'!$AA288="February"),'Overflow Report'!$N288,"0")</f>
        <v>0</v>
      </c>
      <c r="AL290" s="176" t="str">
        <f>IF(AND('Overflow Report'!$L288="SSO, Wet Weather",'Overflow Report'!$AA288="March"),'Overflow Report'!$N288,"0")</f>
        <v>0</v>
      </c>
      <c r="AM290" s="176" t="str">
        <f>IF(AND('Overflow Report'!$L288="SSO, Wet Weather",'Overflow Report'!$AA288="April"),'Overflow Report'!$N288,"0")</f>
        <v>0</v>
      </c>
      <c r="AN290" s="176" t="str">
        <f>IF(AND('Overflow Report'!$L288="SSO, Wet Weather",'Overflow Report'!$AA288="May"),'Overflow Report'!$N288,"0")</f>
        <v>0</v>
      </c>
      <c r="AO290" s="176" t="str">
        <f>IF(AND('Overflow Report'!$L288="SSO, Wet Weather",'Overflow Report'!$AA288="June"),'Overflow Report'!$N288,"0")</f>
        <v>0</v>
      </c>
      <c r="AP290" s="176" t="str">
        <f>IF(AND('Overflow Report'!$L288="SSO, Wet Weather",'Overflow Report'!$AA288="July"),'Overflow Report'!$N288,"0")</f>
        <v>0</v>
      </c>
      <c r="AQ290" s="176" t="str">
        <f>IF(AND('Overflow Report'!$L288="SSO, Wet Weather",'Overflow Report'!$AA288="August"),'Overflow Report'!$N288,"0")</f>
        <v>0</v>
      </c>
      <c r="AR290" s="176" t="str">
        <f>IF(AND('Overflow Report'!$L288="SSO, Wet Weather",'Overflow Report'!$AA288="September"),'Overflow Report'!$N288,"0")</f>
        <v>0</v>
      </c>
      <c r="AS290" s="176" t="str">
        <f>IF(AND('Overflow Report'!$L288="SSO, Wet Weather",'Overflow Report'!$AA288="October"),'Overflow Report'!$N288,"0")</f>
        <v>0</v>
      </c>
      <c r="AT290" s="176" t="str">
        <f>IF(AND('Overflow Report'!$L288="SSO, Wet Weather",'Overflow Report'!$AA288="November"),'Overflow Report'!$N288,"0")</f>
        <v>0</v>
      </c>
      <c r="AU290" s="176" t="str">
        <f>IF(AND('Overflow Report'!$L288="SSO, Wet Weather",'Overflow Report'!$AA288="December"),'Overflow Report'!$N288,"0")</f>
        <v>0</v>
      </c>
      <c r="AV290" s="176"/>
      <c r="AW290" s="176" t="str">
        <f>IF(AND('Overflow Report'!$L288="Release [Sewer], Dry Weather",'Overflow Report'!$AA288="January"),'Overflow Report'!$N288,"0")</f>
        <v>0</v>
      </c>
      <c r="AX290" s="176" t="str">
        <f>IF(AND('Overflow Report'!$L288="Release [Sewer], Dry Weather",'Overflow Report'!$AA288="February"),'Overflow Report'!$N288,"0")</f>
        <v>0</v>
      </c>
      <c r="AY290" s="176" t="str">
        <f>IF(AND('Overflow Report'!$L288="Release [Sewer], Dry Weather",'Overflow Report'!$AA288="March"),'Overflow Report'!$N288,"0")</f>
        <v>0</v>
      </c>
      <c r="AZ290" s="176" t="str">
        <f>IF(AND('Overflow Report'!$L288="Release [Sewer], Dry Weather",'Overflow Report'!$AA288="April"),'Overflow Report'!$N288,"0")</f>
        <v>0</v>
      </c>
      <c r="BA290" s="176" t="str">
        <f>IF(AND('Overflow Report'!$L288="Release [Sewer], Dry Weather",'Overflow Report'!$AA288="May"),'Overflow Report'!$N288,"0")</f>
        <v>0</v>
      </c>
      <c r="BB290" s="176" t="str">
        <f>IF(AND('Overflow Report'!$L288="Release [Sewer], Dry Weather",'Overflow Report'!$AA288="June"),'Overflow Report'!$N288,"0")</f>
        <v>0</v>
      </c>
      <c r="BC290" s="176" t="str">
        <f>IF(AND('Overflow Report'!$L288="Release [Sewer], Dry Weather",'Overflow Report'!$AA288="July"),'Overflow Report'!$N288,"0")</f>
        <v>0</v>
      </c>
      <c r="BD290" s="176" t="str">
        <f>IF(AND('Overflow Report'!$L288="Release [Sewer], Dry Weather",'Overflow Report'!$AA288="August"),'Overflow Report'!$N288,"0")</f>
        <v>0</v>
      </c>
      <c r="BE290" s="176" t="str">
        <f>IF(AND('Overflow Report'!$L288="Release [Sewer], Dry Weather",'Overflow Report'!$AA288="September"),'Overflow Report'!$N288,"0")</f>
        <v>0</v>
      </c>
      <c r="BF290" s="176" t="str">
        <f>IF(AND('Overflow Report'!$L288="Release [Sewer], Dry Weather",'Overflow Report'!$AA288="October"),'Overflow Report'!$N288,"0")</f>
        <v>0</v>
      </c>
      <c r="BG290" s="176" t="str">
        <f>IF(AND('Overflow Report'!$L288="Release [Sewer], Dry Weather",'Overflow Report'!$AA288="November"),'Overflow Report'!$N288,"0")</f>
        <v>0</v>
      </c>
      <c r="BH290" s="176" t="str">
        <f>IF(AND('Overflow Report'!$L288="Release [Sewer], Dry Weather",'Overflow Report'!$AA288="December"),'Overflow Report'!$N288,"0")</f>
        <v>0</v>
      </c>
      <c r="BI290" s="176"/>
      <c r="BJ290" s="176" t="str">
        <f>IF(AND('Overflow Report'!$L288="Release [Sewer], Wet Weather",'Overflow Report'!$AA288="January"),'Overflow Report'!$N288,"0")</f>
        <v>0</v>
      </c>
      <c r="BK290" s="176" t="str">
        <f>IF(AND('Overflow Report'!$L288="Release [Sewer], Wet Weather",'Overflow Report'!$AA288="February"),'Overflow Report'!$N288,"0")</f>
        <v>0</v>
      </c>
      <c r="BL290" s="176" t="str">
        <f>IF(AND('Overflow Report'!$L288="Release [Sewer], Wet Weather",'Overflow Report'!$AA288="March"),'Overflow Report'!$N288,"0")</f>
        <v>0</v>
      </c>
      <c r="BM290" s="176" t="str">
        <f>IF(AND('Overflow Report'!$L288="Release [Sewer], Wet Weather",'Overflow Report'!$AA288="April"),'Overflow Report'!$N288,"0")</f>
        <v>0</v>
      </c>
      <c r="BN290" s="176" t="str">
        <f>IF(AND('Overflow Report'!$L288="Release [Sewer], Wet Weather",'Overflow Report'!$AA288="May"),'Overflow Report'!$N288,"0")</f>
        <v>0</v>
      </c>
      <c r="BO290" s="176" t="str">
        <f>IF(AND('Overflow Report'!$L288="Release [Sewer], Wet Weather",'Overflow Report'!$AA288="June"),'Overflow Report'!$N288,"0")</f>
        <v>0</v>
      </c>
      <c r="BP290" s="176" t="str">
        <f>IF(AND('Overflow Report'!$L288="Release [Sewer], Wet Weather",'Overflow Report'!$AA288="July"),'Overflow Report'!$N288,"0")</f>
        <v>0</v>
      </c>
      <c r="BQ290" s="176" t="str">
        <f>IF(AND('Overflow Report'!$L288="Release [Sewer], Wet Weather",'Overflow Report'!$AA288="August"),'Overflow Report'!$N288,"0")</f>
        <v>0</v>
      </c>
      <c r="BR290" s="176" t="str">
        <f>IF(AND('Overflow Report'!$L288="Release [Sewer], Wet Weather",'Overflow Report'!$AA288="September"),'Overflow Report'!$N288,"0")</f>
        <v>0</v>
      </c>
      <c r="BS290" s="176" t="str">
        <f>IF(AND('Overflow Report'!$L288="Release [Sewer], Wet Weather",'Overflow Report'!$AA288="October"),'Overflow Report'!$N288,"0")</f>
        <v>0</v>
      </c>
      <c r="BT290" s="176" t="str">
        <f>IF(AND('Overflow Report'!$L288="Release [Sewer], Wet Weather",'Overflow Report'!$AA288="November"),'Overflow Report'!$N288,"0")</f>
        <v>0</v>
      </c>
      <c r="BU290" s="176" t="str">
        <f>IF(AND('Overflow Report'!$L288="Release [Sewer], Wet Weather",'Overflow Report'!$AA288="December"),'Overflow Report'!$N288,"0")</f>
        <v>0</v>
      </c>
      <c r="BV290" s="176"/>
      <c r="BW290" s="176"/>
      <c r="BX290" s="176"/>
      <c r="BY290" s="176"/>
      <c r="BZ290" s="176"/>
      <c r="CA290" s="176"/>
      <c r="CB290" s="176"/>
      <c r="CC290" s="176"/>
      <c r="CD290" s="176"/>
      <c r="CE290" s="176"/>
      <c r="CF290" s="176"/>
      <c r="CG290" s="176"/>
      <c r="CH290" s="176"/>
      <c r="CI290" s="176"/>
      <c r="CJ290" s="176"/>
      <c r="DK290" s="159"/>
      <c r="DL290" s="159"/>
      <c r="DM290" s="159"/>
      <c r="DN290" s="159"/>
      <c r="DO290" s="159"/>
      <c r="DP290" s="159"/>
      <c r="DQ290" s="159"/>
      <c r="DR290" s="159"/>
      <c r="DS290" s="159"/>
      <c r="DT290" s="159"/>
      <c r="DU290" s="159"/>
      <c r="DV290" s="159"/>
      <c r="DW290" s="159"/>
      <c r="DX290" s="159"/>
    </row>
    <row r="291" spans="3:128" s="173" customFormat="1" ht="15">
      <c r="C291" s="174"/>
      <c r="D291" s="174"/>
      <c r="E291" s="174"/>
      <c r="R291" s="176"/>
      <c r="S291" s="176"/>
      <c r="T291" s="176"/>
      <c r="U291" s="176"/>
      <c r="V291" s="176"/>
      <c r="W291" s="176" t="str">
        <f>IF(AND('Overflow Report'!$L289="SSO, Dry Weather",'Overflow Report'!$AA289="January"),'Overflow Report'!$N289,"0")</f>
        <v>0</v>
      </c>
      <c r="X291" s="176" t="str">
        <f>IF(AND('Overflow Report'!$L289="SSO, Dry Weather",'Overflow Report'!$AA289="February"),'Overflow Report'!$N289,"0")</f>
        <v>0</v>
      </c>
      <c r="Y291" s="176" t="str">
        <f>IF(AND('Overflow Report'!$L289="SSO, Dry Weather",'Overflow Report'!$AA289="March"),'Overflow Report'!$N289,"0")</f>
        <v>0</v>
      </c>
      <c r="Z291" s="176" t="str">
        <f>IF(AND('Overflow Report'!$L289="SSO, Dry Weather",'Overflow Report'!$AA289="April"),'Overflow Report'!$N289,"0")</f>
        <v>0</v>
      </c>
      <c r="AA291" s="176" t="str">
        <f>IF(AND('Overflow Report'!$L289="SSO, Dry Weather",'Overflow Report'!$AA289="May"),'Overflow Report'!$N289,"0")</f>
        <v>0</v>
      </c>
      <c r="AB291" s="176" t="str">
        <f>IF(AND('Overflow Report'!$L289="SSO, Dry Weather",'Overflow Report'!$AA289="June"),'Overflow Report'!$N289,"0")</f>
        <v>0</v>
      </c>
      <c r="AC291" s="176" t="str">
        <f>IF(AND('Overflow Report'!$L289="SSO, Dry Weather",'Overflow Report'!$AA289="July"),'Overflow Report'!$N289,"0")</f>
        <v>0</v>
      </c>
      <c r="AD291" s="176" t="str">
        <f>IF(AND('Overflow Report'!$L289="SSO, Dry Weather",'Overflow Report'!$AA289="August"),'Overflow Report'!$N289,"0")</f>
        <v>0</v>
      </c>
      <c r="AE291" s="176" t="str">
        <f>IF(AND('Overflow Report'!$L289="SSO, Dry Weather",'Overflow Report'!$AA289="September"),'Overflow Report'!$N289,"0")</f>
        <v>0</v>
      </c>
      <c r="AF291" s="176" t="str">
        <f>IF(AND('Overflow Report'!$L289="SSO, Dry Weather",'Overflow Report'!$AA289="October"),'Overflow Report'!$N289,"0")</f>
        <v>0</v>
      </c>
      <c r="AG291" s="176" t="str">
        <f>IF(AND('Overflow Report'!$L289="SSO, Dry Weather",'Overflow Report'!$AA289="November"),'Overflow Report'!$N289,"0")</f>
        <v>0</v>
      </c>
      <c r="AH291" s="176" t="str">
        <f>IF(AND('Overflow Report'!$L289="SSO, Dry Weather",'Overflow Report'!$AA289="December"),'Overflow Report'!$N289,"0")</f>
        <v>0</v>
      </c>
      <c r="AI291" s="176"/>
      <c r="AJ291" s="176" t="str">
        <f>IF(AND('Overflow Report'!$L289="SSO, Wet Weather",'Overflow Report'!$AA289="January"),'Overflow Report'!$N289,"0")</f>
        <v>0</v>
      </c>
      <c r="AK291" s="176" t="str">
        <f>IF(AND('Overflow Report'!$L289="SSO, Wet Weather",'Overflow Report'!$AA289="February"),'Overflow Report'!$N289,"0")</f>
        <v>0</v>
      </c>
      <c r="AL291" s="176" t="str">
        <f>IF(AND('Overflow Report'!$L289="SSO, Wet Weather",'Overflow Report'!$AA289="March"),'Overflow Report'!$N289,"0")</f>
        <v>0</v>
      </c>
      <c r="AM291" s="176" t="str">
        <f>IF(AND('Overflow Report'!$L289="SSO, Wet Weather",'Overflow Report'!$AA289="April"),'Overflow Report'!$N289,"0")</f>
        <v>0</v>
      </c>
      <c r="AN291" s="176" t="str">
        <f>IF(AND('Overflow Report'!$L289="SSO, Wet Weather",'Overflow Report'!$AA289="May"),'Overflow Report'!$N289,"0")</f>
        <v>0</v>
      </c>
      <c r="AO291" s="176" t="str">
        <f>IF(AND('Overflow Report'!$L289="SSO, Wet Weather",'Overflow Report'!$AA289="June"),'Overflow Report'!$N289,"0")</f>
        <v>0</v>
      </c>
      <c r="AP291" s="176" t="str">
        <f>IF(AND('Overflow Report'!$L289="SSO, Wet Weather",'Overflow Report'!$AA289="July"),'Overflow Report'!$N289,"0")</f>
        <v>0</v>
      </c>
      <c r="AQ291" s="176" t="str">
        <f>IF(AND('Overflow Report'!$L289="SSO, Wet Weather",'Overflow Report'!$AA289="August"),'Overflow Report'!$N289,"0")</f>
        <v>0</v>
      </c>
      <c r="AR291" s="176" t="str">
        <f>IF(AND('Overflow Report'!$L289="SSO, Wet Weather",'Overflow Report'!$AA289="September"),'Overflow Report'!$N289,"0")</f>
        <v>0</v>
      </c>
      <c r="AS291" s="176" t="str">
        <f>IF(AND('Overflow Report'!$L289="SSO, Wet Weather",'Overflow Report'!$AA289="October"),'Overflow Report'!$N289,"0")</f>
        <v>0</v>
      </c>
      <c r="AT291" s="176" t="str">
        <f>IF(AND('Overflow Report'!$L289="SSO, Wet Weather",'Overflow Report'!$AA289="November"),'Overflow Report'!$N289,"0")</f>
        <v>0</v>
      </c>
      <c r="AU291" s="176" t="str">
        <f>IF(AND('Overflow Report'!$L289="SSO, Wet Weather",'Overflow Report'!$AA289="December"),'Overflow Report'!$N289,"0")</f>
        <v>0</v>
      </c>
      <c r="AV291" s="176"/>
      <c r="AW291" s="176" t="str">
        <f>IF(AND('Overflow Report'!$L289="Release [Sewer], Dry Weather",'Overflow Report'!$AA289="January"),'Overflow Report'!$N289,"0")</f>
        <v>0</v>
      </c>
      <c r="AX291" s="176" t="str">
        <f>IF(AND('Overflow Report'!$L289="Release [Sewer], Dry Weather",'Overflow Report'!$AA289="February"),'Overflow Report'!$N289,"0")</f>
        <v>0</v>
      </c>
      <c r="AY291" s="176" t="str">
        <f>IF(AND('Overflow Report'!$L289="Release [Sewer], Dry Weather",'Overflow Report'!$AA289="March"),'Overflow Report'!$N289,"0")</f>
        <v>0</v>
      </c>
      <c r="AZ291" s="176" t="str">
        <f>IF(AND('Overflow Report'!$L289="Release [Sewer], Dry Weather",'Overflow Report'!$AA289="April"),'Overflow Report'!$N289,"0")</f>
        <v>0</v>
      </c>
      <c r="BA291" s="176" t="str">
        <f>IF(AND('Overflow Report'!$L289="Release [Sewer], Dry Weather",'Overflow Report'!$AA289="May"),'Overflow Report'!$N289,"0")</f>
        <v>0</v>
      </c>
      <c r="BB291" s="176" t="str">
        <f>IF(AND('Overflow Report'!$L289="Release [Sewer], Dry Weather",'Overflow Report'!$AA289="June"),'Overflow Report'!$N289,"0")</f>
        <v>0</v>
      </c>
      <c r="BC291" s="176" t="str">
        <f>IF(AND('Overflow Report'!$L289="Release [Sewer], Dry Weather",'Overflow Report'!$AA289="July"),'Overflow Report'!$N289,"0")</f>
        <v>0</v>
      </c>
      <c r="BD291" s="176" t="str">
        <f>IF(AND('Overflow Report'!$L289="Release [Sewer], Dry Weather",'Overflow Report'!$AA289="August"),'Overflow Report'!$N289,"0")</f>
        <v>0</v>
      </c>
      <c r="BE291" s="176" t="str">
        <f>IF(AND('Overflow Report'!$L289="Release [Sewer], Dry Weather",'Overflow Report'!$AA289="September"),'Overflow Report'!$N289,"0")</f>
        <v>0</v>
      </c>
      <c r="BF291" s="176" t="str">
        <f>IF(AND('Overflow Report'!$L289="Release [Sewer], Dry Weather",'Overflow Report'!$AA289="October"),'Overflow Report'!$N289,"0")</f>
        <v>0</v>
      </c>
      <c r="BG291" s="176" t="str">
        <f>IF(AND('Overflow Report'!$L289="Release [Sewer], Dry Weather",'Overflow Report'!$AA289="November"),'Overflow Report'!$N289,"0")</f>
        <v>0</v>
      </c>
      <c r="BH291" s="176" t="str">
        <f>IF(AND('Overflow Report'!$L289="Release [Sewer], Dry Weather",'Overflow Report'!$AA289="December"),'Overflow Report'!$N289,"0")</f>
        <v>0</v>
      </c>
      <c r="BI291" s="176"/>
      <c r="BJ291" s="176" t="str">
        <f>IF(AND('Overflow Report'!$L289="Release [Sewer], Wet Weather",'Overflow Report'!$AA289="January"),'Overflow Report'!$N289,"0")</f>
        <v>0</v>
      </c>
      <c r="BK291" s="176" t="str">
        <f>IF(AND('Overflow Report'!$L289="Release [Sewer], Wet Weather",'Overflow Report'!$AA289="February"),'Overflow Report'!$N289,"0")</f>
        <v>0</v>
      </c>
      <c r="BL291" s="176" t="str">
        <f>IF(AND('Overflow Report'!$L289="Release [Sewer], Wet Weather",'Overflow Report'!$AA289="March"),'Overflow Report'!$N289,"0")</f>
        <v>0</v>
      </c>
      <c r="BM291" s="176" t="str">
        <f>IF(AND('Overflow Report'!$L289="Release [Sewer], Wet Weather",'Overflow Report'!$AA289="April"),'Overflow Report'!$N289,"0")</f>
        <v>0</v>
      </c>
      <c r="BN291" s="176" t="str">
        <f>IF(AND('Overflow Report'!$L289="Release [Sewer], Wet Weather",'Overflow Report'!$AA289="May"),'Overflow Report'!$N289,"0")</f>
        <v>0</v>
      </c>
      <c r="BO291" s="176" t="str">
        <f>IF(AND('Overflow Report'!$L289="Release [Sewer], Wet Weather",'Overflow Report'!$AA289="June"),'Overflow Report'!$N289,"0")</f>
        <v>0</v>
      </c>
      <c r="BP291" s="176" t="str">
        <f>IF(AND('Overflow Report'!$L289="Release [Sewer], Wet Weather",'Overflow Report'!$AA289="July"),'Overflow Report'!$N289,"0")</f>
        <v>0</v>
      </c>
      <c r="BQ291" s="176" t="str">
        <f>IF(AND('Overflow Report'!$L289="Release [Sewer], Wet Weather",'Overflow Report'!$AA289="August"),'Overflow Report'!$N289,"0")</f>
        <v>0</v>
      </c>
      <c r="BR291" s="176" t="str">
        <f>IF(AND('Overflow Report'!$L289="Release [Sewer], Wet Weather",'Overflow Report'!$AA289="September"),'Overflow Report'!$N289,"0")</f>
        <v>0</v>
      </c>
      <c r="BS291" s="176" t="str">
        <f>IF(AND('Overflow Report'!$L289="Release [Sewer], Wet Weather",'Overflow Report'!$AA289="October"),'Overflow Report'!$N289,"0")</f>
        <v>0</v>
      </c>
      <c r="BT291" s="176" t="str">
        <f>IF(AND('Overflow Report'!$L289="Release [Sewer], Wet Weather",'Overflow Report'!$AA289="November"),'Overflow Report'!$N289,"0")</f>
        <v>0</v>
      </c>
      <c r="BU291" s="176" t="str">
        <f>IF(AND('Overflow Report'!$L289="Release [Sewer], Wet Weather",'Overflow Report'!$AA289="December"),'Overflow Report'!$N289,"0")</f>
        <v>0</v>
      </c>
      <c r="BV291" s="176"/>
      <c r="BW291" s="176"/>
      <c r="BX291" s="176"/>
      <c r="BY291" s="176"/>
      <c r="BZ291" s="176"/>
      <c r="CA291" s="176"/>
      <c r="CB291" s="176"/>
      <c r="CC291" s="176"/>
      <c r="CD291" s="176"/>
      <c r="CE291" s="176"/>
      <c r="CF291" s="176"/>
      <c r="CG291" s="176"/>
      <c r="CH291" s="176"/>
      <c r="CI291" s="176"/>
      <c r="CJ291" s="176"/>
      <c r="DK291" s="159"/>
      <c r="DL291" s="159"/>
      <c r="DM291" s="159"/>
      <c r="DN291" s="159"/>
      <c r="DO291" s="159"/>
      <c r="DP291" s="159"/>
      <c r="DQ291" s="159"/>
      <c r="DR291" s="159"/>
      <c r="DS291" s="159"/>
      <c r="DT291" s="159"/>
      <c r="DU291" s="159"/>
      <c r="DV291" s="159"/>
      <c r="DW291" s="159"/>
      <c r="DX291" s="159"/>
    </row>
    <row r="292" spans="3:128" s="173" customFormat="1" ht="15">
      <c r="C292" s="174"/>
      <c r="D292" s="174"/>
      <c r="E292" s="174"/>
      <c r="R292" s="176"/>
      <c r="S292" s="176"/>
      <c r="T292" s="176"/>
      <c r="U292" s="176"/>
      <c r="V292" s="176"/>
      <c r="W292" s="176" t="str">
        <f>IF(AND('Overflow Report'!$L290="SSO, Dry Weather",'Overflow Report'!$AA290="January"),'Overflow Report'!$N290,"0")</f>
        <v>0</v>
      </c>
      <c r="X292" s="176" t="str">
        <f>IF(AND('Overflow Report'!$L290="SSO, Dry Weather",'Overflow Report'!$AA290="February"),'Overflow Report'!$N290,"0")</f>
        <v>0</v>
      </c>
      <c r="Y292" s="176" t="str">
        <f>IF(AND('Overflow Report'!$L290="SSO, Dry Weather",'Overflow Report'!$AA290="March"),'Overflow Report'!$N290,"0")</f>
        <v>0</v>
      </c>
      <c r="Z292" s="176" t="str">
        <f>IF(AND('Overflow Report'!$L290="SSO, Dry Weather",'Overflow Report'!$AA290="April"),'Overflow Report'!$N290,"0")</f>
        <v>0</v>
      </c>
      <c r="AA292" s="176" t="str">
        <f>IF(AND('Overflow Report'!$L290="SSO, Dry Weather",'Overflow Report'!$AA290="May"),'Overflow Report'!$N290,"0")</f>
        <v>0</v>
      </c>
      <c r="AB292" s="176" t="str">
        <f>IF(AND('Overflow Report'!$L290="SSO, Dry Weather",'Overflow Report'!$AA290="June"),'Overflow Report'!$N290,"0")</f>
        <v>0</v>
      </c>
      <c r="AC292" s="176" t="str">
        <f>IF(AND('Overflow Report'!$L290="SSO, Dry Weather",'Overflow Report'!$AA290="July"),'Overflow Report'!$N290,"0")</f>
        <v>0</v>
      </c>
      <c r="AD292" s="176" t="str">
        <f>IF(AND('Overflow Report'!$L290="SSO, Dry Weather",'Overflow Report'!$AA290="August"),'Overflow Report'!$N290,"0")</f>
        <v>0</v>
      </c>
      <c r="AE292" s="176" t="str">
        <f>IF(AND('Overflow Report'!$L290="SSO, Dry Weather",'Overflow Report'!$AA290="September"),'Overflow Report'!$N290,"0")</f>
        <v>0</v>
      </c>
      <c r="AF292" s="176" t="str">
        <f>IF(AND('Overflow Report'!$L290="SSO, Dry Weather",'Overflow Report'!$AA290="October"),'Overflow Report'!$N290,"0")</f>
        <v>0</v>
      </c>
      <c r="AG292" s="176" t="str">
        <f>IF(AND('Overflow Report'!$L290="SSO, Dry Weather",'Overflow Report'!$AA290="November"),'Overflow Report'!$N290,"0")</f>
        <v>0</v>
      </c>
      <c r="AH292" s="176" t="str">
        <f>IF(AND('Overflow Report'!$L290="SSO, Dry Weather",'Overflow Report'!$AA290="December"),'Overflow Report'!$N290,"0")</f>
        <v>0</v>
      </c>
      <c r="AI292" s="176"/>
      <c r="AJ292" s="176" t="str">
        <f>IF(AND('Overflow Report'!$L290="SSO, Wet Weather",'Overflow Report'!$AA290="January"),'Overflow Report'!$N290,"0")</f>
        <v>0</v>
      </c>
      <c r="AK292" s="176" t="str">
        <f>IF(AND('Overflow Report'!$L290="SSO, Wet Weather",'Overflow Report'!$AA290="February"),'Overflow Report'!$N290,"0")</f>
        <v>0</v>
      </c>
      <c r="AL292" s="176" t="str">
        <f>IF(AND('Overflow Report'!$L290="SSO, Wet Weather",'Overflow Report'!$AA290="March"),'Overflow Report'!$N290,"0")</f>
        <v>0</v>
      </c>
      <c r="AM292" s="176" t="str">
        <f>IF(AND('Overflow Report'!$L290="SSO, Wet Weather",'Overflow Report'!$AA290="April"),'Overflow Report'!$N290,"0")</f>
        <v>0</v>
      </c>
      <c r="AN292" s="176" t="str">
        <f>IF(AND('Overflow Report'!$L290="SSO, Wet Weather",'Overflow Report'!$AA290="May"),'Overflow Report'!$N290,"0")</f>
        <v>0</v>
      </c>
      <c r="AO292" s="176" t="str">
        <f>IF(AND('Overflow Report'!$L290="SSO, Wet Weather",'Overflow Report'!$AA290="June"),'Overflow Report'!$N290,"0")</f>
        <v>0</v>
      </c>
      <c r="AP292" s="176" t="str">
        <f>IF(AND('Overflow Report'!$L290="SSO, Wet Weather",'Overflow Report'!$AA290="July"),'Overflow Report'!$N290,"0")</f>
        <v>0</v>
      </c>
      <c r="AQ292" s="176" t="str">
        <f>IF(AND('Overflow Report'!$L290="SSO, Wet Weather",'Overflow Report'!$AA290="August"),'Overflow Report'!$N290,"0")</f>
        <v>0</v>
      </c>
      <c r="AR292" s="176" t="str">
        <f>IF(AND('Overflow Report'!$L290="SSO, Wet Weather",'Overflow Report'!$AA290="September"),'Overflow Report'!$N290,"0")</f>
        <v>0</v>
      </c>
      <c r="AS292" s="176" t="str">
        <f>IF(AND('Overflow Report'!$L290="SSO, Wet Weather",'Overflow Report'!$AA290="October"),'Overflow Report'!$N290,"0")</f>
        <v>0</v>
      </c>
      <c r="AT292" s="176" t="str">
        <f>IF(AND('Overflow Report'!$L290="SSO, Wet Weather",'Overflow Report'!$AA290="November"),'Overflow Report'!$N290,"0")</f>
        <v>0</v>
      </c>
      <c r="AU292" s="176" t="str">
        <f>IF(AND('Overflow Report'!$L290="SSO, Wet Weather",'Overflow Report'!$AA290="December"),'Overflow Report'!$N290,"0")</f>
        <v>0</v>
      </c>
      <c r="AV292" s="176"/>
      <c r="AW292" s="176" t="str">
        <f>IF(AND('Overflow Report'!$L290="Release [Sewer], Dry Weather",'Overflow Report'!$AA290="January"),'Overflow Report'!$N290,"0")</f>
        <v>0</v>
      </c>
      <c r="AX292" s="176" t="str">
        <f>IF(AND('Overflow Report'!$L290="Release [Sewer], Dry Weather",'Overflow Report'!$AA290="February"),'Overflow Report'!$N290,"0")</f>
        <v>0</v>
      </c>
      <c r="AY292" s="176" t="str">
        <f>IF(AND('Overflow Report'!$L290="Release [Sewer], Dry Weather",'Overflow Report'!$AA290="March"),'Overflow Report'!$N290,"0")</f>
        <v>0</v>
      </c>
      <c r="AZ292" s="176" t="str">
        <f>IF(AND('Overflow Report'!$L290="Release [Sewer], Dry Weather",'Overflow Report'!$AA290="April"),'Overflow Report'!$N290,"0")</f>
        <v>0</v>
      </c>
      <c r="BA292" s="176" t="str">
        <f>IF(AND('Overflow Report'!$L290="Release [Sewer], Dry Weather",'Overflow Report'!$AA290="May"),'Overflow Report'!$N290,"0")</f>
        <v>0</v>
      </c>
      <c r="BB292" s="176" t="str">
        <f>IF(AND('Overflow Report'!$L290="Release [Sewer], Dry Weather",'Overflow Report'!$AA290="June"),'Overflow Report'!$N290,"0")</f>
        <v>0</v>
      </c>
      <c r="BC292" s="176" t="str">
        <f>IF(AND('Overflow Report'!$L290="Release [Sewer], Dry Weather",'Overflow Report'!$AA290="July"),'Overflow Report'!$N290,"0")</f>
        <v>0</v>
      </c>
      <c r="BD292" s="176" t="str">
        <f>IF(AND('Overflow Report'!$L290="Release [Sewer], Dry Weather",'Overflow Report'!$AA290="August"),'Overflow Report'!$N290,"0")</f>
        <v>0</v>
      </c>
      <c r="BE292" s="176" t="str">
        <f>IF(AND('Overflow Report'!$L290="Release [Sewer], Dry Weather",'Overflow Report'!$AA290="September"),'Overflow Report'!$N290,"0")</f>
        <v>0</v>
      </c>
      <c r="BF292" s="176" t="str">
        <f>IF(AND('Overflow Report'!$L290="Release [Sewer], Dry Weather",'Overflow Report'!$AA290="October"),'Overflow Report'!$N290,"0")</f>
        <v>0</v>
      </c>
      <c r="BG292" s="176" t="str">
        <f>IF(AND('Overflow Report'!$L290="Release [Sewer], Dry Weather",'Overflow Report'!$AA290="November"),'Overflow Report'!$N290,"0")</f>
        <v>0</v>
      </c>
      <c r="BH292" s="176" t="str">
        <f>IF(AND('Overflow Report'!$L290="Release [Sewer], Dry Weather",'Overflow Report'!$AA290="December"),'Overflow Report'!$N290,"0")</f>
        <v>0</v>
      </c>
      <c r="BI292" s="176"/>
      <c r="BJ292" s="176" t="str">
        <f>IF(AND('Overflow Report'!$L290="Release [Sewer], Wet Weather",'Overflow Report'!$AA290="January"),'Overflow Report'!$N290,"0")</f>
        <v>0</v>
      </c>
      <c r="BK292" s="176" t="str">
        <f>IF(AND('Overflow Report'!$L290="Release [Sewer], Wet Weather",'Overflow Report'!$AA290="February"),'Overflow Report'!$N290,"0")</f>
        <v>0</v>
      </c>
      <c r="BL292" s="176" t="str">
        <f>IF(AND('Overflow Report'!$L290="Release [Sewer], Wet Weather",'Overflow Report'!$AA290="March"),'Overflow Report'!$N290,"0")</f>
        <v>0</v>
      </c>
      <c r="BM292" s="176" t="str">
        <f>IF(AND('Overflow Report'!$L290="Release [Sewer], Wet Weather",'Overflow Report'!$AA290="April"),'Overflow Report'!$N290,"0")</f>
        <v>0</v>
      </c>
      <c r="BN292" s="176" t="str">
        <f>IF(AND('Overflow Report'!$L290="Release [Sewer], Wet Weather",'Overflow Report'!$AA290="May"),'Overflow Report'!$N290,"0")</f>
        <v>0</v>
      </c>
      <c r="BO292" s="176" t="str">
        <f>IF(AND('Overflow Report'!$L290="Release [Sewer], Wet Weather",'Overflow Report'!$AA290="June"),'Overflow Report'!$N290,"0")</f>
        <v>0</v>
      </c>
      <c r="BP292" s="176" t="str">
        <f>IF(AND('Overflow Report'!$L290="Release [Sewer], Wet Weather",'Overflow Report'!$AA290="July"),'Overflow Report'!$N290,"0")</f>
        <v>0</v>
      </c>
      <c r="BQ292" s="176" t="str">
        <f>IF(AND('Overflow Report'!$L290="Release [Sewer], Wet Weather",'Overflow Report'!$AA290="August"),'Overflow Report'!$N290,"0")</f>
        <v>0</v>
      </c>
      <c r="BR292" s="176" t="str">
        <f>IF(AND('Overflow Report'!$L290="Release [Sewer], Wet Weather",'Overflow Report'!$AA290="September"),'Overflow Report'!$N290,"0")</f>
        <v>0</v>
      </c>
      <c r="BS292" s="176" t="str">
        <f>IF(AND('Overflow Report'!$L290="Release [Sewer], Wet Weather",'Overflow Report'!$AA290="October"),'Overflow Report'!$N290,"0")</f>
        <v>0</v>
      </c>
      <c r="BT292" s="176" t="str">
        <f>IF(AND('Overflow Report'!$L290="Release [Sewer], Wet Weather",'Overflow Report'!$AA290="November"),'Overflow Report'!$N290,"0")</f>
        <v>0</v>
      </c>
      <c r="BU292" s="176" t="str">
        <f>IF(AND('Overflow Report'!$L290="Release [Sewer], Wet Weather",'Overflow Report'!$AA290="December"),'Overflow Report'!$N290,"0")</f>
        <v>0</v>
      </c>
      <c r="BV292" s="176"/>
      <c r="BW292" s="176"/>
      <c r="BX292" s="176"/>
      <c r="BY292" s="176"/>
      <c r="BZ292" s="176"/>
      <c r="CA292" s="176"/>
      <c r="CB292" s="176"/>
      <c r="CC292" s="176"/>
      <c r="CD292" s="176"/>
      <c r="CE292" s="176"/>
      <c r="CF292" s="176"/>
      <c r="CG292" s="176"/>
      <c r="CH292" s="176"/>
      <c r="CI292" s="176"/>
      <c r="CJ292" s="176"/>
      <c r="DK292" s="159"/>
      <c r="DL292" s="159"/>
      <c r="DM292" s="159"/>
      <c r="DN292" s="159"/>
      <c r="DO292" s="159"/>
      <c r="DP292" s="159"/>
      <c r="DQ292" s="159"/>
      <c r="DR292" s="159"/>
      <c r="DS292" s="159"/>
      <c r="DT292" s="159"/>
      <c r="DU292" s="159"/>
      <c r="DV292" s="159"/>
      <c r="DW292" s="159"/>
      <c r="DX292" s="159"/>
    </row>
    <row r="293" spans="3:128" s="173" customFormat="1" ht="15">
      <c r="C293" s="174"/>
      <c r="D293" s="174"/>
      <c r="E293" s="174"/>
      <c r="R293" s="176"/>
      <c r="S293" s="176"/>
      <c r="T293" s="176"/>
      <c r="U293" s="176"/>
      <c r="V293" s="176"/>
      <c r="W293" s="176" t="str">
        <f>IF(AND('Overflow Report'!$L291="SSO, Dry Weather",'Overflow Report'!$AA291="January"),'Overflow Report'!$N291,"0")</f>
        <v>0</v>
      </c>
      <c r="X293" s="176" t="str">
        <f>IF(AND('Overflow Report'!$L291="SSO, Dry Weather",'Overflow Report'!$AA291="February"),'Overflow Report'!$N291,"0")</f>
        <v>0</v>
      </c>
      <c r="Y293" s="176" t="str">
        <f>IF(AND('Overflow Report'!$L291="SSO, Dry Weather",'Overflow Report'!$AA291="March"),'Overflow Report'!$N291,"0")</f>
        <v>0</v>
      </c>
      <c r="Z293" s="176" t="str">
        <f>IF(AND('Overflow Report'!$L291="SSO, Dry Weather",'Overflow Report'!$AA291="April"),'Overflow Report'!$N291,"0")</f>
        <v>0</v>
      </c>
      <c r="AA293" s="176" t="str">
        <f>IF(AND('Overflow Report'!$L291="SSO, Dry Weather",'Overflow Report'!$AA291="May"),'Overflow Report'!$N291,"0")</f>
        <v>0</v>
      </c>
      <c r="AB293" s="176" t="str">
        <f>IF(AND('Overflow Report'!$L291="SSO, Dry Weather",'Overflow Report'!$AA291="June"),'Overflow Report'!$N291,"0")</f>
        <v>0</v>
      </c>
      <c r="AC293" s="176" t="str">
        <f>IF(AND('Overflow Report'!$L291="SSO, Dry Weather",'Overflow Report'!$AA291="July"),'Overflow Report'!$N291,"0")</f>
        <v>0</v>
      </c>
      <c r="AD293" s="176" t="str">
        <f>IF(AND('Overflow Report'!$L291="SSO, Dry Weather",'Overflow Report'!$AA291="August"),'Overflow Report'!$N291,"0")</f>
        <v>0</v>
      </c>
      <c r="AE293" s="176" t="str">
        <f>IF(AND('Overflow Report'!$L291="SSO, Dry Weather",'Overflow Report'!$AA291="September"),'Overflow Report'!$N291,"0")</f>
        <v>0</v>
      </c>
      <c r="AF293" s="176" t="str">
        <f>IF(AND('Overflow Report'!$L291="SSO, Dry Weather",'Overflow Report'!$AA291="October"),'Overflow Report'!$N291,"0")</f>
        <v>0</v>
      </c>
      <c r="AG293" s="176" t="str">
        <f>IF(AND('Overflow Report'!$L291="SSO, Dry Weather",'Overflow Report'!$AA291="November"),'Overflow Report'!$N291,"0")</f>
        <v>0</v>
      </c>
      <c r="AH293" s="176" t="str">
        <f>IF(AND('Overflow Report'!$L291="SSO, Dry Weather",'Overflow Report'!$AA291="December"),'Overflow Report'!$N291,"0")</f>
        <v>0</v>
      </c>
      <c r="AI293" s="176"/>
      <c r="AJ293" s="176" t="str">
        <f>IF(AND('Overflow Report'!$L291="SSO, Wet Weather",'Overflow Report'!$AA291="January"),'Overflow Report'!$N291,"0")</f>
        <v>0</v>
      </c>
      <c r="AK293" s="176" t="str">
        <f>IF(AND('Overflow Report'!$L291="SSO, Wet Weather",'Overflow Report'!$AA291="February"),'Overflow Report'!$N291,"0")</f>
        <v>0</v>
      </c>
      <c r="AL293" s="176" t="str">
        <f>IF(AND('Overflow Report'!$L291="SSO, Wet Weather",'Overflow Report'!$AA291="March"),'Overflow Report'!$N291,"0")</f>
        <v>0</v>
      </c>
      <c r="AM293" s="176" t="str">
        <f>IF(AND('Overflow Report'!$L291="SSO, Wet Weather",'Overflow Report'!$AA291="April"),'Overflow Report'!$N291,"0")</f>
        <v>0</v>
      </c>
      <c r="AN293" s="176" t="str">
        <f>IF(AND('Overflow Report'!$L291="SSO, Wet Weather",'Overflow Report'!$AA291="May"),'Overflow Report'!$N291,"0")</f>
        <v>0</v>
      </c>
      <c r="AO293" s="176" t="str">
        <f>IF(AND('Overflow Report'!$L291="SSO, Wet Weather",'Overflow Report'!$AA291="June"),'Overflow Report'!$N291,"0")</f>
        <v>0</v>
      </c>
      <c r="AP293" s="176" t="str">
        <f>IF(AND('Overflow Report'!$L291="SSO, Wet Weather",'Overflow Report'!$AA291="July"),'Overflow Report'!$N291,"0")</f>
        <v>0</v>
      </c>
      <c r="AQ293" s="176" t="str">
        <f>IF(AND('Overflow Report'!$L291="SSO, Wet Weather",'Overflow Report'!$AA291="August"),'Overflow Report'!$N291,"0")</f>
        <v>0</v>
      </c>
      <c r="AR293" s="176" t="str">
        <f>IF(AND('Overflow Report'!$L291="SSO, Wet Weather",'Overflow Report'!$AA291="September"),'Overflow Report'!$N291,"0")</f>
        <v>0</v>
      </c>
      <c r="AS293" s="176" t="str">
        <f>IF(AND('Overflow Report'!$L291="SSO, Wet Weather",'Overflow Report'!$AA291="October"),'Overflow Report'!$N291,"0")</f>
        <v>0</v>
      </c>
      <c r="AT293" s="176" t="str">
        <f>IF(AND('Overflow Report'!$L291="SSO, Wet Weather",'Overflow Report'!$AA291="November"),'Overflow Report'!$N291,"0")</f>
        <v>0</v>
      </c>
      <c r="AU293" s="176" t="str">
        <f>IF(AND('Overflow Report'!$L291="SSO, Wet Weather",'Overflow Report'!$AA291="December"),'Overflow Report'!$N291,"0")</f>
        <v>0</v>
      </c>
      <c r="AV293" s="176"/>
      <c r="AW293" s="176" t="str">
        <f>IF(AND('Overflow Report'!$L291="Release [Sewer], Dry Weather",'Overflow Report'!$AA291="January"),'Overflow Report'!$N291,"0")</f>
        <v>0</v>
      </c>
      <c r="AX293" s="176" t="str">
        <f>IF(AND('Overflow Report'!$L291="Release [Sewer], Dry Weather",'Overflow Report'!$AA291="February"),'Overflow Report'!$N291,"0")</f>
        <v>0</v>
      </c>
      <c r="AY293" s="176" t="str">
        <f>IF(AND('Overflow Report'!$L291="Release [Sewer], Dry Weather",'Overflow Report'!$AA291="March"),'Overflow Report'!$N291,"0")</f>
        <v>0</v>
      </c>
      <c r="AZ293" s="176" t="str">
        <f>IF(AND('Overflow Report'!$L291="Release [Sewer], Dry Weather",'Overflow Report'!$AA291="April"),'Overflow Report'!$N291,"0")</f>
        <v>0</v>
      </c>
      <c r="BA293" s="176" t="str">
        <f>IF(AND('Overflow Report'!$L291="Release [Sewer], Dry Weather",'Overflow Report'!$AA291="May"),'Overflow Report'!$N291,"0")</f>
        <v>0</v>
      </c>
      <c r="BB293" s="176" t="str">
        <f>IF(AND('Overflow Report'!$L291="Release [Sewer], Dry Weather",'Overflow Report'!$AA291="June"),'Overflow Report'!$N291,"0")</f>
        <v>0</v>
      </c>
      <c r="BC293" s="176" t="str">
        <f>IF(AND('Overflow Report'!$L291="Release [Sewer], Dry Weather",'Overflow Report'!$AA291="July"),'Overflow Report'!$N291,"0")</f>
        <v>0</v>
      </c>
      <c r="BD293" s="176" t="str">
        <f>IF(AND('Overflow Report'!$L291="Release [Sewer], Dry Weather",'Overflow Report'!$AA291="August"),'Overflow Report'!$N291,"0")</f>
        <v>0</v>
      </c>
      <c r="BE293" s="176" t="str">
        <f>IF(AND('Overflow Report'!$L291="Release [Sewer], Dry Weather",'Overflow Report'!$AA291="September"),'Overflow Report'!$N291,"0")</f>
        <v>0</v>
      </c>
      <c r="BF293" s="176" t="str">
        <f>IF(AND('Overflow Report'!$L291="Release [Sewer], Dry Weather",'Overflow Report'!$AA291="October"),'Overflow Report'!$N291,"0")</f>
        <v>0</v>
      </c>
      <c r="BG293" s="176" t="str">
        <f>IF(AND('Overflow Report'!$L291="Release [Sewer], Dry Weather",'Overflow Report'!$AA291="November"),'Overflow Report'!$N291,"0")</f>
        <v>0</v>
      </c>
      <c r="BH293" s="176" t="str">
        <f>IF(AND('Overflow Report'!$L291="Release [Sewer], Dry Weather",'Overflow Report'!$AA291="December"),'Overflow Report'!$N291,"0")</f>
        <v>0</v>
      </c>
      <c r="BI293" s="176"/>
      <c r="BJ293" s="176" t="str">
        <f>IF(AND('Overflow Report'!$L291="Release [Sewer], Wet Weather",'Overflow Report'!$AA291="January"),'Overflow Report'!$N291,"0")</f>
        <v>0</v>
      </c>
      <c r="BK293" s="176" t="str">
        <f>IF(AND('Overflow Report'!$L291="Release [Sewer], Wet Weather",'Overflow Report'!$AA291="February"),'Overflow Report'!$N291,"0")</f>
        <v>0</v>
      </c>
      <c r="BL293" s="176" t="str">
        <f>IF(AND('Overflow Report'!$L291="Release [Sewer], Wet Weather",'Overflow Report'!$AA291="March"),'Overflow Report'!$N291,"0")</f>
        <v>0</v>
      </c>
      <c r="BM293" s="176" t="str">
        <f>IF(AND('Overflow Report'!$L291="Release [Sewer], Wet Weather",'Overflow Report'!$AA291="April"),'Overflow Report'!$N291,"0")</f>
        <v>0</v>
      </c>
      <c r="BN293" s="176" t="str">
        <f>IF(AND('Overflow Report'!$L291="Release [Sewer], Wet Weather",'Overflow Report'!$AA291="May"),'Overflow Report'!$N291,"0")</f>
        <v>0</v>
      </c>
      <c r="BO293" s="176" t="str">
        <f>IF(AND('Overflow Report'!$L291="Release [Sewer], Wet Weather",'Overflow Report'!$AA291="June"),'Overflow Report'!$N291,"0")</f>
        <v>0</v>
      </c>
      <c r="BP293" s="176" t="str">
        <f>IF(AND('Overflow Report'!$L291="Release [Sewer], Wet Weather",'Overflow Report'!$AA291="July"),'Overflow Report'!$N291,"0")</f>
        <v>0</v>
      </c>
      <c r="BQ293" s="176" t="str">
        <f>IF(AND('Overflow Report'!$L291="Release [Sewer], Wet Weather",'Overflow Report'!$AA291="August"),'Overflow Report'!$N291,"0")</f>
        <v>0</v>
      </c>
      <c r="BR293" s="176" t="str">
        <f>IF(AND('Overflow Report'!$L291="Release [Sewer], Wet Weather",'Overflow Report'!$AA291="September"),'Overflow Report'!$N291,"0")</f>
        <v>0</v>
      </c>
      <c r="BS293" s="176" t="str">
        <f>IF(AND('Overflow Report'!$L291="Release [Sewer], Wet Weather",'Overflow Report'!$AA291="October"),'Overflow Report'!$N291,"0")</f>
        <v>0</v>
      </c>
      <c r="BT293" s="176" t="str">
        <f>IF(AND('Overflow Report'!$L291="Release [Sewer], Wet Weather",'Overflow Report'!$AA291="November"),'Overflow Report'!$N291,"0")</f>
        <v>0</v>
      </c>
      <c r="BU293" s="176" t="str">
        <f>IF(AND('Overflow Report'!$L291="Release [Sewer], Wet Weather",'Overflow Report'!$AA291="December"),'Overflow Report'!$N291,"0")</f>
        <v>0</v>
      </c>
      <c r="BV293" s="176"/>
      <c r="BW293" s="176"/>
      <c r="BX293" s="176"/>
      <c r="BY293" s="176"/>
      <c r="BZ293" s="176"/>
      <c r="CA293" s="176"/>
      <c r="CB293" s="176"/>
      <c r="CC293" s="176"/>
      <c r="CD293" s="176"/>
      <c r="CE293" s="176"/>
      <c r="CF293" s="176"/>
      <c r="CG293" s="176"/>
      <c r="CH293" s="176"/>
      <c r="CI293" s="176"/>
      <c r="CJ293" s="176"/>
      <c r="DK293" s="159"/>
      <c r="DL293" s="159"/>
      <c r="DM293" s="159"/>
      <c r="DN293" s="159"/>
      <c r="DO293" s="159"/>
      <c r="DP293" s="159"/>
      <c r="DQ293" s="159"/>
      <c r="DR293" s="159"/>
      <c r="DS293" s="159"/>
      <c r="DT293" s="159"/>
      <c r="DU293" s="159"/>
      <c r="DV293" s="159"/>
      <c r="DW293" s="159"/>
      <c r="DX293" s="159"/>
    </row>
    <row r="294" spans="3:128" s="173" customFormat="1" ht="15">
      <c r="C294" s="174"/>
      <c r="D294" s="174"/>
      <c r="E294" s="174"/>
      <c r="R294" s="176"/>
      <c r="S294" s="176"/>
      <c r="T294" s="176"/>
      <c r="U294" s="176"/>
      <c r="V294" s="176"/>
      <c r="W294" s="176" t="str">
        <f>IF(AND('Overflow Report'!$L292="SSO, Dry Weather",'Overflow Report'!$AA292="January"),'Overflow Report'!$N292,"0")</f>
        <v>0</v>
      </c>
      <c r="X294" s="176" t="str">
        <f>IF(AND('Overflow Report'!$L292="SSO, Dry Weather",'Overflow Report'!$AA292="February"),'Overflow Report'!$N292,"0")</f>
        <v>0</v>
      </c>
      <c r="Y294" s="176" t="str">
        <f>IF(AND('Overflow Report'!$L292="SSO, Dry Weather",'Overflow Report'!$AA292="March"),'Overflow Report'!$N292,"0")</f>
        <v>0</v>
      </c>
      <c r="Z294" s="176" t="str">
        <f>IF(AND('Overflow Report'!$L292="SSO, Dry Weather",'Overflow Report'!$AA292="April"),'Overflow Report'!$N292,"0")</f>
        <v>0</v>
      </c>
      <c r="AA294" s="176" t="str">
        <f>IF(AND('Overflow Report'!$L292="SSO, Dry Weather",'Overflow Report'!$AA292="May"),'Overflow Report'!$N292,"0")</f>
        <v>0</v>
      </c>
      <c r="AB294" s="176" t="str">
        <f>IF(AND('Overflow Report'!$L292="SSO, Dry Weather",'Overflow Report'!$AA292="June"),'Overflow Report'!$N292,"0")</f>
        <v>0</v>
      </c>
      <c r="AC294" s="176" t="str">
        <f>IF(AND('Overflow Report'!$L292="SSO, Dry Weather",'Overflow Report'!$AA292="July"),'Overflow Report'!$N292,"0")</f>
        <v>0</v>
      </c>
      <c r="AD294" s="176" t="str">
        <f>IF(AND('Overflow Report'!$L292="SSO, Dry Weather",'Overflow Report'!$AA292="August"),'Overflow Report'!$N292,"0")</f>
        <v>0</v>
      </c>
      <c r="AE294" s="176" t="str">
        <f>IF(AND('Overflow Report'!$L292="SSO, Dry Weather",'Overflow Report'!$AA292="September"),'Overflow Report'!$N292,"0")</f>
        <v>0</v>
      </c>
      <c r="AF294" s="176" t="str">
        <f>IF(AND('Overflow Report'!$L292="SSO, Dry Weather",'Overflow Report'!$AA292="October"),'Overflow Report'!$N292,"0")</f>
        <v>0</v>
      </c>
      <c r="AG294" s="176" t="str">
        <f>IF(AND('Overflow Report'!$L292="SSO, Dry Weather",'Overflow Report'!$AA292="November"),'Overflow Report'!$N292,"0")</f>
        <v>0</v>
      </c>
      <c r="AH294" s="176" t="str">
        <f>IF(AND('Overflow Report'!$L292="SSO, Dry Weather",'Overflow Report'!$AA292="December"),'Overflow Report'!$N292,"0")</f>
        <v>0</v>
      </c>
      <c r="AI294" s="176"/>
      <c r="AJ294" s="176" t="str">
        <f>IF(AND('Overflow Report'!$L292="SSO, Wet Weather",'Overflow Report'!$AA292="January"),'Overflow Report'!$N292,"0")</f>
        <v>0</v>
      </c>
      <c r="AK294" s="176" t="str">
        <f>IF(AND('Overflow Report'!$L292="SSO, Wet Weather",'Overflow Report'!$AA292="February"),'Overflow Report'!$N292,"0")</f>
        <v>0</v>
      </c>
      <c r="AL294" s="176" t="str">
        <f>IF(AND('Overflow Report'!$L292="SSO, Wet Weather",'Overflow Report'!$AA292="March"),'Overflow Report'!$N292,"0")</f>
        <v>0</v>
      </c>
      <c r="AM294" s="176" t="str">
        <f>IF(AND('Overflow Report'!$L292="SSO, Wet Weather",'Overflow Report'!$AA292="April"),'Overflow Report'!$N292,"0")</f>
        <v>0</v>
      </c>
      <c r="AN294" s="176" t="str">
        <f>IF(AND('Overflow Report'!$L292="SSO, Wet Weather",'Overflow Report'!$AA292="May"),'Overflow Report'!$N292,"0")</f>
        <v>0</v>
      </c>
      <c r="AO294" s="176" t="str">
        <f>IF(AND('Overflow Report'!$L292="SSO, Wet Weather",'Overflow Report'!$AA292="June"),'Overflow Report'!$N292,"0")</f>
        <v>0</v>
      </c>
      <c r="AP294" s="176" t="str">
        <f>IF(AND('Overflow Report'!$L292="SSO, Wet Weather",'Overflow Report'!$AA292="July"),'Overflow Report'!$N292,"0")</f>
        <v>0</v>
      </c>
      <c r="AQ294" s="176" t="str">
        <f>IF(AND('Overflow Report'!$L292="SSO, Wet Weather",'Overflow Report'!$AA292="August"),'Overflow Report'!$N292,"0")</f>
        <v>0</v>
      </c>
      <c r="AR294" s="176" t="str">
        <f>IF(AND('Overflow Report'!$L292="SSO, Wet Weather",'Overflow Report'!$AA292="September"),'Overflow Report'!$N292,"0")</f>
        <v>0</v>
      </c>
      <c r="AS294" s="176" t="str">
        <f>IF(AND('Overflow Report'!$L292="SSO, Wet Weather",'Overflow Report'!$AA292="October"),'Overflow Report'!$N292,"0")</f>
        <v>0</v>
      </c>
      <c r="AT294" s="176" t="str">
        <f>IF(AND('Overflow Report'!$L292="SSO, Wet Weather",'Overflow Report'!$AA292="November"),'Overflow Report'!$N292,"0")</f>
        <v>0</v>
      </c>
      <c r="AU294" s="176" t="str">
        <f>IF(AND('Overflow Report'!$L292="SSO, Wet Weather",'Overflow Report'!$AA292="December"),'Overflow Report'!$N292,"0")</f>
        <v>0</v>
      </c>
      <c r="AV294" s="176"/>
      <c r="AW294" s="176" t="str">
        <f>IF(AND('Overflow Report'!$L292="Release [Sewer], Dry Weather",'Overflow Report'!$AA292="January"),'Overflow Report'!$N292,"0")</f>
        <v>0</v>
      </c>
      <c r="AX294" s="176" t="str">
        <f>IF(AND('Overflow Report'!$L292="Release [Sewer], Dry Weather",'Overflow Report'!$AA292="February"),'Overflow Report'!$N292,"0")</f>
        <v>0</v>
      </c>
      <c r="AY294" s="176" t="str">
        <f>IF(AND('Overflow Report'!$L292="Release [Sewer], Dry Weather",'Overflow Report'!$AA292="March"),'Overflow Report'!$N292,"0")</f>
        <v>0</v>
      </c>
      <c r="AZ294" s="176" t="str">
        <f>IF(AND('Overflow Report'!$L292="Release [Sewer], Dry Weather",'Overflow Report'!$AA292="April"),'Overflow Report'!$N292,"0")</f>
        <v>0</v>
      </c>
      <c r="BA294" s="176" t="str">
        <f>IF(AND('Overflow Report'!$L292="Release [Sewer], Dry Weather",'Overflow Report'!$AA292="May"),'Overflow Report'!$N292,"0")</f>
        <v>0</v>
      </c>
      <c r="BB294" s="176" t="str">
        <f>IF(AND('Overflow Report'!$L292="Release [Sewer], Dry Weather",'Overflow Report'!$AA292="June"),'Overflow Report'!$N292,"0")</f>
        <v>0</v>
      </c>
      <c r="BC294" s="176" t="str">
        <f>IF(AND('Overflow Report'!$L292="Release [Sewer], Dry Weather",'Overflow Report'!$AA292="July"),'Overflow Report'!$N292,"0")</f>
        <v>0</v>
      </c>
      <c r="BD294" s="176" t="str">
        <f>IF(AND('Overflow Report'!$L292="Release [Sewer], Dry Weather",'Overflow Report'!$AA292="August"),'Overflow Report'!$N292,"0")</f>
        <v>0</v>
      </c>
      <c r="BE294" s="176" t="str">
        <f>IF(AND('Overflow Report'!$L292="Release [Sewer], Dry Weather",'Overflow Report'!$AA292="September"),'Overflow Report'!$N292,"0")</f>
        <v>0</v>
      </c>
      <c r="BF294" s="176" t="str">
        <f>IF(AND('Overflow Report'!$L292="Release [Sewer], Dry Weather",'Overflow Report'!$AA292="October"),'Overflow Report'!$N292,"0")</f>
        <v>0</v>
      </c>
      <c r="BG294" s="176" t="str">
        <f>IF(AND('Overflow Report'!$L292="Release [Sewer], Dry Weather",'Overflow Report'!$AA292="November"),'Overflow Report'!$N292,"0")</f>
        <v>0</v>
      </c>
      <c r="BH294" s="176" t="str">
        <f>IF(AND('Overflow Report'!$L292="Release [Sewer], Dry Weather",'Overflow Report'!$AA292="December"),'Overflow Report'!$N292,"0")</f>
        <v>0</v>
      </c>
      <c r="BI294" s="176"/>
      <c r="BJ294" s="176" t="str">
        <f>IF(AND('Overflow Report'!$L292="Release [Sewer], Wet Weather",'Overflow Report'!$AA292="January"),'Overflow Report'!$N292,"0")</f>
        <v>0</v>
      </c>
      <c r="BK294" s="176" t="str">
        <f>IF(AND('Overflow Report'!$L292="Release [Sewer], Wet Weather",'Overflow Report'!$AA292="February"),'Overflow Report'!$N292,"0")</f>
        <v>0</v>
      </c>
      <c r="BL294" s="176" t="str">
        <f>IF(AND('Overflow Report'!$L292="Release [Sewer], Wet Weather",'Overflow Report'!$AA292="March"),'Overflow Report'!$N292,"0")</f>
        <v>0</v>
      </c>
      <c r="BM294" s="176" t="str">
        <f>IF(AND('Overflow Report'!$L292="Release [Sewer], Wet Weather",'Overflow Report'!$AA292="April"),'Overflow Report'!$N292,"0")</f>
        <v>0</v>
      </c>
      <c r="BN294" s="176" t="str">
        <f>IF(AND('Overflow Report'!$L292="Release [Sewer], Wet Weather",'Overflow Report'!$AA292="May"),'Overflow Report'!$N292,"0")</f>
        <v>0</v>
      </c>
      <c r="BO294" s="176" t="str">
        <f>IF(AND('Overflow Report'!$L292="Release [Sewer], Wet Weather",'Overflow Report'!$AA292="June"),'Overflow Report'!$N292,"0")</f>
        <v>0</v>
      </c>
      <c r="BP294" s="176" t="str">
        <f>IF(AND('Overflow Report'!$L292="Release [Sewer], Wet Weather",'Overflow Report'!$AA292="July"),'Overflow Report'!$N292,"0")</f>
        <v>0</v>
      </c>
      <c r="BQ294" s="176" t="str">
        <f>IF(AND('Overflow Report'!$L292="Release [Sewer], Wet Weather",'Overflow Report'!$AA292="August"),'Overflow Report'!$N292,"0")</f>
        <v>0</v>
      </c>
      <c r="BR294" s="176" t="str">
        <f>IF(AND('Overflow Report'!$L292="Release [Sewer], Wet Weather",'Overflow Report'!$AA292="September"),'Overflow Report'!$N292,"0")</f>
        <v>0</v>
      </c>
      <c r="BS294" s="176" t="str">
        <f>IF(AND('Overflow Report'!$L292="Release [Sewer], Wet Weather",'Overflow Report'!$AA292="October"),'Overflow Report'!$N292,"0")</f>
        <v>0</v>
      </c>
      <c r="BT294" s="176" t="str">
        <f>IF(AND('Overflow Report'!$L292="Release [Sewer], Wet Weather",'Overflow Report'!$AA292="November"),'Overflow Report'!$N292,"0")</f>
        <v>0</v>
      </c>
      <c r="BU294" s="176" t="str">
        <f>IF(AND('Overflow Report'!$L292="Release [Sewer], Wet Weather",'Overflow Report'!$AA292="December"),'Overflow Report'!$N292,"0")</f>
        <v>0</v>
      </c>
      <c r="BV294" s="176"/>
      <c r="BW294" s="176"/>
      <c r="BX294" s="176"/>
      <c r="BY294" s="176"/>
      <c r="BZ294" s="176"/>
      <c r="CA294" s="176"/>
      <c r="CB294" s="176"/>
      <c r="CC294" s="176"/>
      <c r="CD294" s="176"/>
      <c r="CE294" s="176"/>
      <c r="CF294" s="176"/>
      <c r="CG294" s="176"/>
      <c r="CH294" s="176"/>
      <c r="CI294" s="176"/>
      <c r="CJ294" s="176"/>
      <c r="DK294" s="159"/>
      <c r="DL294" s="159"/>
      <c r="DM294" s="159"/>
      <c r="DN294" s="159"/>
      <c r="DO294" s="159"/>
      <c r="DP294" s="159"/>
      <c r="DQ294" s="159"/>
      <c r="DR294" s="159"/>
      <c r="DS294" s="159"/>
      <c r="DT294" s="159"/>
      <c r="DU294" s="159"/>
      <c r="DV294" s="159"/>
      <c r="DW294" s="159"/>
      <c r="DX294" s="159"/>
    </row>
    <row r="295" spans="3:128" s="173" customFormat="1" ht="15">
      <c r="C295" s="174"/>
      <c r="D295" s="174"/>
      <c r="E295" s="174"/>
      <c r="R295" s="176"/>
      <c r="S295" s="176"/>
      <c r="T295" s="176"/>
      <c r="U295" s="176"/>
      <c r="V295" s="176"/>
      <c r="W295" s="176" t="str">
        <f>IF(AND('Overflow Report'!$L293="SSO, Dry Weather",'Overflow Report'!$AA293="January"),'Overflow Report'!$N293,"0")</f>
        <v>0</v>
      </c>
      <c r="X295" s="176" t="str">
        <f>IF(AND('Overflow Report'!$L293="SSO, Dry Weather",'Overflow Report'!$AA293="February"),'Overflow Report'!$N293,"0")</f>
        <v>0</v>
      </c>
      <c r="Y295" s="176" t="str">
        <f>IF(AND('Overflow Report'!$L293="SSO, Dry Weather",'Overflow Report'!$AA293="March"),'Overflow Report'!$N293,"0")</f>
        <v>0</v>
      </c>
      <c r="Z295" s="176" t="str">
        <f>IF(AND('Overflow Report'!$L293="SSO, Dry Weather",'Overflow Report'!$AA293="April"),'Overflow Report'!$N293,"0")</f>
        <v>0</v>
      </c>
      <c r="AA295" s="176" t="str">
        <f>IF(AND('Overflow Report'!$L293="SSO, Dry Weather",'Overflow Report'!$AA293="May"),'Overflow Report'!$N293,"0")</f>
        <v>0</v>
      </c>
      <c r="AB295" s="176" t="str">
        <f>IF(AND('Overflow Report'!$L293="SSO, Dry Weather",'Overflow Report'!$AA293="June"),'Overflow Report'!$N293,"0")</f>
        <v>0</v>
      </c>
      <c r="AC295" s="176" t="str">
        <f>IF(AND('Overflow Report'!$L293="SSO, Dry Weather",'Overflow Report'!$AA293="July"),'Overflow Report'!$N293,"0")</f>
        <v>0</v>
      </c>
      <c r="AD295" s="176" t="str">
        <f>IF(AND('Overflow Report'!$L293="SSO, Dry Weather",'Overflow Report'!$AA293="August"),'Overflow Report'!$N293,"0")</f>
        <v>0</v>
      </c>
      <c r="AE295" s="176" t="str">
        <f>IF(AND('Overflow Report'!$L293="SSO, Dry Weather",'Overflow Report'!$AA293="September"),'Overflow Report'!$N293,"0")</f>
        <v>0</v>
      </c>
      <c r="AF295" s="176" t="str">
        <f>IF(AND('Overflow Report'!$L293="SSO, Dry Weather",'Overflow Report'!$AA293="October"),'Overflow Report'!$N293,"0")</f>
        <v>0</v>
      </c>
      <c r="AG295" s="176" t="str">
        <f>IF(AND('Overflow Report'!$L293="SSO, Dry Weather",'Overflow Report'!$AA293="November"),'Overflow Report'!$N293,"0")</f>
        <v>0</v>
      </c>
      <c r="AH295" s="176" t="str">
        <f>IF(AND('Overflow Report'!$L293="SSO, Dry Weather",'Overflow Report'!$AA293="December"),'Overflow Report'!$N293,"0")</f>
        <v>0</v>
      </c>
      <c r="AI295" s="176"/>
      <c r="AJ295" s="176" t="str">
        <f>IF(AND('Overflow Report'!$L293="SSO, Wet Weather",'Overflow Report'!$AA293="January"),'Overflow Report'!$N293,"0")</f>
        <v>0</v>
      </c>
      <c r="AK295" s="176" t="str">
        <f>IF(AND('Overflow Report'!$L293="SSO, Wet Weather",'Overflow Report'!$AA293="February"),'Overflow Report'!$N293,"0")</f>
        <v>0</v>
      </c>
      <c r="AL295" s="176" t="str">
        <f>IF(AND('Overflow Report'!$L293="SSO, Wet Weather",'Overflow Report'!$AA293="March"),'Overflow Report'!$N293,"0")</f>
        <v>0</v>
      </c>
      <c r="AM295" s="176" t="str">
        <f>IF(AND('Overflow Report'!$L293="SSO, Wet Weather",'Overflow Report'!$AA293="April"),'Overflow Report'!$N293,"0")</f>
        <v>0</v>
      </c>
      <c r="AN295" s="176" t="str">
        <f>IF(AND('Overflow Report'!$L293="SSO, Wet Weather",'Overflow Report'!$AA293="May"),'Overflow Report'!$N293,"0")</f>
        <v>0</v>
      </c>
      <c r="AO295" s="176" t="str">
        <f>IF(AND('Overflow Report'!$L293="SSO, Wet Weather",'Overflow Report'!$AA293="June"),'Overflow Report'!$N293,"0")</f>
        <v>0</v>
      </c>
      <c r="AP295" s="176" t="str">
        <f>IF(AND('Overflow Report'!$L293="SSO, Wet Weather",'Overflow Report'!$AA293="July"),'Overflow Report'!$N293,"0")</f>
        <v>0</v>
      </c>
      <c r="AQ295" s="176" t="str">
        <f>IF(AND('Overflow Report'!$L293="SSO, Wet Weather",'Overflow Report'!$AA293="August"),'Overflow Report'!$N293,"0")</f>
        <v>0</v>
      </c>
      <c r="AR295" s="176" t="str">
        <f>IF(AND('Overflow Report'!$L293="SSO, Wet Weather",'Overflow Report'!$AA293="September"),'Overflow Report'!$N293,"0")</f>
        <v>0</v>
      </c>
      <c r="AS295" s="176" t="str">
        <f>IF(AND('Overflow Report'!$L293="SSO, Wet Weather",'Overflow Report'!$AA293="October"),'Overflow Report'!$N293,"0")</f>
        <v>0</v>
      </c>
      <c r="AT295" s="176" t="str">
        <f>IF(AND('Overflow Report'!$L293="SSO, Wet Weather",'Overflow Report'!$AA293="November"),'Overflow Report'!$N293,"0")</f>
        <v>0</v>
      </c>
      <c r="AU295" s="176" t="str">
        <f>IF(AND('Overflow Report'!$L293="SSO, Wet Weather",'Overflow Report'!$AA293="December"),'Overflow Report'!$N293,"0")</f>
        <v>0</v>
      </c>
      <c r="AV295" s="176"/>
      <c r="AW295" s="176" t="str">
        <f>IF(AND('Overflow Report'!$L293="Release [Sewer], Dry Weather",'Overflow Report'!$AA293="January"),'Overflow Report'!$N293,"0")</f>
        <v>0</v>
      </c>
      <c r="AX295" s="176" t="str">
        <f>IF(AND('Overflow Report'!$L293="Release [Sewer], Dry Weather",'Overflow Report'!$AA293="February"),'Overflow Report'!$N293,"0")</f>
        <v>0</v>
      </c>
      <c r="AY295" s="176" t="str">
        <f>IF(AND('Overflow Report'!$L293="Release [Sewer], Dry Weather",'Overflow Report'!$AA293="March"),'Overflow Report'!$N293,"0")</f>
        <v>0</v>
      </c>
      <c r="AZ295" s="176" t="str">
        <f>IF(AND('Overflow Report'!$L293="Release [Sewer], Dry Weather",'Overflow Report'!$AA293="April"),'Overflow Report'!$N293,"0")</f>
        <v>0</v>
      </c>
      <c r="BA295" s="176" t="str">
        <f>IF(AND('Overflow Report'!$L293="Release [Sewer], Dry Weather",'Overflow Report'!$AA293="May"),'Overflow Report'!$N293,"0")</f>
        <v>0</v>
      </c>
      <c r="BB295" s="176" t="str">
        <f>IF(AND('Overflow Report'!$L293="Release [Sewer], Dry Weather",'Overflow Report'!$AA293="June"),'Overflow Report'!$N293,"0")</f>
        <v>0</v>
      </c>
      <c r="BC295" s="176" t="str">
        <f>IF(AND('Overflow Report'!$L293="Release [Sewer], Dry Weather",'Overflow Report'!$AA293="July"),'Overflow Report'!$N293,"0")</f>
        <v>0</v>
      </c>
      <c r="BD295" s="176" t="str">
        <f>IF(AND('Overflow Report'!$L293="Release [Sewer], Dry Weather",'Overflow Report'!$AA293="August"),'Overflow Report'!$N293,"0")</f>
        <v>0</v>
      </c>
      <c r="BE295" s="176" t="str">
        <f>IF(AND('Overflow Report'!$L293="Release [Sewer], Dry Weather",'Overflow Report'!$AA293="September"),'Overflow Report'!$N293,"0")</f>
        <v>0</v>
      </c>
      <c r="BF295" s="176" t="str">
        <f>IF(AND('Overflow Report'!$L293="Release [Sewer], Dry Weather",'Overflow Report'!$AA293="October"),'Overflow Report'!$N293,"0")</f>
        <v>0</v>
      </c>
      <c r="BG295" s="176" t="str">
        <f>IF(AND('Overflow Report'!$L293="Release [Sewer], Dry Weather",'Overflow Report'!$AA293="November"),'Overflow Report'!$N293,"0")</f>
        <v>0</v>
      </c>
      <c r="BH295" s="176" t="str">
        <f>IF(AND('Overflow Report'!$L293="Release [Sewer], Dry Weather",'Overflow Report'!$AA293="December"),'Overflow Report'!$N293,"0")</f>
        <v>0</v>
      </c>
      <c r="BI295" s="176"/>
      <c r="BJ295" s="176" t="str">
        <f>IF(AND('Overflow Report'!$L293="Release [Sewer], Wet Weather",'Overflow Report'!$AA293="January"),'Overflow Report'!$N293,"0")</f>
        <v>0</v>
      </c>
      <c r="BK295" s="176" t="str">
        <f>IF(AND('Overflow Report'!$L293="Release [Sewer], Wet Weather",'Overflow Report'!$AA293="February"),'Overflow Report'!$N293,"0")</f>
        <v>0</v>
      </c>
      <c r="BL295" s="176" t="str">
        <f>IF(AND('Overflow Report'!$L293="Release [Sewer], Wet Weather",'Overflow Report'!$AA293="March"),'Overflow Report'!$N293,"0")</f>
        <v>0</v>
      </c>
      <c r="BM295" s="176" t="str">
        <f>IF(AND('Overflow Report'!$L293="Release [Sewer], Wet Weather",'Overflow Report'!$AA293="April"),'Overflow Report'!$N293,"0")</f>
        <v>0</v>
      </c>
      <c r="BN295" s="176" t="str">
        <f>IF(AND('Overflow Report'!$L293="Release [Sewer], Wet Weather",'Overflow Report'!$AA293="May"),'Overflow Report'!$N293,"0")</f>
        <v>0</v>
      </c>
      <c r="BO295" s="176" t="str">
        <f>IF(AND('Overflow Report'!$L293="Release [Sewer], Wet Weather",'Overflow Report'!$AA293="June"),'Overflow Report'!$N293,"0")</f>
        <v>0</v>
      </c>
      <c r="BP295" s="176" t="str">
        <f>IF(AND('Overflow Report'!$L293="Release [Sewer], Wet Weather",'Overflow Report'!$AA293="July"),'Overflow Report'!$N293,"0")</f>
        <v>0</v>
      </c>
      <c r="BQ295" s="176" t="str">
        <f>IF(AND('Overflow Report'!$L293="Release [Sewer], Wet Weather",'Overflow Report'!$AA293="August"),'Overflow Report'!$N293,"0")</f>
        <v>0</v>
      </c>
      <c r="BR295" s="176" t="str">
        <f>IF(AND('Overflow Report'!$L293="Release [Sewer], Wet Weather",'Overflow Report'!$AA293="September"),'Overflow Report'!$N293,"0")</f>
        <v>0</v>
      </c>
      <c r="BS295" s="176" t="str">
        <f>IF(AND('Overflow Report'!$L293="Release [Sewer], Wet Weather",'Overflow Report'!$AA293="October"),'Overflow Report'!$N293,"0")</f>
        <v>0</v>
      </c>
      <c r="BT295" s="176" t="str">
        <f>IF(AND('Overflow Report'!$L293="Release [Sewer], Wet Weather",'Overflow Report'!$AA293="November"),'Overflow Report'!$N293,"0")</f>
        <v>0</v>
      </c>
      <c r="BU295" s="176" t="str">
        <f>IF(AND('Overflow Report'!$L293="Release [Sewer], Wet Weather",'Overflow Report'!$AA293="December"),'Overflow Report'!$N293,"0")</f>
        <v>0</v>
      </c>
      <c r="BV295" s="176"/>
      <c r="BW295" s="176"/>
      <c r="BX295" s="176"/>
      <c r="BY295" s="176"/>
      <c r="BZ295" s="176"/>
      <c r="CA295" s="176"/>
      <c r="CB295" s="176"/>
      <c r="CC295" s="176"/>
      <c r="CD295" s="176"/>
      <c r="CE295" s="176"/>
      <c r="CF295" s="176"/>
      <c r="CG295" s="176"/>
      <c r="CH295" s="176"/>
      <c r="CI295" s="176"/>
      <c r="CJ295" s="176"/>
      <c r="DK295" s="159"/>
      <c r="DL295" s="159"/>
      <c r="DM295" s="159"/>
      <c r="DN295" s="159"/>
      <c r="DO295" s="159"/>
      <c r="DP295" s="159"/>
      <c r="DQ295" s="159"/>
      <c r="DR295" s="159"/>
      <c r="DS295" s="159"/>
      <c r="DT295" s="159"/>
      <c r="DU295" s="159"/>
      <c r="DV295" s="159"/>
      <c r="DW295" s="159"/>
      <c r="DX295" s="159"/>
    </row>
    <row r="296" spans="3:128" s="173" customFormat="1" ht="15">
      <c r="C296" s="174"/>
      <c r="D296" s="174"/>
      <c r="E296" s="174"/>
      <c r="R296" s="176"/>
      <c r="S296" s="176"/>
      <c r="T296" s="176"/>
      <c r="U296" s="176"/>
      <c r="V296" s="176"/>
      <c r="W296" s="176" t="str">
        <f>IF(AND('Overflow Report'!$L294="SSO, Dry Weather",'Overflow Report'!$AA294="January"),'Overflow Report'!$N294,"0")</f>
        <v>0</v>
      </c>
      <c r="X296" s="176" t="str">
        <f>IF(AND('Overflow Report'!$L294="SSO, Dry Weather",'Overflow Report'!$AA294="February"),'Overflow Report'!$N294,"0")</f>
        <v>0</v>
      </c>
      <c r="Y296" s="176" t="str">
        <f>IF(AND('Overflow Report'!$L294="SSO, Dry Weather",'Overflow Report'!$AA294="March"),'Overflow Report'!$N294,"0")</f>
        <v>0</v>
      </c>
      <c r="Z296" s="176" t="str">
        <f>IF(AND('Overflow Report'!$L294="SSO, Dry Weather",'Overflow Report'!$AA294="April"),'Overflow Report'!$N294,"0")</f>
        <v>0</v>
      </c>
      <c r="AA296" s="176" t="str">
        <f>IF(AND('Overflow Report'!$L294="SSO, Dry Weather",'Overflow Report'!$AA294="May"),'Overflow Report'!$N294,"0")</f>
        <v>0</v>
      </c>
      <c r="AB296" s="176" t="str">
        <f>IF(AND('Overflow Report'!$L294="SSO, Dry Weather",'Overflow Report'!$AA294="June"),'Overflow Report'!$N294,"0")</f>
        <v>0</v>
      </c>
      <c r="AC296" s="176" t="str">
        <f>IF(AND('Overflow Report'!$L294="SSO, Dry Weather",'Overflow Report'!$AA294="July"),'Overflow Report'!$N294,"0")</f>
        <v>0</v>
      </c>
      <c r="AD296" s="176" t="str">
        <f>IF(AND('Overflow Report'!$L294="SSO, Dry Weather",'Overflow Report'!$AA294="August"),'Overflow Report'!$N294,"0")</f>
        <v>0</v>
      </c>
      <c r="AE296" s="176" t="str">
        <f>IF(AND('Overflow Report'!$L294="SSO, Dry Weather",'Overflow Report'!$AA294="September"),'Overflow Report'!$N294,"0")</f>
        <v>0</v>
      </c>
      <c r="AF296" s="176" t="str">
        <f>IF(AND('Overflow Report'!$L294="SSO, Dry Weather",'Overflow Report'!$AA294="October"),'Overflow Report'!$N294,"0")</f>
        <v>0</v>
      </c>
      <c r="AG296" s="176" t="str">
        <f>IF(AND('Overflow Report'!$L294="SSO, Dry Weather",'Overflow Report'!$AA294="November"),'Overflow Report'!$N294,"0")</f>
        <v>0</v>
      </c>
      <c r="AH296" s="176" t="str">
        <f>IF(AND('Overflow Report'!$L294="SSO, Dry Weather",'Overflow Report'!$AA294="December"),'Overflow Report'!$N294,"0")</f>
        <v>0</v>
      </c>
      <c r="AI296" s="176"/>
      <c r="AJ296" s="176" t="str">
        <f>IF(AND('Overflow Report'!$L294="SSO, Wet Weather",'Overflow Report'!$AA294="January"),'Overflow Report'!$N294,"0")</f>
        <v>0</v>
      </c>
      <c r="AK296" s="176" t="str">
        <f>IF(AND('Overflow Report'!$L294="SSO, Wet Weather",'Overflow Report'!$AA294="February"),'Overflow Report'!$N294,"0")</f>
        <v>0</v>
      </c>
      <c r="AL296" s="176" t="str">
        <f>IF(AND('Overflow Report'!$L294="SSO, Wet Weather",'Overflow Report'!$AA294="March"),'Overflow Report'!$N294,"0")</f>
        <v>0</v>
      </c>
      <c r="AM296" s="176" t="str">
        <f>IF(AND('Overflow Report'!$L294="SSO, Wet Weather",'Overflow Report'!$AA294="April"),'Overflow Report'!$N294,"0")</f>
        <v>0</v>
      </c>
      <c r="AN296" s="176" t="str">
        <f>IF(AND('Overflow Report'!$L294="SSO, Wet Weather",'Overflow Report'!$AA294="May"),'Overflow Report'!$N294,"0")</f>
        <v>0</v>
      </c>
      <c r="AO296" s="176" t="str">
        <f>IF(AND('Overflow Report'!$L294="SSO, Wet Weather",'Overflow Report'!$AA294="June"),'Overflow Report'!$N294,"0")</f>
        <v>0</v>
      </c>
      <c r="AP296" s="176" t="str">
        <f>IF(AND('Overflow Report'!$L294="SSO, Wet Weather",'Overflow Report'!$AA294="July"),'Overflow Report'!$N294,"0")</f>
        <v>0</v>
      </c>
      <c r="AQ296" s="176" t="str">
        <f>IF(AND('Overflow Report'!$L294="SSO, Wet Weather",'Overflow Report'!$AA294="August"),'Overflow Report'!$N294,"0")</f>
        <v>0</v>
      </c>
      <c r="AR296" s="176" t="str">
        <f>IF(AND('Overflow Report'!$L294="SSO, Wet Weather",'Overflow Report'!$AA294="September"),'Overflow Report'!$N294,"0")</f>
        <v>0</v>
      </c>
      <c r="AS296" s="176" t="str">
        <f>IF(AND('Overflow Report'!$L294="SSO, Wet Weather",'Overflow Report'!$AA294="October"),'Overflow Report'!$N294,"0")</f>
        <v>0</v>
      </c>
      <c r="AT296" s="176" t="str">
        <f>IF(AND('Overflow Report'!$L294="SSO, Wet Weather",'Overflow Report'!$AA294="November"),'Overflow Report'!$N294,"0")</f>
        <v>0</v>
      </c>
      <c r="AU296" s="176" t="str">
        <f>IF(AND('Overflow Report'!$L294="SSO, Wet Weather",'Overflow Report'!$AA294="December"),'Overflow Report'!$N294,"0")</f>
        <v>0</v>
      </c>
      <c r="AV296" s="176"/>
      <c r="AW296" s="176" t="str">
        <f>IF(AND('Overflow Report'!$L294="Release [Sewer], Dry Weather",'Overflow Report'!$AA294="January"),'Overflow Report'!$N294,"0")</f>
        <v>0</v>
      </c>
      <c r="AX296" s="176" t="str">
        <f>IF(AND('Overflow Report'!$L294="Release [Sewer], Dry Weather",'Overflow Report'!$AA294="February"),'Overflow Report'!$N294,"0")</f>
        <v>0</v>
      </c>
      <c r="AY296" s="176" t="str">
        <f>IF(AND('Overflow Report'!$L294="Release [Sewer], Dry Weather",'Overflow Report'!$AA294="March"),'Overflow Report'!$N294,"0")</f>
        <v>0</v>
      </c>
      <c r="AZ296" s="176" t="str">
        <f>IF(AND('Overflow Report'!$L294="Release [Sewer], Dry Weather",'Overflow Report'!$AA294="April"),'Overflow Report'!$N294,"0")</f>
        <v>0</v>
      </c>
      <c r="BA296" s="176" t="str">
        <f>IF(AND('Overflow Report'!$L294="Release [Sewer], Dry Weather",'Overflow Report'!$AA294="May"),'Overflow Report'!$N294,"0")</f>
        <v>0</v>
      </c>
      <c r="BB296" s="176" t="str">
        <f>IF(AND('Overflow Report'!$L294="Release [Sewer], Dry Weather",'Overflow Report'!$AA294="June"),'Overflow Report'!$N294,"0")</f>
        <v>0</v>
      </c>
      <c r="BC296" s="176" t="str">
        <f>IF(AND('Overflow Report'!$L294="Release [Sewer], Dry Weather",'Overflow Report'!$AA294="July"),'Overflow Report'!$N294,"0")</f>
        <v>0</v>
      </c>
      <c r="BD296" s="176" t="str">
        <f>IF(AND('Overflow Report'!$L294="Release [Sewer], Dry Weather",'Overflow Report'!$AA294="August"),'Overflow Report'!$N294,"0")</f>
        <v>0</v>
      </c>
      <c r="BE296" s="176" t="str">
        <f>IF(AND('Overflow Report'!$L294="Release [Sewer], Dry Weather",'Overflow Report'!$AA294="September"),'Overflow Report'!$N294,"0")</f>
        <v>0</v>
      </c>
      <c r="BF296" s="176" t="str">
        <f>IF(AND('Overflow Report'!$L294="Release [Sewer], Dry Weather",'Overflow Report'!$AA294="October"),'Overflow Report'!$N294,"0")</f>
        <v>0</v>
      </c>
      <c r="BG296" s="176" t="str">
        <f>IF(AND('Overflow Report'!$L294="Release [Sewer], Dry Weather",'Overflow Report'!$AA294="November"),'Overflow Report'!$N294,"0")</f>
        <v>0</v>
      </c>
      <c r="BH296" s="176" t="str">
        <f>IF(AND('Overflow Report'!$L294="Release [Sewer], Dry Weather",'Overflow Report'!$AA294="December"),'Overflow Report'!$N294,"0")</f>
        <v>0</v>
      </c>
      <c r="BI296" s="176"/>
      <c r="BJ296" s="176" t="str">
        <f>IF(AND('Overflow Report'!$L294="Release [Sewer], Wet Weather",'Overflow Report'!$AA294="January"),'Overflow Report'!$N294,"0")</f>
        <v>0</v>
      </c>
      <c r="BK296" s="176" t="str">
        <f>IF(AND('Overflow Report'!$L294="Release [Sewer], Wet Weather",'Overflow Report'!$AA294="February"),'Overflow Report'!$N294,"0")</f>
        <v>0</v>
      </c>
      <c r="BL296" s="176" t="str">
        <f>IF(AND('Overflow Report'!$L294="Release [Sewer], Wet Weather",'Overflow Report'!$AA294="March"),'Overflow Report'!$N294,"0")</f>
        <v>0</v>
      </c>
      <c r="BM296" s="176" t="str">
        <f>IF(AND('Overflow Report'!$L294="Release [Sewer], Wet Weather",'Overflow Report'!$AA294="April"),'Overflow Report'!$N294,"0")</f>
        <v>0</v>
      </c>
      <c r="BN296" s="176" t="str">
        <f>IF(AND('Overflow Report'!$L294="Release [Sewer], Wet Weather",'Overflow Report'!$AA294="May"),'Overflow Report'!$N294,"0")</f>
        <v>0</v>
      </c>
      <c r="BO296" s="176" t="str">
        <f>IF(AND('Overflow Report'!$L294="Release [Sewer], Wet Weather",'Overflow Report'!$AA294="June"),'Overflow Report'!$N294,"0")</f>
        <v>0</v>
      </c>
      <c r="BP296" s="176" t="str">
        <f>IF(AND('Overflow Report'!$L294="Release [Sewer], Wet Weather",'Overflow Report'!$AA294="July"),'Overflow Report'!$N294,"0")</f>
        <v>0</v>
      </c>
      <c r="BQ296" s="176" t="str">
        <f>IF(AND('Overflow Report'!$L294="Release [Sewer], Wet Weather",'Overflow Report'!$AA294="August"),'Overflow Report'!$N294,"0")</f>
        <v>0</v>
      </c>
      <c r="BR296" s="176" t="str">
        <f>IF(AND('Overflow Report'!$L294="Release [Sewer], Wet Weather",'Overflow Report'!$AA294="September"),'Overflow Report'!$N294,"0")</f>
        <v>0</v>
      </c>
      <c r="BS296" s="176" t="str">
        <f>IF(AND('Overflow Report'!$L294="Release [Sewer], Wet Weather",'Overflow Report'!$AA294="October"),'Overflow Report'!$N294,"0")</f>
        <v>0</v>
      </c>
      <c r="BT296" s="176" t="str">
        <f>IF(AND('Overflow Report'!$L294="Release [Sewer], Wet Weather",'Overflow Report'!$AA294="November"),'Overflow Report'!$N294,"0")</f>
        <v>0</v>
      </c>
      <c r="BU296" s="176" t="str">
        <f>IF(AND('Overflow Report'!$L294="Release [Sewer], Wet Weather",'Overflow Report'!$AA294="December"),'Overflow Report'!$N294,"0")</f>
        <v>0</v>
      </c>
      <c r="BV296" s="176"/>
      <c r="BW296" s="176"/>
      <c r="BX296" s="176"/>
      <c r="BY296" s="176"/>
      <c r="BZ296" s="176"/>
      <c r="CA296" s="176"/>
      <c r="CB296" s="176"/>
      <c r="CC296" s="176"/>
      <c r="CD296" s="176"/>
      <c r="CE296" s="176"/>
      <c r="CF296" s="176"/>
      <c r="CG296" s="176"/>
      <c r="CH296" s="176"/>
      <c r="CI296" s="176"/>
      <c r="CJ296" s="176"/>
      <c r="DK296" s="159"/>
      <c r="DL296" s="159"/>
      <c r="DM296" s="159"/>
      <c r="DN296" s="159"/>
      <c r="DO296" s="159"/>
      <c r="DP296" s="159"/>
      <c r="DQ296" s="159"/>
      <c r="DR296" s="159"/>
      <c r="DS296" s="159"/>
      <c r="DT296" s="159"/>
      <c r="DU296" s="159"/>
      <c r="DV296" s="159"/>
      <c r="DW296" s="159"/>
      <c r="DX296" s="159"/>
    </row>
    <row r="297" spans="3:128" s="173" customFormat="1" ht="15">
      <c r="C297" s="174"/>
      <c r="D297" s="174"/>
      <c r="E297" s="174"/>
      <c r="R297" s="176"/>
      <c r="S297" s="176"/>
      <c r="T297" s="176"/>
      <c r="U297" s="176"/>
      <c r="V297" s="176"/>
      <c r="W297" s="176" t="str">
        <f>IF(AND('Overflow Report'!$L295="SSO, Dry Weather",'Overflow Report'!$AA295="January"),'Overflow Report'!$N295,"0")</f>
        <v>0</v>
      </c>
      <c r="X297" s="176" t="str">
        <f>IF(AND('Overflow Report'!$L295="SSO, Dry Weather",'Overflow Report'!$AA295="February"),'Overflow Report'!$N295,"0")</f>
        <v>0</v>
      </c>
      <c r="Y297" s="176" t="str">
        <f>IF(AND('Overflow Report'!$L295="SSO, Dry Weather",'Overflow Report'!$AA295="March"),'Overflow Report'!$N295,"0")</f>
        <v>0</v>
      </c>
      <c r="Z297" s="176" t="str">
        <f>IF(AND('Overflow Report'!$L295="SSO, Dry Weather",'Overflow Report'!$AA295="April"),'Overflow Report'!$N295,"0")</f>
        <v>0</v>
      </c>
      <c r="AA297" s="176" t="str">
        <f>IF(AND('Overflow Report'!$L295="SSO, Dry Weather",'Overflow Report'!$AA295="May"),'Overflow Report'!$N295,"0")</f>
        <v>0</v>
      </c>
      <c r="AB297" s="176" t="str">
        <f>IF(AND('Overflow Report'!$L295="SSO, Dry Weather",'Overflow Report'!$AA295="June"),'Overflow Report'!$N295,"0")</f>
        <v>0</v>
      </c>
      <c r="AC297" s="176" t="str">
        <f>IF(AND('Overflow Report'!$L295="SSO, Dry Weather",'Overflow Report'!$AA295="July"),'Overflow Report'!$N295,"0")</f>
        <v>0</v>
      </c>
      <c r="AD297" s="176" t="str">
        <f>IF(AND('Overflow Report'!$L295="SSO, Dry Weather",'Overflow Report'!$AA295="August"),'Overflow Report'!$N295,"0")</f>
        <v>0</v>
      </c>
      <c r="AE297" s="176" t="str">
        <f>IF(AND('Overflow Report'!$L295="SSO, Dry Weather",'Overflow Report'!$AA295="September"),'Overflow Report'!$N295,"0")</f>
        <v>0</v>
      </c>
      <c r="AF297" s="176" t="str">
        <f>IF(AND('Overflow Report'!$L295="SSO, Dry Weather",'Overflow Report'!$AA295="October"),'Overflow Report'!$N295,"0")</f>
        <v>0</v>
      </c>
      <c r="AG297" s="176" t="str">
        <f>IF(AND('Overflow Report'!$L295="SSO, Dry Weather",'Overflow Report'!$AA295="November"),'Overflow Report'!$N295,"0")</f>
        <v>0</v>
      </c>
      <c r="AH297" s="176" t="str">
        <f>IF(AND('Overflow Report'!$L295="SSO, Dry Weather",'Overflow Report'!$AA295="December"),'Overflow Report'!$N295,"0")</f>
        <v>0</v>
      </c>
      <c r="AI297" s="176"/>
      <c r="AJ297" s="176" t="str">
        <f>IF(AND('Overflow Report'!$L295="SSO, Wet Weather",'Overflow Report'!$AA295="January"),'Overflow Report'!$N295,"0")</f>
        <v>0</v>
      </c>
      <c r="AK297" s="176" t="str">
        <f>IF(AND('Overflow Report'!$L295="SSO, Wet Weather",'Overflow Report'!$AA295="February"),'Overflow Report'!$N295,"0")</f>
        <v>0</v>
      </c>
      <c r="AL297" s="176" t="str">
        <f>IF(AND('Overflow Report'!$L295="SSO, Wet Weather",'Overflow Report'!$AA295="March"),'Overflow Report'!$N295,"0")</f>
        <v>0</v>
      </c>
      <c r="AM297" s="176" t="str">
        <f>IF(AND('Overflow Report'!$L295="SSO, Wet Weather",'Overflow Report'!$AA295="April"),'Overflow Report'!$N295,"0")</f>
        <v>0</v>
      </c>
      <c r="AN297" s="176" t="str">
        <f>IF(AND('Overflow Report'!$L295="SSO, Wet Weather",'Overflow Report'!$AA295="May"),'Overflow Report'!$N295,"0")</f>
        <v>0</v>
      </c>
      <c r="AO297" s="176" t="str">
        <f>IF(AND('Overflow Report'!$L295="SSO, Wet Weather",'Overflow Report'!$AA295="June"),'Overflow Report'!$N295,"0")</f>
        <v>0</v>
      </c>
      <c r="AP297" s="176" t="str">
        <f>IF(AND('Overflow Report'!$L295="SSO, Wet Weather",'Overflow Report'!$AA295="July"),'Overflow Report'!$N295,"0")</f>
        <v>0</v>
      </c>
      <c r="AQ297" s="176" t="str">
        <f>IF(AND('Overflow Report'!$L295="SSO, Wet Weather",'Overflow Report'!$AA295="August"),'Overflow Report'!$N295,"0")</f>
        <v>0</v>
      </c>
      <c r="AR297" s="176" t="str">
        <f>IF(AND('Overflow Report'!$L295="SSO, Wet Weather",'Overflow Report'!$AA295="September"),'Overflow Report'!$N295,"0")</f>
        <v>0</v>
      </c>
      <c r="AS297" s="176" t="str">
        <f>IF(AND('Overflow Report'!$L295="SSO, Wet Weather",'Overflow Report'!$AA295="October"),'Overflow Report'!$N295,"0")</f>
        <v>0</v>
      </c>
      <c r="AT297" s="176" t="str">
        <f>IF(AND('Overflow Report'!$L295="SSO, Wet Weather",'Overflow Report'!$AA295="November"),'Overflow Report'!$N295,"0")</f>
        <v>0</v>
      </c>
      <c r="AU297" s="176" t="str">
        <f>IF(AND('Overflow Report'!$L295="SSO, Wet Weather",'Overflow Report'!$AA295="December"),'Overflow Report'!$N295,"0")</f>
        <v>0</v>
      </c>
      <c r="AV297" s="176"/>
      <c r="AW297" s="176" t="str">
        <f>IF(AND('Overflow Report'!$L295="Release [Sewer], Dry Weather",'Overflow Report'!$AA295="January"),'Overflow Report'!$N295,"0")</f>
        <v>0</v>
      </c>
      <c r="AX297" s="176" t="str">
        <f>IF(AND('Overflow Report'!$L295="Release [Sewer], Dry Weather",'Overflow Report'!$AA295="February"),'Overflow Report'!$N295,"0")</f>
        <v>0</v>
      </c>
      <c r="AY297" s="176" t="str">
        <f>IF(AND('Overflow Report'!$L295="Release [Sewer], Dry Weather",'Overflow Report'!$AA295="March"),'Overflow Report'!$N295,"0")</f>
        <v>0</v>
      </c>
      <c r="AZ297" s="176" t="str">
        <f>IF(AND('Overflow Report'!$L295="Release [Sewer], Dry Weather",'Overflow Report'!$AA295="April"),'Overflow Report'!$N295,"0")</f>
        <v>0</v>
      </c>
      <c r="BA297" s="176" t="str">
        <f>IF(AND('Overflow Report'!$L295="Release [Sewer], Dry Weather",'Overflow Report'!$AA295="May"),'Overflow Report'!$N295,"0")</f>
        <v>0</v>
      </c>
      <c r="BB297" s="176" t="str">
        <f>IF(AND('Overflow Report'!$L295="Release [Sewer], Dry Weather",'Overflow Report'!$AA295="June"),'Overflow Report'!$N295,"0")</f>
        <v>0</v>
      </c>
      <c r="BC297" s="176" t="str">
        <f>IF(AND('Overflow Report'!$L295="Release [Sewer], Dry Weather",'Overflow Report'!$AA295="July"),'Overflow Report'!$N295,"0")</f>
        <v>0</v>
      </c>
      <c r="BD297" s="176" t="str">
        <f>IF(AND('Overflow Report'!$L295="Release [Sewer], Dry Weather",'Overflow Report'!$AA295="August"),'Overflow Report'!$N295,"0")</f>
        <v>0</v>
      </c>
      <c r="BE297" s="176" t="str">
        <f>IF(AND('Overflow Report'!$L295="Release [Sewer], Dry Weather",'Overflow Report'!$AA295="September"),'Overflow Report'!$N295,"0")</f>
        <v>0</v>
      </c>
      <c r="BF297" s="176" t="str">
        <f>IF(AND('Overflow Report'!$L295="Release [Sewer], Dry Weather",'Overflow Report'!$AA295="October"),'Overflow Report'!$N295,"0")</f>
        <v>0</v>
      </c>
      <c r="BG297" s="176" t="str">
        <f>IF(AND('Overflow Report'!$L295="Release [Sewer], Dry Weather",'Overflow Report'!$AA295="November"),'Overflow Report'!$N295,"0")</f>
        <v>0</v>
      </c>
      <c r="BH297" s="176" t="str">
        <f>IF(AND('Overflow Report'!$L295="Release [Sewer], Dry Weather",'Overflow Report'!$AA295="December"),'Overflow Report'!$N295,"0")</f>
        <v>0</v>
      </c>
      <c r="BI297" s="176"/>
      <c r="BJ297" s="176" t="str">
        <f>IF(AND('Overflow Report'!$L295="Release [Sewer], Wet Weather",'Overflow Report'!$AA295="January"),'Overflow Report'!$N295,"0")</f>
        <v>0</v>
      </c>
      <c r="BK297" s="176" t="str">
        <f>IF(AND('Overflow Report'!$L295="Release [Sewer], Wet Weather",'Overflow Report'!$AA295="February"),'Overflow Report'!$N295,"0")</f>
        <v>0</v>
      </c>
      <c r="BL297" s="176" t="str">
        <f>IF(AND('Overflow Report'!$L295="Release [Sewer], Wet Weather",'Overflow Report'!$AA295="March"),'Overflow Report'!$N295,"0")</f>
        <v>0</v>
      </c>
      <c r="BM297" s="176" t="str">
        <f>IF(AND('Overflow Report'!$L295="Release [Sewer], Wet Weather",'Overflow Report'!$AA295="April"),'Overflow Report'!$N295,"0")</f>
        <v>0</v>
      </c>
      <c r="BN297" s="176" t="str">
        <f>IF(AND('Overflow Report'!$L295="Release [Sewer], Wet Weather",'Overflow Report'!$AA295="May"),'Overflow Report'!$N295,"0")</f>
        <v>0</v>
      </c>
      <c r="BO297" s="176" t="str">
        <f>IF(AND('Overflow Report'!$L295="Release [Sewer], Wet Weather",'Overflow Report'!$AA295="June"),'Overflow Report'!$N295,"0")</f>
        <v>0</v>
      </c>
      <c r="BP297" s="176" t="str">
        <f>IF(AND('Overflow Report'!$L295="Release [Sewer], Wet Weather",'Overflow Report'!$AA295="July"),'Overflow Report'!$N295,"0")</f>
        <v>0</v>
      </c>
      <c r="BQ297" s="176" t="str">
        <f>IF(AND('Overflow Report'!$L295="Release [Sewer], Wet Weather",'Overflow Report'!$AA295="August"),'Overflow Report'!$N295,"0")</f>
        <v>0</v>
      </c>
      <c r="BR297" s="176" t="str">
        <f>IF(AND('Overflow Report'!$L295="Release [Sewer], Wet Weather",'Overflow Report'!$AA295="September"),'Overflow Report'!$N295,"0")</f>
        <v>0</v>
      </c>
      <c r="BS297" s="176" t="str">
        <f>IF(AND('Overflow Report'!$L295="Release [Sewer], Wet Weather",'Overflow Report'!$AA295="October"),'Overflow Report'!$N295,"0")</f>
        <v>0</v>
      </c>
      <c r="BT297" s="176" t="str">
        <f>IF(AND('Overflow Report'!$L295="Release [Sewer], Wet Weather",'Overflow Report'!$AA295="November"),'Overflow Report'!$N295,"0")</f>
        <v>0</v>
      </c>
      <c r="BU297" s="176" t="str">
        <f>IF(AND('Overflow Report'!$L295="Release [Sewer], Wet Weather",'Overflow Report'!$AA295="December"),'Overflow Report'!$N295,"0")</f>
        <v>0</v>
      </c>
      <c r="BV297" s="176"/>
      <c r="BW297" s="176"/>
      <c r="BX297" s="176"/>
      <c r="BY297" s="176"/>
      <c r="BZ297" s="176"/>
      <c r="CA297" s="176"/>
      <c r="CB297" s="176"/>
      <c r="CC297" s="176"/>
      <c r="CD297" s="176"/>
      <c r="CE297" s="176"/>
      <c r="CF297" s="176"/>
      <c r="CG297" s="176"/>
      <c r="CH297" s="176"/>
      <c r="CI297" s="176"/>
      <c r="CJ297" s="176"/>
      <c r="DK297" s="159"/>
      <c r="DL297" s="159"/>
      <c r="DM297" s="159"/>
      <c r="DN297" s="159"/>
      <c r="DO297" s="159"/>
      <c r="DP297" s="159"/>
      <c r="DQ297" s="159"/>
      <c r="DR297" s="159"/>
      <c r="DS297" s="159"/>
      <c r="DT297" s="159"/>
      <c r="DU297" s="159"/>
      <c r="DV297" s="159"/>
      <c r="DW297" s="159"/>
      <c r="DX297" s="159"/>
    </row>
    <row r="298" spans="3:128" s="173" customFormat="1" ht="15">
      <c r="C298" s="174"/>
      <c r="D298" s="174"/>
      <c r="E298" s="174"/>
      <c r="R298" s="176"/>
      <c r="S298" s="176"/>
      <c r="T298" s="176"/>
      <c r="U298" s="176"/>
      <c r="V298" s="176"/>
      <c r="W298" s="176" t="str">
        <f>IF(AND('Overflow Report'!$L296="SSO, Dry Weather",'Overflow Report'!$AA296="January"),'Overflow Report'!$N296,"0")</f>
        <v>0</v>
      </c>
      <c r="X298" s="176" t="str">
        <f>IF(AND('Overflow Report'!$L296="SSO, Dry Weather",'Overflow Report'!$AA296="February"),'Overflow Report'!$N296,"0")</f>
        <v>0</v>
      </c>
      <c r="Y298" s="176" t="str">
        <f>IF(AND('Overflow Report'!$L296="SSO, Dry Weather",'Overflow Report'!$AA296="March"),'Overflow Report'!$N296,"0")</f>
        <v>0</v>
      </c>
      <c r="Z298" s="176" t="str">
        <f>IF(AND('Overflow Report'!$L296="SSO, Dry Weather",'Overflow Report'!$AA296="April"),'Overflow Report'!$N296,"0")</f>
        <v>0</v>
      </c>
      <c r="AA298" s="176" t="str">
        <f>IF(AND('Overflow Report'!$L296="SSO, Dry Weather",'Overflow Report'!$AA296="May"),'Overflow Report'!$N296,"0")</f>
        <v>0</v>
      </c>
      <c r="AB298" s="176" t="str">
        <f>IF(AND('Overflow Report'!$L296="SSO, Dry Weather",'Overflow Report'!$AA296="June"),'Overflow Report'!$N296,"0")</f>
        <v>0</v>
      </c>
      <c r="AC298" s="176" t="str">
        <f>IF(AND('Overflow Report'!$L296="SSO, Dry Weather",'Overflow Report'!$AA296="July"),'Overflow Report'!$N296,"0")</f>
        <v>0</v>
      </c>
      <c r="AD298" s="176" t="str">
        <f>IF(AND('Overflow Report'!$L296="SSO, Dry Weather",'Overflow Report'!$AA296="August"),'Overflow Report'!$N296,"0")</f>
        <v>0</v>
      </c>
      <c r="AE298" s="176" t="str">
        <f>IF(AND('Overflow Report'!$L296="SSO, Dry Weather",'Overflow Report'!$AA296="September"),'Overflow Report'!$N296,"0")</f>
        <v>0</v>
      </c>
      <c r="AF298" s="176" t="str">
        <f>IF(AND('Overflow Report'!$L296="SSO, Dry Weather",'Overflow Report'!$AA296="October"),'Overflow Report'!$N296,"0")</f>
        <v>0</v>
      </c>
      <c r="AG298" s="176" t="str">
        <f>IF(AND('Overflow Report'!$L296="SSO, Dry Weather",'Overflow Report'!$AA296="November"),'Overflow Report'!$N296,"0")</f>
        <v>0</v>
      </c>
      <c r="AH298" s="176" t="str">
        <f>IF(AND('Overflow Report'!$L296="SSO, Dry Weather",'Overflow Report'!$AA296="December"),'Overflow Report'!$N296,"0")</f>
        <v>0</v>
      </c>
      <c r="AI298" s="176"/>
      <c r="AJ298" s="176" t="str">
        <f>IF(AND('Overflow Report'!$L296="SSO, Wet Weather",'Overflow Report'!$AA296="January"),'Overflow Report'!$N296,"0")</f>
        <v>0</v>
      </c>
      <c r="AK298" s="176" t="str">
        <f>IF(AND('Overflow Report'!$L296="SSO, Wet Weather",'Overflow Report'!$AA296="February"),'Overflow Report'!$N296,"0")</f>
        <v>0</v>
      </c>
      <c r="AL298" s="176" t="str">
        <f>IF(AND('Overflow Report'!$L296="SSO, Wet Weather",'Overflow Report'!$AA296="March"),'Overflow Report'!$N296,"0")</f>
        <v>0</v>
      </c>
      <c r="AM298" s="176" t="str">
        <f>IF(AND('Overflow Report'!$L296="SSO, Wet Weather",'Overflow Report'!$AA296="April"),'Overflow Report'!$N296,"0")</f>
        <v>0</v>
      </c>
      <c r="AN298" s="176" t="str">
        <f>IF(AND('Overflow Report'!$L296="SSO, Wet Weather",'Overflow Report'!$AA296="May"),'Overflow Report'!$N296,"0")</f>
        <v>0</v>
      </c>
      <c r="AO298" s="176" t="str">
        <f>IF(AND('Overflow Report'!$L296="SSO, Wet Weather",'Overflow Report'!$AA296="June"),'Overflow Report'!$N296,"0")</f>
        <v>0</v>
      </c>
      <c r="AP298" s="176" t="str">
        <f>IF(AND('Overflow Report'!$L296="SSO, Wet Weather",'Overflow Report'!$AA296="July"),'Overflow Report'!$N296,"0")</f>
        <v>0</v>
      </c>
      <c r="AQ298" s="176" t="str">
        <f>IF(AND('Overflow Report'!$L296="SSO, Wet Weather",'Overflow Report'!$AA296="August"),'Overflow Report'!$N296,"0")</f>
        <v>0</v>
      </c>
      <c r="AR298" s="176" t="str">
        <f>IF(AND('Overflow Report'!$L296="SSO, Wet Weather",'Overflow Report'!$AA296="September"),'Overflow Report'!$N296,"0")</f>
        <v>0</v>
      </c>
      <c r="AS298" s="176" t="str">
        <f>IF(AND('Overflow Report'!$L296="SSO, Wet Weather",'Overflow Report'!$AA296="October"),'Overflow Report'!$N296,"0")</f>
        <v>0</v>
      </c>
      <c r="AT298" s="176" t="str">
        <f>IF(AND('Overflow Report'!$L296="SSO, Wet Weather",'Overflow Report'!$AA296="November"),'Overflow Report'!$N296,"0")</f>
        <v>0</v>
      </c>
      <c r="AU298" s="176" t="str">
        <f>IF(AND('Overflow Report'!$L296="SSO, Wet Weather",'Overflow Report'!$AA296="December"),'Overflow Report'!$N296,"0")</f>
        <v>0</v>
      </c>
      <c r="AV298" s="176"/>
      <c r="AW298" s="176" t="str">
        <f>IF(AND('Overflow Report'!$L296="Release [Sewer], Dry Weather",'Overflow Report'!$AA296="January"),'Overflow Report'!$N296,"0")</f>
        <v>0</v>
      </c>
      <c r="AX298" s="176" t="str">
        <f>IF(AND('Overflow Report'!$L296="Release [Sewer], Dry Weather",'Overflow Report'!$AA296="February"),'Overflow Report'!$N296,"0")</f>
        <v>0</v>
      </c>
      <c r="AY298" s="176" t="str">
        <f>IF(AND('Overflow Report'!$L296="Release [Sewer], Dry Weather",'Overflow Report'!$AA296="March"),'Overflow Report'!$N296,"0")</f>
        <v>0</v>
      </c>
      <c r="AZ298" s="176" t="str">
        <f>IF(AND('Overflow Report'!$L296="Release [Sewer], Dry Weather",'Overflow Report'!$AA296="April"),'Overflow Report'!$N296,"0")</f>
        <v>0</v>
      </c>
      <c r="BA298" s="176" t="str">
        <f>IF(AND('Overflow Report'!$L296="Release [Sewer], Dry Weather",'Overflow Report'!$AA296="May"),'Overflow Report'!$N296,"0")</f>
        <v>0</v>
      </c>
      <c r="BB298" s="176" t="str">
        <f>IF(AND('Overflow Report'!$L296="Release [Sewer], Dry Weather",'Overflow Report'!$AA296="June"),'Overflow Report'!$N296,"0")</f>
        <v>0</v>
      </c>
      <c r="BC298" s="176" t="str">
        <f>IF(AND('Overflow Report'!$L296="Release [Sewer], Dry Weather",'Overflow Report'!$AA296="July"),'Overflow Report'!$N296,"0")</f>
        <v>0</v>
      </c>
      <c r="BD298" s="176" t="str">
        <f>IF(AND('Overflow Report'!$L296="Release [Sewer], Dry Weather",'Overflow Report'!$AA296="August"),'Overflow Report'!$N296,"0")</f>
        <v>0</v>
      </c>
      <c r="BE298" s="176" t="str">
        <f>IF(AND('Overflow Report'!$L296="Release [Sewer], Dry Weather",'Overflow Report'!$AA296="September"),'Overflow Report'!$N296,"0")</f>
        <v>0</v>
      </c>
      <c r="BF298" s="176" t="str">
        <f>IF(AND('Overflow Report'!$L296="Release [Sewer], Dry Weather",'Overflow Report'!$AA296="October"),'Overflow Report'!$N296,"0")</f>
        <v>0</v>
      </c>
      <c r="BG298" s="176" t="str">
        <f>IF(AND('Overflow Report'!$L296="Release [Sewer], Dry Weather",'Overflow Report'!$AA296="November"),'Overflow Report'!$N296,"0")</f>
        <v>0</v>
      </c>
      <c r="BH298" s="176" t="str">
        <f>IF(AND('Overflow Report'!$L296="Release [Sewer], Dry Weather",'Overflow Report'!$AA296="December"),'Overflow Report'!$N296,"0")</f>
        <v>0</v>
      </c>
      <c r="BI298" s="176"/>
      <c r="BJ298" s="176" t="str">
        <f>IF(AND('Overflow Report'!$L296="Release [Sewer], Wet Weather",'Overflow Report'!$AA296="January"),'Overflow Report'!$N296,"0")</f>
        <v>0</v>
      </c>
      <c r="BK298" s="176" t="str">
        <f>IF(AND('Overflow Report'!$L296="Release [Sewer], Wet Weather",'Overflow Report'!$AA296="February"),'Overflow Report'!$N296,"0")</f>
        <v>0</v>
      </c>
      <c r="BL298" s="176" t="str">
        <f>IF(AND('Overflow Report'!$L296="Release [Sewer], Wet Weather",'Overflow Report'!$AA296="March"),'Overflow Report'!$N296,"0")</f>
        <v>0</v>
      </c>
      <c r="BM298" s="176" t="str">
        <f>IF(AND('Overflow Report'!$L296="Release [Sewer], Wet Weather",'Overflow Report'!$AA296="April"),'Overflow Report'!$N296,"0")</f>
        <v>0</v>
      </c>
      <c r="BN298" s="176" t="str">
        <f>IF(AND('Overflow Report'!$L296="Release [Sewer], Wet Weather",'Overflow Report'!$AA296="May"),'Overflow Report'!$N296,"0")</f>
        <v>0</v>
      </c>
      <c r="BO298" s="176" t="str">
        <f>IF(AND('Overflow Report'!$L296="Release [Sewer], Wet Weather",'Overflow Report'!$AA296="June"),'Overflow Report'!$N296,"0")</f>
        <v>0</v>
      </c>
      <c r="BP298" s="176" t="str">
        <f>IF(AND('Overflow Report'!$L296="Release [Sewer], Wet Weather",'Overflow Report'!$AA296="July"),'Overflow Report'!$N296,"0")</f>
        <v>0</v>
      </c>
      <c r="BQ298" s="176" t="str">
        <f>IF(AND('Overflow Report'!$L296="Release [Sewer], Wet Weather",'Overflow Report'!$AA296="August"),'Overflow Report'!$N296,"0")</f>
        <v>0</v>
      </c>
      <c r="BR298" s="176" t="str">
        <f>IF(AND('Overflow Report'!$L296="Release [Sewer], Wet Weather",'Overflow Report'!$AA296="September"),'Overflow Report'!$N296,"0")</f>
        <v>0</v>
      </c>
      <c r="BS298" s="176" t="str">
        <f>IF(AND('Overflow Report'!$L296="Release [Sewer], Wet Weather",'Overflow Report'!$AA296="October"),'Overflow Report'!$N296,"0")</f>
        <v>0</v>
      </c>
      <c r="BT298" s="176" t="str">
        <f>IF(AND('Overflow Report'!$L296="Release [Sewer], Wet Weather",'Overflow Report'!$AA296="November"),'Overflow Report'!$N296,"0")</f>
        <v>0</v>
      </c>
      <c r="BU298" s="176" t="str">
        <f>IF(AND('Overflow Report'!$L296="Release [Sewer], Wet Weather",'Overflow Report'!$AA296="December"),'Overflow Report'!$N296,"0")</f>
        <v>0</v>
      </c>
      <c r="BV298" s="176"/>
      <c r="BW298" s="176"/>
      <c r="BX298" s="176"/>
      <c r="BY298" s="176"/>
      <c r="BZ298" s="176"/>
      <c r="CA298" s="176"/>
      <c r="CB298" s="176"/>
      <c r="CC298" s="176"/>
      <c r="CD298" s="176"/>
      <c r="CE298" s="176"/>
      <c r="CF298" s="176"/>
      <c r="CG298" s="176"/>
      <c r="CH298" s="176"/>
      <c r="CI298" s="176"/>
      <c r="CJ298" s="176"/>
      <c r="DK298" s="159"/>
      <c r="DL298" s="159"/>
      <c r="DM298" s="159"/>
      <c r="DN298" s="159"/>
      <c r="DO298" s="159"/>
      <c r="DP298" s="159"/>
      <c r="DQ298" s="159"/>
      <c r="DR298" s="159"/>
      <c r="DS298" s="159"/>
      <c r="DT298" s="159"/>
      <c r="DU298" s="159"/>
      <c r="DV298" s="159"/>
      <c r="DW298" s="159"/>
      <c r="DX298" s="159"/>
    </row>
    <row r="299" spans="3:128" s="173" customFormat="1" ht="15">
      <c r="C299" s="174"/>
      <c r="D299" s="174"/>
      <c r="E299" s="174"/>
      <c r="R299" s="176"/>
      <c r="S299" s="176"/>
      <c r="T299" s="176"/>
      <c r="U299" s="176"/>
      <c r="V299" s="176"/>
      <c r="W299" s="176" t="str">
        <f>IF(AND('Overflow Report'!$L297="SSO, Dry Weather",'Overflow Report'!$AA297="January"),'Overflow Report'!$N297,"0")</f>
        <v>0</v>
      </c>
      <c r="X299" s="176" t="str">
        <f>IF(AND('Overflow Report'!$L297="SSO, Dry Weather",'Overflow Report'!$AA297="February"),'Overflow Report'!$N297,"0")</f>
        <v>0</v>
      </c>
      <c r="Y299" s="176" t="str">
        <f>IF(AND('Overflow Report'!$L297="SSO, Dry Weather",'Overflow Report'!$AA297="March"),'Overflow Report'!$N297,"0")</f>
        <v>0</v>
      </c>
      <c r="Z299" s="176" t="str">
        <f>IF(AND('Overflow Report'!$L297="SSO, Dry Weather",'Overflow Report'!$AA297="April"),'Overflow Report'!$N297,"0")</f>
        <v>0</v>
      </c>
      <c r="AA299" s="176" t="str">
        <f>IF(AND('Overflow Report'!$L297="SSO, Dry Weather",'Overflow Report'!$AA297="May"),'Overflow Report'!$N297,"0")</f>
        <v>0</v>
      </c>
      <c r="AB299" s="176" t="str">
        <f>IF(AND('Overflow Report'!$L297="SSO, Dry Weather",'Overflow Report'!$AA297="June"),'Overflow Report'!$N297,"0")</f>
        <v>0</v>
      </c>
      <c r="AC299" s="176" t="str">
        <f>IF(AND('Overflow Report'!$L297="SSO, Dry Weather",'Overflow Report'!$AA297="July"),'Overflow Report'!$N297,"0")</f>
        <v>0</v>
      </c>
      <c r="AD299" s="176" t="str">
        <f>IF(AND('Overflow Report'!$L297="SSO, Dry Weather",'Overflow Report'!$AA297="August"),'Overflow Report'!$N297,"0")</f>
        <v>0</v>
      </c>
      <c r="AE299" s="176" t="str">
        <f>IF(AND('Overflow Report'!$L297="SSO, Dry Weather",'Overflow Report'!$AA297="September"),'Overflow Report'!$N297,"0")</f>
        <v>0</v>
      </c>
      <c r="AF299" s="176" t="str">
        <f>IF(AND('Overflow Report'!$L297="SSO, Dry Weather",'Overflow Report'!$AA297="October"),'Overflow Report'!$N297,"0")</f>
        <v>0</v>
      </c>
      <c r="AG299" s="176" t="str">
        <f>IF(AND('Overflow Report'!$L297="SSO, Dry Weather",'Overflow Report'!$AA297="November"),'Overflow Report'!$N297,"0")</f>
        <v>0</v>
      </c>
      <c r="AH299" s="176" t="str">
        <f>IF(AND('Overflow Report'!$L297="SSO, Dry Weather",'Overflow Report'!$AA297="December"),'Overflow Report'!$N297,"0")</f>
        <v>0</v>
      </c>
      <c r="AI299" s="176"/>
      <c r="AJ299" s="176" t="str">
        <f>IF(AND('Overflow Report'!$L297="SSO, Wet Weather",'Overflow Report'!$AA297="January"),'Overflow Report'!$N297,"0")</f>
        <v>0</v>
      </c>
      <c r="AK299" s="176" t="str">
        <f>IF(AND('Overflow Report'!$L297="SSO, Wet Weather",'Overflow Report'!$AA297="February"),'Overflow Report'!$N297,"0")</f>
        <v>0</v>
      </c>
      <c r="AL299" s="176" t="str">
        <f>IF(AND('Overflow Report'!$L297="SSO, Wet Weather",'Overflow Report'!$AA297="March"),'Overflow Report'!$N297,"0")</f>
        <v>0</v>
      </c>
      <c r="AM299" s="176" t="str">
        <f>IF(AND('Overflow Report'!$L297="SSO, Wet Weather",'Overflow Report'!$AA297="April"),'Overflow Report'!$N297,"0")</f>
        <v>0</v>
      </c>
      <c r="AN299" s="176" t="str">
        <f>IF(AND('Overflow Report'!$L297="SSO, Wet Weather",'Overflow Report'!$AA297="May"),'Overflow Report'!$N297,"0")</f>
        <v>0</v>
      </c>
      <c r="AO299" s="176" t="str">
        <f>IF(AND('Overflow Report'!$L297="SSO, Wet Weather",'Overflow Report'!$AA297="June"),'Overflow Report'!$N297,"0")</f>
        <v>0</v>
      </c>
      <c r="AP299" s="176" t="str">
        <f>IF(AND('Overflow Report'!$L297="SSO, Wet Weather",'Overflow Report'!$AA297="July"),'Overflow Report'!$N297,"0")</f>
        <v>0</v>
      </c>
      <c r="AQ299" s="176" t="str">
        <f>IF(AND('Overflow Report'!$L297="SSO, Wet Weather",'Overflow Report'!$AA297="August"),'Overflow Report'!$N297,"0")</f>
        <v>0</v>
      </c>
      <c r="AR299" s="176" t="str">
        <f>IF(AND('Overflow Report'!$L297="SSO, Wet Weather",'Overflow Report'!$AA297="September"),'Overflow Report'!$N297,"0")</f>
        <v>0</v>
      </c>
      <c r="AS299" s="176" t="str">
        <f>IF(AND('Overflow Report'!$L297="SSO, Wet Weather",'Overflow Report'!$AA297="October"),'Overflow Report'!$N297,"0")</f>
        <v>0</v>
      </c>
      <c r="AT299" s="176" t="str">
        <f>IF(AND('Overflow Report'!$L297="SSO, Wet Weather",'Overflow Report'!$AA297="November"),'Overflow Report'!$N297,"0")</f>
        <v>0</v>
      </c>
      <c r="AU299" s="176" t="str">
        <f>IF(AND('Overflow Report'!$L297="SSO, Wet Weather",'Overflow Report'!$AA297="December"),'Overflow Report'!$N297,"0")</f>
        <v>0</v>
      </c>
      <c r="AV299" s="176"/>
      <c r="AW299" s="176" t="str">
        <f>IF(AND('Overflow Report'!$L297="Release [Sewer], Dry Weather",'Overflow Report'!$AA297="January"),'Overflow Report'!$N297,"0")</f>
        <v>0</v>
      </c>
      <c r="AX299" s="176" t="str">
        <f>IF(AND('Overflow Report'!$L297="Release [Sewer], Dry Weather",'Overflow Report'!$AA297="February"),'Overflow Report'!$N297,"0")</f>
        <v>0</v>
      </c>
      <c r="AY299" s="176" t="str">
        <f>IF(AND('Overflow Report'!$L297="Release [Sewer], Dry Weather",'Overflow Report'!$AA297="March"),'Overflow Report'!$N297,"0")</f>
        <v>0</v>
      </c>
      <c r="AZ299" s="176" t="str">
        <f>IF(AND('Overflow Report'!$L297="Release [Sewer], Dry Weather",'Overflow Report'!$AA297="April"),'Overflow Report'!$N297,"0")</f>
        <v>0</v>
      </c>
      <c r="BA299" s="176" t="str">
        <f>IF(AND('Overflow Report'!$L297="Release [Sewer], Dry Weather",'Overflow Report'!$AA297="May"),'Overflow Report'!$N297,"0")</f>
        <v>0</v>
      </c>
      <c r="BB299" s="176" t="str">
        <f>IF(AND('Overflow Report'!$L297="Release [Sewer], Dry Weather",'Overflow Report'!$AA297="June"),'Overflow Report'!$N297,"0")</f>
        <v>0</v>
      </c>
      <c r="BC299" s="176" t="str">
        <f>IF(AND('Overflow Report'!$L297="Release [Sewer], Dry Weather",'Overflow Report'!$AA297="July"),'Overflow Report'!$N297,"0")</f>
        <v>0</v>
      </c>
      <c r="BD299" s="176" t="str">
        <f>IF(AND('Overflow Report'!$L297="Release [Sewer], Dry Weather",'Overflow Report'!$AA297="August"),'Overflow Report'!$N297,"0")</f>
        <v>0</v>
      </c>
      <c r="BE299" s="176" t="str">
        <f>IF(AND('Overflow Report'!$L297="Release [Sewer], Dry Weather",'Overflow Report'!$AA297="September"),'Overflow Report'!$N297,"0")</f>
        <v>0</v>
      </c>
      <c r="BF299" s="176" t="str">
        <f>IF(AND('Overflow Report'!$L297="Release [Sewer], Dry Weather",'Overflow Report'!$AA297="October"),'Overflow Report'!$N297,"0")</f>
        <v>0</v>
      </c>
      <c r="BG299" s="176" t="str">
        <f>IF(AND('Overflow Report'!$L297="Release [Sewer], Dry Weather",'Overflow Report'!$AA297="November"),'Overflow Report'!$N297,"0")</f>
        <v>0</v>
      </c>
      <c r="BH299" s="176" t="str">
        <f>IF(AND('Overflow Report'!$L297="Release [Sewer], Dry Weather",'Overflow Report'!$AA297="December"),'Overflow Report'!$N297,"0")</f>
        <v>0</v>
      </c>
      <c r="BI299" s="176"/>
      <c r="BJ299" s="176" t="str">
        <f>IF(AND('Overflow Report'!$L297="Release [Sewer], Wet Weather",'Overflow Report'!$AA297="January"),'Overflow Report'!$N297,"0")</f>
        <v>0</v>
      </c>
      <c r="BK299" s="176" t="str">
        <f>IF(AND('Overflow Report'!$L297="Release [Sewer], Wet Weather",'Overflow Report'!$AA297="February"),'Overflow Report'!$N297,"0")</f>
        <v>0</v>
      </c>
      <c r="BL299" s="176" t="str">
        <f>IF(AND('Overflow Report'!$L297="Release [Sewer], Wet Weather",'Overflow Report'!$AA297="March"),'Overflow Report'!$N297,"0")</f>
        <v>0</v>
      </c>
      <c r="BM299" s="176" t="str">
        <f>IF(AND('Overflow Report'!$L297="Release [Sewer], Wet Weather",'Overflow Report'!$AA297="April"),'Overflow Report'!$N297,"0")</f>
        <v>0</v>
      </c>
      <c r="BN299" s="176" t="str">
        <f>IF(AND('Overflow Report'!$L297="Release [Sewer], Wet Weather",'Overflow Report'!$AA297="May"),'Overflow Report'!$N297,"0")</f>
        <v>0</v>
      </c>
      <c r="BO299" s="176" t="str">
        <f>IF(AND('Overflow Report'!$L297="Release [Sewer], Wet Weather",'Overflow Report'!$AA297="June"),'Overflow Report'!$N297,"0")</f>
        <v>0</v>
      </c>
      <c r="BP299" s="176" t="str">
        <f>IF(AND('Overflow Report'!$L297="Release [Sewer], Wet Weather",'Overflow Report'!$AA297="July"),'Overflow Report'!$N297,"0")</f>
        <v>0</v>
      </c>
      <c r="BQ299" s="176" t="str">
        <f>IF(AND('Overflow Report'!$L297="Release [Sewer], Wet Weather",'Overflow Report'!$AA297="August"),'Overflow Report'!$N297,"0")</f>
        <v>0</v>
      </c>
      <c r="BR299" s="176" t="str">
        <f>IF(AND('Overflow Report'!$L297="Release [Sewer], Wet Weather",'Overflow Report'!$AA297="September"),'Overflow Report'!$N297,"0")</f>
        <v>0</v>
      </c>
      <c r="BS299" s="176" t="str">
        <f>IF(AND('Overflow Report'!$L297="Release [Sewer], Wet Weather",'Overflow Report'!$AA297="October"),'Overflow Report'!$N297,"0")</f>
        <v>0</v>
      </c>
      <c r="BT299" s="176" t="str">
        <f>IF(AND('Overflow Report'!$L297="Release [Sewer], Wet Weather",'Overflow Report'!$AA297="November"),'Overflow Report'!$N297,"0")</f>
        <v>0</v>
      </c>
      <c r="BU299" s="176" t="str">
        <f>IF(AND('Overflow Report'!$L297="Release [Sewer], Wet Weather",'Overflow Report'!$AA297="December"),'Overflow Report'!$N297,"0")</f>
        <v>0</v>
      </c>
      <c r="BV299" s="176"/>
      <c r="BW299" s="176"/>
      <c r="BX299" s="176"/>
      <c r="BY299" s="176"/>
      <c r="BZ299" s="176"/>
      <c r="CA299" s="176"/>
      <c r="CB299" s="176"/>
      <c r="CC299" s="176"/>
      <c r="CD299" s="176"/>
      <c r="CE299" s="176"/>
      <c r="CF299" s="176"/>
      <c r="CG299" s="176"/>
      <c r="CH299" s="176"/>
      <c r="CI299" s="176"/>
      <c r="CJ299" s="176"/>
      <c r="DK299" s="159"/>
      <c r="DL299" s="159"/>
      <c r="DM299" s="159"/>
      <c r="DN299" s="159"/>
      <c r="DO299" s="159"/>
      <c r="DP299" s="159"/>
      <c r="DQ299" s="159"/>
      <c r="DR299" s="159"/>
      <c r="DS299" s="159"/>
      <c r="DT299" s="159"/>
      <c r="DU299" s="159"/>
      <c r="DV299" s="159"/>
      <c r="DW299" s="159"/>
      <c r="DX299" s="159"/>
    </row>
    <row r="300" spans="3:128" s="173" customFormat="1" ht="15">
      <c r="C300" s="174"/>
      <c r="D300" s="174"/>
      <c r="E300" s="174"/>
      <c r="R300" s="176"/>
      <c r="S300" s="176"/>
      <c r="T300" s="176"/>
      <c r="U300" s="176"/>
      <c r="V300" s="176"/>
      <c r="W300" s="176" t="str">
        <f>IF(AND('Overflow Report'!$L298="SSO, Dry Weather",'Overflow Report'!$AA298="January"),'Overflow Report'!$N298,"0")</f>
        <v>0</v>
      </c>
      <c r="X300" s="176" t="str">
        <f>IF(AND('Overflow Report'!$L298="SSO, Dry Weather",'Overflow Report'!$AA298="February"),'Overflow Report'!$N298,"0")</f>
        <v>0</v>
      </c>
      <c r="Y300" s="176" t="str">
        <f>IF(AND('Overflow Report'!$L298="SSO, Dry Weather",'Overflow Report'!$AA298="March"),'Overflow Report'!$N298,"0")</f>
        <v>0</v>
      </c>
      <c r="Z300" s="176" t="str">
        <f>IF(AND('Overflow Report'!$L298="SSO, Dry Weather",'Overflow Report'!$AA298="April"),'Overflow Report'!$N298,"0")</f>
        <v>0</v>
      </c>
      <c r="AA300" s="176" t="str">
        <f>IF(AND('Overflow Report'!$L298="SSO, Dry Weather",'Overflow Report'!$AA298="May"),'Overflow Report'!$N298,"0")</f>
        <v>0</v>
      </c>
      <c r="AB300" s="176" t="str">
        <f>IF(AND('Overflow Report'!$L298="SSO, Dry Weather",'Overflow Report'!$AA298="June"),'Overflow Report'!$N298,"0")</f>
        <v>0</v>
      </c>
      <c r="AC300" s="176" t="str">
        <f>IF(AND('Overflow Report'!$L298="SSO, Dry Weather",'Overflow Report'!$AA298="July"),'Overflow Report'!$N298,"0")</f>
        <v>0</v>
      </c>
      <c r="AD300" s="176" t="str">
        <f>IF(AND('Overflow Report'!$L298="SSO, Dry Weather",'Overflow Report'!$AA298="August"),'Overflow Report'!$N298,"0")</f>
        <v>0</v>
      </c>
      <c r="AE300" s="176" t="str">
        <f>IF(AND('Overflow Report'!$L298="SSO, Dry Weather",'Overflow Report'!$AA298="September"),'Overflow Report'!$N298,"0")</f>
        <v>0</v>
      </c>
      <c r="AF300" s="176" t="str">
        <f>IF(AND('Overflow Report'!$L298="SSO, Dry Weather",'Overflow Report'!$AA298="October"),'Overflow Report'!$N298,"0")</f>
        <v>0</v>
      </c>
      <c r="AG300" s="176" t="str">
        <f>IF(AND('Overflow Report'!$L298="SSO, Dry Weather",'Overflow Report'!$AA298="November"),'Overflow Report'!$N298,"0")</f>
        <v>0</v>
      </c>
      <c r="AH300" s="176" t="str">
        <f>IF(AND('Overflow Report'!$L298="SSO, Dry Weather",'Overflow Report'!$AA298="December"),'Overflow Report'!$N298,"0")</f>
        <v>0</v>
      </c>
      <c r="AI300" s="176"/>
      <c r="AJ300" s="176" t="str">
        <f>IF(AND('Overflow Report'!$L298="SSO, Wet Weather",'Overflow Report'!$AA298="January"),'Overflow Report'!$N298,"0")</f>
        <v>0</v>
      </c>
      <c r="AK300" s="176" t="str">
        <f>IF(AND('Overflow Report'!$L298="SSO, Wet Weather",'Overflow Report'!$AA298="February"),'Overflow Report'!$N298,"0")</f>
        <v>0</v>
      </c>
      <c r="AL300" s="176" t="str">
        <f>IF(AND('Overflow Report'!$L298="SSO, Wet Weather",'Overflow Report'!$AA298="March"),'Overflow Report'!$N298,"0")</f>
        <v>0</v>
      </c>
      <c r="AM300" s="176" t="str">
        <f>IF(AND('Overflow Report'!$L298="SSO, Wet Weather",'Overflow Report'!$AA298="April"),'Overflow Report'!$N298,"0")</f>
        <v>0</v>
      </c>
      <c r="AN300" s="176" t="str">
        <f>IF(AND('Overflow Report'!$L298="SSO, Wet Weather",'Overflow Report'!$AA298="May"),'Overflow Report'!$N298,"0")</f>
        <v>0</v>
      </c>
      <c r="AO300" s="176" t="str">
        <f>IF(AND('Overflow Report'!$L298="SSO, Wet Weather",'Overflow Report'!$AA298="June"),'Overflow Report'!$N298,"0")</f>
        <v>0</v>
      </c>
      <c r="AP300" s="176" t="str">
        <f>IF(AND('Overflow Report'!$L298="SSO, Wet Weather",'Overflow Report'!$AA298="July"),'Overflow Report'!$N298,"0")</f>
        <v>0</v>
      </c>
      <c r="AQ300" s="176" t="str">
        <f>IF(AND('Overflow Report'!$L298="SSO, Wet Weather",'Overflow Report'!$AA298="August"),'Overflow Report'!$N298,"0")</f>
        <v>0</v>
      </c>
      <c r="AR300" s="176" t="str">
        <f>IF(AND('Overflow Report'!$L298="SSO, Wet Weather",'Overflow Report'!$AA298="September"),'Overflow Report'!$N298,"0")</f>
        <v>0</v>
      </c>
      <c r="AS300" s="176" t="str">
        <f>IF(AND('Overflow Report'!$L298="SSO, Wet Weather",'Overflow Report'!$AA298="October"),'Overflow Report'!$N298,"0")</f>
        <v>0</v>
      </c>
      <c r="AT300" s="176" t="str">
        <f>IF(AND('Overflow Report'!$L298="SSO, Wet Weather",'Overflow Report'!$AA298="November"),'Overflow Report'!$N298,"0")</f>
        <v>0</v>
      </c>
      <c r="AU300" s="176" t="str">
        <f>IF(AND('Overflow Report'!$L298="SSO, Wet Weather",'Overflow Report'!$AA298="December"),'Overflow Report'!$N298,"0")</f>
        <v>0</v>
      </c>
      <c r="AV300" s="176"/>
      <c r="AW300" s="176" t="str">
        <f>IF(AND('Overflow Report'!$L298="Release [Sewer], Dry Weather",'Overflow Report'!$AA298="January"),'Overflow Report'!$N298,"0")</f>
        <v>0</v>
      </c>
      <c r="AX300" s="176" t="str">
        <f>IF(AND('Overflow Report'!$L298="Release [Sewer], Dry Weather",'Overflow Report'!$AA298="February"),'Overflow Report'!$N298,"0")</f>
        <v>0</v>
      </c>
      <c r="AY300" s="176" t="str">
        <f>IF(AND('Overflow Report'!$L298="Release [Sewer], Dry Weather",'Overflow Report'!$AA298="March"),'Overflow Report'!$N298,"0")</f>
        <v>0</v>
      </c>
      <c r="AZ300" s="176" t="str">
        <f>IF(AND('Overflow Report'!$L298="Release [Sewer], Dry Weather",'Overflow Report'!$AA298="April"),'Overflow Report'!$N298,"0")</f>
        <v>0</v>
      </c>
      <c r="BA300" s="176" t="str">
        <f>IF(AND('Overflow Report'!$L298="Release [Sewer], Dry Weather",'Overflow Report'!$AA298="May"),'Overflow Report'!$N298,"0")</f>
        <v>0</v>
      </c>
      <c r="BB300" s="176" t="str">
        <f>IF(AND('Overflow Report'!$L298="Release [Sewer], Dry Weather",'Overflow Report'!$AA298="June"),'Overflow Report'!$N298,"0")</f>
        <v>0</v>
      </c>
      <c r="BC300" s="176" t="str">
        <f>IF(AND('Overflow Report'!$L298="Release [Sewer], Dry Weather",'Overflow Report'!$AA298="July"),'Overflow Report'!$N298,"0")</f>
        <v>0</v>
      </c>
      <c r="BD300" s="176" t="str">
        <f>IF(AND('Overflow Report'!$L298="Release [Sewer], Dry Weather",'Overflow Report'!$AA298="August"),'Overflow Report'!$N298,"0")</f>
        <v>0</v>
      </c>
      <c r="BE300" s="176" t="str">
        <f>IF(AND('Overflow Report'!$L298="Release [Sewer], Dry Weather",'Overflow Report'!$AA298="September"),'Overflow Report'!$N298,"0")</f>
        <v>0</v>
      </c>
      <c r="BF300" s="176" t="str">
        <f>IF(AND('Overflow Report'!$L298="Release [Sewer], Dry Weather",'Overflow Report'!$AA298="October"),'Overflow Report'!$N298,"0")</f>
        <v>0</v>
      </c>
      <c r="BG300" s="176" t="str">
        <f>IF(AND('Overflow Report'!$L298="Release [Sewer], Dry Weather",'Overflow Report'!$AA298="November"),'Overflow Report'!$N298,"0")</f>
        <v>0</v>
      </c>
      <c r="BH300" s="176" t="str">
        <f>IF(AND('Overflow Report'!$L298="Release [Sewer], Dry Weather",'Overflow Report'!$AA298="December"),'Overflow Report'!$N298,"0")</f>
        <v>0</v>
      </c>
      <c r="BI300" s="176"/>
      <c r="BJ300" s="176" t="str">
        <f>IF(AND('Overflow Report'!$L298="Release [Sewer], Wet Weather",'Overflow Report'!$AA298="January"),'Overflow Report'!$N298,"0")</f>
        <v>0</v>
      </c>
      <c r="BK300" s="176" t="str">
        <f>IF(AND('Overflow Report'!$L298="Release [Sewer], Wet Weather",'Overflow Report'!$AA298="February"),'Overflow Report'!$N298,"0")</f>
        <v>0</v>
      </c>
      <c r="BL300" s="176" t="str">
        <f>IF(AND('Overflow Report'!$L298="Release [Sewer], Wet Weather",'Overflow Report'!$AA298="March"),'Overflow Report'!$N298,"0")</f>
        <v>0</v>
      </c>
      <c r="BM300" s="176" t="str">
        <f>IF(AND('Overflow Report'!$L298="Release [Sewer], Wet Weather",'Overflow Report'!$AA298="April"),'Overflow Report'!$N298,"0")</f>
        <v>0</v>
      </c>
      <c r="BN300" s="176" t="str">
        <f>IF(AND('Overflow Report'!$L298="Release [Sewer], Wet Weather",'Overflow Report'!$AA298="May"),'Overflow Report'!$N298,"0")</f>
        <v>0</v>
      </c>
      <c r="BO300" s="176" t="str">
        <f>IF(AND('Overflow Report'!$L298="Release [Sewer], Wet Weather",'Overflow Report'!$AA298="June"),'Overflow Report'!$N298,"0")</f>
        <v>0</v>
      </c>
      <c r="BP300" s="176" t="str">
        <f>IF(AND('Overflow Report'!$L298="Release [Sewer], Wet Weather",'Overflow Report'!$AA298="July"),'Overflow Report'!$N298,"0")</f>
        <v>0</v>
      </c>
      <c r="BQ300" s="176" t="str">
        <f>IF(AND('Overflow Report'!$L298="Release [Sewer], Wet Weather",'Overflow Report'!$AA298="August"),'Overflow Report'!$N298,"0")</f>
        <v>0</v>
      </c>
      <c r="BR300" s="176" t="str">
        <f>IF(AND('Overflow Report'!$L298="Release [Sewer], Wet Weather",'Overflow Report'!$AA298="September"),'Overflow Report'!$N298,"0")</f>
        <v>0</v>
      </c>
      <c r="BS300" s="176" t="str">
        <f>IF(AND('Overflow Report'!$L298="Release [Sewer], Wet Weather",'Overflow Report'!$AA298="October"),'Overflow Report'!$N298,"0")</f>
        <v>0</v>
      </c>
      <c r="BT300" s="176" t="str">
        <f>IF(AND('Overflow Report'!$L298="Release [Sewer], Wet Weather",'Overflow Report'!$AA298="November"),'Overflow Report'!$N298,"0")</f>
        <v>0</v>
      </c>
      <c r="BU300" s="176" t="str">
        <f>IF(AND('Overflow Report'!$L298="Release [Sewer], Wet Weather",'Overflow Report'!$AA298="December"),'Overflow Report'!$N298,"0")</f>
        <v>0</v>
      </c>
      <c r="BV300" s="176"/>
      <c r="BW300" s="176"/>
      <c r="BX300" s="176"/>
      <c r="BY300" s="176"/>
      <c r="BZ300" s="176"/>
      <c r="CA300" s="176"/>
      <c r="CB300" s="176"/>
      <c r="CC300" s="176"/>
      <c r="CD300" s="176"/>
      <c r="CE300" s="176"/>
      <c r="CF300" s="176"/>
      <c r="CG300" s="176"/>
      <c r="CH300" s="176"/>
      <c r="CI300" s="176"/>
      <c r="CJ300" s="176"/>
      <c r="DK300" s="159"/>
      <c r="DL300" s="159"/>
      <c r="DM300" s="159"/>
      <c r="DN300" s="159"/>
      <c r="DO300" s="159"/>
      <c r="DP300" s="159"/>
      <c r="DQ300" s="159"/>
      <c r="DR300" s="159"/>
      <c r="DS300" s="159"/>
      <c r="DT300" s="159"/>
      <c r="DU300" s="159"/>
      <c r="DV300" s="159"/>
      <c r="DW300" s="159"/>
      <c r="DX300" s="159"/>
    </row>
    <row r="301" spans="3:128" s="173" customFormat="1" ht="15">
      <c r="C301" s="174"/>
      <c r="D301" s="174"/>
      <c r="E301" s="174"/>
      <c r="R301" s="176"/>
      <c r="S301" s="176"/>
      <c r="T301" s="176"/>
      <c r="U301" s="176"/>
      <c r="V301" s="176"/>
      <c r="W301" s="176" t="str">
        <f>IF(AND('Overflow Report'!$L299="SSO, Dry Weather",'Overflow Report'!$AA299="January"),'Overflow Report'!$N299,"0")</f>
        <v>0</v>
      </c>
      <c r="X301" s="176" t="str">
        <f>IF(AND('Overflow Report'!$L299="SSO, Dry Weather",'Overflow Report'!$AA299="February"),'Overflow Report'!$N299,"0")</f>
        <v>0</v>
      </c>
      <c r="Y301" s="176" t="str">
        <f>IF(AND('Overflow Report'!$L299="SSO, Dry Weather",'Overflow Report'!$AA299="March"),'Overflow Report'!$N299,"0")</f>
        <v>0</v>
      </c>
      <c r="Z301" s="176" t="str">
        <f>IF(AND('Overflow Report'!$L299="SSO, Dry Weather",'Overflow Report'!$AA299="April"),'Overflow Report'!$N299,"0")</f>
        <v>0</v>
      </c>
      <c r="AA301" s="176" t="str">
        <f>IF(AND('Overflow Report'!$L299="SSO, Dry Weather",'Overflow Report'!$AA299="May"),'Overflow Report'!$N299,"0")</f>
        <v>0</v>
      </c>
      <c r="AB301" s="176" t="str">
        <f>IF(AND('Overflow Report'!$L299="SSO, Dry Weather",'Overflow Report'!$AA299="June"),'Overflow Report'!$N299,"0")</f>
        <v>0</v>
      </c>
      <c r="AC301" s="176" t="str">
        <f>IF(AND('Overflow Report'!$L299="SSO, Dry Weather",'Overflow Report'!$AA299="July"),'Overflow Report'!$N299,"0")</f>
        <v>0</v>
      </c>
      <c r="AD301" s="176" t="str">
        <f>IF(AND('Overflow Report'!$L299="SSO, Dry Weather",'Overflow Report'!$AA299="August"),'Overflow Report'!$N299,"0")</f>
        <v>0</v>
      </c>
      <c r="AE301" s="176" t="str">
        <f>IF(AND('Overflow Report'!$L299="SSO, Dry Weather",'Overflow Report'!$AA299="September"),'Overflow Report'!$N299,"0")</f>
        <v>0</v>
      </c>
      <c r="AF301" s="176" t="str">
        <f>IF(AND('Overflow Report'!$L299="SSO, Dry Weather",'Overflow Report'!$AA299="October"),'Overflow Report'!$N299,"0")</f>
        <v>0</v>
      </c>
      <c r="AG301" s="176" t="str">
        <f>IF(AND('Overflow Report'!$L299="SSO, Dry Weather",'Overflow Report'!$AA299="November"),'Overflow Report'!$N299,"0")</f>
        <v>0</v>
      </c>
      <c r="AH301" s="176" t="str">
        <f>IF(AND('Overflow Report'!$L299="SSO, Dry Weather",'Overflow Report'!$AA299="December"),'Overflow Report'!$N299,"0")</f>
        <v>0</v>
      </c>
      <c r="AI301" s="176"/>
      <c r="AJ301" s="176" t="str">
        <f>IF(AND('Overflow Report'!$L299="SSO, Wet Weather",'Overflow Report'!$AA299="January"),'Overflow Report'!$N299,"0")</f>
        <v>0</v>
      </c>
      <c r="AK301" s="176" t="str">
        <f>IF(AND('Overflow Report'!$L299="SSO, Wet Weather",'Overflow Report'!$AA299="February"),'Overflow Report'!$N299,"0")</f>
        <v>0</v>
      </c>
      <c r="AL301" s="176" t="str">
        <f>IF(AND('Overflow Report'!$L299="SSO, Wet Weather",'Overflow Report'!$AA299="March"),'Overflow Report'!$N299,"0")</f>
        <v>0</v>
      </c>
      <c r="AM301" s="176" t="str">
        <f>IF(AND('Overflow Report'!$L299="SSO, Wet Weather",'Overflow Report'!$AA299="April"),'Overflow Report'!$N299,"0")</f>
        <v>0</v>
      </c>
      <c r="AN301" s="176" t="str">
        <f>IF(AND('Overflow Report'!$L299="SSO, Wet Weather",'Overflow Report'!$AA299="May"),'Overflow Report'!$N299,"0")</f>
        <v>0</v>
      </c>
      <c r="AO301" s="176" t="str">
        <f>IF(AND('Overflow Report'!$L299="SSO, Wet Weather",'Overflow Report'!$AA299="June"),'Overflow Report'!$N299,"0")</f>
        <v>0</v>
      </c>
      <c r="AP301" s="176" t="str">
        <f>IF(AND('Overflow Report'!$L299="SSO, Wet Weather",'Overflow Report'!$AA299="July"),'Overflow Report'!$N299,"0")</f>
        <v>0</v>
      </c>
      <c r="AQ301" s="176" t="str">
        <f>IF(AND('Overflow Report'!$L299="SSO, Wet Weather",'Overflow Report'!$AA299="August"),'Overflow Report'!$N299,"0")</f>
        <v>0</v>
      </c>
      <c r="AR301" s="176" t="str">
        <f>IF(AND('Overflow Report'!$L299="SSO, Wet Weather",'Overflow Report'!$AA299="September"),'Overflow Report'!$N299,"0")</f>
        <v>0</v>
      </c>
      <c r="AS301" s="176" t="str">
        <f>IF(AND('Overflow Report'!$L299="SSO, Wet Weather",'Overflow Report'!$AA299="October"),'Overflow Report'!$N299,"0")</f>
        <v>0</v>
      </c>
      <c r="AT301" s="176" t="str">
        <f>IF(AND('Overflow Report'!$L299="SSO, Wet Weather",'Overflow Report'!$AA299="November"),'Overflow Report'!$N299,"0")</f>
        <v>0</v>
      </c>
      <c r="AU301" s="176" t="str">
        <f>IF(AND('Overflow Report'!$L299="SSO, Wet Weather",'Overflow Report'!$AA299="December"),'Overflow Report'!$N299,"0")</f>
        <v>0</v>
      </c>
      <c r="AV301" s="176"/>
      <c r="AW301" s="176" t="str">
        <f>IF(AND('Overflow Report'!$L299="Release [Sewer], Dry Weather",'Overflow Report'!$AA299="January"),'Overflow Report'!$N299,"0")</f>
        <v>0</v>
      </c>
      <c r="AX301" s="176" t="str">
        <f>IF(AND('Overflow Report'!$L299="Release [Sewer], Dry Weather",'Overflow Report'!$AA299="February"),'Overflow Report'!$N299,"0")</f>
        <v>0</v>
      </c>
      <c r="AY301" s="176" t="str">
        <f>IF(AND('Overflow Report'!$L299="Release [Sewer], Dry Weather",'Overflow Report'!$AA299="March"),'Overflow Report'!$N299,"0")</f>
        <v>0</v>
      </c>
      <c r="AZ301" s="176" t="str">
        <f>IF(AND('Overflow Report'!$L299="Release [Sewer], Dry Weather",'Overflow Report'!$AA299="April"),'Overflow Report'!$N299,"0")</f>
        <v>0</v>
      </c>
      <c r="BA301" s="176" t="str">
        <f>IF(AND('Overflow Report'!$L299="Release [Sewer], Dry Weather",'Overflow Report'!$AA299="May"),'Overflow Report'!$N299,"0")</f>
        <v>0</v>
      </c>
      <c r="BB301" s="176" t="str">
        <f>IF(AND('Overflow Report'!$L299="Release [Sewer], Dry Weather",'Overflow Report'!$AA299="June"),'Overflow Report'!$N299,"0")</f>
        <v>0</v>
      </c>
      <c r="BC301" s="176" t="str">
        <f>IF(AND('Overflow Report'!$L299="Release [Sewer], Dry Weather",'Overflow Report'!$AA299="July"),'Overflow Report'!$N299,"0")</f>
        <v>0</v>
      </c>
      <c r="BD301" s="176" t="str">
        <f>IF(AND('Overflow Report'!$L299="Release [Sewer], Dry Weather",'Overflow Report'!$AA299="August"),'Overflow Report'!$N299,"0")</f>
        <v>0</v>
      </c>
      <c r="BE301" s="176" t="str">
        <f>IF(AND('Overflow Report'!$L299="Release [Sewer], Dry Weather",'Overflow Report'!$AA299="September"),'Overflow Report'!$N299,"0")</f>
        <v>0</v>
      </c>
      <c r="BF301" s="176" t="str">
        <f>IF(AND('Overflow Report'!$L299="Release [Sewer], Dry Weather",'Overflow Report'!$AA299="October"),'Overflow Report'!$N299,"0")</f>
        <v>0</v>
      </c>
      <c r="BG301" s="176" t="str">
        <f>IF(AND('Overflow Report'!$L299="Release [Sewer], Dry Weather",'Overflow Report'!$AA299="November"),'Overflow Report'!$N299,"0")</f>
        <v>0</v>
      </c>
      <c r="BH301" s="176" t="str">
        <f>IF(AND('Overflow Report'!$L299="Release [Sewer], Dry Weather",'Overflow Report'!$AA299="December"),'Overflow Report'!$N299,"0")</f>
        <v>0</v>
      </c>
      <c r="BI301" s="176"/>
      <c r="BJ301" s="176" t="str">
        <f>IF(AND('Overflow Report'!$L299="Release [Sewer], Wet Weather",'Overflow Report'!$AA299="January"),'Overflow Report'!$N299,"0")</f>
        <v>0</v>
      </c>
      <c r="BK301" s="176" t="str">
        <f>IF(AND('Overflow Report'!$L299="Release [Sewer], Wet Weather",'Overflow Report'!$AA299="February"),'Overflow Report'!$N299,"0")</f>
        <v>0</v>
      </c>
      <c r="BL301" s="176" t="str">
        <f>IF(AND('Overflow Report'!$L299="Release [Sewer], Wet Weather",'Overflow Report'!$AA299="March"),'Overflow Report'!$N299,"0")</f>
        <v>0</v>
      </c>
      <c r="BM301" s="176" t="str">
        <f>IF(AND('Overflow Report'!$L299="Release [Sewer], Wet Weather",'Overflow Report'!$AA299="April"),'Overflow Report'!$N299,"0")</f>
        <v>0</v>
      </c>
      <c r="BN301" s="176" t="str">
        <f>IF(AND('Overflow Report'!$L299="Release [Sewer], Wet Weather",'Overflow Report'!$AA299="May"),'Overflow Report'!$N299,"0")</f>
        <v>0</v>
      </c>
      <c r="BO301" s="176" t="str">
        <f>IF(AND('Overflow Report'!$L299="Release [Sewer], Wet Weather",'Overflow Report'!$AA299="June"),'Overflow Report'!$N299,"0")</f>
        <v>0</v>
      </c>
      <c r="BP301" s="176" t="str">
        <f>IF(AND('Overflow Report'!$L299="Release [Sewer], Wet Weather",'Overflow Report'!$AA299="July"),'Overflow Report'!$N299,"0")</f>
        <v>0</v>
      </c>
      <c r="BQ301" s="176" t="str">
        <f>IF(AND('Overflow Report'!$L299="Release [Sewer], Wet Weather",'Overflow Report'!$AA299="August"),'Overflow Report'!$N299,"0")</f>
        <v>0</v>
      </c>
      <c r="BR301" s="176" t="str">
        <f>IF(AND('Overflow Report'!$L299="Release [Sewer], Wet Weather",'Overflow Report'!$AA299="September"),'Overflow Report'!$N299,"0")</f>
        <v>0</v>
      </c>
      <c r="BS301" s="176" t="str">
        <f>IF(AND('Overflow Report'!$L299="Release [Sewer], Wet Weather",'Overflow Report'!$AA299="October"),'Overflow Report'!$N299,"0")</f>
        <v>0</v>
      </c>
      <c r="BT301" s="176" t="str">
        <f>IF(AND('Overflow Report'!$L299="Release [Sewer], Wet Weather",'Overflow Report'!$AA299="November"),'Overflow Report'!$N299,"0")</f>
        <v>0</v>
      </c>
      <c r="BU301" s="176" t="str">
        <f>IF(AND('Overflow Report'!$L299="Release [Sewer], Wet Weather",'Overflow Report'!$AA299="December"),'Overflow Report'!$N299,"0")</f>
        <v>0</v>
      </c>
      <c r="BV301" s="176"/>
      <c r="BW301" s="176"/>
      <c r="BX301" s="176"/>
      <c r="BY301" s="176"/>
      <c r="BZ301" s="176"/>
      <c r="CA301" s="176"/>
      <c r="CB301" s="176"/>
      <c r="CC301" s="176"/>
      <c r="CD301" s="176"/>
      <c r="CE301" s="176"/>
      <c r="CF301" s="176"/>
      <c r="CG301" s="176"/>
      <c r="CH301" s="176"/>
      <c r="CI301" s="176"/>
      <c r="CJ301" s="176"/>
      <c r="DK301" s="159"/>
      <c r="DL301" s="159"/>
      <c r="DM301" s="159"/>
      <c r="DN301" s="159"/>
      <c r="DO301" s="159"/>
      <c r="DP301" s="159"/>
      <c r="DQ301" s="159"/>
      <c r="DR301" s="159"/>
      <c r="DS301" s="159"/>
      <c r="DT301" s="159"/>
      <c r="DU301" s="159"/>
      <c r="DV301" s="159"/>
      <c r="DW301" s="159"/>
      <c r="DX301" s="159"/>
    </row>
    <row r="302" spans="3:128" s="173" customFormat="1" ht="15">
      <c r="C302" s="174"/>
      <c r="D302" s="174"/>
      <c r="E302" s="174"/>
      <c r="R302" s="176"/>
      <c r="S302" s="176"/>
      <c r="T302" s="176"/>
      <c r="U302" s="176"/>
      <c r="V302" s="176"/>
      <c r="W302" s="176" t="str">
        <f>IF(AND('Overflow Report'!$L300="SSO, Dry Weather",'Overflow Report'!$AA300="January"),'Overflow Report'!$N300,"0")</f>
        <v>0</v>
      </c>
      <c r="X302" s="176" t="str">
        <f>IF(AND('Overflow Report'!$L300="SSO, Dry Weather",'Overflow Report'!$AA300="February"),'Overflow Report'!$N300,"0")</f>
        <v>0</v>
      </c>
      <c r="Y302" s="176" t="str">
        <f>IF(AND('Overflow Report'!$L300="SSO, Dry Weather",'Overflow Report'!$AA300="March"),'Overflow Report'!$N300,"0")</f>
        <v>0</v>
      </c>
      <c r="Z302" s="176" t="str">
        <f>IF(AND('Overflow Report'!$L300="SSO, Dry Weather",'Overflow Report'!$AA300="April"),'Overflow Report'!$N300,"0")</f>
        <v>0</v>
      </c>
      <c r="AA302" s="176" t="str">
        <f>IF(AND('Overflow Report'!$L300="SSO, Dry Weather",'Overflow Report'!$AA300="May"),'Overflow Report'!$N300,"0")</f>
        <v>0</v>
      </c>
      <c r="AB302" s="176" t="str">
        <f>IF(AND('Overflow Report'!$L300="SSO, Dry Weather",'Overflow Report'!$AA300="June"),'Overflow Report'!$N300,"0")</f>
        <v>0</v>
      </c>
      <c r="AC302" s="176" t="str">
        <f>IF(AND('Overflow Report'!$L300="SSO, Dry Weather",'Overflow Report'!$AA300="July"),'Overflow Report'!$N300,"0")</f>
        <v>0</v>
      </c>
      <c r="AD302" s="176" t="str">
        <f>IF(AND('Overflow Report'!$L300="SSO, Dry Weather",'Overflow Report'!$AA300="August"),'Overflow Report'!$N300,"0")</f>
        <v>0</v>
      </c>
      <c r="AE302" s="176" t="str">
        <f>IF(AND('Overflow Report'!$L300="SSO, Dry Weather",'Overflow Report'!$AA300="September"),'Overflow Report'!$N300,"0")</f>
        <v>0</v>
      </c>
      <c r="AF302" s="176" t="str">
        <f>IF(AND('Overflow Report'!$L300="SSO, Dry Weather",'Overflow Report'!$AA300="October"),'Overflow Report'!$N300,"0")</f>
        <v>0</v>
      </c>
      <c r="AG302" s="176" t="str">
        <f>IF(AND('Overflow Report'!$L300="SSO, Dry Weather",'Overflow Report'!$AA300="November"),'Overflow Report'!$N300,"0")</f>
        <v>0</v>
      </c>
      <c r="AH302" s="176" t="str">
        <f>IF(AND('Overflow Report'!$L300="SSO, Dry Weather",'Overflow Report'!$AA300="December"),'Overflow Report'!$N300,"0")</f>
        <v>0</v>
      </c>
      <c r="AI302" s="176"/>
      <c r="AJ302" s="176" t="str">
        <f>IF(AND('Overflow Report'!$L300="SSO, Wet Weather",'Overflow Report'!$AA300="January"),'Overflow Report'!$N300,"0")</f>
        <v>0</v>
      </c>
      <c r="AK302" s="176" t="str">
        <f>IF(AND('Overflow Report'!$L300="SSO, Wet Weather",'Overflow Report'!$AA300="February"),'Overflow Report'!$N300,"0")</f>
        <v>0</v>
      </c>
      <c r="AL302" s="176" t="str">
        <f>IF(AND('Overflow Report'!$L300="SSO, Wet Weather",'Overflow Report'!$AA300="March"),'Overflow Report'!$N300,"0")</f>
        <v>0</v>
      </c>
      <c r="AM302" s="176" t="str">
        <f>IF(AND('Overflow Report'!$L300="SSO, Wet Weather",'Overflow Report'!$AA300="April"),'Overflow Report'!$N300,"0")</f>
        <v>0</v>
      </c>
      <c r="AN302" s="176" t="str">
        <f>IF(AND('Overflow Report'!$L300="SSO, Wet Weather",'Overflow Report'!$AA300="May"),'Overflow Report'!$N300,"0")</f>
        <v>0</v>
      </c>
      <c r="AO302" s="176" t="str">
        <f>IF(AND('Overflow Report'!$L300="SSO, Wet Weather",'Overflow Report'!$AA300="June"),'Overflow Report'!$N300,"0")</f>
        <v>0</v>
      </c>
      <c r="AP302" s="176" t="str">
        <f>IF(AND('Overflow Report'!$L300="SSO, Wet Weather",'Overflow Report'!$AA300="July"),'Overflow Report'!$N300,"0")</f>
        <v>0</v>
      </c>
      <c r="AQ302" s="176" t="str">
        <f>IF(AND('Overflow Report'!$L300="SSO, Wet Weather",'Overflow Report'!$AA300="August"),'Overflow Report'!$N300,"0")</f>
        <v>0</v>
      </c>
      <c r="AR302" s="176" t="str">
        <f>IF(AND('Overflow Report'!$L300="SSO, Wet Weather",'Overflow Report'!$AA300="September"),'Overflow Report'!$N300,"0")</f>
        <v>0</v>
      </c>
      <c r="AS302" s="176" t="str">
        <f>IF(AND('Overflow Report'!$L300="SSO, Wet Weather",'Overflow Report'!$AA300="October"),'Overflow Report'!$N300,"0")</f>
        <v>0</v>
      </c>
      <c r="AT302" s="176" t="str">
        <f>IF(AND('Overflow Report'!$L300="SSO, Wet Weather",'Overflow Report'!$AA300="November"),'Overflow Report'!$N300,"0")</f>
        <v>0</v>
      </c>
      <c r="AU302" s="176" t="str">
        <f>IF(AND('Overflow Report'!$L300="SSO, Wet Weather",'Overflow Report'!$AA300="December"),'Overflow Report'!$N300,"0")</f>
        <v>0</v>
      </c>
      <c r="AV302" s="176"/>
      <c r="AW302" s="176" t="str">
        <f>IF(AND('Overflow Report'!$L300="Release [Sewer], Dry Weather",'Overflow Report'!$AA300="January"),'Overflow Report'!$N300,"0")</f>
        <v>0</v>
      </c>
      <c r="AX302" s="176" t="str">
        <f>IF(AND('Overflow Report'!$L300="Release [Sewer], Dry Weather",'Overflow Report'!$AA300="February"),'Overflow Report'!$N300,"0")</f>
        <v>0</v>
      </c>
      <c r="AY302" s="176" t="str">
        <f>IF(AND('Overflow Report'!$L300="Release [Sewer], Dry Weather",'Overflow Report'!$AA300="March"),'Overflow Report'!$N300,"0")</f>
        <v>0</v>
      </c>
      <c r="AZ302" s="176" t="str">
        <f>IF(AND('Overflow Report'!$L300="Release [Sewer], Dry Weather",'Overflow Report'!$AA300="April"),'Overflow Report'!$N300,"0")</f>
        <v>0</v>
      </c>
      <c r="BA302" s="176" t="str">
        <f>IF(AND('Overflow Report'!$L300="Release [Sewer], Dry Weather",'Overflow Report'!$AA300="May"),'Overflow Report'!$N300,"0")</f>
        <v>0</v>
      </c>
      <c r="BB302" s="176" t="str">
        <f>IF(AND('Overflow Report'!$L300="Release [Sewer], Dry Weather",'Overflow Report'!$AA300="June"),'Overflow Report'!$N300,"0")</f>
        <v>0</v>
      </c>
      <c r="BC302" s="176" t="str">
        <f>IF(AND('Overflow Report'!$L300="Release [Sewer], Dry Weather",'Overflow Report'!$AA300="July"),'Overflow Report'!$N300,"0")</f>
        <v>0</v>
      </c>
      <c r="BD302" s="176" t="str">
        <f>IF(AND('Overflow Report'!$L300="Release [Sewer], Dry Weather",'Overflow Report'!$AA300="August"),'Overflow Report'!$N300,"0")</f>
        <v>0</v>
      </c>
      <c r="BE302" s="176" t="str">
        <f>IF(AND('Overflow Report'!$L300="Release [Sewer], Dry Weather",'Overflow Report'!$AA300="September"),'Overflow Report'!$N300,"0")</f>
        <v>0</v>
      </c>
      <c r="BF302" s="176" t="str">
        <f>IF(AND('Overflow Report'!$L300="Release [Sewer], Dry Weather",'Overflow Report'!$AA300="October"),'Overflow Report'!$N300,"0")</f>
        <v>0</v>
      </c>
      <c r="BG302" s="176" t="str">
        <f>IF(AND('Overflow Report'!$L300="Release [Sewer], Dry Weather",'Overflow Report'!$AA300="November"),'Overflow Report'!$N300,"0")</f>
        <v>0</v>
      </c>
      <c r="BH302" s="176" t="str">
        <f>IF(AND('Overflow Report'!$L300="Release [Sewer], Dry Weather",'Overflow Report'!$AA300="December"),'Overflow Report'!$N300,"0")</f>
        <v>0</v>
      </c>
      <c r="BI302" s="176"/>
      <c r="BJ302" s="176" t="str">
        <f>IF(AND('Overflow Report'!$L300="Release [Sewer], Wet Weather",'Overflow Report'!$AA300="January"),'Overflow Report'!$N300,"0")</f>
        <v>0</v>
      </c>
      <c r="BK302" s="176" t="str">
        <f>IF(AND('Overflow Report'!$L300="Release [Sewer], Wet Weather",'Overflow Report'!$AA300="February"),'Overflow Report'!$N300,"0")</f>
        <v>0</v>
      </c>
      <c r="BL302" s="176" t="str">
        <f>IF(AND('Overflow Report'!$L300="Release [Sewer], Wet Weather",'Overflow Report'!$AA300="March"),'Overflow Report'!$N300,"0")</f>
        <v>0</v>
      </c>
      <c r="BM302" s="176" t="str">
        <f>IF(AND('Overflow Report'!$L300="Release [Sewer], Wet Weather",'Overflow Report'!$AA300="April"),'Overflow Report'!$N300,"0")</f>
        <v>0</v>
      </c>
      <c r="BN302" s="176" t="str">
        <f>IF(AND('Overflow Report'!$L300="Release [Sewer], Wet Weather",'Overflow Report'!$AA300="May"),'Overflow Report'!$N300,"0")</f>
        <v>0</v>
      </c>
      <c r="BO302" s="176" t="str">
        <f>IF(AND('Overflow Report'!$L300="Release [Sewer], Wet Weather",'Overflow Report'!$AA300="June"),'Overflow Report'!$N300,"0")</f>
        <v>0</v>
      </c>
      <c r="BP302" s="176" t="str">
        <f>IF(AND('Overflow Report'!$L300="Release [Sewer], Wet Weather",'Overflow Report'!$AA300="July"),'Overflow Report'!$N300,"0")</f>
        <v>0</v>
      </c>
      <c r="BQ302" s="176" t="str">
        <f>IF(AND('Overflow Report'!$L300="Release [Sewer], Wet Weather",'Overflow Report'!$AA300="August"),'Overflow Report'!$N300,"0")</f>
        <v>0</v>
      </c>
      <c r="BR302" s="176" t="str">
        <f>IF(AND('Overflow Report'!$L300="Release [Sewer], Wet Weather",'Overflow Report'!$AA300="September"),'Overflow Report'!$N300,"0")</f>
        <v>0</v>
      </c>
      <c r="BS302" s="176" t="str">
        <f>IF(AND('Overflow Report'!$L300="Release [Sewer], Wet Weather",'Overflow Report'!$AA300="October"),'Overflow Report'!$N300,"0")</f>
        <v>0</v>
      </c>
      <c r="BT302" s="176" t="str">
        <f>IF(AND('Overflow Report'!$L300="Release [Sewer], Wet Weather",'Overflow Report'!$AA300="November"),'Overflow Report'!$N300,"0")</f>
        <v>0</v>
      </c>
      <c r="BU302" s="176" t="str">
        <f>IF(AND('Overflow Report'!$L300="Release [Sewer], Wet Weather",'Overflow Report'!$AA300="December"),'Overflow Report'!$N300,"0")</f>
        <v>0</v>
      </c>
      <c r="BV302" s="176"/>
      <c r="BW302" s="176"/>
      <c r="BX302" s="176"/>
      <c r="BY302" s="176"/>
      <c r="BZ302" s="176"/>
      <c r="CA302" s="176"/>
      <c r="CB302" s="176"/>
      <c r="CC302" s="176"/>
      <c r="CD302" s="176"/>
      <c r="CE302" s="176"/>
      <c r="CF302" s="176"/>
      <c r="CG302" s="176"/>
      <c r="CH302" s="176"/>
      <c r="CI302" s="176"/>
      <c r="CJ302" s="176"/>
      <c r="DK302" s="159"/>
      <c r="DL302" s="159"/>
      <c r="DM302" s="159"/>
      <c r="DN302" s="159"/>
      <c r="DO302" s="159"/>
      <c r="DP302" s="159"/>
      <c r="DQ302" s="159"/>
      <c r="DR302" s="159"/>
      <c r="DS302" s="159"/>
      <c r="DT302" s="159"/>
      <c r="DU302" s="159"/>
      <c r="DV302" s="159"/>
      <c r="DW302" s="159"/>
      <c r="DX302" s="159"/>
    </row>
    <row r="303" spans="3:128" s="173" customFormat="1" ht="15">
      <c r="C303" s="174"/>
      <c r="D303" s="174"/>
      <c r="E303" s="174"/>
      <c r="R303" s="176"/>
      <c r="S303" s="176"/>
      <c r="T303" s="176"/>
      <c r="U303" s="176"/>
      <c r="V303" s="176"/>
      <c r="W303" s="176" t="str">
        <f>IF(AND('Overflow Report'!$L301="SSO, Dry Weather",'Overflow Report'!$AA301="January"),'Overflow Report'!$N301,"0")</f>
        <v>0</v>
      </c>
      <c r="X303" s="176" t="str">
        <f>IF(AND('Overflow Report'!$L301="SSO, Dry Weather",'Overflow Report'!$AA301="February"),'Overflow Report'!$N301,"0")</f>
        <v>0</v>
      </c>
      <c r="Y303" s="176" t="str">
        <f>IF(AND('Overflow Report'!$L301="SSO, Dry Weather",'Overflow Report'!$AA301="March"),'Overflow Report'!$N301,"0")</f>
        <v>0</v>
      </c>
      <c r="Z303" s="176" t="str">
        <f>IF(AND('Overflow Report'!$L301="SSO, Dry Weather",'Overflow Report'!$AA301="April"),'Overflow Report'!$N301,"0")</f>
        <v>0</v>
      </c>
      <c r="AA303" s="176" t="str">
        <f>IF(AND('Overflow Report'!$L301="SSO, Dry Weather",'Overflow Report'!$AA301="May"),'Overflow Report'!$N301,"0")</f>
        <v>0</v>
      </c>
      <c r="AB303" s="176" t="str">
        <f>IF(AND('Overflow Report'!$L301="SSO, Dry Weather",'Overflow Report'!$AA301="June"),'Overflow Report'!$N301,"0")</f>
        <v>0</v>
      </c>
      <c r="AC303" s="176" t="str">
        <f>IF(AND('Overflow Report'!$L301="SSO, Dry Weather",'Overflow Report'!$AA301="July"),'Overflow Report'!$N301,"0")</f>
        <v>0</v>
      </c>
      <c r="AD303" s="176" t="str">
        <f>IF(AND('Overflow Report'!$L301="SSO, Dry Weather",'Overflow Report'!$AA301="August"),'Overflow Report'!$N301,"0")</f>
        <v>0</v>
      </c>
      <c r="AE303" s="176" t="str">
        <f>IF(AND('Overflow Report'!$L301="SSO, Dry Weather",'Overflow Report'!$AA301="September"),'Overflow Report'!$N301,"0")</f>
        <v>0</v>
      </c>
      <c r="AF303" s="176" t="str">
        <f>IF(AND('Overflow Report'!$L301="SSO, Dry Weather",'Overflow Report'!$AA301="October"),'Overflow Report'!$N301,"0")</f>
        <v>0</v>
      </c>
      <c r="AG303" s="176" t="str">
        <f>IF(AND('Overflow Report'!$L301="SSO, Dry Weather",'Overflow Report'!$AA301="November"),'Overflow Report'!$N301,"0")</f>
        <v>0</v>
      </c>
      <c r="AH303" s="176" t="str">
        <f>IF(AND('Overflow Report'!$L301="SSO, Dry Weather",'Overflow Report'!$AA301="December"),'Overflow Report'!$N301,"0")</f>
        <v>0</v>
      </c>
      <c r="AI303" s="176"/>
      <c r="AJ303" s="176" t="str">
        <f>IF(AND('Overflow Report'!$L301="SSO, Wet Weather",'Overflow Report'!$AA301="January"),'Overflow Report'!$N301,"0")</f>
        <v>0</v>
      </c>
      <c r="AK303" s="176" t="str">
        <f>IF(AND('Overflow Report'!$L301="SSO, Wet Weather",'Overflow Report'!$AA301="February"),'Overflow Report'!$N301,"0")</f>
        <v>0</v>
      </c>
      <c r="AL303" s="176" t="str">
        <f>IF(AND('Overflow Report'!$L301="SSO, Wet Weather",'Overflow Report'!$AA301="March"),'Overflow Report'!$N301,"0")</f>
        <v>0</v>
      </c>
      <c r="AM303" s="176" t="str">
        <f>IF(AND('Overflow Report'!$L301="SSO, Wet Weather",'Overflow Report'!$AA301="April"),'Overflow Report'!$N301,"0")</f>
        <v>0</v>
      </c>
      <c r="AN303" s="176" t="str">
        <f>IF(AND('Overflow Report'!$L301="SSO, Wet Weather",'Overflow Report'!$AA301="May"),'Overflow Report'!$N301,"0")</f>
        <v>0</v>
      </c>
      <c r="AO303" s="176" t="str">
        <f>IF(AND('Overflow Report'!$L301="SSO, Wet Weather",'Overflow Report'!$AA301="June"),'Overflow Report'!$N301,"0")</f>
        <v>0</v>
      </c>
      <c r="AP303" s="176" t="str">
        <f>IF(AND('Overflow Report'!$L301="SSO, Wet Weather",'Overflow Report'!$AA301="July"),'Overflow Report'!$N301,"0")</f>
        <v>0</v>
      </c>
      <c r="AQ303" s="176" t="str">
        <f>IF(AND('Overflow Report'!$L301="SSO, Wet Weather",'Overflow Report'!$AA301="August"),'Overflow Report'!$N301,"0")</f>
        <v>0</v>
      </c>
      <c r="AR303" s="176" t="str">
        <f>IF(AND('Overflow Report'!$L301="SSO, Wet Weather",'Overflow Report'!$AA301="September"),'Overflow Report'!$N301,"0")</f>
        <v>0</v>
      </c>
      <c r="AS303" s="176" t="str">
        <f>IF(AND('Overflow Report'!$L301="SSO, Wet Weather",'Overflow Report'!$AA301="October"),'Overflow Report'!$N301,"0")</f>
        <v>0</v>
      </c>
      <c r="AT303" s="176" t="str">
        <f>IF(AND('Overflow Report'!$L301="SSO, Wet Weather",'Overflow Report'!$AA301="November"),'Overflow Report'!$N301,"0")</f>
        <v>0</v>
      </c>
      <c r="AU303" s="176" t="str">
        <f>IF(AND('Overflow Report'!$L301="SSO, Wet Weather",'Overflow Report'!$AA301="December"),'Overflow Report'!$N301,"0")</f>
        <v>0</v>
      </c>
      <c r="AV303" s="176"/>
      <c r="AW303" s="176" t="str">
        <f>IF(AND('Overflow Report'!$L301="Release [Sewer], Dry Weather",'Overflow Report'!$AA301="January"),'Overflow Report'!$N301,"0")</f>
        <v>0</v>
      </c>
      <c r="AX303" s="176" t="str">
        <f>IF(AND('Overflow Report'!$L301="Release [Sewer], Dry Weather",'Overflow Report'!$AA301="February"),'Overflow Report'!$N301,"0")</f>
        <v>0</v>
      </c>
      <c r="AY303" s="176" t="str">
        <f>IF(AND('Overflow Report'!$L301="Release [Sewer], Dry Weather",'Overflow Report'!$AA301="March"),'Overflow Report'!$N301,"0")</f>
        <v>0</v>
      </c>
      <c r="AZ303" s="176" t="str">
        <f>IF(AND('Overflow Report'!$L301="Release [Sewer], Dry Weather",'Overflow Report'!$AA301="April"),'Overflow Report'!$N301,"0")</f>
        <v>0</v>
      </c>
      <c r="BA303" s="176" t="str">
        <f>IF(AND('Overflow Report'!$L301="Release [Sewer], Dry Weather",'Overflow Report'!$AA301="May"),'Overflow Report'!$N301,"0")</f>
        <v>0</v>
      </c>
      <c r="BB303" s="176" t="str">
        <f>IF(AND('Overflow Report'!$L301="Release [Sewer], Dry Weather",'Overflow Report'!$AA301="June"),'Overflow Report'!$N301,"0")</f>
        <v>0</v>
      </c>
      <c r="BC303" s="176" t="str">
        <f>IF(AND('Overflow Report'!$L301="Release [Sewer], Dry Weather",'Overflow Report'!$AA301="July"),'Overflow Report'!$N301,"0")</f>
        <v>0</v>
      </c>
      <c r="BD303" s="176" t="str">
        <f>IF(AND('Overflow Report'!$L301="Release [Sewer], Dry Weather",'Overflow Report'!$AA301="August"),'Overflow Report'!$N301,"0")</f>
        <v>0</v>
      </c>
      <c r="BE303" s="176" t="str">
        <f>IF(AND('Overflow Report'!$L301="Release [Sewer], Dry Weather",'Overflow Report'!$AA301="September"),'Overflow Report'!$N301,"0")</f>
        <v>0</v>
      </c>
      <c r="BF303" s="176" t="str">
        <f>IF(AND('Overflow Report'!$L301="Release [Sewer], Dry Weather",'Overflow Report'!$AA301="October"),'Overflow Report'!$N301,"0")</f>
        <v>0</v>
      </c>
      <c r="BG303" s="176" t="str">
        <f>IF(AND('Overflow Report'!$L301="Release [Sewer], Dry Weather",'Overflow Report'!$AA301="November"),'Overflow Report'!$N301,"0")</f>
        <v>0</v>
      </c>
      <c r="BH303" s="176" t="str">
        <f>IF(AND('Overflow Report'!$L301="Release [Sewer], Dry Weather",'Overflow Report'!$AA301="December"),'Overflow Report'!$N301,"0")</f>
        <v>0</v>
      </c>
      <c r="BI303" s="176"/>
      <c r="BJ303" s="176" t="str">
        <f>IF(AND('Overflow Report'!$L301="Release [Sewer], Wet Weather",'Overflow Report'!$AA301="January"),'Overflow Report'!$N301,"0")</f>
        <v>0</v>
      </c>
      <c r="BK303" s="176" t="str">
        <f>IF(AND('Overflow Report'!$L301="Release [Sewer], Wet Weather",'Overflow Report'!$AA301="February"),'Overflow Report'!$N301,"0")</f>
        <v>0</v>
      </c>
      <c r="BL303" s="176" t="str">
        <f>IF(AND('Overflow Report'!$L301="Release [Sewer], Wet Weather",'Overflow Report'!$AA301="March"),'Overflow Report'!$N301,"0")</f>
        <v>0</v>
      </c>
      <c r="BM303" s="176" t="str">
        <f>IF(AND('Overflow Report'!$L301="Release [Sewer], Wet Weather",'Overflow Report'!$AA301="April"),'Overflow Report'!$N301,"0")</f>
        <v>0</v>
      </c>
      <c r="BN303" s="176" t="str">
        <f>IF(AND('Overflow Report'!$L301="Release [Sewer], Wet Weather",'Overflow Report'!$AA301="May"),'Overflow Report'!$N301,"0")</f>
        <v>0</v>
      </c>
      <c r="BO303" s="176" t="str">
        <f>IF(AND('Overflow Report'!$L301="Release [Sewer], Wet Weather",'Overflow Report'!$AA301="June"),'Overflow Report'!$N301,"0")</f>
        <v>0</v>
      </c>
      <c r="BP303" s="176" t="str">
        <f>IF(AND('Overflow Report'!$L301="Release [Sewer], Wet Weather",'Overflow Report'!$AA301="July"),'Overflow Report'!$N301,"0")</f>
        <v>0</v>
      </c>
      <c r="BQ303" s="176" t="str">
        <f>IF(AND('Overflow Report'!$L301="Release [Sewer], Wet Weather",'Overflow Report'!$AA301="August"),'Overflow Report'!$N301,"0")</f>
        <v>0</v>
      </c>
      <c r="BR303" s="176" t="str">
        <f>IF(AND('Overflow Report'!$L301="Release [Sewer], Wet Weather",'Overflow Report'!$AA301="September"),'Overflow Report'!$N301,"0")</f>
        <v>0</v>
      </c>
      <c r="BS303" s="176" t="str">
        <f>IF(AND('Overflow Report'!$L301="Release [Sewer], Wet Weather",'Overflow Report'!$AA301="October"),'Overflow Report'!$N301,"0")</f>
        <v>0</v>
      </c>
      <c r="BT303" s="176" t="str">
        <f>IF(AND('Overflow Report'!$L301="Release [Sewer], Wet Weather",'Overflow Report'!$AA301="November"),'Overflow Report'!$N301,"0")</f>
        <v>0</v>
      </c>
      <c r="BU303" s="176" t="str">
        <f>IF(AND('Overflow Report'!$L301="Release [Sewer], Wet Weather",'Overflow Report'!$AA301="December"),'Overflow Report'!$N301,"0")</f>
        <v>0</v>
      </c>
      <c r="BV303" s="176"/>
      <c r="BW303" s="176"/>
      <c r="BX303" s="176"/>
      <c r="BY303" s="176"/>
      <c r="BZ303" s="176"/>
      <c r="CA303" s="176"/>
      <c r="CB303" s="176"/>
      <c r="CC303" s="176"/>
      <c r="CD303" s="176"/>
      <c r="CE303" s="176"/>
      <c r="CF303" s="176"/>
      <c r="CG303" s="176"/>
      <c r="CH303" s="176"/>
      <c r="CI303" s="176"/>
      <c r="CJ303" s="176"/>
      <c r="DK303" s="159"/>
      <c r="DL303" s="159"/>
      <c r="DM303" s="159"/>
      <c r="DN303" s="159"/>
      <c r="DO303" s="159"/>
      <c r="DP303" s="159"/>
      <c r="DQ303" s="159"/>
      <c r="DR303" s="159"/>
      <c r="DS303" s="159"/>
      <c r="DT303" s="159"/>
      <c r="DU303" s="159"/>
      <c r="DV303" s="159"/>
      <c r="DW303" s="159"/>
      <c r="DX303" s="159"/>
    </row>
    <row r="304" spans="3:128" s="173" customFormat="1" ht="15">
      <c r="C304" s="174"/>
      <c r="D304" s="174"/>
      <c r="E304" s="174"/>
      <c r="R304" s="176"/>
      <c r="S304" s="176"/>
      <c r="T304" s="176"/>
      <c r="U304" s="176"/>
      <c r="V304" s="176"/>
      <c r="W304" s="176" t="str">
        <f>IF(AND('Overflow Report'!$L302="SSO, Dry Weather",'Overflow Report'!$AA302="January"),'Overflow Report'!$N302,"0")</f>
        <v>0</v>
      </c>
      <c r="X304" s="176" t="str">
        <f>IF(AND('Overflow Report'!$L302="SSO, Dry Weather",'Overflow Report'!$AA302="February"),'Overflow Report'!$N302,"0")</f>
        <v>0</v>
      </c>
      <c r="Y304" s="176" t="str">
        <f>IF(AND('Overflow Report'!$L302="SSO, Dry Weather",'Overflow Report'!$AA302="March"),'Overflow Report'!$N302,"0")</f>
        <v>0</v>
      </c>
      <c r="Z304" s="176" t="str">
        <f>IF(AND('Overflow Report'!$L302="SSO, Dry Weather",'Overflow Report'!$AA302="April"),'Overflow Report'!$N302,"0")</f>
        <v>0</v>
      </c>
      <c r="AA304" s="176" t="str">
        <f>IF(AND('Overflow Report'!$L302="SSO, Dry Weather",'Overflow Report'!$AA302="May"),'Overflow Report'!$N302,"0")</f>
        <v>0</v>
      </c>
      <c r="AB304" s="176" t="str">
        <f>IF(AND('Overflow Report'!$L302="SSO, Dry Weather",'Overflow Report'!$AA302="June"),'Overflow Report'!$N302,"0")</f>
        <v>0</v>
      </c>
      <c r="AC304" s="176" t="str">
        <f>IF(AND('Overflow Report'!$L302="SSO, Dry Weather",'Overflow Report'!$AA302="July"),'Overflow Report'!$N302,"0")</f>
        <v>0</v>
      </c>
      <c r="AD304" s="176" t="str">
        <f>IF(AND('Overflow Report'!$L302="SSO, Dry Weather",'Overflow Report'!$AA302="August"),'Overflow Report'!$N302,"0")</f>
        <v>0</v>
      </c>
      <c r="AE304" s="176" t="str">
        <f>IF(AND('Overflow Report'!$L302="SSO, Dry Weather",'Overflow Report'!$AA302="September"),'Overflow Report'!$N302,"0")</f>
        <v>0</v>
      </c>
      <c r="AF304" s="176" t="str">
        <f>IF(AND('Overflow Report'!$L302="SSO, Dry Weather",'Overflow Report'!$AA302="October"),'Overflow Report'!$N302,"0")</f>
        <v>0</v>
      </c>
      <c r="AG304" s="176" t="str">
        <f>IF(AND('Overflow Report'!$L302="SSO, Dry Weather",'Overflow Report'!$AA302="November"),'Overflow Report'!$N302,"0")</f>
        <v>0</v>
      </c>
      <c r="AH304" s="176" t="str">
        <f>IF(AND('Overflow Report'!$L302="SSO, Dry Weather",'Overflow Report'!$AA302="December"),'Overflow Report'!$N302,"0")</f>
        <v>0</v>
      </c>
      <c r="AI304" s="176"/>
      <c r="AJ304" s="176" t="str">
        <f>IF(AND('Overflow Report'!$L302="SSO, Wet Weather",'Overflow Report'!$AA302="January"),'Overflow Report'!$N302,"0")</f>
        <v>0</v>
      </c>
      <c r="AK304" s="176" t="str">
        <f>IF(AND('Overflow Report'!$L302="SSO, Wet Weather",'Overflow Report'!$AA302="February"),'Overflow Report'!$N302,"0")</f>
        <v>0</v>
      </c>
      <c r="AL304" s="176" t="str">
        <f>IF(AND('Overflow Report'!$L302="SSO, Wet Weather",'Overflow Report'!$AA302="March"),'Overflow Report'!$N302,"0")</f>
        <v>0</v>
      </c>
      <c r="AM304" s="176" t="str">
        <f>IF(AND('Overflow Report'!$L302="SSO, Wet Weather",'Overflow Report'!$AA302="April"),'Overflow Report'!$N302,"0")</f>
        <v>0</v>
      </c>
      <c r="AN304" s="176" t="str">
        <f>IF(AND('Overflow Report'!$L302="SSO, Wet Weather",'Overflow Report'!$AA302="May"),'Overflow Report'!$N302,"0")</f>
        <v>0</v>
      </c>
      <c r="AO304" s="176" t="str">
        <f>IF(AND('Overflow Report'!$L302="SSO, Wet Weather",'Overflow Report'!$AA302="June"),'Overflow Report'!$N302,"0")</f>
        <v>0</v>
      </c>
      <c r="AP304" s="176" t="str">
        <f>IF(AND('Overflow Report'!$L302="SSO, Wet Weather",'Overflow Report'!$AA302="July"),'Overflow Report'!$N302,"0")</f>
        <v>0</v>
      </c>
      <c r="AQ304" s="176" t="str">
        <f>IF(AND('Overflow Report'!$L302="SSO, Wet Weather",'Overflow Report'!$AA302="August"),'Overflow Report'!$N302,"0")</f>
        <v>0</v>
      </c>
      <c r="AR304" s="176" t="str">
        <f>IF(AND('Overflow Report'!$L302="SSO, Wet Weather",'Overflow Report'!$AA302="September"),'Overflow Report'!$N302,"0")</f>
        <v>0</v>
      </c>
      <c r="AS304" s="176" t="str">
        <f>IF(AND('Overflow Report'!$L302="SSO, Wet Weather",'Overflow Report'!$AA302="October"),'Overflow Report'!$N302,"0")</f>
        <v>0</v>
      </c>
      <c r="AT304" s="176" t="str">
        <f>IF(AND('Overflow Report'!$L302="SSO, Wet Weather",'Overflow Report'!$AA302="November"),'Overflow Report'!$N302,"0")</f>
        <v>0</v>
      </c>
      <c r="AU304" s="176" t="str">
        <f>IF(AND('Overflow Report'!$L302="SSO, Wet Weather",'Overflow Report'!$AA302="December"),'Overflow Report'!$N302,"0")</f>
        <v>0</v>
      </c>
      <c r="AV304" s="176"/>
      <c r="AW304" s="176" t="str">
        <f>IF(AND('Overflow Report'!$L302="Release [Sewer], Dry Weather",'Overflow Report'!$AA302="January"),'Overflow Report'!$N302,"0")</f>
        <v>0</v>
      </c>
      <c r="AX304" s="176" t="str">
        <f>IF(AND('Overflow Report'!$L302="Release [Sewer], Dry Weather",'Overflow Report'!$AA302="February"),'Overflow Report'!$N302,"0")</f>
        <v>0</v>
      </c>
      <c r="AY304" s="176" t="str">
        <f>IF(AND('Overflow Report'!$L302="Release [Sewer], Dry Weather",'Overflow Report'!$AA302="March"),'Overflow Report'!$N302,"0")</f>
        <v>0</v>
      </c>
      <c r="AZ304" s="176" t="str">
        <f>IF(AND('Overflow Report'!$L302="Release [Sewer], Dry Weather",'Overflow Report'!$AA302="April"),'Overflow Report'!$N302,"0")</f>
        <v>0</v>
      </c>
      <c r="BA304" s="176" t="str">
        <f>IF(AND('Overflow Report'!$L302="Release [Sewer], Dry Weather",'Overflow Report'!$AA302="May"),'Overflow Report'!$N302,"0")</f>
        <v>0</v>
      </c>
      <c r="BB304" s="176" t="str">
        <f>IF(AND('Overflow Report'!$L302="Release [Sewer], Dry Weather",'Overflow Report'!$AA302="June"),'Overflow Report'!$N302,"0")</f>
        <v>0</v>
      </c>
      <c r="BC304" s="176" t="str">
        <f>IF(AND('Overflow Report'!$L302="Release [Sewer], Dry Weather",'Overflow Report'!$AA302="July"),'Overflow Report'!$N302,"0")</f>
        <v>0</v>
      </c>
      <c r="BD304" s="176" t="str">
        <f>IF(AND('Overflow Report'!$L302="Release [Sewer], Dry Weather",'Overflow Report'!$AA302="August"),'Overflow Report'!$N302,"0")</f>
        <v>0</v>
      </c>
      <c r="BE304" s="176" t="str">
        <f>IF(AND('Overflow Report'!$L302="Release [Sewer], Dry Weather",'Overflow Report'!$AA302="September"),'Overflow Report'!$N302,"0")</f>
        <v>0</v>
      </c>
      <c r="BF304" s="176" t="str">
        <f>IF(AND('Overflow Report'!$L302="Release [Sewer], Dry Weather",'Overflow Report'!$AA302="October"),'Overflow Report'!$N302,"0")</f>
        <v>0</v>
      </c>
      <c r="BG304" s="176" t="str">
        <f>IF(AND('Overflow Report'!$L302="Release [Sewer], Dry Weather",'Overflow Report'!$AA302="November"),'Overflow Report'!$N302,"0")</f>
        <v>0</v>
      </c>
      <c r="BH304" s="176" t="str">
        <f>IF(AND('Overflow Report'!$L302="Release [Sewer], Dry Weather",'Overflow Report'!$AA302="December"),'Overflow Report'!$N302,"0")</f>
        <v>0</v>
      </c>
      <c r="BI304" s="176"/>
      <c r="BJ304" s="176" t="str">
        <f>IF(AND('Overflow Report'!$L302="Release [Sewer], Wet Weather",'Overflow Report'!$AA302="January"),'Overflow Report'!$N302,"0")</f>
        <v>0</v>
      </c>
      <c r="BK304" s="176" t="str">
        <f>IF(AND('Overflow Report'!$L302="Release [Sewer], Wet Weather",'Overflow Report'!$AA302="February"),'Overflow Report'!$N302,"0")</f>
        <v>0</v>
      </c>
      <c r="BL304" s="176" t="str">
        <f>IF(AND('Overflow Report'!$L302="Release [Sewer], Wet Weather",'Overflow Report'!$AA302="March"),'Overflow Report'!$N302,"0")</f>
        <v>0</v>
      </c>
      <c r="BM304" s="176" t="str">
        <f>IF(AND('Overflow Report'!$L302="Release [Sewer], Wet Weather",'Overflow Report'!$AA302="April"),'Overflow Report'!$N302,"0")</f>
        <v>0</v>
      </c>
      <c r="BN304" s="176" t="str">
        <f>IF(AND('Overflow Report'!$L302="Release [Sewer], Wet Weather",'Overflow Report'!$AA302="May"),'Overflow Report'!$N302,"0")</f>
        <v>0</v>
      </c>
      <c r="BO304" s="176" t="str">
        <f>IF(AND('Overflow Report'!$L302="Release [Sewer], Wet Weather",'Overflow Report'!$AA302="June"),'Overflow Report'!$N302,"0")</f>
        <v>0</v>
      </c>
      <c r="BP304" s="176" t="str">
        <f>IF(AND('Overflow Report'!$L302="Release [Sewer], Wet Weather",'Overflow Report'!$AA302="July"),'Overflow Report'!$N302,"0")</f>
        <v>0</v>
      </c>
      <c r="BQ304" s="176" t="str">
        <f>IF(AND('Overflow Report'!$L302="Release [Sewer], Wet Weather",'Overflow Report'!$AA302="August"),'Overflow Report'!$N302,"0")</f>
        <v>0</v>
      </c>
      <c r="BR304" s="176" t="str">
        <f>IF(AND('Overflow Report'!$L302="Release [Sewer], Wet Weather",'Overflow Report'!$AA302="September"),'Overflow Report'!$N302,"0")</f>
        <v>0</v>
      </c>
      <c r="BS304" s="176" t="str">
        <f>IF(AND('Overflow Report'!$L302="Release [Sewer], Wet Weather",'Overflow Report'!$AA302="October"),'Overflow Report'!$N302,"0")</f>
        <v>0</v>
      </c>
      <c r="BT304" s="176" t="str">
        <f>IF(AND('Overflow Report'!$L302="Release [Sewer], Wet Weather",'Overflow Report'!$AA302="November"),'Overflow Report'!$N302,"0")</f>
        <v>0</v>
      </c>
      <c r="BU304" s="176" t="str">
        <f>IF(AND('Overflow Report'!$L302="Release [Sewer], Wet Weather",'Overflow Report'!$AA302="December"),'Overflow Report'!$N302,"0")</f>
        <v>0</v>
      </c>
      <c r="BV304" s="176"/>
      <c r="BW304" s="176"/>
      <c r="BX304" s="176"/>
      <c r="BY304" s="176"/>
      <c r="BZ304" s="176"/>
      <c r="CA304" s="176"/>
      <c r="CB304" s="176"/>
      <c r="CC304" s="176"/>
      <c r="CD304" s="176"/>
      <c r="CE304" s="176"/>
      <c r="CF304" s="176"/>
      <c r="CG304" s="176"/>
      <c r="CH304" s="176"/>
      <c r="CI304" s="176"/>
      <c r="CJ304" s="176"/>
      <c r="DK304" s="159"/>
      <c r="DL304" s="159"/>
      <c r="DM304" s="159"/>
      <c r="DN304" s="159"/>
      <c r="DO304" s="159"/>
      <c r="DP304" s="159"/>
      <c r="DQ304" s="159"/>
      <c r="DR304" s="159"/>
      <c r="DS304" s="159"/>
      <c r="DT304" s="159"/>
      <c r="DU304" s="159"/>
      <c r="DV304" s="159"/>
      <c r="DW304" s="159"/>
      <c r="DX304" s="159"/>
    </row>
    <row r="305" spans="3:128" s="173" customFormat="1" ht="15">
      <c r="C305" s="174"/>
      <c r="D305" s="174"/>
      <c r="E305" s="174"/>
      <c r="R305" s="176"/>
      <c r="S305" s="176"/>
      <c r="T305" s="176"/>
      <c r="U305" s="176"/>
      <c r="V305" s="176"/>
      <c r="W305" s="176" t="str">
        <f>IF(AND('Overflow Report'!$L303="SSO, Dry Weather",'Overflow Report'!$AA303="January"),'Overflow Report'!$N303,"0")</f>
        <v>0</v>
      </c>
      <c r="X305" s="176" t="str">
        <f>IF(AND('Overflow Report'!$L303="SSO, Dry Weather",'Overflow Report'!$AA303="February"),'Overflow Report'!$N303,"0")</f>
        <v>0</v>
      </c>
      <c r="Y305" s="176" t="str">
        <f>IF(AND('Overflow Report'!$L303="SSO, Dry Weather",'Overflow Report'!$AA303="March"),'Overflow Report'!$N303,"0")</f>
        <v>0</v>
      </c>
      <c r="Z305" s="176" t="str">
        <f>IF(AND('Overflow Report'!$L303="SSO, Dry Weather",'Overflow Report'!$AA303="April"),'Overflow Report'!$N303,"0")</f>
        <v>0</v>
      </c>
      <c r="AA305" s="176" t="str">
        <f>IF(AND('Overflow Report'!$L303="SSO, Dry Weather",'Overflow Report'!$AA303="May"),'Overflow Report'!$N303,"0")</f>
        <v>0</v>
      </c>
      <c r="AB305" s="176" t="str">
        <f>IF(AND('Overflow Report'!$L303="SSO, Dry Weather",'Overflow Report'!$AA303="June"),'Overflow Report'!$N303,"0")</f>
        <v>0</v>
      </c>
      <c r="AC305" s="176" t="str">
        <f>IF(AND('Overflow Report'!$L303="SSO, Dry Weather",'Overflow Report'!$AA303="July"),'Overflow Report'!$N303,"0")</f>
        <v>0</v>
      </c>
      <c r="AD305" s="176" t="str">
        <f>IF(AND('Overflow Report'!$L303="SSO, Dry Weather",'Overflow Report'!$AA303="August"),'Overflow Report'!$N303,"0")</f>
        <v>0</v>
      </c>
      <c r="AE305" s="176" t="str">
        <f>IF(AND('Overflow Report'!$L303="SSO, Dry Weather",'Overflow Report'!$AA303="September"),'Overflow Report'!$N303,"0")</f>
        <v>0</v>
      </c>
      <c r="AF305" s="176" t="str">
        <f>IF(AND('Overflow Report'!$L303="SSO, Dry Weather",'Overflow Report'!$AA303="October"),'Overflow Report'!$N303,"0")</f>
        <v>0</v>
      </c>
      <c r="AG305" s="176" t="str">
        <f>IF(AND('Overflow Report'!$L303="SSO, Dry Weather",'Overflow Report'!$AA303="November"),'Overflow Report'!$N303,"0")</f>
        <v>0</v>
      </c>
      <c r="AH305" s="176" t="str">
        <f>IF(AND('Overflow Report'!$L303="SSO, Dry Weather",'Overflow Report'!$AA303="December"),'Overflow Report'!$N303,"0")</f>
        <v>0</v>
      </c>
      <c r="AI305" s="176"/>
      <c r="AJ305" s="176" t="str">
        <f>IF(AND('Overflow Report'!$L303="SSO, Wet Weather",'Overflow Report'!$AA303="January"),'Overflow Report'!$N303,"0")</f>
        <v>0</v>
      </c>
      <c r="AK305" s="176" t="str">
        <f>IF(AND('Overflow Report'!$L303="SSO, Wet Weather",'Overflow Report'!$AA303="February"),'Overflow Report'!$N303,"0")</f>
        <v>0</v>
      </c>
      <c r="AL305" s="176" t="str">
        <f>IF(AND('Overflow Report'!$L303="SSO, Wet Weather",'Overflow Report'!$AA303="March"),'Overflow Report'!$N303,"0")</f>
        <v>0</v>
      </c>
      <c r="AM305" s="176" t="str">
        <f>IF(AND('Overflow Report'!$L303="SSO, Wet Weather",'Overflow Report'!$AA303="April"),'Overflow Report'!$N303,"0")</f>
        <v>0</v>
      </c>
      <c r="AN305" s="176" t="str">
        <f>IF(AND('Overflow Report'!$L303="SSO, Wet Weather",'Overflow Report'!$AA303="May"),'Overflow Report'!$N303,"0")</f>
        <v>0</v>
      </c>
      <c r="AO305" s="176" t="str">
        <f>IF(AND('Overflow Report'!$L303="SSO, Wet Weather",'Overflow Report'!$AA303="June"),'Overflow Report'!$N303,"0")</f>
        <v>0</v>
      </c>
      <c r="AP305" s="176" t="str">
        <f>IF(AND('Overflow Report'!$L303="SSO, Wet Weather",'Overflow Report'!$AA303="July"),'Overflow Report'!$N303,"0")</f>
        <v>0</v>
      </c>
      <c r="AQ305" s="176" t="str">
        <f>IF(AND('Overflow Report'!$L303="SSO, Wet Weather",'Overflow Report'!$AA303="August"),'Overflow Report'!$N303,"0")</f>
        <v>0</v>
      </c>
      <c r="AR305" s="176" t="str">
        <f>IF(AND('Overflow Report'!$L303="SSO, Wet Weather",'Overflow Report'!$AA303="September"),'Overflow Report'!$N303,"0")</f>
        <v>0</v>
      </c>
      <c r="AS305" s="176" t="str">
        <f>IF(AND('Overflow Report'!$L303="SSO, Wet Weather",'Overflow Report'!$AA303="October"),'Overflow Report'!$N303,"0")</f>
        <v>0</v>
      </c>
      <c r="AT305" s="176" t="str">
        <f>IF(AND('Overflow Report'!$L303="SSO, Wet Weather",'Overflow Report'!$AA303="November"),'Overflow Report'!$N303,"0")</f>
        <v>0</v>
      </c>
      <c r="AU305" s="176" t="str">
        <f>IF(AND('Overflow Report'!$L303="SSO, Wet Weather",'Overflow Report'!$AA303="December"),'Overflow Report'!$N303,"0")</f>
        <v>0</v>
      </c>
      <c r="AV305" s="176"/>
      <c r="AW305" s="176" t="str">
        <f>IF(AND('Overflow Report'!$L303="Release [Sewer], Dry Weather",'Overflow Report'!$AA303="January"),'Overflow Report'!$N303,"0")</f>
        <v>0</v>
      </c>
      <c r="AX305" s="176" t="str">
        <f>IF(AND('Overflow Report'!$L303="Release [Sewer], Dry Weather",'Overflow Report'!$AA303="February"),'Overflow Report'!$N303,"0")</f>
        <v>0</v>
      </c>
      <c r="AY305" s="176" t="str">
        <f>IF(AND('Overflow Report'!$L303="Release [Sewer], Dry Weather",'Overflow Report'!$AA303="March"),'Overflow Report'!$N303,"0")</f>
        <v>0</v>
      </c>
      <c r="AZ305" s="176" t="str">
        <f>IF(AND('Overflow Report'!$L303="Release [Sewer], Dry Weather",'Overflow Report'!$AA303="April"),'Overflow Report'!$N303,"0")</f>
        <v>0</v>
      </c>
      <c r="BA305" s="176" t="str">
        <f>IF(AND('Overflow Report'!$L303="Release [Sewer], Dry Weather",'Overflow Report'!$AA303="May"),'Overflow Report'!$N303,"0")</f>
        <v>0</v>
      </c>
      <c r="BB305" s="176" t="str">
        <f>IF(AND('Overflow Report'!$L303="Release [Sewer], Dry Weather",'Overflow Report'!$AA303="June"),'Overflow Report'!$N303,"0")</f>
        <v>0</v>
      </c>
      <c r="BC305" s="176" t="str">
        <f>IF(AND('Overflow Report'!$L303="Release [Sewer], Dry Weather",'Overflow Report'!$AA303="July"),'Overflow Report'!$N303,"0")</f>
        <v>0</v>
      </c>
      <c r="BD305" s="176" t="str">
        <f>IF(AND('Overflow Report'!$L303="Release [Sewer], Dry Weather",'Overflow Report'!$AA303="August"),'Overflow Report'!$N303,"0")</f>
        <v>0</v>
      </c>
      <c r="BE305" s="176" t="str">
        <f>IF(AND('Overflow Report'!$L303="Release [Sewer], Dry Weather",'Overflow Report'!$AA303="September"),'Overflow Report'!$N303,"0")</f>
        <v>0</v>
      </c>
      <c r="BF305" s="176" t="str">
        <f>IF(AND('Overflow Report'!$L303="Release [Sewer], Dry Weather",'Overflow Report'!$AA303="October"),'Overflow Report'!$N303,"0")</f>
        <v>0</v>
      </c>
      <c r="BG305" s="176" t="str">
        <f>IF(AND('Overflow Report'!$L303="Release [Sewer], Dry Weather",'Overflow Report'!$AA303="November"),'Overflow Report'!$N303,"0")</f>
        <v>0</v>
      </c>
      <c r="BH305" s="176" t="str">
        <f>IF(AND('Overflow Report'!$L303="Release [Sewer], Dry Weather",'Overflow Report'!$AA303="December"),'Overflow Report'!$N303,"0")</f>
        <v>0</v>
      </c>
      <c r="BI305" s="176"/>
      <c r="BJ305" s="176" t="str">
        <f>IF(AND('Overflow Report'!$L303="Release [Sewer], Wet Weather",'Overflow Report'!$AA303="January"),'Overflow Report'!$N303,"0")</f>
        <v>0</v>
      </c>
      <c r="BK305" s="176" t="str">
        <f>IF(AND('Overflow Report'!$L303="Release [Sewer], Wet Weather",'Overflow Report'!$AA303="February"),'Overflow Report'!$N303,"0")</f>
        <v>0</v>
      </c>
      <c r="BL305" s="176" t="str">
        <f>IF(AND('Overflow Report'!$L303="Release [Sewer], Wet Weather",'Overflow Report'!$AA303="March"),'Overflow Report'!$N303,"0")</f>
        <v>0</v>
      </c>
      <c r="BM305" s="176" t="str">
        <f>IF(AND('Overflow Report'!$L303="Release [Sewer], Wet Weather",'Overflow Report'!$AA303="April"),'Overflow Report'!$N303,"0")</f>
        <v>0</v>
      </c>
      <c r="BN305" s="176" t="str">
        <f>IF(AND('Overflow Report'!$L303="Release [Sewer], Wet Weather",'Overflow Report'!$AA303="May"),'Overflow Report'!$N303,"0")</f>
        <v>0</v>
      </c>
      <c r="BO305" s="176" t="str">
        <f>IF(AND('Overflow Report'!$L303="Release [Sewer], Wet Weather",'Overflow Report'!$AA303="June"),'Overflow Report'!$N303,"0")</f>
        <v>0</v>
      </c>
      <c r="BP305" s="176" t="str">
        <f>IF(AND('Overflow Report'!$L303="Release [Sewer], Wet Weather",'Overflow Report'!$AA303="July"),'Overflow Report'!$N303,"0")</f>
        <v>0</v>
      </c>
      <c r="BQ305" s="176" t="str">
        <f>IF(AND('Overflow Report'!$L303="Release [Sewer], Wet Weather",'Overflow Report'!$AA303="August"),'Overflow Report'!$N303,"0")</f>
        <v>0</v>
      </c>
      <c r="BR305" s="176" t="str">
        <f>IF(AND('Overflow Report'!$L303="Release [Sewer], Wet Weather",'Overflow Report'!$AA303="September"),'Overflow Report'!$N303,"0")</f>
        <v>0</v>
      </c>
      <c r="BS305" s="176" t="str">
        <f>IF(AND('Overflow Report'!$L303="Release [Sewer], Wet Weather",'Overflow Report'!$AA303="October"),'Overflow Report'!$N303,"0")</f>
        <v>0</v>
      </c>
      <c r="BT305" s="176" t="str">
        <f>IF(AND('Overflow Report'!$L303="Release [Sewer], Wet Weather",'Overflow Report'!$AA303="November"),'Overflow Report'!$N303,"0")</f>
        <v>0</v>
      </c>
      <c r="BU305" s="176" t="str">
        <f>IF(AND('Overflow Report'!$L303="Release [Sewer], Wet Weather",'Overflow Report'!$AA303="December"),'Overflow Report'!$N303,"0")</f>
        <v>0</v>
      </c>
      <c r="BV305" s="176"/>
      <c r="BW305" s="176"/>
      <c r="BX305" s="176"/>
      <c r="BY305" s="176"/>
      <c r="BZ305" s="176"/>
      <c r="CA305" s="176"/>
      <c r="CB305" s="176"/>
      <c r="CC305" s="176"/>
      <c r="CD305" s="176"/>
      <c r="CE305" s="176"/>
      <c r="CF305" s="176"/>
      <c r="CG305" s="176"/>
      <c r="CH305" s="176"/>
      <c r="CI305" s="176"/>
      <c r="CJ305" s="176"/>
      <c r="DK305" s="159"/>
      <c r="DL305" s="159"/>
      <c r="DM305" s="159"/>
      <c r="DN305" s="159"/>
      <c r="DO305" s="159"/>
      <c r="DP305" s="159"/>
      <c r="DQ305" s="159"/>
      <c r="DR305" s="159"/>
      <c r="DS305" s="159"/>
      <c r="DT305" s="159"/>
      <c r="DU305" s="159"/>
      <c r="DV305" s="159"/>
      <c r="DW305" s="159"/>
      <c r="DX305" s="159"/>
    </row>
    <row r="306" spans="3:128" s="173" customFormat="1" ht="15">
      <c r="C306" s="174"/>
      <c r="D306" s="174"/>
      <c r="E306" s="174"/>
      <c r="R306" s="176"/>
      <c r="S306" s="176"/>
      <c r="T306" s="176"/>
      <c r="U306" s="176"/>
      <c r="V306" s="176"/>
      <c r="W306" s="176" t="str">
        <f>IF(AND('Overflow Report'!$L304="SSO, Dry Weather",'Overflow Report'!$AA304="January"),'Overflow Report'!$N304,"0")</f>
        <v>0</v>
      </c>
      <c r="X306" s="176" t="str">
        <f>IF(AND('Overflow Report'!$L304="SSO, Dry Weather",'Overflow Report'!$AA304="February"),'Overflow Report'!$N304,"0")</f>
        <v>0</v>
      </c>
      <c r="Y306" s="176" t="str">
        <f>IF(AND('Overflow Report'!$L304="SSO, Dry Weather",'Overflow Report'!$AA304="March"),'Overflow Report'!$N304,"0")</f>
        <v>0</v>
      </c>
      <c r="Z306" s="176" t="str">
        <f>IF(AND('Overflow Report'!$L304="SSO, Dry Weather",'Overflow Report'!$AA304="April"),'Overflow Report'!$N304,"0")</f>
        <v>0</v>
      </c>
      <c r="AA306" s="176" t="str">
        <f>IF(AND('Overflow Report'!$L304="SSO, Dry Weather",'Overflow Report'!$AA304="May"),'Overflow Report'!$N304,"0")</f>
        <v>0</v>
      </c>
      <c r="AB306" s="176" t="str">
        <f>IF(AND('Overflow Report'!$L304="SSO, Dry Weather",'Overflow Report'!$AA304="June"),'Overflow Report'!$N304,"0")</f>
        <v>0</v>
      </c>
      <c r="AC306" s="176" t="str">
        <f>IF(AND('Overflow Report'!$L304="SSO, Dry Weather",'Overflow Report'!$AA304="July"),'Overflow Report'!$N304,"0")</f>
        <v>0</v>
      </c>
      <c r="AD306" s="176" t="str">
        <f>IF(AND('Overflow Report'!$L304="SSO, Dry Weather",'Overflow Report'!$AA304="August"),'Overflow Report'!$N304,"0")</f>
        <v>0</v>
      </c>
      <c r="AE306" s="176" t="str">
        <f>IF(AND('Overflow Report'!$L304="SSO, Dry Weather",'Overflow Report'!$AA304="September"),'Overflow Report'!$N304,"0")</f>
        <v>0</v>
      </c>
      <c r="AF306" s="176" t="str">
        <f>IF(AND('Overflow Report'!$L304="SSO, Dry Weather",'Overflow Report'!$AA304="October"),'Overflow Report'!$N304,"0")</f>
        <v>0</v>
      </c>
      <c r="AG306" s="176" t="str">
        <f>IF(AND('Overflow Report'!$L304="SSO, Dry Weather",'Overflow Report'!$AA304="November"),'Overflow Report'!$N304,"0")</f>
        <v>0</v>
      </c>
      <c r="AH306" s="176" t="str">
        <f>IF(AND('Overflow Report'!$L304="SSO, Dry Weather",'Overflow Report'!$AA304="December"),'Overflow Report'!$N304,"0")</f>
        <v>0</v>
      </c>
      <c r="AI306" s="176"/>
      <c r="AJ306" s="176" t="str">
        <f>IF(AND('Overflow Report'!$L304="SSO, Wet Weather",'Overflow Report'!$AA304="January"),'Overflow Report'!$N304,"0")</f>
        <v>0</v>
      </c>
      <c r="AK306" s="176" t="str">
        <f>IF(AND('Overflow Report'!$L304="SSO, Wet Weather",'Overflow Report'!$AA304="February"),'Overflow Report'!$N304,"0")</f>
        <v>0</v>
      </c>
      <c r="AL306" s="176" t="str">
        <f>IF(AND('Overflow Report'!$L304="SSO, Wet Weather",'Overflow Report'!$AA304="March"),'Overflow Report'!$N304,"0")</f>
        <v>0</v>
      </c>
      <c r="AM306" s="176" t="str">
        <f>IF(AND('Overflow Report'!$L304="SSO, Wet Weather",'Overflow Report'!$AA304="April"),'Overflow Report'!$N304,"0")</f>
        <v>0</v>
      </c>
      <c r="AN306" s="176" t="str">
        <f>IF(AND('Overflow Report'!$L304="SSO, Wet Weather",'Overflow Report'!$AA304="May"),'Overflow Report'!$N304,"0")</f>
        <v>0</v>
      </c>
      <c r="AO306" s="176" t="str">
        <f>IF(AND('Overflow Report'!$L304="SSO, Wet Weather",'Overflow Report'!$AA304="June"),'Overflow Report'!$N304,"0")</f>
        <v>0</v>
      </c>
      <c r="AP306" s="176" t="str">
        <f>IF(AND('Overflow Report'!$L304="SSO, Wet Weather",'Overflow Report'!$AA304="July"),'Overflow Report'!$N304,"0")</f>
        <v>0</v>
      </c>
      <c r="AQ306" s="176" t="str">
        <f>IF(AND('Overflow Report'!$L304="SSO, Wet Weather",'Overflow Report'!$AA304="August"),'Overflow Report'!$N304,"0")</f>
        <v>0</v>
      </c>
      <c r="AR306" s="176" t="str">
        <f>IF(AND('Overflow Report'!$L304="SSO, Wet Weather",'Overflow Report'!$AA304="September"),'Overflow Report'!$N304,"0")</f>
        <v>0</v>
      </c>
      <c r="AS306" s="176" t="str">
        <f>IF(AND('Overflow Report'!$L304="SSO, Wet Weather",'Overflow Report'!$AA304="October"),'Overflow Report'!$N304,"0")</f>
        <v>0</v>
      </c>
      <c r="AT306" s="176" t="str">
        <f>IF(AND('Overflow Report'!$L304="SSO, Wet Weather",'Overflow Report'!$AA304="November"),'Overflow Report'!$N304,"0")</f>
        <v>0</v>
      </c>
      <c r="AU306" s="176" t="str">
        <f>IF(AND('Overflow Report'!$L304="SSO, Wet Weather",'Overflow Report'!$AA304="December"),'Overflow Report'!$N304,"0")</f>
        <v>0</v>
      </c>
      <c r="AV306" s="176"/>
      <c r="AW306" s="176" t="str">
        <f>IF(AND('Overflow Report'!$L304="Release [Sewer], Dry Weather",'Overflow Report'!$AA304="January"),'Overflow Report'!$N304,"0")</f>
        <v>0</v>
      </c>
      <c r="AX306" s="176" t="str">
        <f>IF(AND('Overflow Report'!$L304="Release [Sewer], Dry Weather",'Overflow Report'!$AA304="February"),'Overflow Report'!$N304,"0")</f>
        <v>0</v>
      </c>
      <c r="AY306" s="176" t="str">
        <f>IF(AND('Overflow Report'!$L304="Release [Sewer], Dry Weather",'Overflow Report'!$AA304="March"),'Overflow Report'!$N304,"0")</f>
        <v>0</v>
      </c>
      <c r="AZ306" s="176" t="str">
        <f>IF(AND('Overflow Report'!$L304="Release [Sewer], Dry Weather",'Overflow Report'!$AA304="April"),'Overflow Report'!$N304,"0")</f>
        <v>0</v>
      </c>
      <c r="BA306" s="176" t="str">
        <f>IF(AND('Overflow Report'!$L304="Release [Sewer], Dry Weather",'Overflow Report'!$AA304="May"),'Overflow Report'!$N304,"0")</f>
        <v>0</v>
      </c>
      <c r="BB306" s="176" t="str">
        <f>IF(AND('Overflow Report'!$L304="Release [Sewer], Dry Weather",'Overflow Report'!$AA304="June"),'Overflow Report'!$N304,"0")</f>
        <v>0</v>
      </c>
      <c r="BC306" s="176" t="str">
        <f>IF(AND('Overflow Report'!$L304="Release [Sewer], Dry Weather",'Overflow Report'!$AA304="July"),'Overflow Report'!$N304,"0")</f>
        <v>0</v>
      </c>
      <c r="BD306" s="176" t="str">
        <f>IF(AND('Overflow Report'!$L304="Release [Sewer], Dry Weather",'Overflow Report'!$AA304="August"),'Overflow Report'!$N304,"0")</f>
        <v>0</v>
      </c>
      <c r="BE306" s="176" t="str">
        <f>IF(AND('Overflow Report'!$L304="Release [Sewer], Dry Weather",'Overflow Report'!$AA304="September"),'Overflow Report'!$N304,"0")</f>
        <v>0</v>
      </c>
      <c r="BF306" s="176" t="str">
        <f>IF(AND('Overflow Report'!$L304="Release [Sewer], Dry Weather",'Overflow Report'!$AA304="October"),'Overflow Report'!$N304,"0")</f>
        <v>0</v>
      </c>
      <c r="BG306" s="176" t="str">
        <f>IF(AND('Overflow Report'!$L304="Release [Sewer], Dry Weather",'Overflow Report'!$AA304="November"),'Overflow Report'!$N304,"0")</f>
        <v>0</v>
      </c>
      <c r="BH306" s="176" t="str">
        <f>IF(AND('Overflow Report'!$L304="Release [Sewer], Dry Weather",'Overflow Report'!$AA304="December"),'Overflow Report'!$N304,"0")</f>
        <v>0</v>
      </c>
      <c r="BI306" s="176"/>
      <c r="BJ306" s="176" t="str">
        <f>IF(AND('Overflow Report'!$L304="Release [Sewer], Wet Weather",'Overflow Report'!$AA304="January"),'Overflow Report'!$N304,"0")</f>
        <v>0</v>
      </c>
      <c r="BK306" s="176" t="str">
        <f>IF(AND('Overflow Report'!$L304="Release [Sewer], Wet Weather",'Overflow Report'!$AA304="February"),'Overflow Report'!$N304,"0")</f>
        <v>0</v>
      </c>
      <c r="BL306" s="176" t="str">
        <f>IF(AND('Overflow Report'!$L304="Release [Sewer], Wet Weather",'Overflow Report'!$AA304="March"),'Overflow Report'!$N304,"0")</f>
        <v>0</v>
      </c>
      <c r="BM306" s="176" t="str">
        <f>IF(AND('Overflow Report'!$L304="Release [Sewer], Wet Weather",'Overflow Report'!$AA304="April"),'Overflow Report'!$N304,"0")</f>
        <v>0</v>
      </c>
      <c r="BN306" s="176" t="str">
        <f>IF(AND('Overflow Report'!$L304="Release [Sewer], Wet Weather",'Overflow Report'!$AA304="May"),'Overflow Report'!$N304,"0")</f>
        <v>0</v>
      </c>
      <c r="BO306" s="176" t="str">
        <f>IF(AND('Overflow Report'!$L304="Release [Sewer], Wet Weather",'Overflow Report'!$AA304="June"),'Overflow Report'!$N304,"0")</f>
        <v>0</v>
      </c>
      <c r="BP306" s="176" t="str">
        <f>IF(AND('Overflow Report'!$L304="Release [Sewer], Wet Weather",'Overflow Report'!$AA304="July"),'Overflow Report'!$N304,"0")</f>
        <v>0</v>
      </c>
      <c r="BQ306" s="176" t="str">
        <f>IF(AND('Overflow Report'!$L304="Release [Sewer], Wet Weather",'Overflow Report'!$AA304="August"),'Overflow Report'!$N304,"0")</f>
        <v>0</v>
      </c>
      <c r="BR306" s="176" t="str">
        <f>IF(AND('Overflow Report'!$L304="Release [Sewer], Wet Weather",'Overflow Report'!$AA304="September"),'Overflow Report'!$N304,"0")</f>
        <v>0</v>
      </c>
      <c r="BS306" s="176" t="str">
        <f>IF(AND('Overflow Report'!$L304="Release [Sewer], Wet Weather",'Overflow Report'!$AA304="October"),'Overflow Report'!$N304,"0")</f>
        <v>0</v>
      </c>
      <c r="BT306" s="176" t="str">
        <f>IF(AND('Overflow Report'!$L304="Release [Sewer], Wet Weather",'Overflow Report'!$AA304="November"),'Overflow Report'!$N304,"0")</f>
        <v>0</v>
      </c>
      <c r="BU306" s="176" t="str">
        <f>IF(AND('Overflow Report'!$L304="Release [Sewer], Wet Weather",'Overflow Report'!$AA304="December"),'Overflow Report'!$N304,"0")</f>
        <v>0</v>
      </c>
      <c r="BV306" s="176"/>
      <c r="BW306" s="176"/>
      <c r="BX306" s="176"/>
      <c r="BY306" s="176"/>
      <c r="BZ306" s="176"/>
      <c r="CA306" s="176"/>
      <c r="CB306" s="176"/>
      <c r="CC306" s="176"/>
      <c r="CD306" s="176"/>
      <c r="CE306" s="176"/>
      <c r="CF306" s="176"/>
      <c r="CG306" s="176"/>
      <c r="CH306" s="176"/>
      <c r="CI306" s="176"/>
      <c r="CJ306" s="176"/>
      <c r="DK306" s="159"/>
      <c r="DL306" s="159"/>
      <c r="DM306" s="159"/>
      <c r="DN306" s="159"/>
      <c r="DO306" s="159"/>
      <c r="DP306" s="159"/>
      <c r="DQ306" s="159"/>
      <c r="DR306" s="159"/>
      <c r="DS306" s="159"/>
      <c r="DT306" s="159"/>
      <c r="DU306" s="159"/>
      <c r="DV306" s="159"/>
      <c r="DW306" s="159"/>
      <c r="DX306" s="159"/>
    </row>
    <row r="307" spans="3:128" s="173" customFormat="1" ht="15">
      <c r="C307" s="174"/>
      <c r="D307" s="174"/>
      <c r="E307" s="174"/>
      <c r="R307" s="176"/>
      <c r="S307" s="176"/>
      <c r="T307" s="176"/>
      <c r="U307" s="176"/>
      <c r="V307" s="176"/>
      <c r="W307" s="176" t="str">
        <f>IF(AND('Overflow Report'!$L305="SSO, Dry Weather",'Overflow Report'!$AA305="January"),'Overflow Report'!$N305,"0")</f>
        <v>0</v>
      </c>
      <c r="X307" s="176" t="str">
        <f>IF(AND('Overflow Report'!$L305="SSO, Dry Weather",'Overflow Report'!$AA305="February"),'Overflow Report'!$N305,"0")</f>
        <v>0</v>
      </c>
      <c r="Y307" s="176" t="str">
        <f>IF(AND('Overflow Report'!$L305="SSO, Dry Weather",'Overflow Report'!$AA305="March"),'Overflow Report'!$N305,"0")</f>
        <v>0</v>
      </c>
      <c r="Z307" s="176" t="str">
        <f>IF(AND('Overflow Report'!$L305="SSO, Dry Weather",'Overflow Report'!$AA305="April"),'Overflow Report'!$N305,"0")</f>
        <v>0</v>
      </c>
      <c r="AA307" s="176" t="str">
        <f>IF(AND('Overflow Report'!$L305="SSO, Dry Weather",'Overflow Report'!$AA305="May"),'Overflow Report'!$N305,"0")</f>
        <v>0</v>
      </c>
      <c r="AB307" s="176" t="str">
        <f>IF(AND('Overflow Report'!$L305="SSO, Dry Weather",'Overflow Report'!$AA305="June"),'Overflow Report'!$N305,"0")</f>
        <v>0</v>
      </c>
      <c r="AC307" s="176" t="str">
        <f>IF(AND('Overflow Report'!$L305="SSO, Dry Weather",'Overflow Report'!$AA305="July"),'Overflow Report'!$N305,"0")</f>
        <v>0</v>
      </c>
      <c r="AD307" s="176" t="str">
        <f>IF(AND('Overflow Report'!$L305="SSO, Dry Weather",'Overflow Report'!$AA305="August"),'Overflow Report'!$N305,"0")</f>
        <v>0</v>
      </c>
      <c r="AE307" s="176" t="str">
        <f>IF(AND('Overflow Report'!$L305="SSO, Dry Weather",'Overflow Report'!$AA305="September"),'Overflow Report'!$N305,"0")</f>
        <v>0</v>
      </c>
      <c r="AF307" s="176" t="str">
        <f>IF(AND('Overflow Report'!$L305="SSO, Dry Weather",'Overflow Report'!$AA305="October"),'Overflow Report'!$N305,"0")</f>
        <v>0</v>
      </c>
      <c r="AG307" s="176" t="str">
        <f>IF(AND('Overflow Report'!$L305="SSO, Dry Weather",'Overflow Report'!$AA305="November"),'Overflow Report'!$N305,"0")</f>
        <v>0</v>
      </c>
      <c r="AH307" s="176" t="str">
        <f>IF(AND('Overflow Report'!$L305="SSO, Dry Weather",'Overflow Report'!$AA305="December"),'Overflow Report'!$N305,"0")</f>
        <v>0</v>
      </c>
      <c r="AI307" s="176"/>
      <c r="AJ307" s="176" t="str">
        <f>IF(AND('Overflow Report'!$L305="SSO, Wet Weather",'Overflow Report'!$AA305="January"),'Overflow Report'!$N305,"0")</f>
        <v>0</v>
      </c>
      <c r="AK307" s="176" t="str">
        <f>IF(AND('Overflow Report'!$L305="SSO, Wet Weather",'Overflow Report'!$AA305="February"),'Overflow Report'!$N305,"0")</f>
        <v>0</v>
      </c>
      <c r="AL307" s="176" t="str">
        <f>IF(AND('Overflow Report'!$L305="SSO, Wet Weather",'Overflow Report'!$AA305="March"),'Overflow Report'!$N305,"0")</f>
        <v>0</v>
      </c>
      <c r="AM307" s="176" t="str">
        <f>IF(AND('Overflow Report'!$L305="SSO, Wet Weather",'Overflow Report'!$AA305="April"),'Overflow Report'!$N305,"0")</f>
        <v>0</v>
      </c>
      <c r="AN307" s="176" t="str">
        <f>IF(AND('Overflow Report'!$L305="SSO, Wet Weather",'Overflow Report'!$AA305="May"),'Overflow Report'!$N305,"0")</f>
        <v>0</v>
      </c>
      <c r="AO307" s="176" t="str">
        <f>IF(AND('Overflow Report'!$L305="SSO, Wet Weather",'Overflow Report'!$AA305="June"),'Overflow Report'!$N305,"0")</f>
        <v>0</v>
      </c>
      <c r="AP307" s="176" t="str">
        <f>IF(AND('Overflow Report'!$L305="SSO, Wet Weather",'Overflow Report'!$AA305="July"),'Overflow Report'!$N305,"0")</f>
        <v>0</v>
      </c>
      <c r="AQ307" s="176" t="str">
        <f>IF(AND('Overflow Report'!$L305="SSO, Wet Weather",'Overflow Report'!$AA305="August"),'Overflow Report'!$N305,"0")</f>
        <v>0</v>
      </c>
      <c r="AR307" s="176" t="str">
        <f>IF(AND('Overflow Report'!$L305="SSO, Wet Weather",'Overflow Report'!$AA305="September"),'Overflow Report'!$N305,"0")</f>
        <v>0</v>
      </c>
      <c r="AS307" s="176" t="str">
        <f>IF(AND('Overflow Report'!$L305="SSO, Wet Weather",'Overflow Report'!$AA305="October"),'Overflow Report'!$N305,"0")</f>
        <v>0</v>
      </c>
      <c r="AT307" s="176" t="str">
        <f>IF(AND('Overflow Report'!$L305="SSO, Wet Weather",'Overflow Report'!$AA305="November"),'Overflow Report'!$N305,"0")</f>
        <v>0</v>
      </c>
      <c r="AU307" s="176" t="str">
        <f>IF(AND('Overflow Report'!$L305="SSO, Wet Weather",'Overflow Report'!$AA305="December"),'Overflow Report'!$N305,"0")</f>
        <v>0</v>
      </c>
      <c r="AV307" s="176"/>
      <c r="AW307" s="176" t="str">
        <f>IF(AND('Overflow Report'!$L305="Release [Sewer], Dry Weather",'Overflow Report'!$AA305="January"),'Overflow Report'!$N305,"0")</f>
        <v>0</v>
      </c>
      <c r="AX307" s="176" t="str">
        <f>IF(AND('Overflow Report'!$L305="Release [Sewer], Dry Weather",'Overflow Report'!$AA305="February"),'Overflow Report'!$N305,"0")</f>
        <v>0</v>
      </c>
      <c r="AY307" s="176" t="str">
        <f>IF(AND('Overflow Report'!$L305="Release [Sewer], Dry Weather",'Overflow Report'!$AA305="March"),'Overflow Report'!$N305,"0")</f>
        <v>0</v>
      </c>
      <c r="AZ307" s="176" t="str">
        <f>IF(AND('Overflow Report'!$L305="Release [Sewer], Dry Weather",'Overflow Report'!$AA305="April"),'Overflow Report'!$N305,"0")</f>
        <v>0</v>
      </c>
      <c r="BA307" s="176" t="str">
        <f>IF(AND('Overflow Report'!$L305="Release [Sewer], Dry Weather",'Overflow Report'!$AA305="May"),'Overflow Report'!$N305,"0")</f>
        <v>0</v>
      </c>
      <c r="BB307" s="176" t="str">
        <f>IF(AND('Overflow Report'!$L305="Release [Sewer], Dry Weather",'Overflow Report'!$AA305="June"),'Overflow Report'!$N305,"0")</f>
        <v>0</v>
      </c>
      <c r="BC307" s="176" t="str">
        <f>IF(AND('Overflow Report'!$L305="Release [Sewer], Dry Weather",'Overflow Report'!$AA305="July"),'Overflow Report'!$N305,"0")</f>
        <v>0</v>
      </c>
      <c r="BD307" s="176" t="str">
        <f>IF(AND('Overflow Report'!$L305="Release [Sewer], Dry Weather",'Overflow Report'!$AA305="August"),'Overflow Report'!$N305,"0")</f>
        <v>0</v>
      </c>
      <c r="BE307" s="176" t="str">
        <f>IF(AND('Overflow Report'!$L305="Release [Sewer], Dry Weather",'Overflow Report'!$AA305="September"),'Overflow Report'!$N305,"0")</f>
        <v>0</v>
      </c>
      <c r="BF307" s="176" t="str">
        <f>IF(AND('Overflow Report'!$L305="Release [Sewer], Dry Weather",'Overflow Report'!$AA305="October"),'Overflow Report'!$N305,"0")</f>
        <v>0</v>
      </c>
      <c r="BG307" s="176" t="str">
        <f>IF(AND('Overflow Report'!$L305="Release [Sewer], Dry Weather",'Overflow Report'!$AA305="November"),'Overflow Report'!$N305,"0")</f>
        <v>0</v>
      </c>
      <c r="BH307" s="176" t="str">
        <f>IF(AND('Overflow Report'!$L305="Release [Sewer], Dry Weather",'Overflow Report'!$AA305="December"),'Overflow Report'!$N305,"0")</f>
        <v>0</v>
      </c>
      <c r="BI307" s="176"/>
      <c r="BJ307" s="176" t="str">
        <f>IF(AND('Overflow Report'!$L305="Release [Sewer], Wet Weather",'Overflow Report'!$AA305="January"),'Overflow Report'!$N305,"0")</f>
        <v>0</v>
      </c>
      <c r="BK307" s="176" t="str">
        <f>IF(AND('Overflow Report'!$L305="Release [Sewer], Wet Weather",'Overflow Report'!$AA305="February"),'Overflow Report'!$N305,"0")</f>
        <v>0</v>
      </c>
      <c r="BL307" s="176" t="str">
        <f>IF(AND('Overflow Report'!$L305="Release [Sewer], Wet Weather",'Overflow Report'!$AA305="March"),'Overflow Report'!$N305,"0")</f>
        <v>0</v>
      </c>
      <c r="BM307" s="176" t="str">
        <f>IF(AND('Overflow Report'!$L305="Release [Sewer], Wet Weather",'Overflow Report'!$AA305="April"),'Overflow Report'!$N305,"0")</f>
        <v>0</v>
      </c>
      <c r="BN307" s="176" t="str">
        <f>IF(AND('Overflow Report'!$L305="Release [Sewer], Wet Weather",'Overflow Report'!$AA305="May"),'Overflow Report'!$N305,"0")</f>
        <v>0</v>
      </c>
      <c r="BO307" s="176" t="str">
        <f>IF(AND('Overflow Report'!$L305="Release [Sewer], Wet Weather",'Overflow Report'!$AA305="June"),'Overflow Report'!$N305,"0")</f>
        <v>0</v>
      </c>
      <c r="BP307" s="176" t="str">
        <f>IF(AND('Overflow Report'!$L305="Release [Sewer], Wet Weather",'Overflow Report'!$AA305="July"),'Overflow Report'!$N305,"0")</f>
        <v>0</v>
      </c>
      <c r="BQ307" s="176" t="str">
        <f>IF(AND('Overflow Report'!$L305="Release [Sewer], Wet Weather",'Overflow Report'!$AA305="August"),'Overflow Report'!$N305,"0")</f>
        <v>0</v>
      </c>
      <c r="BR307" s="176" t="str">
        <f>IF(AND('Overflow Report'!$L305="Release [Sewer], Wet Weather",'Overflow Report'!$AA305="September"),'Overflow Report'!$N305,"0")</f>
        <v>0</v>
      </c>
      <c r="BS307" s="176" t="str">
        <f>IF(AND('Overflow Report'!$L305="Release [Sewer], Wet Weather",'Overflow Report'!$AA305="October"),'Overflow Report'!$N305,"0")</f>
        <v>0</v>
      </c>
      <c r="BT307" s="176" t="str">
        <f>IF(AND('Overflow Report'!$L305="Release [Sewer], Wet Weather",'Overflow Report'!$AA305="November"),'Overflow Report'!$N305,"0")</f>
        <v>0</v>
      </c>
      <c r="BU307" s="176" t="str">
        <f>IF(AND('Overflow Report'!$L305="Release [Sewer], Wet Weather",'Overflow Report'!$AA305="December"),'Overflow Report'!$N305,"0")</f>
        <v>0</v>
      </c>
      <c r="BV307" s="176"/>
      <c r="BW307" s="176"/>
      <c r="BX307" s="176"/>
      <c r="BY307" s="176"/>
      <c r="BZ307" s="176"/>
      <c r="CA307" s="176"/>
      <c r="CB307" s="176"/>
      <c r="CC307" s="176"/>
      <c r="CD307" s="176"/>
      <c r="CE307" s="176"/>
      <c r="CF307" s="176"/>
      <c r="CG307" s="176"/>
      <c r="CH307" s="176"/>
      <c r="CI307" s="176"/>
      <c r="CJ307" s="176"/>
      <c r="DK307" s="159"/>
      <c r="DL307" s="159"/>
      <c r="DM307" s="159"/>
      <c r="DN307" s="159"/>
      <c r="DO307" s="159"/>
      <c r="DP307" s="159"/>
      <c r="DQ307" s="159"/>
      <c r="DR307" s="159"/>
      <c r="DS307" s="159"/>
      <c r="DT307" s="159"/>
      <c r="DU307" s="159"/>
      <c r="DV307" s="159"/>
      <c r="DW307" s="159"/>
      <c r="DX307" s="159"/>
    </row>
    <row r="308" spans="3:128" s="173" customFormat="1" ht="15">
      <c r="C308" s="174"/>
      <c r="D308" s="174"/>
      <c r="E308" s="174"/>
      <c r="R308" s="176"/>
      <c r="S308" s="176"/>
      <c r="T308" s="176"/>
      <c r="U308" s="176"/>
      <c r="V308" s="176"/>
      <c r="W308" s="176" t="str">
        <f>IF(AND('Overflow Report'!$L306="SSO, Dry Weather",'Overflow Report'!$AA306="January"),'Overflow Report'!$N306,"0")</f>
        <v>0</v>
      </c>
      <c r="X308" s="176" t="str">
        <f>IF(AND('Overflow Report'!$L306="SSO, Dry Weather",'Overflow Report'!$AA306="February"),'Overflow Report'!$N306,"0")</f>
        <v>0</v>
      </c>
      <c r="Y308" s="176" t="str">
        <f>IF(AND('Overflow Report'!$L306="SSO, Dry Weather",'Overflow Report'!$AA306="March"),'Overflow Report'!$N306,"0")</f>
        <v>0</v>
      </c>
      <c r="Z308" s="176" t="str">
        <f>IF(AND('Overflow Report'!$L306="SSO, Dry Weather",'Overflow Report'!$AA306="April"),'Overflow Report'!$N306,"0")</f>
        <v>0</v>
      </c>
      <c r="AA308" s="176" t="str">
        <f>IF(AND('Overflow Report'!$L306="SSO, Dry Weather",'Overflow Report'!$AA306="May"),'Overflow Report'!$N306,"0")</f>
        <v>0</v>
      </c>
      <c r="AB308" s="176" t="str">
        <f>IF(AND('Overflow Report'!$L306="SSO, Dry Weather",'Overflow Report'!$AA306="June"),'Overflow Report'!$N306,"0")</f>
        <v>0</v>
      </c>
      <c r="AC308" s="176" t="str">
        <f>IF(AND('Overflow Report'!$L306="SSO, Dry Weather",'Overflow Report'!$AA306="July"),'Overflow Report'!$N306,"0")</f>
        <v>0</v>
      </c>
      <c r="AD308" s="176" t="str">
        <f>IF(AND('Overflow Report'!$L306="SSO, Dry Weather",'Overflow Report'!$AA306="August"),'Overflow Report'!$N306,"0")</f>
        <v>0</v>
      </c>
      <c r="AE308" s="176" t="str">
        <f>IF(AND('Overflow Report'!$L306="SSO, Dry Weather",'Overflow Report'!$AA306="September"),'Overflow Report'!$N306,"0")</f>
        <v>0</v>
      </c>
      <c r="AF308" s="176" t="str">
        <f>IF(AND('Overflow Report'!$L306="SSO, Dry Weather",'Overflow Report'!$AA306="October"),'Overflow Report'!$N306,"0")</f>
        <v>0</v>
      </c>
      <c r="AG308" s="176" t="str">
        <f>IF(AND('Overflow Report'!$L306="SSO, Dry Weather",'Overflow Report'!$AA306="November"),'Overflow Report'!$N306,"0")</f>
        <v>0</v>
      </c>
      <c r="AH308" s="176" t="str">
        <f>IF(AND('Overflow Report'!$L306="SSO, Dry Weather",'Overflow Report'!$AA306="December"),'Overflow Report'!$N306,"0")</f>
        <v>0</v>
      </c>
      <c r="AI308" s="176"/>
      <c r="AJ308" s="176" t="str">
        <f>IF(AND('Overflow Report'!$L306="SSO, Wet Weather",'Overflow Report'!$AA306="January"),'Overflow Report'!$N306,"0")</f>
        <v>0</v>
      </c>
      <c r="AK308" s="176" t="str">
        <f>IF(AND('Overflow Report'!$L306="SSO, Wet Weather",'Overflow Report'!$AA306="February"),'Overflow Report'!$N306,"0")</f>
        <v>0</v>
      </c>
      <c r="AL308" s="176" t="str">
        <f>IF(AND('Overflow Report'!$L306="SSO, Wet Weather",'Overflow Report'!$AA306="March"),'Overflow Report'!$N306,"0")</f>
        <v>0</v>
      </c>
      <c r="AM308" s="176" t="str">
        <f>IF(AND('Overflow Report'!$L306="SSO, Wet Weather",'Overflow Report'!$AA306="April"),'Overflow Report'!$N306,"0")</f>
        <v>0</v>
      </c>
      <c r="AN308" s="176" t="str">
        <f>IF(AND('Overflow Report'!$L306="SSO, Wet Weather",'Overflow Report'!$AA306="May"),'Overflow Report'!$N306,"0")</f>
        <v>0</v>
      </c>
      <c r="AO308" s="176" t="str">
        <f>IF(AND('Overflow Report'!$L306="SSO, Wet Weather",'Overflow Report'!$AA306="June"),'Overflow Report'!$N306,"0")</f>
        <v>0</v>
      </c>
      <c r="AP308" s="176" t="str">
        <f>IF(AND('Overflow Report'!$L306="SSO, Wet Weather",'Overflow Report'!$AA306="July"),'Overflow Report'!$N306,"0")</f>
        <v>0</v>
      </c>
      <c r="AQ308" s="176" t="str">
        <f>IF(AND('Overflow Report'!$L306="SSO, Wet Weather",'Overflow Report'!$AA306="August"),'Overflow Report'!$N306,"0")</f>
        <v>0</v>
      </c>
      <c r="AR308" s="176" t="str">
        <f>IF(AND('Overflow Report'!$L306="SSO, Wet Weather",'Overflow Report'!$AA306="September"),'Overflow Report'!$N306,"0")</f>
        <v>0</v>
      </c>
      <c r="AS308" s="176" t="str">
        <f>IF(AND('Overflow Report'!$L306="SSO, Wet Weather",'Overflow Report'!$AA306="October"),'Overflow Report'!$N306,"0")</f>
        <v>0</v>
      </c>
      <c r="AT308" s="176" t="str">
        <f>IF(AND('Overflow Report'!$L306="SSO, Wet Weather",'Overflow Report'!$AA306="November"),'Overflow Report'!$N306,"0")</f>
        <v>0</v>
      </c>
      <c r="AU308" s="176" t="str">
        <f>IF(AND('Overflow Report'!$L306="SSO, Wet Weather",'Overflow Report'!$AA306="December"),'Overflow Report'!$N306,"0")</f>
        <v>0</v>
      </c>
      <c r="AV308" s="176"/>
      <c r="AW308" s="176" t="str">
        <f>IF(AND('Overflow Report'!$L306="Release [Sewer], Dry Weather",'Overflow Report'!$AA306="January"),'Overflow Report'!$N306,"0")</f>
        <v>0</v>
      </c>
      <c r="AX308" s="176" t="str">
        <f>IF(AND('Overflow Report'!$L306="Release [Sewer], Dry Weather",'Overflow Report'!$AA306="February"),'Overflow Report'!$N306,"0")</f>
        <v>0</v>
      </c>
      <c r="AY308" s="176" t="str">
        <f>IF(AND('Overflow Report'!$L306="Release [Sewer], Dry Weather",'Overflow Report'!$AA306="March"),'Overflow Report'!$N306,"0")</f>
        <v>0</v>
      </c>
      <c r="AZ308" s="176" t="str">
        <f>IF(AND('Overflow Report'!$L306="Release [Sewer], Dry Weather",'Overflow Report'!$AA306="April"),'Overflow Report'!$N306,"0")</f>
        <v>0</v>
      </c>
      <c r="BA308" s="176" t="str">
        <f>IF(AND('Overflow Report'!$L306="Release [Sewer], Dry Weather",'Overflow Report'!$AA306="May"),'Overflow Report'!$N306,"0")</f>
        <v>0</v>
      </c>
      <c r="BB308" s="176" t="str">
        <f>IF(AND('Overflow Report'!$L306="Release [Sewer], Dry Weather",'Overflow Report'!$AA306="June"),'Overflow Report'!$N306,"0")</f>
        <v>0</v>
      </c>
      <c r="BC308" s="176" t="str">
        <f>IF(AND('Overflow Report'!$L306="Release [Sewer], Dry Weather",'Overflow Report'!$AA306="July"),'Overflow Report'!$N306,"0")</f>
        <v>0</v>
      </c>
      <c r="BD308" s="176" t="str">
        <f>IF(AND('Overflow Report'!$L306="Release [Sewer], Dry Weather",'Overflow Report'!$AA306="August"),'Overflow Report'!$N306,"0")</f>
        <v>0</v>
      </c>
      <c r="BE308" s="176" t="str">
        <f>IF(AND('Overflow Report'!$L306="Release [Sewer], Dry Weather",'Overflow Report'!$AA306="September"),'Overflow Report'!$N306,"0")</f>
        <v>0</v>
      </c>
      <c r="BF308" s="176" t="str">
        <f>IF(AND('Overflow Report'!$L306="Release [Sewer], Dry Weather",'Overflow Report'!$AA306="October"),'Overflow Report'!$N306,"0")</f>
        <v>0</v>
      </c>
      <c r="BG308" s="176" t="str">
        <f>IF(AND('Overflow Report'!$L306="Release [Sewer], Dry Weather",'Overflow Report'!$AA306="November"),'Overflow Report'!$N306,"0")</f>
        <v>0</v>
      </c>
      <c r="BH308" s="176" t="str">
        <f>IF(AND('Overflow Report'!$L306="Release [Sewer], Dry Weather",'Overflow Report'!$AA306="December"),'Overflow Report'!$N306,"0")</f>
        <v>0</v>
      </c>
      <c r="BI308" s="176"/>
      <c r="BJ308" s="176" t="str">
        <f>IF(AND('Overflow Report'!$L306="Release [Sewer], Wet Weather",'Overflow Report'!$AA306="January"),'Overflow Report'!$N306,"0")</f>
        <v>0</v>
      </c>
      <c r="BK308" s="176" t="str">
        <f>IF(AND('Overflow Report'!$L306="Release [Sewer], Wet Weather",'Overflow Report'!$AA306="February"),'Overflow Report'!$N306,"0")</f>
        <v>0</v>
      </c>
      <c r="BL308" s="176" t="str">
        <f>IF(AND('Overflow Report'!$L306="Release [Sewer], Wet Weather",'Overflow Report'!$AA306="March"),'Overflow Report'!$N306,"0")</f>
        <v>0</v>
      </c>
      <c r="BM308" s="176" t="str">
        <f>IF(AND('Overflow Report'!$L306="Release [Sewer], Wet Weather",'Overflow Report'!$AA306="April"),'Overflow Report'!$N306,"0")</f>
        <v>0</v>
      </c>
      <c r="BN308" s="176" t="str">
        <f>IF(AND('Overflow Report'!$L306="Release [Sewer], Wet Weather",'Overflow Report'!$AA306="May"),'Overflow Report'!$N306,"0")</f>
        <v>0</v>
      </c>
      <c r="BO308" s="176" t="str">
        <f>IF(AND('Overflow Report'!$L306="Release [Sewer], Wet Weather",'Overflow Report'!$AA306="June"),'Overflow Report'!$N306,"0")</f>
        <v>0</v>
      </c>
      <c r="BP308" s="176" t="str">
        <f>IF(AND('Overflow Report'!$L306="Release [Sewer], Wet Weather",'Overflow Report'!$AA306="July"),'Overflow Report'!$N306,"0")</f>
        <v>0</v>
      </c>
      <c r="BQ308" s="176" t="str">
        <f>IF(AND('Overflow Report'!$L306="Release [Sewer], Wet Weather",'Overflow Report'!$AA306="August"),'Overflow Report'!$N306,"0")</f>
        <v>0</v>
      </c>
      <c r="BR308" s="176" t="str">
        <f>IF(AND('Overflow Report'!$L306="Release [Sewer], Wet Weather",'Overflow Report'!$AA306="September"),'Overflow Report'!$N306,"0")</f>
        <v>0</v>
      </c>
      <c r="BS308" s="176" t="str">
        <f>IF(AND('Overflow Report'!$L306="Release [Sewer], Wet Weather",'Overflow Report'!$AA306="October"),'Overflow Report'!$N306,"0")</f>
        <v>0</v>
      </c>
      <c r="BT308" s="176" t="str">
        <f>IF(AND('Overflow Report'!$L306="Release [Sewer], Wet Weather",'Overflow Report'!$AA306="November"),'Overflow Report'!$N306,"0")</f>
        <v>0</v>
      </c>
      <c r="BU308" s="176" t="str">
        <f>IF(AND('Overflow Report'!$L306="Release [Sewer], Wet Weather",'Overflow Report'!$AA306="December"),'Overflow Report'!$N306,"0")</f>
        <v>0</v>
      </c>
      <c r="BV308" s="176"/>
      <c r="BW308" s="176"/>
      <c r="BX308" s="176"/>
      <c r="BY308" s="176"/>
      <c r="BZ308" s="176"/>
      <c r="CA308" s="176"/>
      <c r="CB308" s="176"/>
      <c r="CC308" s="176"/>
      <c r="CD308" s="176"/>
      <c r="CE308" s="176"/>
      <c r="CF308" s="176"/>
      <c r="CG308" s="176"/>
      <c r="CH308" s="176"/>
      <c r="CI308" s="176"/>
      <c r="CJ308" s="176"/>
      <c r="DK308" s="159"/>
      <c r="DL308" s="159"/>
      <c r="DM308" s="159"/>
      <c r="DN308" s="159"/>
      <c r="DO308" s="159"/>
      <c r="DP308" s="159"/>
      <c r="DQ308" s="159"/>
      <c r="DR308" s="159"/>
      <c r="DS308" s="159"/>
      <c r="DT308" s="159"/>
      <c r="DU308" s="159"/>
      <c r="DV308" s="159"/>
      <c r="DW308" s="159"/>
      <c r="DX308" s="159"/>
    </row>
    <row r="309" spans="3:128" s="173" customFormat="1" ht="15">
      <c r="C309" s="174"/>
      <c r="D309" s="174"/>
      <c r="E309" s="174"/>
      <c r="R309" s="176"/>
      <c r="S309" s="176"/>
      <c r="T309" s="176"/>
      <c r="U309" s="176"/>
      <c r="V309" s="176"/>
      <c r="W309" s="176" t="str">
        <f>IF(AND('Overflow Report'!$L307="SSO, Dry Weather",'Overflow Report'!$AA307="January"),'Overflow Report'!$N307,"0")</f>
        <v>0</v>
      </c>
      <c r="X309" s="176" t="str">
        <f>IF(AND('Overflow Report'!$L307="SSO, Dry Weather",'Overflow Report'!$AA307="February"),'Overflow Report'!$N307,"0")</f>
        <v>0</v>
      </c>
      <c r="Y309" s="176" t="str">
        <f>IF(AND('Overflow Report'!$L307="SSO, Dry Weather",'Overflow Report'!$AA307="March"),'Overflow Report'!$N307,"0")</f>
        <v>0</v>
      </c>
      <c r="Z309" s="176" t="str">
        <f>IF(AND('Overflow Report'!$L307="SSO, Dry Weather",'Overflow Report'!$AA307="April"),'Overflow Report'!$N307,"0")</f>
        <v>0</v>
      </c>
      <c r="AA309" s="176" t="str">
        <f>IF(AND('Overflow Report'!$L307="SSO, Dry Weather",'Overflow Report'!$AA307="May"),'Overflow Report'!$N307,"0")</f>
        <v>0</v>
      </c>
      <c r="AB309" s="176" t="str">
        <f>IF(AND('Overflow Report'!$L307="SSO, Dry Weather",'Overflow Report'!$AA307="June"),'Overflow Report'!$N307,"0")</f>
        <v>0</v>
      </c>
      <c r="AC309" s="176" t="str">
        <f>IF(AND('Overflow Report'!$L307="SSO, Dry Weather",'Overflow Report'!$AA307="July"),'Overflow Report'!$N307,"0")</f>
        <v>0</v>
      </c>
      <c r="AD309" s="176" t="str">
        <f>IF(AND('Overflow Report'!$L307="SSO, Dry Weather",'Overflow Report'!$AA307="August"),'Overflow Report'!$N307,"0")</f>
        <v>0</v>
      </c>
      <c r="AE309" s="176" t="str">
        <f>IF(AND('Overflow Report'!$L307="SSO, Dry Weather",'Overflow Report'!$AA307="September"),'Overflow Report'!$N307,"0")</f>
        <v>0</v>
      </c>
      <c r="AF309" s="176" t="str">
        <f>IF(AND('Overflow Report'!$L307="SSO, Dry Weather",'Overflow Report'!$AA307="October"),'Overflow Report'!$N307,"0")</f>
        <v>0</v>
      </c>
      <c r="AG309" s="176" t="str">
        <f>IF(AND('Overflow Report'!$L307="SSO, Dry Weather",'Overflow Report'!$AA307="November"),'Overflow Report'!$N307,"0")</f>
        <v>0</v>
      </c>
      <c r="AH309" s="176" t="str">
        <f>IF(AND('Overflow Report'!$L307="SSO, Dry Weather",'Overflow Report'!$AA307="December"),'Overflow Report'!$N307,"0")</f>
        <v>0</v>
      </c>
      <c r="AI309" s="176"/>
      <c r="AJ309" s="176" t="str">
        <f>IF(AND('Overflow Report'!$L307="SSO, Wet Weather",'Overflow Report'!$AA307="January"),'Overflow Report'!$N307,"0")</f>
        <v>0</v>
      </c>
      <c r="AK309" s="176" t="str">
        <f>IF(AND('Overflow Report'!$L307="SSO, Wet Weather",'Overflow Report'!$AA307="February"),'Overflow Report'!$N307,"0")</f>
        <v>0</v>
      </c>
      <c r="AL309" s="176" t="str">
        <f>IF(AND('Overflow Report'!$L307="SSO, Wet Weather",'Overflow Report'!$AA307="March"),'Overflow Report'!$N307,"0")</f>
        <v>0</v>
      </c>
      <c r="AM309" s="176" t="str">
        <f>IF(AND('Overflow Report'!$L307="SSO, Wet Weather",'Overflow Report'!$AA307="April"),'Overflow Report'!$N307,"0")</f>
        <v>0</v>
      </c>
      <c r="AN309" s="176" t="str">
        <f>IF(AND('Overflow Report'!$L307="SSO, Wet Weather",'Overflow Report'!$AA307="May"),'Overflow Report'!$N307,"0")</f>
        <v>0</v>
      </c>
      <c r="AO309" s="176" t="str">
        <f>IF(AND('Overflow Report'!$L307="SSO, Wet Weather",'Overflow Report'!$AA307="June"),'Overflow Report'!$N307,"0")</f>
        <v>0</v>
      </c>
      <c r="AP309" s="176" t="str">
        <f>IF(AND('Overflow Report'!$L307="SSO, Wet Weather",'Overflow Report'!$AA307="July"),'Overflow Report'!$N307,"0")</f>
        <v>0</v>
      </c>
      <c r="AQ309" s="176" t="str">
        <f>IF(AND('Overflow Report'!$L307="SSO, Wet Weather",'Overflow Report'!$AA307="August"),'Overflow Report'!$N307,"0")</f>
        <v>0</v>
      </c>
      <c r="AR309" s="176" t="str">
        <f>IF(AND('Overflow Report'!$L307="SSO, Wet Weather",'Overflow Report'!$AA307="September"),'Overflow Report'!$N307,"0")</f>
        <v>0</v>
      </c>
      <c r="AS309" s="176" t="str">
        <f>IF(AND('Overflow Report'!$L307="SSO, Wet Weather",'Overflow Report'!$AA307="October"),'Overflow Report'!$N307,"0")</f>
        <v>0</v>
      </c>
      <c r="AT309" s="176" t="str">
        <f>IF(AND('Overflow Report'!$L307="SSO, Wet Weather",'Overflow Report'!$AA307="November"),'Overflow Report'!$N307,"0")</f>
        <v>0</v>
      </c>
      <c r="AU309" s="176" t="str">
        <f>IF(AND('Overflow Report'!$L307="SSO, Wet Weather",'Overflow Report'!$AA307="December"),'Overflow Report'!$N307,"0")</f>
        <v>0</v>
      </c>
      <c r="AV309" s="176"/>
      <c r="AW309" s="176" t="str">
        <f>IF(AND('Overflow Report'!$L307="Release [Sewer], Dry Weather",'Overflow Report'!$AA307="January"),'Overflow Report'!$N307,"0")</f>
        <v>0</v>
      </c>
      <c r="AX309" s="176" t="str">
        <f>IF(AND('Overflow Report'!$L307="Release [Sewer], Dry Weather",'Overflow Report'!$AA307="February"),'Overflow Report'!$N307,"0")</f>
        <v>0</v>
      </c>
      <c r="AY309" s="176" t="str">
        <f>IF(AND('Overflow Report'!$L307="Release [Sewer], Dry Weather",'Overflow Report'!$AA307="March"),'Overflow Report'!$N307,"0")</f>
        <v>0</v>
      </c>
      <c r="AZ309" s="176" t="str">
        <f>IF(AND('Overflow Report'!$L307="Release [Sewer], Dry Weather",'Overflow Report'!$AA307="April"),'Overflow Report'!$N307,"0")</f>
        <v>0</v>
      </c>
      <c r="BA309" s="176" t="str">
        <f>IF(AND('Overflow Report'!$L307="Release [Sewer], Dry Weather",'Overflow Report'!$AA307="May"),'Overflow Report'!$N307,"0")</f>
        <v>0</v>
      </c>
      <c r="BB309" s="176" t="str">
        <f>IF(AND('Overflow Report'!$L307="Release [Sewer], Dry Weather",'Overflow Report'!$AA307="June"),'Overflow Report'!$N307,"0")</f>
        <v>0</v>
      </c>
      <c r="BC309" s="176" t="str">
        <f>IF(AND('Overflow Report'!$L307="Release [Sewer], Dry Weather",'Overflow Report'!$AA307="July"),'Overflow Report'!$N307,"0")</f>
        <v>0</v>
      </c>
      <c r="BD309" s="176" t="str">
        <f>IF(AND('Overflow Report'!$L307="Release [Sewer], Dry Weather",'Overflow Report'!$AA307="August"),'Overflow Report'!$N307,"0")</f>
        <v>0</v>
      </c>
      <c r="BE309" s="176" t="str">
        <f>IF(AND('Overflow Report'!$L307="Release [Sewer], Dry Weather",'Overflow Report'!$AA307="September"),'Overflow Report'!$N307,"0")</f>
        <v>0</v>
      </c>
      <c r="BF309" s="176" t="str">
        <f>IF(AND('Overflow Report'!$L307="Release [Sewer], Dry Weather",'Overflow Report'!$AA307="October"),'Overflow Report'!$N307,"0")</f>
        <v>0</v>
      </c>
      <c r="BG309" s="176" t="str">
        <f>IF(AND('Overflow Report'!$L307="Release [Sewer], Dry Weather",'Overflow Report'!$AA307="November"),'Overflow Report'!$N307,"0")</f>
        <v>0</v>
      </c>
      <c r="BH309" s="176" t="str">
        <f>IF(AND('Overflow Report'!$L307="Release [Sewer], Dry Weather",'Overflow Report'!$AA307="December"),'Overflow Report'!$N307,"0")</f>
        <v>0</v>
      </c>
      <c r="BI309" s="176"/>
      <c r="BJ309" s="176" t="str">
        <f>IF(AND('Overflow Report'!$L307="Release [Sewer], Wet Weather",'Overflow Report'!$AA307="January"),'Overflow Report'!$N307,"0")</f>
        <v>0</v>
      </c>
      <c r="BK309" s="176" t="str">
        <f>IF(AND('Overflow Report'!$L307="Release [Sewer], Wet Weather",'Overflow Report'!$AA307="February"),'Overflow Report'!$N307,"0")</f>
        <v>0</v>
      </c>
      <c r="BL309" s="176" t="str">
        <f>IF(AND('Overflow Report'!$L307="Release [Sewer], Wet Weather",'Overflow Report'!$AA307="March"),'Overflow Report'!$N307,"0")</f>
        <v>0</v>
      </c>
      <c r="BM309" s="176" t="str">
        <f>IF(AND('Overflow Report'!$L307="Release [Sewer], Wet Weather",'Overflow Report'!$AA307="April"),'Overflow Report'!$N307,"0")</f>
        <v>0</v>
      </c>
      <c r="BN309" s="176" t="str">
        <f>IF(AND('Overflow Report'!$L307="Release [Sewer], Wet Weather",'Overflow Report'!$AA307="May"),'Overflow Report'!$N307,"0")</f>
        <v>0</v>
      </c>
      <c r="BO309" s="176" t="str">
        <f>IF(AND('Overflow Report'!$L307="Release [Sewer], Wet Weather",'Overflow Report'!$AA307="June"),'Overflow Report'!$N307,"0")</f>
        <v>0</v>
      </c>
      <c r="BP309" s="176" t="str">
        <f>IF(AND('Overflow Report'!$L307="Release [Sewer], Wet Weather",'Overflow Report'!$AA307="July"),'Overflow Report'!$N307,"0")</f>
        <v>0</v>
      </c>
      <c r="BQ309" s="176" t="str">
        <f>IF(AND('Overflow Report'!$L307="Release [Sewer], Wet Weather",'Overflow Report'!$AA307="August"),'Overflow Report'!$N307,"0")</f>
        <v>0</v>
      </c>
      <c r="BR309" s="176" t="str">
        <f>IF(AND('Overflow Report'!$L307="Release [Sewer], Wet Weather",'Overflow Report'!$AA307="September"),'Overflow Report'!$N307,"0")</f>
        <v>0</v>
      </c>
      <c r="BS309" s="176" t="str">
        <f>IF(AND('Overflow Report'!$L307="Release [Sewer], Wet Weather",'Overflow Report'!$AA307="October"),'Overflow Report'!$N307,"0")</f>
        <v>0</v>
      </c>
      <c r="BT309" s="176" t="str">
        <f>IF(AND('Overflow Report'!$L307="Release [Sewer], Wet Weather",'Overflow Report'!$AA307="November"),'Overflow Report'!$N307,"0")</f>
        <v>0</v>
      </c>
      <c r="BU309" s="176" t="str">
        <f>IF(AND('Overflow Report'!$L307="Release [Sewer], Wet Weather",'Overflow Report'!$AA307="December"),'Overflow Report'!$N307,"0")</f>
        <v>0</v>
      </c>
      <c r="BV309" s="176"/>
      <c r="BW309" s="176"/>
      <c r="BX309" s="176"/>
      <c r="BY309" s="176"/>
      <c r="BZ309" s="176"/>
      <c r="CA309" s="176"/>
      <c r="CB309" s="176"/>
      <c r="CC309" s="176"/>
      <c r="CD309" s="176"/>
      <c r="CE309" s="176"/>
      <c r="CF309" s="176"/>
      <c r="CG309" s="176"/>
      <c r="CH309" s="176"/>
      <c r="CI309" s="176"/>
      <c r="CJ309" s="176"/>
      <c r="DK309" s="159"/>
      <c r="DL309" s="159"/>
      <c r="DM309" s="159"/>
      <c r="DN309" s="159"/>
      <c r="DO309" s="159"/>
      <c r="DP309" s="159"/>
      <c r="DQ309" s="159"/>
      <c r="DR309" s="159"/>
      <c r="DS309" s="159"/>
      <c r="DT309" s="159"/>
      <c r="DU309" s="159"/>
      <c r="DV309" s="159"/>
      <c r="DW309" s="159"/>
      <c r="DX309" s="159"/>
    </row>
    <row r="310" spans="3:128" s="173" customFormat="1" ht="15">
      <c r="C310" s="174"/>
      <c r="D310" s="174"/>
      <c r="E310" s="174"/>
      <c r="R310" s="176"/>
      <c r="S310" s="176"/>
      <c r="T310" s="176"/>
      <c r="U310" s="176"/>
      <c r="V310" s="176"/>
      <c r="W310" s="176" t="str">
        <f>IF(AND('Overflow Report'!$L308="SSO, Dry Weather",'Overflow Report'!$AA308="January"),'Overflow Report'!$N308,"0")</f>
        <v>0</v>
      </c>
      <c r="X310" s="176" t="str">
        <f>IF(AND('Overflow Report'!$L308="SSO, Dry Weather",'Overflow Report'!$AA308="February"),'Overflow Report'!$N308,"0")</f>
        <v>0</v>
      </c>
      <c r="Y310" s="176" t="str">
        <f>IF(AND('Overflow Report'!$L308="SSO, Dry Weather",'Overflow Report'!$AA308="March"),'Overflow Report'!$N308,"0")</f>
        <v>0</v>
      </c>
      <c r="Z310" s="176" t="str">
        <f>IF(AND('Overflow Report'!$L308="SSO, Dry Weather",'Overflow Report'!$AA308="April"),'Overflow Report'!$N308,"0")</f>
        <v>0</v>
      </c>
      <c r="AA310" s="176" t="str">
        <f>IF(AND('Overflow Report'!$L308="SSO, Dry Weather",'Overflow Report'!$AA308="May"),'Overflow Report'!$N308,"0")</f>
        <v>0</v>
      </c>
      <c r="AB310" s="176" t="str">
        <f>IF(AND('Overflow Report'!$L308="SSO, Dry Weather",'Overflow Report'!$AA308="June"),'Overflow Report'!$N308,"0")</f>
        <v>0</v>
      </c>
      <c r="AC310" s="176" t="str">
        <f>IF(AND('Overflow Report'!$L308="SSO, Dry Weather",'Overflow Report'!$AA308="July"),'Overflow Report'!$N308,"0")</f>
        <v>0</v>
      </c>
      <c r="AD310" s="176" t="str">
        <f>IF(AND('Overflow Report'!$L308="SSO, Dry Weather",'Overflow Report'!$AA308="August"),'Overflow Report'!$N308,"0")</f>
        <v>0</v>
      </c>
      <c r="AE310" s="176" t="str">
        <f>IF(AND('Overflow Report'!$L308="SSO, Dry Weather",'Overflow Report'!$AA308="September"),'Overflow Report'!$N308,"0")</f>
        <v>0</v>
      </c>
      <c r="AF310" s="176" t="str">
        <f>IF(AND('Overflow Report'!$L308="SSO, Dry Weather",'Overflow Report'!$AA308="October"),'Overflow Report'!$N308,"0")</f>
        <v>0</v>
      </c>
      <c r="AG310" s="176" t="str">
        <f>IF(AND('Overflow Report'!$L308="SSO, Dry Weather",'Overflow Report'!$AA308="November"),'Overflow Report'!$N308,"0")</f>
        <v>0</v>
      </c>
      <c r="AH310" s="176" t="str">
        <f>IF(AND('Overflow Report'!$L308="SSO, Dry Weather",'Overflow Report'!$AA308="December"),'Overflow Report'!$N308,"0")</f>
        <v>0</v>
      </c>
      <c r="AI310" s="176"/>
      <c r="AJ310" s="176" t="str">
        <f>IF(AND('Overflow Report'!$L308="SSO, Wet Weather",'Overflow Report'!$AA308="January"),'Overflow Report'!$N308,"0")</f>
        <v>0</v>
      </c>
      <c r="AK310" s="176" t="str">
        <f>IF(AND('Overflow Report'!$L308="SSO, Wet Weather",'Overflow Report'!$AA308="February"),'Overflow Report'!$N308,"0")</f>
        <v>0</v>
      </c>
      <c r="AL310" s="176" t="str">
        <f>IF(AND('Overflow Report'!$L308="SSO, Wet Weather",'Overflow Report'!$AA308="March"),'Overflow Report'!$N308,"0")</f>
        <v>0</v>
      </c>
      <c r="AM310" s="176" t="str">
        <f>IF(AND('Overflow Report'!$L308="SSO, Wet Weather",'Overflow Report'!$AA308="April"),'Overflow Report'!$N308,"0")</f>
        <v>0</v>
      </c>
      <c r="AN310" s="176" t="str">
        <f>IF(AND('Overflow Report'!$L308="SSO, Wet Weather",'Overflow Report'!$AA308="May"),'Overflow Report'!$N308,"0")</f>
        <v>0</v>
      </c>
      <c r="AO310" s="176" t="str">
        <f>IF(AND('Overflow Report'!$L308="SSO, Wet Weather",'Overflow Report'!$AA308="June"),'Overflow Report'!$N308,"0")</f>
        <v>0</v>
      </c>
      <c r="AP310" s="176" t="str">
        <f>IF(AND('Overflow Report'!$L308="SSO, Wet Weather",'Overflow Report'!$AA308="July"),'Overflow Report'!$N308,"0")</f>
        <v>0</v>
      </c>
      <c r="AQ310" s="176" t="str">
        <f>IF(AND('Overflow Report'!$L308="SSO, Wet Weather",'Overflow Report'!$AA308="August"),'Overflow Report'!$N308,"0")</f>
        <v>0</v>
      </c>
      <c r="AR310" s="176" t="str">
        <f>IF(AND('Overflow Report'!$L308="SSO, Wet Weather",'Overflow Report'!$AA308="September"),'Overflow Report'!$N308,"0")</f>
        <v>0</v>
      </c>
      <c r="AS310" s="176" t="str">
        <f>IF(AND('Overflow Report'!$L308="SSO, Wet Weather",'Overflow Report'!$AA308="October"),'Overflow Report'!$N308,"0")</f>
        <v>0</v>
      </c>
      <c r="AT310" s="176" t="str">
        <f>IF(AND('Overflow Report'!$L308="SSO, Wet Weather",'Overflow Report'!$AA308="November"),'Overflow Report'!$N308,"0")</f>
        <v>0</v>
      </c>
      <c r="AU310" s="176" t="str">
        <f>IF(AND('Overflow Report'!$L308="SSO, Wet Weather",'Overflow Report'!$AA308="December"),'Overflow Report'!$N308,"0")</f>
        <v>0</v>
      </c>
      <c r="AV310" s="176"/>
      <c r="AW310" s="176" t="str">
        <f>IF(AND('Overflow Report'!$L308="Release [Sewer], Dry Weather",'Overflow Report'!$AA308="January"),'Overflow Report'!$N308,"0")</f>
        <v>0</v>
      </c>
      <c r="AX310" s="176" t="str">
        <f>IF(AND('Overflow Report'!$L308="Release [Sewer], Dry Weather",'Overflow Report'!$AA308="February"),'Overflow Report'!$N308,"0")</f>
        <v>0</v>
      </c>
      <c r="AY310" s="176" t="str">
        <f>IF(AND('Overflow Report'!$L308="Release [Sewer], Dry Weather",'Overflow Report'!$AA308="March"),'Overflow Report'!$N308,"0")</f>
        <v>0</v>
      </c>
      <c r="AZ310" s="176" t="str">
        <f>IF(AND('Overflow Report'!$L308="Release [Sewer], Dry Weather",'Overflow Report'!$AA308="April"),'Overflow Report'!$N308,"0")</f>
        <v>0</v>
      </c>
      <c r="BA310" s="176" t="str">
        <f>IF(AND('Overflow Report'!$L308="Release [Sewer], Dry Weather",'Overflow Report'!$AA308="May"),'Overflow Report'!$N308,"0")</f>
        <v>0</v>
      </c>
      <c r="BB310" s="176" t="str">
        <f>IF(AND('Overflow Report'!$L308="Release [Sewer], Dry Weather",'Overflow Report'!$AA308="June"),'Overflow Report'!$N308,"0")</f>
        <v>0</v>
      </c>
      <c r="BC310" s="176" t="str">
        <f>IF(AND('Overflow Report'!$L308="Release [Sewer], Dry Weather",'Overflow Report'!$AA308="July"),'Overflow Report'!$N308,"0")</f>
        <v>0</v>
      </c>
      <c r="BD310" s="176" t="str">
        <f>IF(AND('Overflow Report'!$L308="Release [Sewer], Dry Weather",'Overflow Report'!$AA308="August"),'Overflow Report'!$N308,"0")</f>
        <v>0</v>
      </c>
      <c r="BE310" s="176" t="str">
        <f>IF(AND('Overflow Report'!$L308="Release [Sewer], Dry Weather",'Overflow Report'!$AA308="September"),'Overflow Report'!$N308,"0")</f>
        <v>0</v>
      </c>
      <c r="BF310" s="176" t="str">
        <f>IF(AND('Overflow Report'!$L308="Release [Sewer], Dry Weather",'Overflow Report'!$AA308="October"),'Overflow Report'!$N308,"0")</f>
        <v>0</v>
      </c>
      <c r="BG310" s="176" t="str">
        <f>IF(AND('Overflow Report'!$L308="Release [Sewer], Dry Weather",'Overflow Report'!$AA308="November"),'Overflow Report'!$N308,"0")</f>
        <v>0</v>
      </c>
      <c r="BH310" s="176" t="str">
        <f>IF(AND('Overflow Report'!$L308="Release [Sewer], Dry Weather",'Overflow Report'!$AA308="December"),'Overflow Report'!$N308,"0")</f>
        <v>0</v>
      </c>
      <c r="BI310" s="176"/>
      <c r="BJ310" s="176" t="str">
        <f>IF(AND('Overflow Report'!$L308="Release [Sewer], Wet Weather",'Overflow Report'!$AA308="January"),'Overflow Report'!$N308,"0")</f>
        <v>0</v>
      </c>
      <c r="BK310" s="176" t="str">
        <f>IF(AND('Overflow Report'!$L308="Release [Sewer], Wet Weather",'Overflow Report'!$AA308="February"),'Overflow Report'!$N308,"0")</f>
        <v>0</v>
      </c>
      <c r="BL310" s="176" t="str">
        <f>IF(AND('Overflow Report'!$L308="Release [Sewer], Wet Weather",'Overflow Report'!$AA308="March"),'Overflow Report'!$N308,"0")</f>
        <v>0</v>
      </c>
      <c r="BM310" s="176" t="str">
        <f>IF(AND('Overflow Report'!$L308="Release [Sewer], Wet Weather",'Overflow Report'!$AA308="April"),'Overflow Report'!$N308,"0")</f>
        <v>0</v>
      </c>
      <c r="BN310" s="176" t="str">
        <f>IF(AND('Overflow Report'!$L308="Release [Sewer], Wet Weather",'Overflow Report'!$AA308="May"),'Overflow Report'!$N308,"0")</f>
        <v>0</v>
      </c>
      <c r="BO310" s="176" t="str">
        <f>IF(AND('Overflow Report'!$L308="Release [Sewer], Wet Weather",'Overflow Report'!$AA308="June"),'Overflow Report'!$N308,"0")</f>
        <v>0</v>
      </c>
      <c r="BP310" s="176" t="str">
        <f>IF(AND('Overflow Report'!$L308="Release [Sewer], Wet Weather",'Overflow Report'!$AA308="July"),'Overflow Report'!$N308,"0")</f>
        <v>0</v>
      </c>
      <c r="BQ310" s="176" t="str">
        <f>IF(AND('Overflow Report'!$L308="Release [Sewer], Wet Weather",'Overflow Report'!$AA308="August"),'Overflow Report'!$N308,"0")</f>
        <v>0</v>
      </c>
      <c r="BR310" s="176" t="str">
        <f>IF(AND('Overflow Report'!$L308="Release [Sewer], Wet Weather",'Overflow Report'!$AA308="September"),'Overflow Report'!$N308,"0")</f>
        <v>0</v>
      </c>
      <c r="BS310" s="176" t="str">
        <f>IF(AND('Overflow Report'!$L308="Release [Sewer], Wet Weather",'Overflow Report'!$AA308="October"),'Overflow Report'!$N308,"0")</f>
        <v>0</v>
      </c>
      <c r="BT310" s="176" t="str">
        <f>IF(AND('Overflow Report'!$L308="Release [Sewer], Wet Weather",'Overflow Report'!$AA308="November"),'Overflow Report'!$N308,"0")</f>
        <v>0</v>
      </c>
      <c r="BU310" s="176" t="str">
        <f>IF(AND('Overflow Report'!$L308="Release [Sewer], Wet Weather",'Overflow Report'!$AA308="December"),'Overflow Report'!$N308,"0")</f>
        <v>0</v>
      </c>
      <c r="BV310" s="176"/>
      <c r="BW310" s="176"/>
      <c r="BX310" s="176"/>
      <c r="BY310" s="176"/>
      <c r="BZ310" s="176"/>
      <c r="CA310" s="176"/>
      <c r="CB310" s="176"/>
      <c r="CC310" s="176"/>
      <c r="CD310" s="176"/>
      <c r="CE310" s="176"/>
      <c r="CF310" s="176"/>
      <c r="CG310" s="176"/>
      <c r="CH310" s="176"/>
      <c r="CI310" s="176"/>
      <c r="CJ310" s="176"/>
      <c r="DK310" s="159"/>
      <c r="DL310" s="159"/>
      <c r="DM310" s="159"/>
      <c r="DN310" s="159"/>
      <c r="DO310" s="159"/>
      <c r="DP310" s="159"/>
      <c r="DQ310" s="159"/>
      <c r="DR310" s="159"/>
      <c r="DS310" s="159"/>
      <c r="DT310" s="159"/>
      <c r="DU310" s="159"/>
      <c r="DV310" s="159"/>
      <c r="DW310" s="159"/>
      <c r="DX310" s="159"/>
    </row>
    <row r="311" spans="3:128" s="173" customFormat="1" ht="15">
      <c r="C311" s="174"/>
      <c r="D311" s="174"/>
      <c r="E311" s="174"/>
      <c r="R311" s="176"/>
      <c r="S311" s="176"/>
      <c r="T311" s="176"/>
      <c r="U311" s="176"/>
      <c r="V311" s="176"/>
      <c r="W311" s="176" t="str">
        <f>IF(AND('Overflow Report'!$L309="SSO, Dry Weather",'Overflow Report'!$AA309="January"),'Overflow Report'!$N309,"0")</f>
        <v>0</v>
      </c>
      <c r="X311" s="176" t="str">
        <f>IF(AND('Overflow Report'!$L309="SSO, Dry Weather",'Overflow Report'!$AA309="February"),'Overflow Report'!$N309,"0")</f>
        <v>0</v>
      </c>
      <c r="Y311" s="176" t="str">
        <f>IF(AND('Overflow Report'!$L309="SSO, Dry Weather",'Overflow Report'!$AA309="March"),'Overflow Report'!$N309,"0")</f>
        <v>0</v>
      </c>
      <c r="Z311" s="176" t="str">
        <f>IF(AND('Overflow Report'!$L309="SSO, Dry Weather",'Overflow Report'!$AA309="April"),'Overflow Report'!$N309,"0")</f>
        <v>0</v>
      </c>
      <c r="AA311" s="176" t="str">
        <f>IF(AND('Overflow Report'!$L309="SSO, Dry Weather",'Overflow Report'!$AA309="May"),'Overflow Report'!$N309,"0")</f>
        <v>0</v>
      </c>
      <c r="AB311" s="176" t="str">
        <f>IF(AND('Overflow Report'!$L309="SSO, Dry Weather",'Overflow Report'!$AA309="June"),'Overflow Report'!$N309,"0")</f>
        <v>0</v>
      </c>
      <c r="AC311" s="176" t="str">
        <f>IF(AND('Overflow Report'!$L309="SSO, Dry Weather",'Overflow Report'!$AA309="July"),'Overflow Report'!$N309,"0")</f>
        <v>0</v>
      </c>
      <c r="AD311" s="176" t="str">
        <f>IF(AND('Overflow Report'!$L309="SSO, Dry Weather",'Overflow Report'!$AA309="August"),'Overflow Report'!$N309,"0")</f>
        <v>0</v>
      </c>
      <c r="AE311" s="176" t="str">
        <f>IF(AND('Overflow Report'!$L309="SSO, Dry Weather",'Overflow Report'!$AA309="September"),'Overflow Report'!$N309,"0")</f>
        <v>0</v>
      </c>
      <c r="AF311" s="176" t="str">
        <f>IF(AND('Overflow Report'!$L309="SSO, Dry Weather",'Overflow Report'!$AA309="October"),'Overflow Report'!$N309,"0")</f>
        <v>0</v>
      </c>
      <c r="AG311" s="176" t="str">
        <f>IF(AND('Overflow Report'!$L309="SSO, Dry Weather",'Overflow Report'!$AA309="November"),'Overflow Report'!$N309,"0")</f>
        <v>0</v>
      </c>
      <c r="AH311" s="176" t="str">
        <f>IF(AND('Overflow Report'!$L309="SSO, Dry Weather",'Overflow Report'!$AA309="December"),'Overflow Report'!$N309,"0")</f>
        <v>0</v>
      </c>
      <c r="AI311" s="176"/>
      <c r="AJ311" s="176" t="str">
        <f>IF(AND('Overflow Report'!$L309="SSO, Wet Weather",'Overflow Report'!$AA309="January"),'Overflow Report'!$N309,"0")</f>
        <v>0</v>
      </c>
      <c r="AK311" s="176" t="str">
        <f>IF(AND('Overflow Report'!$L309="SSO, Wet Weather",'Overflow Report'!$AA309="February"),'Overflow Report'!$N309,"0")</f>
        <v>0</v>
      </c>
      <c r="AL311" s="176" t="str">
        <f>IF(AND('Overflow Report'!$L309="SSO, Wet Weather",'Overflow Report'!$AA309="March"),'Overflow Report'!$N309,"0")</f>
        <v>0</v>
      </c>
      <c r="AM311" s="176" t="str">
        <f>IF(AND('Overflow Report'!$L309="SSO, Wet Weather",'Overflow Report'!$AA309="April"),'Overflow Report'!$N309,"0")</f>
        <v>0</v>
      </c>
      <c r="AN311" s="176" t="str">
        <f>IF(AND('Overflow Report'!$L309="SSO, Wet Weather",'Overflow Report'!$AA309="May"),'Overflow Report'!$N309,"0")</f>
        <v>0</v>
      </c>
      <c r="AO311" s="176" t="str">
        <f>IF(AND('Overflow Report'!$L309="SSO, Wet Weather",'Overflow Report'!$AA309="June"),'Overflow Report'!$N309,"0")</f>
        <v>0</v>
      </c>
      <c r="AP311" s="176" t="str">
        <f>IF(AND('Overflow Report'!$L309="SSO, Wet Weather",'Overflow Report'!$AA309="July"),'Overflow Report'!$N309,"0")</f>
        <v>0</v>
      </c>
      <c r="AQ311" s="176" t="str">
        <f>IF(AND('Overflow Report'!$L309="SSO, Wet Weather",'Overflow Report'!$AA309="August"),'Overflow Report'!$N309,"0")</f>
        <v>0</v>
      </c>
      <c r="AR311" s="176" t="str">
        <f>IF(AND('Overflow Report'!$L309="SSO, Wet Weather",'Overflow Report'!$AA309="September"),'Overflow Report'!$N309,"0")</f>
        <v>0</v>
      </c>
      <c r="AS311" s="176" t="str">
        <f>IF(AND('Overflow Report'!$L309="SSO, Wet Weather",'Overflow Report'!$AA309="October"),'Overflow Report'!$N309,"0")</f>
        <v>0</v>
      </c>
      <c r="AT311" s="176" t="str">
        <f>IF(AND('Overflow Report'!$L309="SSO, Wet Weather",'Overflow Report'!$AA309="November"),'Overflow Report'!$N309,"0")</f>
        <v>0</v>
      </c>
      <c r="AU311" s="176" t="str">
        <f>IF(AND('Overflow Report'!$L309="SSO, Wet Weather",'Overflow Report'!$AA309="December"),'Overflow Report'!$N309,"0")</f>
        <v>0</v>
      </c>
      <c r="AV311" s="176"/>
      <c r="AW311" s="176" t="str">
        <f>IF(AND('Overflow Report'!$L309="Release [Sewer], Dry Weather",'Overflow Report'!$AA309="January"),'Overflow Report'!$N309,"0")</f>
        <v>0</v>
      </c>
      <c r="AX311" s="176" t="str">
        <f>IF(AND('Overflow Report'!$L309="Release [Sewer], Dry Weather",'Overflow Report'!$AA309="February"),'Overflow Report'!$N309,"0")</f>
        <v>0</v>
      </c>
      <c r="AY311" s="176" t="str">
        <f>IF(AND('Overflow Report'!$L309="Release [Sewer], Dry Weather",'Overflow Report'!$AA309="March"),'Overflow Report'!$N309,"0")</f>
        <v>0</v>
      </c>
      <c r="AZ311" s="176" t="str">
        <f>IF(AND('Overflow Report'!$L309="Release [Sewer], Dry Weather",'Overflow Report'!$AA309="April"),'Overflow Report'!$N309,"0")</f>
        <v>0</v>
      </c>
      <c r="BA311" s="176" t="str">
        <f>IF(AND('Overflow Report'!$L309="Release [Sewer], Dry Weather",'Overflow Report'!$AA309="May"),'Overflow Report'!$N309,"0")</f>
        <v>0</v>
      </c>
      <c r="BB311" s="176" t="str">
        <f>IF(AND('Overflow Report'!$L309="Release [Sewer], Dry Weather",'Overflow Report'!$AA309="June"),'Overflow Report'!$N309,"0")</f>
        <v>0</v>
      </c>
      <c r="BC311" s="176" t="str">
        <f>IF(AND('Overflow Report'!$L309="Release [Sewer], Dry Weather",'Overflow Report'!$AA309="July"),'Overflow Report'!$N309,"0")</f>
        <v>0</v>
      </c>
      <c r="BD311" s="176" t="str">
        <f>IF(AND('Overflow Report'!$L309="Release [Sewer], Dry Weather",'Overflow Report'!$AA309="August"),'Overflow Report'!$N309,"0")</f>
        <v>0</v>
      </c>
      <c r="BE311" s="176" t="str">
        <f>IF(AND('Overflow Report'!$L309="Release [Sewer], Dry Weather",'Overflow Report'!$AA309="September"),'Overflow Report'!$N309,"0")</f>
        <v>0</v>
      </c>
      <c r="BF311" s="176" t="str">
        <f>IF(AND('Overflow Report'!$L309="Release [Sewer], Dry Weather",'Overflow Report'!$AA309="October"),'Overflow Report'!$N309,"0")</f>
        <v>0</v>
      </c>
      <c r="BG311" s="176" t="str">
        <f>IF(AND('Overflow Report'!$L309="Release [Sewer], Dry Weather",'Overflow Report'!$AA309="November"),'Overflow Report'!$N309,"0")</f>
        <v>0</v>
      </c>
      <c r="BH311" s="176" t="str">
        <f>IF(AND('Overflow Report'!$L309="Release [Sewer], Dry Weather",'Overflow Report'!$AA309="December"),'Overflow Report'!$N309,"0")</f>
        <v>0</v>
      </c>
      <c r="BI311" s="176"/>
      <c r="BJ311" s="176" t="str">
        <f>IF(AND('Overflow Report'!$L309="Release [Sewer], Wet Weather",'Overflow Report'!$AA309="January"),'Overflow Report'!$N309,"0")</f>
        <v>0</v>
      </c>
      <c r="BK311" s="176" t="str">
        <f>IF(AND('Overflow Report'!$L309="Release [Sewer], Wet Weather",'Overflow Report'!$AA309="February"),'Overflow Report'!$N309,"0")</f>
        <v>0</v>
      </c>
      <c r="BL311" s="176" t="str">
        <f>IF(AND('Overflow Report'!$L309="Release [Sewer], Wet Weather",'Overflow Report'!$AA309="March"),'Overflow Report'!$N309,"0")</f>
        <v>0</v>
      </c>
      <c r="BM311" s="176" t="str">
        <f>IF(AND('Overflow Report'!$L309="Release [Sewer], Wet Weather",'Overflow Report'!$AA309="April"),'Overflow Report'!$N309,"0")</f>
        <v>0</v>
      </c>
      <c r="BN311" s="176" t="str">
        <f>IF(AND('Overflow Report'!$L309="Release [Sewer], Wet Weather",'Overflow Report'!$AA309="May"),'Overflow Report'!$N309,"0")</f>
        <v>0</v>
      </c>
      <c r="BO311" s="176" t="str">
        <f>IF(AND('Overflow Report'!$L309="Release [Sewer], Wet Weather",'Overflow Report'!$AA309="June"),'Overflow Report'!$N309,"0")</f>
        <v>0</v>
      </c>
      <c r="BP311" s="176" t="str">
        <f>IF(AND('Overflow Report'!$L309="Release [Sewer], Wet Weather",'Overflow Report'!$AA309="July"),'Overflow Report'!$N309,"0")</f>
        <v>0</v>
      </c>
      <c r="BQ311" s="176" t="str">
        <f>IF(AND('Overflow Report'!$L309="Release [Sewer], Wet Weather",'Overflow Report'!$AA309="August"),'Overflow Report'!$N309,"0")</f>
        <v>0</v>
      </c>
      <c r="BR311" s="176" t="str">
        <f>IF(AND('Overflow Report'!$L309="Release [Sewer], Wet Weather",'Overflow Report'!$AA309="September"),'Overflow Report'!$N309,"0")</f>
        <v>0</v>
      </c>
      <c r="BS311" s="176" t="str">
        <f>IF(AND('Overflow Report'!$L309="Release [Sewer], Wet Weather",'Overflow Report'!$AA309="October"),'Overflow Report'!$N309,"0")</f>
        <v>0</v>
      </c>
      <c r="BT311" s="176" t="str">
        <f>IF(AND('Overflow Report'!$L309="Release [Sewer], Wet Weather",'Overflow Report'!$AA309="November"),'Overflow Report'!$N309,"0")</f>
        <v>0</v>
      </c>
      <c r="BU311" s="176" t="str">
        <f>IF(AND('Overflow Report'!$L309="Release [Sewer], Wet Weather",'Overflow Report'!$AA309="December"),'Overflow Report'!$N309,"0")</f>
        <v>0</v>
      </c>
      <c r="BV311" s="176"/>
      <c r="BW311" s="176"/>
      <c r="BX311" s="176"/>
      <c r="BY311" s="176"/>
      <c r="BZ311" s="176"/>
      <c r="CA311" s="176"/>
      <c r="CB311" s="176"/>
      <c r="CC311" s="176"/>
      <c r="CD311" s="176"/>
      <c r="CE311" s="176"/>
      <c r="CF311" s="176"/>
      <c r="CG311" s="176"/>
      <c r="CH311" s="176"/>
      <c r="CI311" s="176"/>
      <c r="CJ311" s="176"/>
      <c r="DK311" s="159"/>
      <c r="DL311" s="159"/>
      <c r="DM311" s="159"/>
      <c r="DN311" s="159"/>
      <c r="DO311" s="159"/>
      <c r="DP311" s="159"/>
      <c r="DQ311" s="159"/>
      <c r="DR311" s="159"/>
      <c r="DS311" s="159"/>
      <c r="DT311" s="159"/>
      <c r="DU311" s="159"/>
      <c r="DV311" s="159"/>
      <c r="DW311" s="159"/>
      <c r="DX311" s="159"/>
    </row>
    <row r="312" spans="3:128" s="173" customFormat="1" ht="15">
      <c r="C312" s="174"/>
      <c r="D312" s="174"/>
      <c r="E312" s="174"/>
      <c r="R312" s="176"/>
      <c r="S312" s="176"/>
      <c r="T312" s="176"/>
      <c r="U312" s="176"/>
      <c r="V312" s="176"/>
      <c r="W312" s="176" t="str">
        <f>IF(AND('Overflow Report'!$L310="SSO, Dry Weather",'Overflow Report'!$AA310="January"),'Overflow Report'!$N310,"0")</f>
        <v>0</v>
      </c>
      <c r="X312" s="176" t="str">
        <f>IF(AND('Overflow Report'!$L310="SSO, Dry Weather",'Overflow Report'!$AA310="February"),'Overflow Report'!$N310,"0")</f>
        <v>0</v>
      </c>
      <c r="Y312" s="176" t="str">
        <f>IF(AND('Overflow Report'!$L310="SSO, Dry Weather",'Overflow Report'!$AA310="March"),'Overflow Report'!$N310,"0")</f>
        <v>0</v>
      </c>
      <c r="Z312" s="176" t="str">
        <f>IF(AND('Overflow Report'!$L310="SSO, Dry Weather",'Overflow Report'!$AA310="April"),'Overflow Report'!$N310,"0")</f>
        <v>0</v>
      </c>
      <c r="AA312" s="176" t="str">
        <f>IF(AND('Overflow Report'!$L310="SSO, Dry Weather",'Overflow Report'!$AA310="May"),'Overflow Report'!$N310,"0")</f>
        <v>0</v>
      </c>
      <c r="AB312" s="176" t="str">
        <f>IF(AND('Overflow Report'!$L310="SSO, Dry Weather",'Overflow Report'!$AA310="June"),'Overflow Report'!$N310,"0")</f>
        <v>0</v>
      </c>
      <c r="AC312" s="176" t="str">
        <f>IF(AND('Overflow Report'!$L310="SSO, Dry Weather",'Overflow Report'!$AA310="July"),'Overflow Report'!$N310,"0")</f>
        <v>0</v>
      </c>
      <c r="AD312" s="176" t="str">
        <f>IF(AND('Overflow Report'!$L310="SSO, Dry Weather",'Overflow Report'!$AA310="August"),'Overflow Report'!$N310,"0")</f>
        <v>0</v>
      </c>
      <c r="AE312" s="176" t="str">
        <f>IF(AND('Overflow Report'!$L310="SSO, Dry Weather",'Overflow Report'!$AA310="September"),'Overflow Report'!$N310,"0")</f>
        <v>0</v>
      </c>
      <c r="AF312" s="176" t="str">
        <f>IF(AND('Overflow Report'!$L310="SSO, Dry Weather",'Overflow Report'!$AA310="October"),'Overflow Report'!$N310,"0")</f>
        <v>0</v>
      </c>
      <c r="AG312" s="176" t="str">
        <f>IF(AND('Overflow Report'!$L310="SSO, Dry Weather",'Overflow Report'!$AA310="November"),'Overflow Report'!$N310,"0")</f>
        <v>0</v>
      </c>
      <c r="AH312" s="176" t="str">
        <f>IF(AND('Overflow Report'!$L310="SSO, Dry Weather",'Overflow Report'!$AA310="December"),'Overflow Report'!$N310,"0")</f>
        <v>0</v>
      </c>
      <c r="AI312" s="176"/>
      <c r="AJ312" s="176" t="str">
        <f>IF(AND('Overflow Report'!$L310="SSO, Wet Weather",'Overflow Report'!$AA310="January"),'Overflow Report'!$N310,"0")</f>
        <v>0</v>
      </c>
      <c r="AK312" s="176" t="str">
        <f>IF(AND('Overflow Report'!$L310="SSO, Wet Weather",'Overflow Report'!$AA310="February"),'Overflow Report'!$N310,"0")</f>
        <v>0</v>
      </c>
      <c r="AL312" s="176" t="str">
        <f>IF(AND('Overflow Report'!$L310="SSO, Wet Weather",'Overflow Report'!$AA310="March"),'Overflow Report'!$N310,"0")</f>
        <v>0</v>
      </c>
      <c r="AM312" s="176" t="str">
        <f>IF(AND('Overflow Report'!$L310="SSO, Wet Weather",'Overflow Report'!$AA310="April"),'Overflow Report'!$N310,"0")</f>
        <v>0</v>
      </c>
      <c r="AN312" s="176" t="str">
        <f>IF(AND('Overflow Report'!$L310="SSO, Wet Weather",'Overflow Report'!$AA310="May"),'Overflow Report'!$N310,"0")</f>
        <v>0</v>
      </c>
      <c r="AO312" s="176" t="str">
        <f>IF(AND('Overflow Report'!$L310="SSO, Wet Weather",'Overflow Report'!$AA310="June"),'Overflow Report'!$N310,"0")</f>
        <v>0</v>
      </c>
      <c r="AP312" s="176" t="str">
        <f>IF(AND('Overflow Report'!$L310="SSO, Wet Weather",'Overflow Report'!$AA310="July"),'Overflow Report'!$N310,"0")</f>
        <v>0</v>
      </c>
      <c r="AQ312" s="176" t="str">
        <f>IF(AND('Overflow Report'!$L310="SSO, Wet Weather",'Overflow Report'!$AA310="August"),'Overflow Report'!$N310,"0")</f>
        <v>0</v>
      </c>
      <c r="AR312" s="176" t="str">
        <f>IF(AND('Overflow Report'!$L310="SSO, Wet Weather",'Overflow Report'!$AA310="September"),'Overflow Report'!$N310,"0")</f>
        <v>0</v>
      </c>
      <c r="AS312" s="176" t="str">
        <f>IF(AND('Overflow Report'!$L310="SSO, Wet Weather",'Overflow Report'!$AA310="October"),'Overflow Report'!$N310,"0")</f>
        <v>0</v>
      </c>
      <c r="AT312" s="176" t="str">
        <f>IF(AND('Overflow Report'!$L310="SSO, Wet Weather",'Overflow Report'!$AA310="November"),'Overflow Report'!$N310,"0")</f>
        <v>0</v>
      </c>
      <c r="AU312" s="176" t="str">
        <f>IF(AND('Overflow Report'!$L310="SSO, Wet Weather",'Overflow Report'!$AA310="December"),'Overflow Report'!$N310,"0")</f>
        <v>0</v>
      </c>
      <c r="AV312" s="176"/>
      <c r="AW312" s="176" t="str">
        <f>IF(AND('Overflow Report'!$L310="Release [Sewer], Dry Weather",'Overflow Report'!$AA310="January"),'Overflow Report'!$N310,"0")</f>
        <v>0</v>
      </c>
      <c r="AX312" s="176" t="str">
        <f>IF(AND('Overflow Report'!$L310="Release [Sewer], Dry Weather",'Overflow Report'!$AA310="February"),'Overflow Report'!$N310,"0")</f>
        <v>0</v>
      </c>
      <c r="AY312" s="176" t="str">
        <f>IF(AND('Overflow Report'!$L310="Release [Sewer], Dry Weather",'Overflow Report'!$AA310="March"),'Overflow Report'!$N310,"0")</f>
        <v>0</v>
      </c>
      <c r="AZ312" s="176" t="str">
        <f>IF(AND('Overflow Report'!$L310="Release [Sewer], Dry Weather",'Overflow Report'!$AA310="April"),'Overflow Report'!$N310,"0")</f>
        <v>0</v>
      </c>
      <c r="BA312" s="176" t="str">
        <f>IF(AND('Overflow Report'!$L310="Release [Sewer], Dry Weather",'Overflow Report'!$AA310="May"),'Overflow Report'!$N310,"0")</f>
        <v>0</v>
      </c>
      <c r="BB312" s="176" t="str">
        <f>IF(AND('Overflow Report'!$L310="Release [Sewer], Dry Weather",'Overflow Report'!$AA310="June"),'Overflow Report'!$N310,"0")</f>
        <v>0</v>
      </c>
      <c r="BC312" s="176" t="str">
        <f>IF(AND('Overflow Report'!$L310="Release [Sewer], Dry Weather",'Overflow Report'!$AA310="July"),'Overflow Report'!$N310,"0")</f>
        <v>0</v>
      </c>
      <c r="BD312" s="176" t="str">
        <f>IF(AND('Overflow Report'!$L310="Release [Sewer], Dry Weather",'Overflow Report'!$AA310="August"),'Overflow Report'!$N310,"0")</f>
        <v>0</v>
      </c>
      <c r="BE312" s="176" t="str">
        <f>IF(AND('Overflow Report'!$L310="Release [Sewer], Dry Weather",'Overflow Report'!$AA310="September"),'Overflow Report'!$N310,"0")</f>
        <v>0</v>
      </c>
      <c r="BF312" s="176" t="str">
        <f>IF(AND('Overflow Report'!$L310="Release [Sewer], Dry Weather",'Overflow Report'!$AA310="October"),'Overflow Report'!$N310,"0")</f>
        <v>0</v>
      </c>
      <c r="BG312" s="176" t="str">
        <f>IF(AND('Overflow Report'!$L310="Release [Sewer], Dry Weather",'Overflow Report'!$AA310="November"),'Overflow Report'!$N310,"0")</f>
        <v>0</v>
      </c>
      <c r="BH312" s="176" t="str">
        <f>IF(AND('Overflow Report'!$L310="Release [Sewer], Dry Weather",'Overflow Report'!$AA310="December"),'Overflow Report'!$N310,"0")</f>
        <v>0</v>
      </c>
      <c r="BI312" s="176"/>
      <c r="BJ312" s="176" t="str">
        <f>IF(AND('Overflow Report'!$L310="Release [Sewer], Wet Weather",'Overflow Report'!$AA310="January"),'Overflow Report'!$N310,"0")</f>
        <v>0</v>
      </c>
      <c r="BK312" s="176" t="str">
        <f>IF(AND('Overflow Report'!$L310="Release [Sewer], Wet Weather",'Overflow Report'!$AA310="February"),'Overflow Report'!$N310,"0")</f>
        <v>0</v>
      </c>
      <c r="BL312" s="176" t="str">
        <f>IF(AND('Overflow Report'!$L310="Release [Sewer], Wet Weather",'Overflow Report'!$AA310="March"),'Overflow Report'!$N310,"0")</f>
        <v>0</v>
      </c>
      <c r="BM312" s="176" t="str">
        <f>IF(AND('Overflow Report'!$L310="Release [Sewer], Wet Weather",'Overflow Report'!$AA310="April"),'Overflow Report'!$N310,"0")</f>
        <v>0</v>
      </c>
      <c r="BN312" s="176" t="str">
        <f>IF(AND('Overflow Report'!$L310="Release [Sewer], Wet Weather",'Overflow Report'!$AA310="May"),'Overflow Report'!$N310,"0")</f>
        <v>0</v>
      </c>
      <c r="BO312" s="176" t="str">
        <f>IF(AND('Overflow Report'!$L310="Release [Sewer], Wet Weather",'Overflow Report'!$AA310="June"),'Overflow Report'!$N310,"0")</f>
        <v>0</v>
      </c>
      <c r="BP312" s="176" t="str">
        <f>IF(AND('Overflow Report'!$L310="Release [Sewer], Wet Weather",'Overflow Report'!$AA310="July"),'Overflow Report'!$N310,"0")</f>
        <v>0</v>
      </c>
      <c r="BQ312" s="176" t="str">
        <f>IF(AND('Overflow Report'!$L310="Release [Sewer], Wet Weather",'Overflow Report'!$AA310="August"),'Overflow Report'!$N310,"0")</f>
        <v>0</v>
      </c>
      <c r="BR312" s="176" t="str">
        <f>IF(AND('Overflow Report'!$L310="Release [Sewer], Wet Weather",'Overflow Report'!$AA310="September"),'Overflow Report'!$N310,"0")</f>
        <v>0</v>
      </c>
      <c r="BS312" s="176" t="str">
        <f>IF(AND('Overflow Report'!$L310="Release [Sewer], Wet Weather",'Overflow Report'!$AA310="October"),'Overflow Report'!$N310,"0")</f>
        <v>0</v>
      </c>
      <c r="BT312" s="176" t="str">
        <f>IF(AND('Overflow Report'!$L310="Release [Sewer], Wet Weather",'Overflow Report'!$AA310="November"),'Overflow Report'!$N310,"0")</f>
        <v>0</v>
      </c>
      <c r="BU312" s="176" t="str">
        <f>IF(AND('Overflow Report'!$L310="Release [Sewer], Wet Weather",'Overflow Report'!$AA310="December"),'Overflow Report'!$N310,"0")</f>
        <v>0</v>
      </c>
      <c r="BV312" s="176"/>
      <c r="BW312" s="176"/>
      <c r="BX312" s="176"/>
      <c r="BY312" s="176"/>
      <c r="BZ312" s="176"/>
      <c r="CA312" s="176"/>
      <c r="CB312" s="176"/>
      <c r="CC312" s="176"/>
      <c r="CD312" s="176"/>
      <c r="CE312" s="176"/>
      <c r="CF312" s="176"/>
      <c r="CG312" s="176"/>
      <c r="CH312" s="176"/>
      <c r="CI312" s="176"/>
      <c r="CJ312" s="176"/>
      <c r="DK312" s="159"/>
      <c r="DL312" s="159"/>
      <c r="DM312" s="159"/>
      <c r="DN312" s="159"/>
      <c r="DO312" s="159"/>
      <c r="DP312" s="159"/>
      <c r="DQ312" s="159"/>
      <c r="DR312" s="159"/>
      <c r="DS312" s="159"/>
      <c r="DT312" s="159"/>
      <c r="DU312" s="159"/>
      <c r="DV312" s="159"/>
      <c r="DW312" s="159"/>
      <c r="DX312" s="159"/>
    </row>
    <row r="313" spans="3:128" s="173" customFormat="1" ht="15">
      <c r="C313" s="174"/>
      <c r="D313" s="174"/>
      <c r="E313" s="174"/>
      <c r="R313" s="176"/>
      <c r="S313" s="176"/>
      <c r="T313" s="176"/>
      <c r="U313" s="176"/>
      <c r="V313" s="176"/>
      <c r="W313" s="176" t="str">
        <f>IF(AND('Overflow Report'!$L311="SSO, Dry Weather",'Overflow Report'!$AA311="January"),'Overflow Report'!$N311,"0")</f>
        <v>0</v>
      </c>
      <c r="X313" s="176" t="str">
        <f>IF(AND('Overflow Report'!$L311="SSO, Dry Weather",'Overflow Report'!$AA311="February"),'Overflow Report'!$N311,"0")</f>
        <v>0</v>
      </c>
      <c r="Y313" s="176" t="str">
        <f>IF(AND('Overflow Report'!$L311="SSO, Dry Weather",'Overflow Report'!$AA311="March"),'Overflow Report'!$N311,"0")</f>
        <v>0</v>
      </c>
      <c r="Z313" s="176" t="str">
        <f>IF(AND('Overflow Report'!$L311="SSO, Dry Weather",'Overflow Report'!$AA311="April"),'Overflow Report'!$N311,"0")</f>
        <v>0</v>
      </c>
      <c r="AA313" s="176" t="str">
        <f>IF(AND('Overflow Report'!$L311="SSO, Dry Weather",'Overflow Report'!$AA311="May"),'Overflow Report'!$N311,"0")</f>
        <v>0</v>
      </c>
      <c r="AB313" s="176" t="str">
        <f>IF(AND('Overflow Report'!$L311="SSO, Dry Weather",'Overflow Report'!$AA311="June"),'Overflow Report'!$N311,"0")</f>
        <v>0</v>
      </c>
      <c r="AC313" s="176" t="str">
        <f>IF(AND('Overflow Report'!$L311="SSO, Dry Weather",'Overflow Report'!$AA311="July"),'Overflow Report'!$N311,"0")</f>
        <v>0</v>
      </c>
      <c r="AD313" s="176" t="str">
        <f>IF(AND('Overflow Report'!$L311="SSO, Dry Weather",'Overflow Report'!$AA311="August"),'Overflow Report'!$N311,"0")</f>
        <v>0</v>
      </c>
      <c r="AE313" s="176" t="str">
        <f>IF(AND('Overflow Report'!$L311="SSO, Dry Weather",'Overflow Report'!$AA311="September"),'Overflow Report'!$N311,"0")</f>
        <v>0</v>
      </c>
      <c r="AF313" s="176" t="str">
        <f>IF(AND('Overflow Report'!$L311="SSO, Dry Weather",'Overflow Report'!$AA311="October"),'Overflow Report'!$N311,"0")</f>
        <v>0</v>
      </c>
      <c r="AG313" s="176" t="str">
        <f>IF(AND('Overflow Report'!$L311="SSO, Dry Weather",'Overflow Report'!$AA311="November"),'Overflow Report'!$N311,"0")</f>
        <v>0</v>
      </c>
      <c r="AH313" s="176" t="str">
        <f>IF(AND('Overflow Report'!$L311="SSO, Dry Weather",'Overflow Report'!$AA311="December"),'Overflow Report'!$N311,"0")</f>
        <v>0</v>
      </c>
      <c r="AI313" s="176"/>
      <c r="AJ313" s="176" t="str">
        <f>IF(AND('Overflow Report'!$L311="SSO, Wet Weather",'Overflow Report'!$AA311="January"),'Overflow Report'!$N311,"0")</f>
        <v>0</v>
      </c>
      <c r="AK313" s="176" t="str">
        <f>IF(AND('Overflow Report'!$L311="SSO, Wet Weather",'Overflow Report'!$AA311="February"),'Overflow Report'!$N311,"0")</f>
        <v>0</v>
      </c>
      <c r="AL313" s="176" t="str">
        <f>IF(AND('Overflow Report'!$L311="SSO, Wet Weather",'Overflow Report'!$AA311="March"),'Overflow Report'!$N311,"0")</f>
        <v>0</v>
      </c>
      <c r="AM313" s="176" t="str">
        <f>IF(AND('Overflow Report'!$L311="SSO, Wet Weather",'Overflow Report'!$AA311="April"),'Overflow Report'!$N311,"0")</f>
        <v>0</v>
      </c>
      <c r="AN313" s="176" t="str">
        <f>IF(AND('Overflow Report'!$L311="SSO, Wet Weather",'Overflow Report'!$AA311="May"),'Overflow Report'!$N311,"0")</f>
        <v>0</v>
      </c>
      <c r="AO313" s="176" t="str">
        <f>IF(AND('Overflow Report'!$L311="SSO, Wet Weather",'Overflow Report'!$AA311="June"),'Overflow Report'!$N311,"0")</f>
        <v>0</v>
      </c>
      <c r="AP313" s="176" t="str">
        <f>IF(AND('Overflow Report'!$L311="SSO, Wet Weather",'Overflow Report'!$AA311="July"),'Overflow Report'!$N311,"0")</f>
        <v>0</v>
      </c>
      <c r="AQ313" s="176" t="str">
        <f>IF(AND('Overflow Report'!$L311="SSO, Wet Weather",'Overflow Report'!$AA311="August"),'Overflow Report'!$N311,"0")</f>
        <v>0</v>
      </c>
      <c r="AR313" s="176" t="str">
        <f>IF(AND('Overflow Report'!$L311="SSO, Wet Weather",'Overflow Report'!$AA311="September"),'Overflow Report'!$N311,"0")</f>
        <v>0</v>
      </c>
      <c r="AS313" s="176" t="str">
        <f>IF(AND('Overflow Report'!$L311="SSO, Wet Weather",'Overflow Report'!$AA311="October"),'Overflow Report'!$N311,"0")</f>
        <v>0</v>
      </c>
      <c r="AT313" s="176" t="str">
        <f>IF(AND('Overflow Report'!$L311="SSO, Wet Weather",'Overflow Report'!$AA311="November"),'Overflow Report'!$N311,"0")</f>
        <v>0</v>
      </c>
      <c r="AU313" s="176" t="str">
        <f>IF(AND('Overflow Report'!$L311="SSO, Wet Weather",'Overflow Report'!$AA311="December"),'Overflow Report'!$N311,"0")</f>
        <v>0</v>
      </c>
      <c r="AV313" s="176"/>
      <c r="AW313" s="176" t="str">
        <f>IF(AND('Overflow Report'!$L311="Release [Sewer], Dry Weather",'Overflow Report'!$AA311="January"),'Overflow Report'!$N311,"0")</f>
        <v>0</v>
      </c>
      <c r="AX313" s="176" t="str">
        <f>IF(AND('Overflow Report'!$L311="Release [Sewer], Dry Weather",'Overflow Report'!$AA311="February"),'Overflow Report'!$N311,"0")</f>
        <v>0</v>
      </c>
      <c r="AY313" s="176" t="str">
        <f>IF(AND('Overflow Report'!$L311="Release [Sewer], Dry Weather",'Overflow Report'!$AA311="March"),'Overflow Report'!$N311,"0")</f>
        <v>0</v>
      </c>
      <c r="AZ313" s="176" t="str">
        <f>IF(AND('Overflow Report'!$L311="Release [Sewer], Dry Weather",'Overflow Report'!$AA311="April"),'Overflow Report'!$N311,"0")</f>
        <v>0</v>
      </c>
      <c r="BA313" s="176" t="str">
        <f>IF(AND('Overflow Report'!$L311="Release [Sewer], Dry Weather",'Overflow Report'!$AA311="May"),'Overflow Report'!$N311,"0")</f>
        <v>0</v>
      </c>
      <c r="BB313" s="176" t="str">
        <f>IF(AND('Overflow Report'!$L311="Release [Sewer], Dry Weather",'Overflow Report'!$AA311="June"),'Overflow Report'!$N311,"0")</f>
        <v>0</v>
      </c>
      <c r="BC313" s="176" t="str">
        <f>IF(AND('Overflow Report'!$L311="Release [Sewer], Dry Weather",'Overflow Report'!$AA311="July"),'Overflow Report'!$N311,"0")</f>
        <v>0</v>
      </c>
      <c r="BD313" s="176" t="str">
        <f>IF(AND('Overflow Report'!$L311="Release [Sewer], Dry Weather",'Overflow Report'!$AA311="August"),'Overflow Report'!$N311,"0")</f>
        <v>0</v>
      </c>
      <c r="BE313" s="176" t="str">
        <f>IF(AND('Overflow Report'!$L311="Release [Sewer], Dry Weather",'Overflow Report'!$AA311="September"),'Overflow Report'!$N311,"0")</f>
        <v>0</v>
      </c>
      <c r="BF313" s="176" t="str">
        <f>IF(AND('Overflow Report'!$L311="Release [Sewer], Dry Weather",'Overflow Report'!$AA311="October"),'Overflow Report'!$N311,"0")</f>
        <v>0</v>
      </c>
      <c r="BG313" s="176" t="str">
        <f>IF(AND('Overflow Report'!$L311="Release [Sewer], Dry Weather",'Overflow Report'!$AA311="November"),'Overflow Report'!$N311,"0")</f>
        <v>0</v>
      </c>
      <c r="BH313" s="176" t="str">
        <f>IF(AND('Overflow Report'!$L311="Release [Sewer], Dry Weather",'Overflow Report'!$AA311="December"),'Overflow Report'!$N311,"0")</f>
        <v>0</v>
      </c>
      <c r="BI313" s="176"/>
      <c r="BJ313" s="176" t="str">
        <f>IF(AND('Overflow Report'!$L311="Release [Sewer], Wet Weather",'Overflow Report'!$AA311="January"),'Overflow Report'!$N311,"0")</f>
        <v>0</v>
      </c>
      <c r="BK313" s="176" t="str">
        <f>IF(AND('Overflow Report'!$L311="Release [Sewer], Wet Weather",'Overflow Report'!$AA311="February"),'Overflow Report'!$N311,"0")</f>
        <v>0</v>
      </c>
      <c r="BL313" s="176" t="str">
        <f>IF(AND('Overflow Report'!$L311="Release [Sewer], Wet Weather",'Overflow Report'!$AA311="March"),'Overflow Report'!$N311,"0")</f>
        <v>0</v>
      </c>
      <c r="BM313" s="176" t="str">
        <f>IF(AND('Overflow Report'!$L311="Release [Sewer], Wet Weather",'Overflow Report'!$AA311="April"),'Overflow Report'!$N311,"0")</f>
        <v>0</v>
      </c>
      <c r="BN313" s="176" t="str">
        <f>IF(AND('Overflow Report'!$L311="Release [Sewer], Wet Weather",'Overflow Report'!$AA311="May"),'Overflow Report'!$N311,"0")</f>
        <v>0</v>
      </c>
      <c r="BO313" s="176" t="str">
        <f>IF(AND('Overflow Report'!$L311="Release [Sewer], Wet Weather",'Overflow Report'!$AA311="June"),'Overflow Report'!$N311,"0")</f>
        <v>0</v>
      </c>
      <c r="BP313" s="176" t="str">
        <f>IF(AND('Overflow Report'!$L311="Release [Sewer], Wet Weather",'Overflow Report'!$AA311="July"),'Overflow Report'!$N311,"0")</f>
        <v>0</v>
      </c>
      <c r="BQ313" s="176" t="str">
        <f>IF(AND('Overflow Report'!$L311="Release [Sewer], Wet Weather",'Overflow Report'!$AA311="August"),'Overflow Report'!$N311,"0")</f>
        <v>0</v>
      </c>
      <c r="BR313" s="176" t="str">
        <f>IF(AND('Overflow Report'!$L311="Release [Sewer], Wet Weather",'Overflow Report'!$AA311="September"),'Overflow Report'!$N311,"0")</f>
        <v>0</v>
      </c>
      <c r="BS313" s="176" t="str">
        <f>IF(AND('Overflow Report'!$L311="Release [Sewer], Wet Weather",'Overflow Report'!$AA311="October"),'Overflow Report'!$N311,"0")</f>
        <v>0</v>
      </c>
      <c r="BT313" s="176" t="str">
        <f>IF(AND('Overflow Report'!$L311="Release [Sewer], Wet Weather",'Overflow Report'!$AA311="November"),'Overflow Report'!$N311,"0")</f>
        <v>0</v>
      </c>
      <c r="BU313" s="176" t="str">
        <f>IF(AND('Overflow Report'!$L311="Release [Sewer], Wet Weather",'Overflow Report'!$AA311="December"),'Overflow Report'!$N311,"0")</f>
        <v>0</v>
      </c>
      <c r="BV313" s="176"/>
      <c r="BW313" s="176"/>
      <c r="BX313" s="176"/>
      <c r="BY313" s="176"/>
      <c r="BZ313" s="176"/>
      <c r="CA313" s="176"/>
      <c r="CB313" s="176"/>
      <c r="CC313" s="176"/>
      <c r="CD313" s="176"/>
      <c r="CE313" s="176"/>
      <c r="CF313" s="176"/>
      <c r="CG313" s="176"/>
      <c r="CH313" s="176"/>
      <c r="CI313" s="176"/>
      <c r="CJ313" s="176"/>
      <c r="DK313" s="159"/>
      <c r="DL313" s="159"/>
      <c r="DM313" s="159"/>
      <c r="DN313" s="159"/>
      <c r="DO313" s="159"/>
      <c r="DP313" s="159"/>
      <c r="DQ313" s="159"/>
      <c r="DR313" s="159"/>
      <c r="DS313" s="159"/>
      <c r="DT313" s="159"/>
      <c r="DU313" s="159"/>
      <c r="DV313" s="159"/>
      <c r="DW313" s="159"/>
      <c r="DX313" s="159"/>
    </row>
    <row r="314" spans="3:128" s="173" customFormat="1" ht="15">
      <c r="C314" s="174"/>
      <c r="D314" s="174"/>
      <c r="E314" s="174"/>
      <c r="R314" s="176"/>
      <c r="S314" s="176"/>
      <c r="T314" s="176"/>
      <c r="U314" s="176"/>
      <c r="V314" s="176"/>
      <c r="W314" s="176" t="str">
        <f>IF(AND('Overflow Report'!$L312="SSO, Dry Weather",'Overflow Report'!$AA312="January"),'Overflow Report'!$N312,"0")</f>
        <v>0</v>
      </c>
      <c r="X314" s="176" t="str">
        <f>IF(AND('Overflow Report'!$L312="SSO, Dry Weather",'Overflow Report'!$AA312="February"),'Overflow Report'!$N312,"0")</f>
        <v>0</v>
      </c>
      <c r="Y314" s="176" t="str">
        <f>IF(AND('Overflow Report'!$L312="SSO, Dry Weather",'Overflow Report'!$AA312="March"),'Overflow Report'!$N312,"0")</f>
        <v>0</v>
      </c>
      <c r="Z314" s="176" t="str">
        <f>IF(AND('Overflow Report'!$L312="SSO, Dry Weather",'Overflow Report'!$AA312="April"),'Overflow Report'!$N312,"0")</f>
        <v>0</v>
      </c>
      <c r="AA314" s="176" t="str">
        <f>IF(AND('Overflow Report'!$L312="SSO, Dry Weather",'Overflow Report'!$AA312="May"),'Overflow Report'!$N312,"0")</f>
        <v>0</v>
      </c>
      <c r="AB314" s="176" t="str">
        <f>IF(AND('Overflow Report'!$L312="SSO, Dry Weather",'Overflow Report'!$AA312="June"),'Overflow Report'!$N312,"0")</f>
        <v>0</v>
      </c>
      <c r="AC314" s="176" t="str">
        <f>IF(AND('Overflow Report'!$L312="SSO, Dry Weather",'Overflow Report'!$AA312="July"),'Overflow Report'!$N312,"0")</f>
        <v>0</v>
      </c>
      <c r="AD314" s="176" t="str">
        <f>IF(AND('Overflow Report'!$L312="SSO, Dry Weather",'Overflow Report'!$AA312="August"),'Overflow Report'!$N312,"0")</f>
        <v>0</v>
      </c>
      <c r="AE314" s="176" t="str">
        <f>IF(AND('Overflow Report'!$L312="SSO, Dry Weather",'Overflow Report'!$AA312="September"),'Overflow Report'!$N312,"0")</f>
        <v>0</v>
      </c>
      <c r="AF314" s="176" t="str">
        <f>IF(AND('Overflow Report'!$L312="SSO, Dry Weather",'Overflow Report'!$AA312="October"),'Overflow Report'!$N312,"0")</f>
        <v>0</v>
      </c>
      <c r="AG314" s="176" t="str">
        <f>IF(AND('Overflow Report'!$L312="SSO, Dry Weather",'Overflow Report'!$AA312="November"),'Overflow Report'!$N312,"0")</f>
        <v>0</v>
      </c>
      <c r="AH314" s="176" t="str">
        <f>IF(AND('Overflow Report'!$L312="SSO, Dry Weather",'Overflow Report'!$AA312="December"),'Overflow Report'!$N312,"0")</f>
        <v>0</v>
      </c>
      <c r="AI314" s="176"/>
      <c r="AJ314" s="176" t="str">
        <f>IF(AND('Overflow Report'!$L312="SSO, Wet Weather",'Overflow Report'!$AA312="January"),'Overflow Report'!$N312,"0")</f>
        <v>0</v>
      </c>
      <c r="AK314" s="176" t="str">
        <f>IF(AND('Overflow Report'!$L312="SSO, Wet Weather",'Overflow Report'!$AA312="February"),'Overflow Report'!$N312,"0")</f>
        <v>0</v>
      </c>
      <c r="AL314" s="176" t="str">
        <f>IF(AND('Overflow Report'!$L312="SSO, Wet Weather",'Overflow Report'!$AA312="March"),'Overflow Report'!$N312,"0")</f>
        <v>0</v>
      </c>
      <c r="AM314" s="176" t="str">
        <f>IF(AND('Overflow Report'!$L312="SSO, Wet Weather",'Overflow Report'!$AA312="April"),'Overflow Report'!$N312,"0")</f>
        <v>0</v>
      </c>
      <c r="AN314" s="176" t="str">
        <f>IF(AND('Overflow Report'!$L312="SSO, Wet Weather",'Overflow Report'!$AA312="May"),'Overflow Report'!$N312,"0")</f>
        <v>0</v>
      </c>
      <c r="AO314" s="176" t="str">
        <f>IF(AND('Overflow Report'!$L312="SSO, Wet Weather",'Overflow Report'!$AA312="June"),'Overflow Report'!$N312,"0")</f>
        <v>0</v>
      </c>
      <c r="AP314" s="176" t="str">
        <f>IF(AND('Overflow Report'!$L312="SSO, Wet Weather",'Overflow Report'!$AA312="July"),'Overflow Report'!$N312,"0")</f>
        <v>0</v>
      </c>
      <c r="AQ314" s="176" t="str">
        <f>IF(AND('Overflow Report'!$L312="SSO, Wet Weather",'Overflow Report'!$AA312="August"),'Overflow Report'!$N312,"0")</f>
        <v>0</v>
      </c>
      <c r="AR314" s="176" t="str">
        <f>IF(AND('Overflow Report'!$L312="SSO, Wet Weather",'Overflow Report'!$AA312="September"),'Overflow Report'!$N312,"0")</f>
        <v>0</v>
      </c>
      <c r="AS314" s="176" t="str">
        <f>IF(AND('Overflow Report'!$L312="SSO, Wet Weather",'Overflow Report'!$AA312="October"),'Overflow Report'!$N312,"0")</f>
        <v>0</v>
      </c>
      <c r="AT314" s="176" t="str">
        <f>IF(AND('Overflow Report'!$L312="SSO, Wet Weather",'Overflow Report'!$AA312="November"),'Overflow Report'!$N312,"0")</f>
        <v>0</v>
      </c>
      <c r="AU314" s="176" t="str">
        <f>IF(AND('Overflow Report'!$L312="SSO, Wet Weather",'Overflow Report'!$AA312="December"),'Overflow Report'!$N312,"0")</f>
        <v>0</v>
      </c>
      <c r="AV314" s="176"/>
      <c r="AW314" s="176" t="str">
        <f>IF(AND('Overflow Report'!$L312="Release [Sewer], Dry Weather",'Overflow Report'!$AA312="January"),'Overflow Report'!$N312,"0")</f>
        <v>0</v>
      </c>
      <c r="AX314" s="176" t="str">
        <f>IF(AND('Overflow Report'!$L312="Release [Sewer], Dry Weather",'Overflow Report'!$AA312="February"),'Overflow Report'!$N312,"0")</f>
        <v>0</v>
      </c>
      <c r="AY314" s="176" t="str">
        <f>IF(AND('Overflow Report'!$L312="Release [Sewer], Dry Weather",'Overflow Report'!$AA312="March"),'Overflow Report'!$N312,"0")</f>
        <v>0</v>
      </c>
      <c r="AZ314" s="176" t="str">
        <f>IF(AND('Overflow Report'!$L312="Release [Sewer], Dry Weather",'Overflow Report'!$AA312="April"),'Overflow Report'!$N312,"0")</f>
        <v>0</v>
      </c>
      <c r="BA314" s="176" t="str">
        <f>IF(AND('Overflow Report'!$L312="Release [Sewer], Dry Weather",'Overflow Report'!$AA312="May"),'Overflow Report'!$N312,"0")</f>
        <v>0</v>
      </c>
      <c r="BB314" s="176" t="str">
        <f>IF(AND('Overflow Report'!$L312="Release [Sewer], Dry Weather",'Overflow Report'!$AA312="June"),'Overflow Report'!$N312,"0")</f>
        <v>0</v>
      </c>
      <c r="BC314" s="176" t="str">
        <f>IF(AND('Overflow Report'!$L312="Release [Sewer], Dry Weather",'Overflow Report'!$AA312="July"),'Overflow Report'!$N312,"0")</f>
        <v>0</v>
      </c>
      <c r="BD314" s="176" t="str">
        <f>IF(AND('Overflow Report'!$L312="Release [Sewer], Dry Weather",'Overflow Report'!$AA312="August"),'Overflow Report'!$N312,"0")</f>
        <v>0</v>
      </c>
      <c r="BE314" s="176" t="str">
        <f>IF(AND('Overflow Report'!$L312="Release [Sewer], Dry Weather",'Overflow Report'!$AA312="September"),'Overflow Report'!$N312,"0")</f>
        <v>0</v>
      </c>
      <c r="BF314" s="176" t="str">
        <f>IF(AND('Overflow Report'!$L312="Release [Sewer], Dry Weather",'Overflow Report'!$AA312="October"),'Overflow Report'!$N312,"0")</f>
        <v>0</v>
      </c>
      <c r="BG314" s="176" t="str">
        <f>IF(AND('Overflow Report'!$L312="Release [Sewer], Dry Weather",'Overflow Report'!$AA312="November"),'Overflow Report'!$N312,"0")</f>
        <v>0</v>
      </c>
      <c r="BH314" s="176" t="str">
        <f>IF(AND('Overflow Report'!$L312="Release [Sewer], Dry Weather",'Overflow Report'!$AA312="December"),'Overflow Report'!$N312,"0")</f>
        <v>0</v>
      </c>
      <c r="BI314" s="176"/>
      <c r="BJ314" s="176" t="str">
        <f>IF(AND('Overflow Report'!$L312="Release [Sewer], Wet Weather",'Overflow Report'!$AA312="January"),'Overflow Report'!$N312,"0")</f>
        <v>0</v>
      </c>
      <c r="BK314" s="176" t="str">
        <f>IF(AND('Overflow Report'!$L312="Release [Sewer], Wet Weather",'Overflow Report'!$AA312="February"),'Overflow Report'!$N312,"0")</f>
        <v>0</v>
      </c>
      <c r="BL314" s="176" t="str">
        <f>IF(AND('Overflow Report'!$L312="Release [Sewer], Wet Weather",'Overflow Report'!$AA312="March"),'Overflow Report'!$N312,"0")</f>
        <v>0</v>
      </c>
      <c r="BM314" s="176" t="str">
        <f>IF(AND('Overflow Report'!$L312="Release [Sewer], Wet Weather",'Overflow Report'!$AA312="April"),'Overflow Report'!$N312,"0")</f>
        <v>0</v>
      </c>
      <c r="BN314" s="176" t="str">
        <f>IF(AND('Overflow Report'!$L312="Release [Sewer], Wet Weather",'Overflow Report'!$AA312="May"),'Overflow Report'!$N312,"0")</f>
        <v>0</v>
      </c>
      <c r="BO314" s="176" t="str">
        <f>IF(AND('Overflow Report'!$L312="Release [Sewer], Wet Weather",'Overflow Report'!$AA312="June"),'Overflow Report'!$N312,"0")</f>
        <v>0</v>
      </c>
      <c r="BP314" s="176" t="str">
        <f>IF(AND('Overflow Report'!$L312="Release [Sewer], Wet Weather",'Overflow Report'!$AA312="July"),'Overflow Report'!$N312,"0")</f>
        <v>0</v>
      </c>
      <c r="BQ314" s="176" t="str">
        <f>IF(AND('Overflow Report'!$L312="Release [Sewer], Wet Weather",'Overflow Report'!$AA312="August"),'Overflow Report'!$N312,"0")</f>
        <v>0</v>
      </c>
      <c r="BR314" s="176" t="str">
        <f>IF(AND('Overflow Report'!$L312="Release [Sewer], Wet Weather",'Overflow Report'!$AA312="September"),'Overflow Report'!$N312,"0")</f>
        <v>0</v>
      </c>
      <c r="BS314" s="176" t="str">
        <f>IF(AND('Overflow Report'!$L312="Release [Sewer], Wet Weather",'Overflow Report'!$AA312="October"),'Overflow Report'!$N312,"0")</f>
        <v>0</v>
      </c>
      <c r="BT314" s="176" t="str">
        <f>IF(AND('Overflow Report'!$L312="Release [Sewer], Wet Weather",'Overflow Report'!$AA312="November"),'Overflow Report'!$N312,"0")</f>
        <v>0</v>
      </c>
      <c r="BU314" s="176" t="str">
        <f>IF(AND('Overflow Report'!$L312="Release [Sewer], Wet Weather",'Overflow Report'!$AA312="December"),'Overflow Report'!$N312,"0")</f>
        <v>0</v>
      </c>
      <c r="BV314" s="176"/>
      <c r="BW314" s="176"/>
      <c r="BX314" s="176"/>
      <c r="BY314" s="176"/>
      <c r="BZ314" s="176"/>
      <c r="CA314" s="176"/>
      <c r="CB314" s="176"/>
      <c r="CC314" s="176"/>
      <c r="CD314" s="176"/>
      <c r="CE314" s="176"/>
      <c r="CF314" s="176"/>
      <c r="CG314" s="176"/>
      <c r="CH314" s="176"/>
      <c r="CI314" s="176"/>
      <c r="CJ314" s="176"/>
      <c r="DK314" s="159"/>
      <c r="DL314" s="159"/>
      <c r="DM314" s="159"/>
      <c r="DN314" s="159"/>
      <c r="DO314" s="159"/>
      <c r="DP314" s="159"/>
      <c r="DQ314" s="159"/>
      <c r="DR314" s="159"/>
      <c r="DS314" s="159"/>
      <c r="DT314" s="159"/>
      <c r="DU314" s="159"/>
      <c r="DV314" s="159"/>
      <c r="DW314" s="159"/>
      <c r="DX314" s="159"/>
    </row>
    <row r="315" spans="3:128" s="173" customFormat="1" ht="15">
      <c r="C315" s="174"/>
      <c r="D315" s="174"/>
      <c r="E315" s="174"/>
      <c r="R315" s="176"/>
      <c r="S315" s="176"/>
      <c r="T315" s="176"/>
      <c r="U315" s="176"/>
      <c r="V315" s="176"/>
      <c r="W315" s="176" t="str">
        <f>IF(AND('Overflow Report'!$L313="SSO, Dry Weather",'Overflow Report'!$AA313="January"),'Overflow Report'!$N313,"0")</f>
        <v>0</v>
      </c>
      <c r="X315" s="176" t="str">
        <f>IF(AND('Overflow Report'!$L313="SSO, Dry Weather",'Overflow Report'!$AA313="February"),'Overflow Report'!$N313,"0")</f>
        <v>0</v>
      </c>
      <c r="Y315" s="176" t="str">
        <f>IF(AND('Overflow Report'!$L313="SSO, Dry Weather",'Overflow Report'!$AA313="March"),'Overflow Report'!$N313,"0")</f>
        <v>0</v>
      </c>
      <c r="Z315" s="176" t="str">
        <f>IF(AND('Overflow Report'!$L313="SSO, Dry Weather",'Overflow Report'!$AA313="April"),'Overflow Report'!$N313,"0")</f>
        <v>0</v>
      </c>
      <c r="AA315" s="176" t="str">
        <f>IF(AND('Overflow Report'!$L313="SSO, Dry Weather",'Overflow Report'!$AA313="May"),'Overflow Report'!$N313,"0")</f>
        <v>0</v>
      </c>
      <c r="AB315" s="176" t="str">
        <f>IF(AND('Overflow Report'!$L313="SSO, Dry Weather",'Overflow Report'!$AA313="June"),'Overflow Report'!$N313,"0")</f>
        <v>0</v>
      </c>
      <c r="AC315" s="176" t="str">
        <f>IF(AND('Overflow Report'!$L313="SSO, Dry Weather",'Overflow Report'!$AA313="July"),'Overflow Report'!$N313,"0")</f>
        <v>0</v>
      </c>
      <c r="AD315" s="176" t="str">
        <f>IF(AND('Overflow Report'!$L313="SSO, Dry Weather",'Overflow Report'!$AA313="August"),'Overflow Report'!$N313,"0")</f>
        <v>0</v>
      </c>
      <c r="AE315" s="176" t="str">
        <f>IF(AND('Overflow Report'!$L313="SSO, Dry Weather",'Overflow Report'!$AA313="September"),'Overflow Report'!$N313,"0")</f>
        <v>0</v>
      </c>
      <c r="AF315" s="176" t="str">
        <f>IF(AND('Overflow Report'!$L313="SSO, Dry Weather",'Overflow Report'!$AA313="October"),'Overflow Report'!$N313,"0")</f>
        <v>0</v>
      </c>
      <c r="AG315" s="176" t="str">
        <f>IF(AND('Overflow Report'!$L313="SSO, Dry Weather",'Overflow Report'!$AA313="November"),'Overflow Report'!$N313,"0")</f>
        <v>0</v>
      </c>
      <c r="AH315" s="176" t="str">
        <f>IF(AND('Overflow Report'!$L313="SSO, Dry Weather",'Overflow Report'!$AA313="December"),'Overflow Report'!$N313,"0")</f>
        <v>0</v>
      </c>
      <c r="AI315" s="176"/>
      <c r="AJ315" s="176" t="str">
        <f>IF(AND('Overflow Report'!$L313="SSO, Wet Weather",'Overflow Report'!$AA313="January"),'Overflow Report'!$N313,"0")</f>
        <v>0</v>
      </c>
      <c r="AK315" s="176" t="str">
        <f>IF(AND('Overflow Report'!$L313="SSO, Wet Weather",'Overflow Report'!$AA313="February"),'Overflow Report'!$N313,"0")</f>
        <v>0</v>
      </c>
      <c r="AL315" s="176" t="str">
        <f>IF(AND('Overflow Report'!$L313="SSO, Wet Weather",'Overflow Report'!$AA313="March"),'Overflow Report'!$N313,"0")</f>
        <v>0</v>
      </c>
      <c r="AM315" s="176" t="str">
        <f>IF(AND('Overflow Report'!$L313="SSO, Wet Weather",'Overflow Report'!$AA313="April"),'Overflow Report'!$N313,"0")</f>
        <v>0</v>
      </c>
      <c r="AN315" s="176" t="str">
        <f>IF(AND('Overflow Report'!$L313="SSO, Wet Weather",'Overflow Report'!$AA313="May"),'Overflow Report'!$N313,"0")</f>
        <v>0</v>
      </c>
      <c r="AO315" s="176" t="str">
        <f>IF(AND('Overflow Report'!$L313="SSO, Wet Weather",'Overflow Report'!$AA313="June"),'Overflow Report'!$N313,"0")</f>
        <v>0</v>
      </c>
      <c r="AP315" s="176" t="str">
        <f>IF(AND('Overflow Report'!$L313="SSO, Wet Weather",'Overflow Report'!$AA313="July"),'Overflow Report'!$N313,"0")</f>
        <v>0</v>
      </c>
      <c r="AQ315" s="176" t="str">
        <f>IF(AND('Overflow Report'!$L313="SSO, Wet Weather",'Overflow Report'!$AA313="August"),'Overflow Report'!$N313,"0")</f>
        <v>0</v>
      </c>
      <c r="AR315" s="176" t="str">
        <f>IF(AND('Overflow Report'!$L313="SSO, Wet Weather",'Overflow Report'!$AA313="September"),'Overflow Report'!$N313,"0")</f>
        <v>0</v>
      </c>
      <c r="AS315" s="176" t="str">
        <f>IF(AND('Overflow Report'!$L313="SSO, Wet Weather",'Overflow Report'!$AA313="October"),'Overflow Report'!$N313,"0")</f>
        <v>0</v>
      </c>
      <c r="AT315" s="176" t="str">
        <f>IF(AND('Overflow Report'!$L313="SSO, Wet Weather",'Overflow Report'!$AA313="November"),'Overflow Report'!$N313,"0")</f>
        <v>0</v>
      </c>
      <c r="AU315" s="176" t="str">
        <f>IF(AND('Overflow Report'!$L313="SSO, Wet Weather",'Overflow Report'!$AA313="December"),'Overflow Report'!$N313,"0")</f>
        <v>0</v>
      </c>
      <c r="AV315" s="176"/>
      <c r="AW315" s="176" t="str">
        <f>IF(AND('Overflow Report'!$L313="Release [Sewer], Dry Weather",'Overflow Report'!$AA313="January"),'Overflow Report'!$N313,"0")</f>
        <v>0</v>
      </c>
      <c r="AX315" s="176" t="str">
        <f>IF(AND('Overflow Report'!$L313="Release [Sewer], Dry Weather",'Overflow Report'!$AA313="February"),'Overflow Report'!$N313,"0")</f>
        <v>0</v>
      </c>
      <c r="AY315" s="176" t="str">
        <f>IF(AND('Overflow Report'!$L313="Release [Sewer], Dry Weather",'Overflow Report'!$AA313="March"),'Overflow Report'!$N313,"0")</f>
        <v>0</v>
      </c>
      <c r="AZ315" s="176" t="str">
        <f>IF(AND('Overflow Report'!$L313="Release [Sewer], Dry Weather",'Overflow Report'!$AA313="April"),'Overflow Report'!$N313,"0")</f>
        <v>0</v>
      </c>
      <c r="BA315" s="176" t="str">
        <f>IF(AND('Overflow Report'!$L313="Release [Sewer], Dry Weather",'Overflow Report'!$AA313="May"),'Overflow Report'!$N313,"0")</f>
        <v>0</v>
      </c>
      <c r="BB315" s="176" t="str">
        <f>IF(AND('Overflow Report'!$L313="Release [Sewer], Dry Weather",'Overflow Report'!$AA313="June"),'Overflow Report'!$N313,"0")</f>
        <v>0</v>
      </c>
      <c r="BC315" s="176" t="str">
        <f>IF(AND('Overflow Report'!$L313="Release [Sewer], Dry Weather",'Overflow Report'!$AA313="July"),'Overflow Report'!$N313,"0")</f>
        <v>0</v>
      </c>
      <c r="BD315" s="176" t="str">
        <f>IF(AND('Overflow Report'!$L313="Release [Sewer], Dry Weather",'Overflow Report'!$AA313="August"),'Overflow Report'!$N313,"0")</f>
        <v>0</v>
      </c>
      <c r="BE315" s="176" t="str">
        <f>IF(AND('Overflow Report'!$L313="Release [Sewer], Dry Weather",'Overflow Report'!$AA313="September"),'Overflow Report'!$N313,"0")</f>
        <v>0</v>
      </c>
      <c r="BF315" s="176" t="str">
        <f>IF(AND('Overflow Report'!$L313="Release [Sewer], Dry Weather",'Overflow Report'!$AA313="October"),'Overflow Report'!$N313,"0")</f>
        <v>0</v>
      </c>
      <c r="BG315" s="176" t="str">
        <f>IF(AND('Overflow Report'!$L313="Release [Sewer], Dry Weather",'Overflow Report'!$AA313="November"),'Overflow Report'!$N313,"0")</f>
        <v>0</v>
      </c>
      <c r="BH315" s="176" t="str">
        <f>IF(AND('Overflow Report'!$L313="Release [Sewer], Dry Weather",'Overflow Report'!$AA313="December"),'Overflow Report'!$N313,"0")</f>
        <v>0</v>
      </c>
      <c r="BI315" s="176"/>
      <c r="BJ315" s="176" t="str">
        <f>IF(AND('Overflow Report'!$L313="Release [Sewer], Wet Weather",'Overflow Report'!$AA313="January"),'Overflow Report'!$N313,"0")</f>
        <v>0</v>
      </c>
      <c r="BK315" s="176" t="str">
        <f>IF(AND('Overflow Report'!$L313="Release [Sewer], Wet Weather",'Overflow Report'!$AA313="February"),'Overflow Report'!$N313,"0")</f>
        <v>0</v>
      </c>
      <c r="BL315" s="176" t="str">
        <f>IF(AND('Overflow Report'!$L313="Release [Sewer], Wet Weather",'Overflow Report'!$AA313="March"),'Overflow Report'!$N313,"0")</f>
        <v>0</v>
      </c>
      <c r="BM315" s="176" t="str">
        <f>IF(AND('Overflow Report'!$L313="Release [Sewer], Wet Weather",'Overflow Report'!$AA313="April"),'Overflow Report'!$N313,"0")</f>
        <v>0</v>
      </c>
      <c r="BN315" s="176" t="str">
        <f>IF(AND('Overflow Report'!$L313="Release [Sewer], Wet Weather",'Overflow Report'!$AA313="May"),'Overflow Report'!$N313,"0")</f>
        <v>0</v>
      </c>
      <c r="BO315" s="176" t="str">
        <f>IF(AND('Overflow Report'!$L313="Release [Sewer], Wet Weather",'Overflow Report'!$AA313="June"),'Overflow Report'!$N313,"0")</f>
        <v>0</v>
      </c>
      <c r="BP315" s="176" t="str">
        <f>IF(AND('Overflow Report'!$L313="Release [Sewer], Wet Weather",'Overflow Report'!$AA313="July"),'Overflow Report'!$N313,"0")</f>
        <v>0</v>
      </c>
      <c r="BQ315" s="176" t="str">
        <f>IF(AND('Overflow Report'!$L313="Release [Sewer], Wet Weather",'Overflow Report'!$AA313="August"),'Overflow Report'!$N313,"0")</f>
        <v>0</v>
      </c>
      <c r="BR315" s="176" t="str">
        <f>IF(AND('Overflow Report'!$L313="Release [Sewer], Wet Weather",'Overflow Report'!$AA313="September"),'Overflow Report'!$N313,"0")</f>
        <v>0</v>
      </c>
      <c r="BS315" s="176" t="str">
        <f>IF(AND('Overflow Report'!$L313="Release [Sewer], Wet Weather",'Overflow Report'!$AA313="October"),'Overflow Report'!$N313,"0")</f>
        <v>0</v>
      </c>
      <c r="BT315" s="176" t="str">
        <f>IF(AND('Overflow Report'!$L313="Release [Sewer], Wet Weather",'Overflow Report'!$AA313="November"),'Overflow Report'!$N313,"0")</f>
        <v>0</v>
      </c>
      <c r="BU315" s="176" t="str">
        <f>IF(AND('Overflow Report'!$L313="Release [Sewer], Wet Weather",'Overflow Report'!$AA313="December"),'Overflow Report'!$N313,"0")</f>
        <v>0</v>
      </c>
      <c r="BV315" s="176"/>
      <c r="BW315" s="176"/>
      <c r="BX315" s="176"/>
      <c r="BY315" s="176"/>
      <c r="BZ315" s="176"/>
      <c r="CA315" s="176"/>
      <c r="CB315" s="176"/>
      <c r="CC315" s="176"/>
      <c r="CD315" s="176"/>
      <c r="CE315" s="176"/>
      <c r="CF315" s="176"/>
      <c r="CG315" s="176"/>
      <c r="CH315" s="176"/>
      <c r="CI315" s="176"/>
      <c r="CJ315" s="176"/>
      <c r="DK315" s="159"/>
      <c r="DL315" s="159"/>
      <c r="DM315" s="159"/>
      <c r="DN315" s="159"/>
      <c r="DO315" s="159"/>
      <c r="DP315" s="159"/>
      <c r="DQ315" s="159"/>
      <c r="DR315" s="159"/>
      <c r="DS315" s="159"/>
      <c r="DT315" s="159"/>
      <c r="DU315" s="159"/>
      <c r="DV315" s="159"/>
      <c r="DW315" s="159"/>
      <c r="DX315" s="159"/>
    </row>
    <row r="316" spans="3:128" s="173" customFormat="1" ht="15">
      <c r="C316" s="174"/>
      <c r="D316" s="174"/>
      <c r="E316" s="174"/>
      <c r="R316" s="176"/>
      <c r="S316" s="176"/>
      <c r="T316" s="176"/>
      <c r="U316" s="176"/>
      <c r="V316" s="176"/>
      <c r="W316" s="176" t="str">
        <f>IF(AND('Overflow Report'!$L314="SSO, Dry Weather",'Overflow Report'!$AA314="January"),'Overflow Report'!$N314,"0")</f>
        <v>0</v>
      </c>
      <c r="X316" s="176" t="str">
        <f>IF(AND('Overflow Report'!$L314="SSO, Dry Weather",'Overflow Report'!$AA314="February"),'Overflow Report'!$N314,"0")</f>
        <v>0</v>
      </c>
      <c r="Y316" s="176" t="str">
        <f>IF(AND('Overflow Report'!$L314="SSO, Dry Weather",'Overflow Report'!$AA314="March"),'Overflow Report'!$N314,"0")</f>
        <v>0</v>
      </c>
      <c r="Z316" s="176" t="str">
        <f>IF(AND('Overflow Report'!$L314="SSO, Dry Weather",'Overflow Report'!$AA314="April"),'Overflow Report'!$N314,"0")</f>
        <v>0</v>
      </c>
      <c r="AA316" s="176" t="str">
        <f>IF(AND('Overflow Report'!$L314="SSO, Dry Weather",'Overflow Report'!$AA314="May"),'Overflow Report'!$N314,"0")</f>
        <v>0</v>
      </c>
      <c r="AB316" s="176" t="str">
        <f>IF(AND('Overflow Report'!$L314="SSO, Dry Weather",'Overflow Report'!$AA314="June"),'Overflow Report'!$N314,"0")</f>
        <v>0</v>
      </c>
      <c r="AC316" s="176" t="str">
        <f>IF(AND('Overflow Report'!$L314="SSO, Dry Weather",'Overflow Report'!$AA314="July"),'Overflow Report'!$N314,"0")</f>
        <v>0</v>
      </c>
      <c r="AD316" s="176" t="str">
        <f>IF(AND('Overflow Report'!$L314="SSO, Dry Weather",'Overflow Report'!$AA314="August"),'Overflow Report'!$N314,"0")</f>
        <v>0</v>
      </c>
      <c r="AE316" s="176" t="str">
        <f>IF(AND('Overflow Report'!$L314="SSO, Dry Weather",'Overflow Report'!$AA314="September"),'Overflow Report'!$N314,"0")</f>
        <v>0</v>
      </c>
      <c r="AF316" s="176" t="str">
        <f>IF(AND('Overflow Report'!$L314="SSO, Dry Weather",'Overflow Report'!$AA314="October"),'Overflow Report'!$N314,"0")</f>
        <v>0</v>
      </c>
      <c r="AG316" s="176" t="str">
        <f>IF(AND('Overflow Report'!$L314="SSO, Dry Weather",'Overflow Report'!$AA314="November"),'Overflow Report'!$N314,"0")</f>
        <v>0</v>
      </c>
      <c r="AH316" s="176" t="str">
        <f>IF(AND('Overflow Report'!$L314="SSO, Dry Weather",'Overflow Report'!$AA314="December"),'Overflow Report'!$N314,"0")</f>
        <v>0</v>
      </c>
      <c r="AI316" s="176"/>
      <c r="AJ316" s="176" t="str">
        <f>IF(AND('Overflow Report'!$L314="SSO, Wet Weather",'Overflow Report'!$AA314="January"),'Overflow Report'!$N314,"0")</f>
        <v>0</v>
      </c>
      <c r="AK316" s="176" t="str">
        <f>IF(AND('Overflow Report'!$L314="SSO, Wet Weather",'Overflow Report'!$AA314="February"),'Overflow Report'!$N314,"0")</f>
        <v>0</v>
      </c>
      <c r="AL316" s="176" t="str">
        <f>IF(AND('Overflow Report'!$L314="SSO, Wet Weather",'Overflow Report'!$AA314="March"),'Overflow Report'!$N314,"0")</f>
        <v>0</v>
      </c>
      <c r="AM316" s="176" t="str">
        <f>IF(AND('Overflow Report'!$L314="SSO, Wet Weather",'Overflow Report'!$AA314="April"),'Overflow Report'!$N314,"0")</f>
        <v>0</v>
      </c>
      <c r="AN316" s="176" t="str">
        <f>IF(AND('Overflow Report'!$L314="SSO, Wet Weather",'Overflow Report'!$AA314="May"),'Overflow Report'!$N314,"0")</f>
        <v>0</v>
      </c>
      <c r="AO316" s="176" t="str">
        <f>IF(AND('Overflow Report'!$L314="SSO, Wet Weather",'Overflow Report'!$AA314="June"),'Overflow Report'!$N314,"0")</f>
        <v>0</v>
      </c>
      <c r="AP316" s="176" t="str">
        <f>IF(AND('Overflow Report'!$L314="SSO, Wet Weather",'Overflow Report'!$AA314="July"),'Overflow Report'!$N314,"0")</f>
        <v>0</v>
      </c>
      <c r="AQ316" s="176" t="str">
        <f>IF(AND('Overflow Report'!$L314="SSO, Wet Weather",'Overflow Report'!$AA314="August"),'Overflow Report'!$N314,"0")</f>
        <v>0</v>
      </c>
      <c r="AR316" s="176" t="str">
        <f>IF(AND('Overflow Report'!$L314="SSO, Wet Weather",'Overflow Report'!$AA314="September"),'Overflow Report'!$N314,"0")</f>
        <v>0</v>
      </c>
      <c r="AS316" s="176" t="str">
        <f>IF(AND('Overflow Report'!$L314="SSO, Wet Weather",'Overflow Report'!$AA314="October"),'Overflow Report'!$N314,"0")</f>
        <v>0</v>
      </c>
      <c r="AT316" s="176" t="str">
        <f>IF(AND('Overflow Report'!$L314="SSO, Wet Weather",'Overflow Report'!$AA314="November"),'Overflow Report'!$N314,"0")</f>
        <v>0</v>
      </c>
      <c r="AU316" s="176" t="str">
        <f>IF(AND('Overflow Report'!$L314="SSO, Wet Weather",'Overflow Report'!$AA314="December"),'Overflow Report'!$N314,"0")</f>
        <v>0</v>
      </c>
      <c r="AV316" s="176"/>
      <c r="AW316" s="176" t="str">
        <f>IF(AND('Overflow Report'!$L314="Release [Sewer], Dry Weather",'Overflow Report'!$AA314="January"),'Overflow Report'!$N314,"0")</f>
        <v>0</v>
      </c>
      <c r="AX316" s="176" t="str">
        <f>IF(AND('Overflow Report'!$L314="Release [Sewer], Dry Weather",'Overflow Report'!$AA314="February"),'Overflow Report'!$N314,"0")</f>
        <v>0</v>
      </c>
      <c r="AY316" s="176" t="str">
        <f>IF(AND('Overflow Report'!$L314="Release [Sewer], Dry Weather",'Overflow Report'!$AA314="March"),'Overflow Report'!$N314,"0")</f>
        <v>0</v>
      </c>
      <c r="AZ316" s="176" t="str">
        <f>IF(AND('Overflow Report'!$L314="Release [Sewer], Dry Weather",'Overflow Report'!$AA314="April"),'Overflow Report'!$N314,"0")</f>
        <v>0</v>
      </c>
      <c r="BA316" s="176" t="str">
        <f>IF(AND('Overflow Report'!$L314="Release [Sewer], Dry Weather",'Overflow Report'!$AA314="May"),'Overflow Report'!$N314,"0")</f>
        <v>0</v>
      </c>
      <c r="BB316" s="176" t="str">
        <f>IF(AND('Overflow Report'!$L314="Release [Sewer], Dry Weather",'Overflow Report'!$AA314="June"),'Overflow Report'!$N314,"0")</f>
        <v>0</v>
      </c>
      <c r="BC316" s="176" t="str">
        <f>IF(AND('Overflow Report'!$L314="Release [Sewer], Dry Weather",'Overflow Report'!$AA314="July"),'Overflow Report'!$N314,"0")</f>
        <v>0</v>
      </c>
      <c r="BD316" s="176" t="str">
        <f>IF(AND('Overflow Report'!$L314="Release [Sewer], Dry Weather",'Overflow Report'!$AA314="August"),'Overflow Report'!$N314,"0")</f>
        <v>0</v>
      </c>
      <c r="BE316" s="176" t="str">
        <f>IF(AND('Overflow Report'!$L314="Release [Sewer], Dry Weather",'Overflow Report'!$AA314="September"),'Overflow Report'!$N314,"0")</f>
        <v>0</v>
      </c>
      <c r="BF316" s="176" t="str">
        <f>IF(AND('Overflow Report'!$L314="Release [Sewer], Dry Weather",'Overflow Report'!$AA314="October"),'Overflow Report'!$N314,"0")</f>
        <v>0</v>
      </c>
      <c r="BG316" s="176" t="str">
        <f>IF(AND('Overflow Report'!$L314="Release [Sewer], Dry Weather",'Overflow Report'!$AA314="November"),'Overflow Report'!$N314,"0")</f>
        <v>0</v>
      </c>
      <c r="BH316" s="176" t="str">
        <f>IF(AND('Overflow Report'!$L314="Release [Sewer], Dry Weather",'Overflow Report'!$AA314="December"),'Overflow Report'!$N314,"0")</f>
        <v>0</v>
      </c>
      <c r="BI316" s="176"/>
      <c r="BJ316" s="176" t="str">
        <f>IF(AND('Overflow Report'!$L314="Release [Sewer], Wet Weather",'Overflow Report'!$AA314="January"),'Overflow Report'!$N314,"0")</f>
        <v>0</v>
      </c>
      <c r="BK316" s="176" t="str">
        <f>IF(AND('Overflow Report'!$L314="Release [Sewer], Wet Weather",'Overflow Report'!$AA314="February"),'Overflow Report'!$N314,"0")</f>
        <v>0</v>
      </c>
      <c r="BL316" s="176" t="str">
        <f>IF(AND('Overflow Report'!$L314="Release [Sewer], Wet Weather",'Overflow Report'!$AA314="March"),'Overflow Report'!$N314,"0")</f>
        <v>0</v>
      </c>
      <c r="BM316" s="176" t="str">
        <f>IF(AND('Overflow Report'!$L314="Release [Sewer], Wet Weather",'Overflow Report'!$AA314="April"),'Overflow Report'!$N314,"0")</f>
        <v>0</v>
      </c>
      <c r="BN316" s="176" t="str">
        <f>IF(AND('Overflow Report'!$L314="Release [Sewer], Wet Weather",'Overflow Report'!$AA314="May"),'Overflow Report'!$N314,"0")</f>
        <v>0</v>
      </c>
      <c r="BO316" s="176" t="str">
        <f>IF(AND('Overflow Report'!$L314="Release [Sewer], Wet Weather",'Overflow Report'!$AA314="June"),'Overflow Report'!$N314,"0")</f>
        <v>0</v>
      </c>
      <c r="BP316" s="176" t="str">
        <f>IF(AND('Overflow Report'!$L314="Release [Sewer], Wet Weather",'Overflow Report'!$AA314="July"),'Overflow Report'!$N314,"0")</f>
        <v>0</v>
      </c>
      <c r="BQ316" s="176" t="str">
        <f>IF(AND('Overflow Report'!$L314="Release [Sewer], Wet Weather",'Overflow Report'!$AA314="August"),'Overflow Report'!$N314,"0")</f>
        <v>0</v>
      </c>
      <c r="BR316" s="176" t="str">
        <f>IF(AND('Overflow Report'!$L314="Release [Sewer], Wet Weather",'Overflow Report'!$AA314="September"),'Overflow Report'!$N314,"0")</f>
        <v>0</v>
      </c>
      <c r="BS316" s="176" t="str">
        <f>IF(AND('Overflow Report'!$L314="Release [Sewer], Wet Weather",'Overflow Report'!$AA314="October"),'Overflow Report'!$N314,"0")</f>
        <v>0</v>
      </c>
      <c r="BT316" s="176" t="str">
        <f>IF(AND('Overflow Report'!$L314="Release [Sewer], Wet Weather",'Overflow Report'!$AA314="November"),'Overflow Report'!$N314,"0")</f>
        <v>0</v>
      </c>
      <c r="BU316" s="176" t="str">
        <f>IF(AND('Overflow Report'!$L314="Release [Sewer], Wet Weather",'Overflow Report'!$AA314="December"),'Overflow Report'!$N314,"0")</f>
        <v>0</v>
      </c>
      <c r="BV316" s="176"/>
      <c r="BW316" s="176"/>
      <c r="BX316" s="176"/>
      <c r="BY316" s="176"/>
      <c r="BZ316" s="176"/>
      <c r="CA316" s="176"/>
      <c r="CB316" s="176"/>
      <c r="CC316" s="176"/>
      <c r="CD316" s="176"/>
      <c r="CE316" s="176"/>
      <c r="CF316" s="176"/>
      <c r="CG316" s="176"/>
      <c r="CH316" s="176"/>
      <c r="CI316" s="176"/>
      <c r="CJ316" s="176"/>
      <c r="DK316" s="159"/>
      <c r="DL316" s="159"/>
      <c r="DM316" s="159"/>
      <c r="DN316" s="159"/>
      <c r="DO316" s="159"/>
      <c r="DP316" s="159"/>
      <c r="DQ316" s="159"/>
      <c r="DR316" s="159"/>
      <c r="DS316" s="159"/>
      <c r="DT316" s="159"/>
      <c r="DU316" s="159"/>
      <c r="DV316" s="159"/>
      <c r="DW316" s="159"/>
      <c r="DX316" s="159"/>
    </row>
    <row r="317" spans="3:128" s="173" customFormat="1" ht="15">
      <c r="C317" s="174"/>
      <c r="D317" s="174"/>
      <c r="E317" s="174"/>
      <c r="R317" s="176"/>
      <c r="S317" s="176"/>
      <c r="T317" s="176"/>
      <c r="U317" s="176"/>
      <c r="V317" s="176"/>
      <c r="W317" s="176" t="str">
        <f>IF(AND('Overflow Report'!$L315="SSO, Dry Weather",'Overflow Report'!$AA315="January"),'Overflow Report'!$N315,"0")</f>
        <v>0</v>
      </c>
      <c r="X317" s="176" t="str">
        <f>IF(AND('Overflow Report'!$L315="SSO, Dry Weather",'Overflow Report'!$AA315="February"),'Overflow Report'!$N315,"0")</f>
        <v>0</v>
      </c>
      <c r="Y317" s="176" t="str">
        <f>IF(AND('Overflow Report'!$L315="SSO, Dry Weather",'Overflow Report'!$AA315="March"),'Overflow Report'!$N315,"0")</f>
        <v>0</v>
      </c>
      <c r="Z317" s="176" t="str">
        <f>IF(AND('Overflow Report'!$L315="SSO, Dry Weather",'Overflow Report'!$AA315="April"),'Overflow Report'!$N315,"0")</f>
        <v>0</v>
      </c>
      <c r="AA317" s="176" t="str">
        <f>IF(AND('Overflow Report'!$L315="SSO, Dry Weather",'Overflow Report'!$AA315="May"),'Overflow Report'!$N315,"0")</f>
        <v>0</v>
      </c>
      <c r="AB317" s="176" t="str">
        <f>IF(AND('Overflow Report'!$L315="SSO, Dry Weather",'Overflow Report'!$AA315="June"),'Overflow Report'!$N315,"0")</f>
        <v>0</v>
      </c>
      <c r="AC317" s="176" t="str">
        <f>IF(AND('Overflow Report'!$L315="SSO, Dry Weather",'Overflow Report'!$AA315="July"),'Overflow Report'!$N315,"0")</f>
        <v>0</v>
      </c>
      <c r="AD317" s="176" t="str">
        <f>IF(AND('Overflow Report'!$L315="SSO, Dry Weather",'Overflow Report'!$AA315="August"),'Overflow Report'!$N315,"0")</f>
        <v>0</v>
      </c>
      <c r="AE317" s="176" t="str">
        <f>IF(AND('Overflow Report'!$L315="SSO, Dry Weather",'Overflow Report'!$AA315="September"),'Overflow Report'!$N315,"0")</f>
        <v>0</v>
      </c>
      <c r="AF317" s="176" t="str">
        <f>IF(AND('Overflow Report'!$L315="SSO, Dry Weather",'Overflow Report'!$AA315="October"),'Overflow Report'!$N315,"0")</f>
        <v>0</v>
      </c>
      <c r="AG317" s="176" t="str">
        <f>IF(AND('Overflow Report'!$L315="SSO, Dry Weather",'Overflow Report'!$AA315="November"),'Overflow Report'!$N315,"0")</f>
        <v>0</v>
      </c>
      <c r="AH317" s="176" t="str">
        <f>IF(AND('Overflow Report'!$L315="SSO, Dry Weather",'Overflow Report'!$AA315="December"),'Overflow Report'!$N315,"0")</f>
        <v>0</v>
      </c>
      <c r="AI317" s="176"/>
      <c r="AJ317" s="176" t="str">
        <f>IF(AND('Overflow Report'!$L315="SSO, Wet Weather",'Overflow Report'!$AA315="January"),'Overflow Report'!$N315,"0")</f>
        <v>0</v>
      </c>
      <c r="AK317" s="176" t="str">
        <f>IF(AND('Overflow Report'!$L315="SSO, Wet Weather",'Overflow Report'!$AA315="February"),'Overflow Report'!$N315,"0")</f>
        <v>0</v>
      </c>
      <c r="AL317" s="176" t="str">
        <f>IF(AND('Overflow Report'!$L315="SSO, Wet Weather",'Overflow Report'!$AA315="March"),'Overflow Report'!$N315,"0")</f>
        <v>0</v>
      </c>
      <c r="AM317" s="176" t="str">
        <f>IF(AND('Overflow Report'!$L315="SSO, Wet Weather",'Overflow Report'!$AA315="April"),'Overflow Report'!$N315,"0")</f>
        <v>0</v>
      </c>
      <c r="AN317" s="176" t="str">
        <f>IF(AND('Overflow Report'!$L315="SSO, Wet Weather",'Overflow Report'!$AA315="May"),'Overflow Report'!$N315,"0")</f>
        <v>0</v>
      </c>
      <c r="AO317" s="176" t="str">
        <f>IF(AND('Overflow Report'!$L315="SSO, Wet Weather",'Overflow Report'!$AA315="June"),'Overflow Report'!$N315,"0")</f>
        <v>0</v>
      </c>
      <c r="AP317" s="176" t="str">
        <f>IF(AND('Overflow Report'!$L315="SSO, Wet Weather",'Overflow Report'!$AA315="July"),'Overflow Report'!$N315,"0")</f>
        <v>0</v>
      </c>
      <c r="AQ317" s="176" t="str">
        <f>IF(AND('Overflow Report'!$L315="SSO, Wet Weather",'Overflow Report'!$AA315="August"),'Overflow Report'!$N315,"0")</f>
        <v>0</v>
      </c>
      <c r="AR317" s="176" t="str">
        <f>IF(AND('Overflow Report'!$L315="SSO, Wet Weather",'Overflow Report'!$AA315="September"),'Overflow Report'!$N315,"0")</f>
        <v>0</v>
      </c>
      <c r="AS317" s="176" t="str">
        <f>IF(AND('Overflow Report'!$L315="SSO, Wet Weather",'Overflow Report'!$AA315="October"),'Overflow Report'!$N315,"0")</f>
        <v>0</v>
      </c>
      <c r="AT317" s="176" t="str">
        <f>IF(AND('Overflow Report'!$L315="SSO, Wet Weather",'Overflow Report'!$AA315="November"),'Overflow Report'!$N315,"0")</f>
        <v>0</v>
      </c>
      <c r="AU317" s="176" t="str">
        <f>IF(AND('Overflow Report'!$L315="SSO, Wet Weather",'Overflow Report'!$AA315="December"),'Overflow Report'!$N315,"0")</f>
        <v>0</v>
      </c>
      <c r="AV317" s="176"/>
      <c r="AW317" s="176" t="str">
        <f>IF(AND('Overflow Report'!$L315="Release [Sewer], Dry Weather",'Overflow Report'!$AA315="January"),'Overflow Report'!$N315,"0")</f>
        <v>0</v>
      </c>
      <c r="AX317" s="176" t="str">
        <f>IF(AND('Overflow Report'!$L315="Release [Sewer], Dry Weather",'Overflow Report'!$AA315="February"),'Overflow Report'!$N315,"0")</f>
        <v>0</v>
      </c>
      <c r="AY317" s="176" t="str">
        <f>IF(AND('Overflow Report'!$L315="Release [Sewer], Dry Weather",'Overflow Report'!$AA315="March"),'Overflow Report'!$N315,"0")</f>
        <v>0</v>
      </c>
      <c r="AZ317" s="176" t="str">
        <f>IF(AND('Overflow Report'!$L315="Release [Sewer], Dry Weather",'Overflow Report'!$AA315="April"),'Overflow Report'!$N315,"0")</f>
        <v>0</v>
      </c>
      <c r="BA317" s="176" t="str">
        <f>IF(AND('Overflow Report'!$L315="Release [Sewer], Dry Weather",'Overflow Report'!$AA315="May"),'Overflow Report'!$N315,"0")</f>
        <v>0</v>
      </c>
      <c r="BB317" s="176" t="str">
        <f>IF(AND('Overflow Report'!$L315="Release [Sewer], Dry Weather",'Overflow Report'!$AA315="June"),'Overflow Report'!$N315,"0")</f>
        <v>0</v>
      </c>
      <c r="BC317" s="176" t="str">
        <f>IF(AND('Overflow Report'!$L315="Release [Sewer], Dry Weather",'Overflow Report'!$AA315="July"),'Overflow Report'!$N315,"0")</f>
        <v>0</v>
      </c>
      <c r="BD317" s="176" t="str">
        <f>IF(AND('Overflow Report'!$L315="Release [Sewer], Dry Weather",'Overflow Report'!$AA315="August"),'Overflow Report'!$N315,"0")</f>
        <v>0</v>
      </c>
      <c r="BE317" s="176" t="str">
        <f>IF(AND('Overflow Report'!$L315="Release [Sewer], Dry Weather",'Overflow Report'!$AA315="September"),'Overflow Report'!$N315,"0")</f>
        <v>0</v>
      </c>
      <c r="BF317" s="176" t="str">
        <f>IF(AND('Overflow Report'!$L315="Release [Sewer], Dry Weather",'Overflow Report'!$AA315="October"),'Overflow Report'!$N315,"0")</f>
        <v>0</v>
      </c>
      <c r="BG317" s="176" t="str">
        <f>IF(AND('Overflow Report'!$L315="Release [Sewer], Dry Weather",'Overflow Report'!$AA315="November"),'Overflow Report'!$N315,"0")</f>
        <v>0</v>
      </c>
      <c r="BH317" s="176" t="str">
        <f>IF(AND('Overflow Report'!$L315="Release [Sewer], Dry Weather",'Overflow Report'!$AA315="December"),'Overflow Report'!$N315,"0")</f>
        <v>0</v>
      </c>
      <c r="BI317" s="176"/>
      <c r="BJ317" s="176" t="str">
        <f>IF(AND('Overflow Report'!$L315="Release [Sewer], Wet Weather",'Overflow Report'!$AA315="January"),'Overflow Report'!$N315,"0")</f>
        <v>0</v>
      </c>
      <c r="BK317" s="176" t="str">
        <f>IF(AND('Overflow Report'!$L315="Release [Sewer], Wet Weather",'Overflow Report'!$AA315="February"),'Overflow Report'!$N315,"0")</f>
        <v>0</v>
      </c>
      <c r="BL317" s="176" t="str">
        <f>IF(AND('Overflow Report'!$L315="Release [Sewer], Wet Weather",'Overflow Report'!$AA315="March"),'Overflow Report'!$N315,"0")</f>
        <v>0</v>
      </c>
      <c r="BM317" s="176" t="str">
        <f>IF(AND('Overflow Report'!$L315="Release [Sewer], Wet Weather",'Overflow Report'!$AA315="April"),'Overflow Report'!$N315,"0")</f>
        <v>0</v>
      </c>
      <c r="BN317" s="176" t="str">
        <f>IF(AND('Overflow Report'!$L315="Release [Sewer], Wet Weather",'Overflow Report'!$AA315="May"),'Overflow Report'!$N315,"0")</f>
        <v>0</v>
      </c>
      <c r="BO317" s="176" t="str">
        <f>IF(AND('Overflow Report'!$L315="Release [Sewer], Wet Weather",'Overflow Report'!$AA315="June"),'Overflow Report'!$N315,"0")</f>
        <v>0</v>
      </c>
      <c r="BP317" s="176" t="str">
        <f>IF(AND('Overflow Report'!$L315="Release [Sewer], Wet Weather",'Overflow Report'!$AA315="July"),'Overflow Report'!$N315,"0")</f>
        <v>0</v>
      </c>
      <c r="BQ317" s="176" t="str">
        <f>IF(AND('Overflow Report'!$L315="Release [Sewer], Wet Weather",'Overflow Report'!$AA315="August"),'Overflow Report'!$N315,"0")</f>
        <v>0</v>
      </c>
      <c r="BR317" s="176" t="str">
        <f>IF(AND('Overflow Report'!$L315="Release [Sewer], Wet Weather",'Overflow Report'!$AA315="September"),'Overflow Report'!$N315,"0")</f>
        <v>0</v>
      </c>
      <c r="BS317" s="176" t="str">
        <f>IF(AND('Overflow Report'!$L315="Release [Sewer], Wet Weather",'Overflow Report'!$AA315="October"),'Overflow Report'!$N315,"0")</f>
        <v>0</v>
      </c>
      <c r="BT317" s="176" t="str">
        <f>IF(AND('Overflow Report'!$L315="Release [Sewer], Wet Weather",'Overflow Report'!$AA315="November"),'Overflow Report'!$N315,"0")</f>
        <v>0</v>
      </c>
      <c r="BU317" s="176" t="str">
        <f>IF(AND('Overflow Report'!$L315="Release [Sewer], Wet Weather",'Overflow Report'!$AA315="December"),'Overflow Report'!$N315,"0")</f>
        <v>0</v>
      </c>
      <c r="BV317" s="176"/>
      <c r="BW317" s="176"/>
      <c r="BX317" s="176"/>
      <c r="BY317" s="176"/>
      <c r="BZ317" s="176"/>
      <c r="CA317" s="176"/>
      <c r="CB317" s="176"/>
      <c r="CC317" s="176"/>
      <c r="CD317" s="176"/>
      <c r="CE317" s="176"/>
      <c r="CF317" s="176"/>
      <c r="CG317" s="176"/>
      <c r="CH317" s="176"/>
      <c r="CI317" s="176"/>
      <c r="CJ317" s="176"/>
      <c r="DK317" s="159"/>
      <c r="DL317" s="159"/>
      <c r="DM317" s="159"/>
      <c r="DN317" s="159"/>
      <c r="DO317" s="159"/>
      <c r="DP317" s="159"/>
      <c r="DQ317" s="159"/>
      <c r="DR317" s="159"/>
      <c r="DS317" s="159"/>
      <c r="DT317" s="159"/>
      <c r="DU317" s="159"/>
      <c r="DV317" s="159"/>
      <c r="DW317" s="159"/>
      <c r="DX317" s="159"/>
    </row>
    <row r="318" spans="3:128" s="173" customFormat="1" ht="15">
      <c r="C318" s="174"/>
      <c r="D318" s="174"/>
      <c r="E318" s="174"/>
      <c r="R318" s="176"/>
      <c r="S318" s="176"/>
      <c r="T318" s="176"/>
      <c r="U318" s="176"/>
      <c r="V318" s="176"/>
      <c r="W318" s="176" t="str">
        <f>IF(AND('Overflow Report'!$L316="SSO, Dry Weather",'Overflow Report'!$AA316="January"),'Overflow Report'!$N316,"0")</f>
        <v>0</v>
      </c>
      <c r="X318" s="176" t="str">
        <f>IF(AND('Overflow Report'!$L316="SSO, Dry Weather",'Overflow Report'!$AA316="February"),'Overflow Report'!$N316,"0")</f>
        <v>0</v>
      </c>
      <c r="Y318" s="176" t="str">
        <f>IF(AND('Overflow Report'!$L316="SSO, Dry Weather",'Overflow Report'!$AA316="March"),'Overflow Report'!$N316,"0")</f>
        <v>0</v>
      </c>
      <c r="Z318" s="176" t="str">
        <f>IF(AND('Overflow Report'!$L316="SSO, Dry Weather",'Overflow Report'!$AA316="April"),'Overflow Report'!$N316,"0")</f>
        <v>0</v>
      </c>
      <c r="AA318" s="176" t="str">
        <f>IF(AND('Overflow Report'!$L316="SSO, Dry Weather",'Overflow Report'!$AA316="May"),'Overflow Report'!$N316,"0")</f>
        <v>0</v>
      </c>
      <c r="AB318" s="176" t="str">
        <f>IF(AND('Overflow Report'!$L316="SSO, Dry Weather",'Overflow Report'!$AA316="June"),'Overflow Report'!$N316,"0")</f>
        <v>0</v>
      </c>
      <c r="AC318" s="176" t="str">
        <f>IF(AND('Overflow Report'!$L316="SSO, Dry Weather",'Overflow Report'!$AA316="July"),'Overflow Report'!$N316,"0")</f>
        <v>0</v>
      </c>
      <c r="AD318" s="176" t="str">
        <f>IF(AND('Overflow Report'!$L316="SSO, Dry Weather",'Overflow Report'!$AA316="August"),'Overflow Report'!$N316,"0")</f>
        <v>0</v>
      </c>
      <c r="AE318" s="176" t="str">
        <f>IF(AND('Overflow Report'!$L316="SSO, Dry Weather",'Overflow Report'!$AA316="September"),'Overflow Report'!$N316,"0")</f>
        <v>0</v>
      </c>
      <c r="AF318" s="176" t="str">
        <f>IF(AND('Overflow Report'!$L316="SSO, Dry Weather",'Overflow Report'!$AA316="October"),'Overflow Report'!$N316,"0")</f>
        <v>0</v>
      </c>
      <c r="AG318" s="176" t="str">
        <f>IF(AND('Overflow Report'!$L316="SSO, Dry Weather",'Overflow Report'!$AA316="November"),'Overflow Report'!$N316,"0")</f>
        <v>0</v>
      </c>
      <c r="AH318" s="176" t="str">
        <f>IF(AND('Overflow Report'!$L316="SSO, Dry Weather",'Overflow Report'!$AA316="December"),'Overflow Report'!$N316,"0")</f>
        <v>0</v>
      </c>
      <c r="AI318" s="176"/>
      <c r="AJ318" s="176" t="str">
        <f>IF(AND('Overflow Report'!$L316="SSO, Wet Weather",'Overflow Report'!$AA316="January"),'Overflow Report'!$N316,"0")</f>
        <v>0</v>
      </c>
      <c r="AK318" s="176" t="str">
        <f>IF(AND('Overflow Report'!$L316="SSO, Wet Weather",'Overflow Report'!$AA316="February"),'Overflow Report'!$N316,"0")</f>
        <v>0</v>
      </c>
      <c r="AL318" s="176" t="str">
        <f>IF(AND('Overflow Report'!$L316="SSO, Wet Weather",'Overflow Report'!$AA316="March"),'Overflow Report'!$N316,"0")</f>
        <v>0</v>
      </c>
      <c r="AM318" s="176" t="str">
        <f>IF(AND('Overflow Report'!$L316="SSO, Wet Weather",'Overflow Report'!$AA316="April"),'Overflow Report'!$N316,"0")</f>
        <v>0</v>
      </c>
      <c r="AN318" s="176" t="str">
        <f>IF(AND('Overflow Report'!$L316="SSO, Wet Weather",'Overflow Report'!$AA316="May"),'Overflow Report'!$N316,"0")</f>
        <v>0</v>
      </c>
      <c r="AO318" s="176" t="str">
        <f>IF(AND('Overflow Report'!$L316="SSO, Wet Weather",'Overflow Report'!$AA316="June"),'Overflow Report'!$N316,"0")</f>
        <v>0</v>
      </c>
      <c r="AP318" s="176" t="str">
        <f>IF(AND('Overflow Report'!$L316="SSO, Wet Weather",'Overflow Report'!$AA316="July"),'Overflow Report'!$N316,"0")</f>
        <v>0</v>
      </c>
      <c r="AQ318" s="176" t="str">
        <f>IF(AND('Overflow Report'!$L316="SSO, Wet Weather",'Overflow Report'!$AA316="August"),'Overflow Report'!$N316,"0")</f>
        <v>0</v>
      </c>
      <c r="AR318" s="176" t="str">
        <f>IF(AND('Overflow Report'!$L316="SSO, Wet Weather",'Overflow Report'!$AA316="September"),'Overflow Report'!$N316,"0")</f>
        <v>0</v>
      </c>
      <c r="AS318" s="176" t="str">
        <f>IF(AND('Overflow Report'!$L316="SSO, Wet Weather",'Overflow Report'!$AA316="October"),'Overflow Report'!$N316,"0")</f>
        <v>0</v>
      </c>
      <c r="AT318" s="176" t="str">
        <f>IF(AND('Overflow Report'!$L316="SSO, Wet Weather",'Overflow Report'!$AA316="November"),'Overflow Report'!$N316,"0")</f>
        <v>0</v>
      </c>
      <c r="AU318" s="176" t="str">
        <f>IF(AND('Overflow Report'!$L316="SSO, Wet Weather",'Overflow Report'!$AA316="December"),'Overflow Report'!$N316,"0")</f>
        <v>0</v>
      </c>
      <c r="AV318" s="176"/>
      <c r="AW318" s="176" t="str">
        <f>IF(AND('Overflow Report'!$L316="Release [Sewer], Dry Weather",'Overflow Report'!$AA316="January"),'Overflow Report'!$N316,"0")</f>
        <v>0</v>
      </c>
      <c r="AX318" s="176" t="str">
        <f>IF(AND('Overflow Report'!$L316="Release [Sewer], Dry Weather",'Overflow Report'!$AA316="February"),'Overflow Report'!$N316,"0")</f>
        <v>0</v>
      </c>
      <c r="AY318" s="176" t="str">
        <f>IF(AND('Overflow Report'!$L316="Release [Sewer], Dry Weather",'Overflow Report'!$AA316="March"),'Overflow Report'!$N316,"0")</f>
        <v>0</v>
      </c>
      <c r="AZ318" s="176" t="str">
        <f>IF(AND('Overflow Report'!$L316="Release [Sewer], Dry Weather",'Overflow Report'!$AA316="April"),'Overflow Report'!$N316,"0")</f>
        <v>0</v>
      </c>
      <c r="BA318" s="176" t="str">
        <f>IF(AND('Overflow Report'!$L316="Release [Sewer], Dry Weather",'Overflow Report'!$AA316="May"),'Overflow Report'!$N316,"0")</f>
        <v>0</v>
      </c>
      <c r="BB318" s="176" t="str">
        <f>IF(AND('Overflow Report'!$L316="Release [Sewer], Dry Weather",'Overflow Report'!$AA316="June"),'Overflow Report'!$N316,"0")</f>
        <v>0</v>
      </c>
      <c r="BC318" s="176" t="str">
        <f>IF(AND('Overflow Report'!$L316="Release [Sewer], Dry Weather",'Overflow Report'!$AA316="July"),'Overflow Report'!$N316,"0")</f>
        <v>0</v>
      </c>
      <c r="BD318" s="176" t="str">
        <f>IF(AND('Overflow Report'!$L316="Release [Sewer], Dry Weather",'Overflow Report'!$AA316="August"),'Overflow Report'!$N316,"0")</f>
        <v>0</v>
      </c>
      <c r="BE318" s="176" t="str">
        <f>IF(AND('Overflow Report'!$L316="Release [Sewer], Dry Weather",'Overflow Report'!$AA316="September"),'Overflow Report'!$N316,"0")</f>
        <v>0</v>
      </c>
      <c r="BF318" s="176" t="str">
        <f>IF(AND('Overflow Report'!$L316="Release [Sewer], Dry Weather",'Overflow Report'!$AA316="October"),'Overflow Report'!$N316,"0")</f>
        <v>0</v>
      </c>
      <c r="BG318" s="176" t="str">
        <f>IF(AND('Overflow Report'!$L316="Release [Sewer], Dry Weather",'Overflow Report'!$AA316="November"),'Overflow Report'!$N316,"0")</f>
        <v>0</v>
      </c>
      <c r="BH318" s="176" t="str">
        <f>IF(AND('Overflow Report'!$L316="Release [Sewer], Dry Weather",'Overflow Report'!$AA316="December"),'Overflow Report'!$N316,"0")</f>
        <v>0</v>
      </c>
      <c r="BI318" s="176"/>
      <c r="BJ318" s="176" t="str">
        <f>IF(AND('Overflow Report'!$L316="Release [Sewer], Wet Weather",'Overflow Report'!$AA316="January"),'Overflow Report'!$N316,"0")</f>
        <v>0</v>
      </c>
      <c r="BK318" s="176" t="str">
        <f>IF(AND('Overflow Report'!$L316="Release [Sewer], Wet Weather",'Overflow Report'!$AA316="February"),'Overflow Report'!$N316,"0")</f>
        <v>0</v>
      </c>
      <c r="BL318" s="176" t="str">
        <f>IF(AND('Overflow Report'!$L316="Release [Sewer], Wet Weather",'Overflow Report'!$AA316="March"),'Overflow Report'!$N316,"0")</f>
        <v>0</v>
      </c>
      <c r="BM318" s="176" t="str">
        <f>IF(AND('Overflow Report'!$L316="Release [Sewer], Wet Weather",'Overflow Report'!$AA316="April"),'Overflow Report'!$N316,"0")</f>
        <v>0</v>
      </c>
      <c r="BN318" s="176" t="str">
        <f>IF(AND('Overflow Report'!$L316="Release [Sewer], Wet Weather",'Overflow Report'!$AA316="May"),'Overflow Report'!$N316,"0")</f>
        <v>0</v>
      </c>
      <c r="BO318" s="176" t="str">
        <f>IF(AND('Overflow Report'!$L316="Release [Sewer], Wet Weather",'Overflow Report'!$AA316="June"),'Overflow Report'!$N316,"0")</f>
        <v>0</v>
      </c>
      <c r="BP318" s="176" t="str">
        <f>IF(AND('Overflow Report'!$L316="Release [Sewer], Wet Weather",'Overflow Report'!$AA316="July"),'Overflow Report'!$N316,"0")</f>
        <v>0</v>
      </c>
      <c r="BQ318" s="176" t="str">
        <f>IF(AND('Overflow Report'!$L316="Release [Sewer], Wet Weather",'Overflow Report'!$AA316="August"),'Overflow Report'!$N316,"0")</f>
        <v>0</v>
      </c>
      <c r="BR318" s="176" t="str">
        <f>IF(AND('Overflow Report'!$L316="Release [Sewer], Wet Weather",'Overflow Report'!$AA316="September"),'Overflow Report'!$N316,"0")</f>
        <v>0</v>
      </c>
      <c r="BS318" s="176" t="str">
        <f>IF(AND('Overflow Report'!$L316="Release [Sewer], Wet Weather",'Overflow Report'!$AA316="October"),'Overflow Report'!$N316,"0")</f>
        <v>0</v>
      </c>
      <c r="BT318" s="176" t="str">
        <f>IF(AND('Overflow Report'!$L316="Release [Sewer], Wet Weather",'Overflow Report'!$AA316="November"),'Overflow Report'!$N316,"0")</f>
        <v>0</v>
      </c>
      <c r="BU318" s="176" t="str">
        <f>IF(AND('Overflow Report'!$L316="Release [Sewer], Wet Weather",'Overflow Report'!$AA316="December"),'Overflow Report'!$N316,"0")</f>
        <v>0</v>
      </c>
      <c r="BV318" s="176"/>
      <c r="BW318" s="176"/>
      <c r="BX318" s="176"/>
      <c r="BY318" s="176"/>
      <c r="BZ318" s="176"/>
      <c r="CA318" s="176"/>
      <c r="CB318" s="176"/>
      <c r="CC318" s="176"/>
      <c r="CD318" s="176"/>
      <c r="CE318" s="176"/>
      <c r="CF318" s="176"/>
      <c r="CG318" s="176"/>
      <c r="CH318" s="176"/>
      <c r="CI318" s="176"/>
      <c r="CJ318" s="176"/>
      <c r="DK318" s="159"/>
      <c r="DL318" s="159"/>
      <c r="DM318" s="159"/>
      <c r="DN318" s="159"/>
      <c r="DO318" s="159"/>
      <c r="DP318" s="159"/>
      <c r="DQ318" s="159"/>
      <c r="DR318" s="159"/>
      <c r="DS318" s="159"/>
      <c r="DT318" s="159"/>
      <c r="DU318" s="159"/>
      <c r="DV318" s="159"/>
      <c r="DW318" s="159"/>
      <c r="DX318" s="159"/>
    </row>
    <row r="319" spans="3:128" s="173" customFormat="1" ht="15">
      <c r="C319" s="174"/>
      <c r="D319" s="174"/>
      <c r="E319" s="174"/>
      <c r="R319" s="176"/>
      <c r="S319" s="176"/>
      <c r="T319" s="176"/>
      <c r="U319" s="176"/>
      <c r="V319" s="176"/>
      <c r="W319" s="176" t="str">
        <f>IF(AND('Overflow Report'!$L317="SSO, Dry Weather",'Overflow Report'!$AA317="January"),'Overflow Report'!$N317,"0")</f>
        <v>0</v>
      </c>
      <c r="X319" s="176" t="str">
        <f>IF(AND('Overflow Report'!$L317="SSO, Dry Weather",'Overflow Report'!$AA317="February"),'Overflow Report'!$N317,"0")</f>
        <v>0</v>
      </c>
      <c r="Y319" s="176" t="str">
        <f>IF(AND('Overflow Report'!$L317="SSO, Dry Weather",'Overflow Report'!$AA317="March"),'Overflow Report'!$N317,"0")</f>
        <v>0</v>
      </c>
      <c r="Z319" s="176" t="str">
        <f>IF(AND('Overflow Report'!$L317="SSO, Dry Weather",'Overflow Report'!$AA317="April"),'Overflow Report'!$N317,"0")</f>
        <v>0</v>
      </c>
      <c r="AA319" s="176" t="str">
        <f>IF(AND('Overflow Report'!$L317="SSO, Dry Weather",'Overflow Report'!$AA317="May"),'Overflow Report'!$N317,"0")</f>
        <v>0</v>
      </c>
      <c r="AB319" s="176" t="str">
        <f>IF(AND('Overflow Report'!$L317="SSO, Dry Weather",'Overflow Report'!$AA317="June"),'Overflow Report'!$N317,"0")</f>
        <v>0</v>
      </c>
      <c r="AC319" s="176" t="str">
        <f>IF(AND('Overflow Report'!$L317="SSO, Dry Weather",'Overflow Report'!$AA317="July"),'Overflow Report'!$N317,"0")</f>
        <v>0</v>
      </c>
      <c r="AD319" s="176" t="str">
        <f>IF(AND('Overflow Report'!$L317="SSO, Dry Weather",'Overflow Report'!$AA317="August"),'Overflow Report'!$N317,"0")</f>
        <v>0</v>
      </c>
      <c r="AE319" s="176" t="str">
        <f>IF(AND('Overflow Report'!$L317="SSO, Dry Weather",'Overflow Report'!$AA317="September"),'Overflow Report'!$N317,"0")</f>
        <v>0</v>
      </c>
      <c r="AF319" s="176" t="str">
        <f>IF(AND('Overflow Report'!$L317="SSO, Dry Weather",'Overflow Report'!$AA317="October"),'Overflow Report'!$N317,"0")</f>
        <v>0</v>
      </c>
      <c r="AG319" s="176" t="str">
        <f>IF(AND('Overflow Report'!$L317="SSO, Dry Weather",'Overflow Report'!$AA317="November"),'Overflow Report'!$N317,"0")</f>
        <v>0</v>
      </c>
      <c r="AH319" s="176" t="str">
        <f>IF(AND('Overflow Report'!$L317="SSO, Dry Weather",'Overflow Report'!$AA317="December"),'Overflow Report'!$N317,"0")</f>
        <v>0</v>
      </c>
      <c r="AI319" s="176"/>
      <c r="AJ319" s="176" t="str">
        <f>IF(AND('Overflow Report'!$L317="SSO, Wet Weather",'Overflow Report'!$AA317="January"),'Overflow Report'!$N317,"0")</f>
        <v>0</v>
      </c>
      <c r="AK319" s="176" t="str">
        <f>IF(AND('Overflow Report'!$L317="SSO, Wet Weather",'Overflow Report'!$AA317="February"),'Overflow Report'!$N317,"0")</f>
        <v>0</v>
      </c>
      <c r="AL319" s="176" t="str">
        <f>IF(AND('Overflow Report'!$L317="SSO, Wet Weather",'Overflow Report'!$AA317="March"),'Overflow Report'!$N317,"0")</f>
        <v>0</v>
      </c>
      <c r="AM319" s="176" t="str">
        <f>IF(AND('Overflow Report'!$L317="SSO, Wet Weather",'Overflow Report'!$AA317="April"),'Overflow Report'!$N317,"0")</f>
        <v>0</v>
      </c>
      <c r="AN319" s="176" t="str">
        <f>IF(AND('Overflow Report'!$L317="SSO, Wet Weather",'Overflow Report'!$AA317="May"),'Overflow Report'!$N317,"0")</f>
        <v>0</v>
      </c>
      <c r="AO319" s="176" t="str">
        <f>IF(AND('Overflow Report'!$L317="SSO, Wet Weather",'Overflow Report'!$AA317="June"),'Overflow Report'!$N317,"0")</f>
        <v>0</v>
      </c>
      <c r="AP319" s="176" t="str">
        <f>IF(AND('Overflow Report'!$L317="SSO, Wet Weather",'Overflow Report'!$AA317="July"),'Overflow Report'!$N317,"0")</f>
        <v>0</v>
      </c>
      <c r="AQ319" s="176" t="str">
        <f>IF(AND('Overflow Report'!$L317="SSO, Wet Weather",'Overflow Report'!$AA317="August"),'Overflow Report'!$N317,"0")</f>
        <v>0</v>
      </c>
      <c r="AR319" s="176" t="str">
        <f>IF(AND('Overflow Report'!$L317="SSO, Wet Weather",'Overflow Report'!$AA317="September"),'Overflow Report'!$N317,"0")</f>
        <v>0</v>
      </c>
      <c r="AS319" s="176" t="str">
        <f>IF(AND('Overflow Report'!$L317="SSO, Wet Weather",'Overflow Report'!$AA317="October"),'Overflow Report'!$N317,"0")</f>
        <v>0</v>
      </c>
      <c r="AT319" s="176" t="str">
        <f>IF(AND('Overflow Report'!$L317="SSO, Wet Weather",'Overflow Report'!$AA317="November"),'Overflow Report'!$N317,"0")</f>
        <v>0</v>
      </c>
      <c r="AU319" s="176" t="str">
        <f>IF(AND('Overflow Report'!$L317="SSO, Wet Weather",'Overflow Report'!$AA317="December"),'Overflow Report'!$N317,"0")</f>
        <v>0</v>
      </c>
      <c r="AV319" s="176"/>
      <c r="AW319" s="176" t="str">
        <f>IF(AND('Overflow Report'!$L317="Release [Sewer], Dry Weather",'Overflow Report'!$AA317="January"),'Overflow Report'!$N317,"0")</f>
        <v>0</v>
      </c>
      <c r="AX319" s="176" t="str">
        <f>IF(AND('Overflow Report'!$L317="Release [Sewer], Dry Weather",'Overflow Report'!$AA317="February"),'Overflow Report'!$N317,"0")</f>
        <v>0</v>
      </c>
      <c r="AY319" s="176" t="str">
        <f>IF(AND('Overflow Report'!$L317="Release [Sewer], Dry Weather",'Overflow Report'!$AA317="March"),'Overflow Report'!$N317,"0")</f>
        <v>0</v>
      </c>
      <c r="AZ319" s="176" t="str">
        <f>IF(AND('Overflow Report'!$L317="Release [Sewer], Dry Weather",'Overflow Report'!$AA317="April"),'Overflow Report'!$N317,"0")</f>
        <v>0</v>
      </c>
      <c r="BA319" s="176" t="str">
        <f>IF(AND('Overflow Report'!$L317="Release [Sewer], Dry Weather",'Overflow Report'!$AA317="May"),'Overflow Report'!$N317,"0")</f>
        <v>0</v>
      </c>
      <c r="BB319" s="176" t="str">
        <f>IF(AND('Overflow Report'!$L317="Release [Sewer], Dry Weather",'Overflow Report'!$AA317="June"),'Overflow Report'!$N317,"0")</f>
        <v>0</v>
      </c>
      <c r="BC319" s="176" t="str">
        <f>IF(AND('Overflow Report'!$L317="Release [Sewer], Dry Weather",'Overflow Report'!$AA317="July"),'Overflow Report'!$N317,"0")</f>
        <v>0</v>
      </c>
      <c r="BD319" s="176" t="str">
        <f>IF(AND('Overflow Report'!$L317="Release [Sewer], Dry Weather",'Overflow Report'!$AA317="August"),'Overflow Report'!$N317,"0")</f>
        <v>0</v>
      </c>
      <c r="BE319" s="176" t="str">
        <f>IF(AND('Overflow Report'!$L317="Release [Sewer], Dry Weather",'Overflow Report'!$AA317="September"),'Overflow Report'!$N317,"0")</f>
        <v>0</v>
      </c>
      <c r="BF319" s="176" t="str">
        <f>IF(AND('Overflow Report'!$L317="Release [Sewer], Dry Weather",'Overflow Report'!$AA317="October"),'Overflow Report'!$N317,"0")</f>
        <v>0</v>
      </c>
      <c r="BG319" s="176" t="str">
        <f>IF(AND('Overflow Report'!$L317="Release [Sewer], Dry Weather",'Overflow Report'!$AA317="November"),'Overflow Report'!$N317,"0")</f>
        <v>0</v>
      </c>
      <c r="BH319" s="176" t="str">
        <f>IF(AND('Overflow Report'!$L317="Release [Sewer], Dry Weather",'Overflow Report'!$AA317="December"),'Overflow Report'!$N317,"0")</f>
        <v>0</v>
      </c>
      <c r="BI319" s="176"/>
      <c r="BJ319" s="176" t="str">
        <f>IF(AND('Overflow Report'!$L317="Release [Sewer], Wet Weather",'Overflow Report'!$AA317="January"),'Overflow Report'!$N317,"0")</f>
        <v>0</v>
      </c>
      <c r="BK319" s="176" t="str">
        <f>IF(AND('Overflow Report'!$L317="Release [Sewer], Wet Weather",'Overflow Report'!$AA317="February"),'Overflow Report'!$N317,"0")</f>
        <v>0</v>
      </c>
      <c r="BL319" s="176" t="str">
        <f>IF(AND('Overflow Report'!$L317="Release [Sewer], Wet Weather",'Overflow Report'!$AA317="March"),'Overflow Report'!$N317,"0")</f>
        <v>0</v>
      </c>
      <c r="BM319" s="176" t="str">
        <f>IF(AND('Overflow Report'!$L317="Release [Sewer], Wet Weather",'Overflow Report'!$AA317="April"),'Overflow Report'!$N317,"0")</f>
        <v>0</v>
      </c>
      <c r="BN319" s="176" t="str">
        <f>IF(AND('Overflow Report'!$L317="Release [Sewer], Wet Weather",'Overflow Report'!$AA317="May"),'Overflow Report'!$N317,"0")</f>
        <v>0</v>
      </c>
      <c r="BO319" s="176" t="str">
        <f>IF(AND('Overflow Report'!$L317="Release [Sewer], Wet Weather",'Overflow Report'!$AA317="June"),'Overflow Report'!$N317,"0")</f>
        <v>0</v>
      </c>
      <c r="BP319" s="176" t="str">
        <f>IF(AND('Overflow Report'!$L317="Release [Sewer], Wet Weather",'Overflow Report'!$AA317="July"),'Overflow Report'!$N317,"0")</f>
        <v>0</v>
      </c>
      <c r="BQ319" s="176" t="str">
        <f>IF(AND('Overflow Report'!$L317="Release [Sewer], Wet Weather",'Overflow Report'!$AA317="August"),'Overflow Report'!$N317,"0")</f>
        <v>0</v>
      </c>
      <c r="BR319" s="176" t="str">
        <f>IF(AND('Overflow Report'!$L317="Release [Sewer], Wet Weather",'Overflow Report'!$AA317="September"),'Overflow Report'!$N317,"0")</f>
        <v>0</v>
      </c>
      <c r="BS319" s="176" t="str">
        <f>IF(AND('Overflow Report'!$L317="Release [Sewer], Wet Weather",'Overflow Report'!$AA317="October"),'Overflow Report'!$N317,"0")</f>
        <v>0</v>
      </c>
      <c r="BT319" s="176" t="str">
        <f>IF(AND('Overflow Report'!$L317="Release [Sewer], Wet Weather",'Overflow Report'!$AA317="November"),'Overflow Report'!$N317,"0")</f>
        <v>0</v>
      </c>
      <c r="BU319" s="176" t="str">
        <f>IF(AND('Overflow Report'!$L317="Release [Sewer], Wet Weather",'Overflow Report'!$AA317="December"),'Overflow Report'!$N317,"0")</f>
        <v>0</v>
      </c>
      <c r="BV319" s="176"/>
      <c r="BW319" s="176"/>
      <c r="BX319" s="176"/>
      <c r="BY319" s="176"/>
      <c r="BZ319" s="176"/>
      <c r="CA319" s="176"/>
      <c r="CB319" s="176"/>
      <c r="CC319" s="176"/>
      <c r="CD319" s="176"/>
      <c r="CE319" s="176"/>
      <c r="CF319" s="176"/>
      <c r="CG319" s="176"/>
      <c r="CH319" s="176"/>
      <c r="CI319" s="176"/>
      <c r="CJ319" s="176"/>
      <c r="DK319" s="159"/>
      <c r="DL319" s="159"/>
      <c r="DM319" s="159"/>
      <c r="DN319" s="159"/>
      <c r="DO319" s="159"/>
      <c r="DP319" s="159"/>
      <c r="DQ319" s="159"/>
      <c r="DR319" s="159"/>
      <c r="DS319" s="159"/>
      <c r="DT319" s="159"/>
      <c r="DU319" s="159"/>
      <c r="DV319" s="159"/>
      <c r="DW319" s="159"/>
      <c r="DX319" s="159"/>
    </row>
    <row r="320" spans="3:128" s="173" customFormat="1" ht="15">
      <c r="C320" s="174"/>
      <c r="D320" s="174"/>
      <c r="E320" s="174"/>
      <c r="R320" s="176"/>
      <c r="S320" s="176"/>
      <c r="T320" s="176"/>
      <c r="U320" s="176"/>
      <c r="V320" s="176"/>
      <c r="W320" s="176" t="str">
        <f>IF(AND('Overflow Report'!$L318="SSO, Dry Weather",'Overflow Report'!$AA318="January"),'Overflow Report'!$N318,"0")</f>
        <v>0</v>
      </c>
      <c r="X320" s="176" t="str">
        <f>IF(AND('Overflow Report'!$L318="SSO, Dry Weather",'Overflow Report'!$AA318="February"),'Overflow Report'!$N318,"0")</f>
        <v>0</v>
      </c>
      <c r="Y320" s="176" t="str">
        <f>IF(AND('Overflow Report'!$L318="SSO, Dry Weather",'Overflow Report'!$AA318="March"),'Overflow Report'!$N318,"0")</f>
        <v>0</v>
      </c>
      <c r="Z320" s="176" t="str">
        <f>IF(AND('Overflow Report'!$L318="SSO, Dry Weather",'Overflow Report'!$AA318="April"),'Overflow Report'!$N318,"0")</f>
        <v>0</v>
      </c>
      <c r="AA320" s="176" t="str">
        <f>IF(AND('Overflow Report'!$L318="SSO, Dry Weather",'Overflow Report'!$AA318="May"),'Overflow Report'!$N318,"0")</f>
        <v>0</v>
      </c>
      <c r="AB320" s="176" t="str">
        <f>IF(AND('Overflow Report'!$L318="SSO, Dry Weather",'Overflow Report'!$AA318="June"),'Overflow Report'!$N318,"0")</f>
        <v>0</v>
      </c>
      <c r="AC320" s="176" t="str">
        <f>IF(AND('Overflow Report'!$L318="SSO, Dry Weather",'Overflow Report'!$AA318="July"),'Overflow Report'!$N318,"0")</f>
        <v>0</v>
      </c>
      <c r="AD320" s="176" t="str">
        <f>IF(AND('Overflow Report'!$L318="SSO, Dry Weather",'Overflow Report'!$AA318="August"),'Overflow Report'!$N318,"0")</f>
        <v>0</v>
      </c>
      <c r="AE320" s="176" t="str">
        <f>IF(AND('Overflow Report'!$L318="SSO, Dry Weather",'Overflow Report'!$AA318="September"),'Overflow Report'!$N318,"0")</f>
        <v>0</v>
      </c>
      <c r="AF320" s="176" t="str">
        <f>IF(AND('Overflow Report'!$L318="SSO, Dry Weather",'Overflow Report'!$AA318="October"),'Overflow Report'!$N318,"0")</f>
        <v>0</v>
      </c>
      <c r="AG320" s="176" t="str">
        <f>IF(AND('Overflow Report'!$L318="SSO, Dry Weather",'Overflow Report'!$AA318="November"),'Overflow Report'!$N318,"0")</f>
        <v>0</v>
      </c>
      <c r="AH320" s="176" t="str">
        <f>IF(AND('Overflow Report'!$L318="SSO, Dry Weather",'Overflow Report'!$AA318="December"),'Overflow Report'!$N318,"0")</f>
        <v>0</v>
      </c>
      <c r="AI320" s="176"/>
      <c r="AJ320" s="176" t="str">
        <f>IF(AND('Overflow Report'!$L318="SSO, Wet Weather",'Overflow Report'!$AA318="January"),'Overflow Report'!$N318,"0")</f>
        <v>0</v>
      </c>
      <c r="AK320" s="176" t="str">
        <f>IF(AND('Overflow Report'!$L318="SSO, Wet Weather",'Overflow Report'!$AA318="February"),'Overflow Report'!$N318,"0")</f>
        <v>0</v>
      </c>
      <c r="AL320" s="176" t="str">
        <f>IF(AND('Overflow Report'!$L318="SSO, Wet Weather",'Overflow Report'!$AA318="March"),'Overflow Report'!$N318,"0")</f>
        <v>0</v>
      </c>
      <c r="AM320" s="176" t="str">
        <f>IF(AND('Overflow Report'!$L318="SSO, Wet Weather",'Overflow Report'!$AA318="April"),'Overflow Report'!$N318,"0")</f>
        <v>0</v>
      </c>
      <c r="AN320" s="176" t="str">
        <f>IF(AND('Overflow Report'!$L318="SSO, Wet Weather",'Overflow Report'!$AA318="May"),'Overflow Report'!$N318,"0")</f>
        <v>0</v>
      </c>
      <c r="AO320" s="176" t="str">
        <f>IF(AND('Overflow Report'!$L318="SSO, Wet Weather",'Overflow Report'!$AA318="June"),'Overflow Report'!$N318,"0")</f>
        <v>0</v>
      </c>
      <c r="AP320" s="176" t="str">
        <f>IF(AND('Overflow Report'!$L318="SSO, Wet Weather",'Overflow Report'!$AA318="July"),'Overflow Report'!$N318,"0")</f>
        <v>0</v>
      </c>
      <c r="AQ320" s="176" t="str">
        <f>IF(AND('Overflow Report'!$L318="SSO, Wet Weather",'Overflow Report'!$AA318="August"),'Overflow Report'!$N318,"0")</f>
        <v>0</v>
      </c>
      <c r="AR320" s="176" t="str">
        <f>IF(AND('Overflow Report'!$L318="SSO, Wet Weather",'Overflow Report'!$AA318="September"),'Overflow Report'!$N318,"0")</f>
        <v>0</v>
      </c>
      <c r="AS320" s="176" t="str">
        <f>IF(AND('Overflow Report'!$L318="SSO, Wet Weather",'Overflow Report'!$AA318="October"),'Overflow Report'!$N318,"0")</f>
        <v>0</v>
      </c>
      <c r="AT320" s="176" t="str">
        <f>IF(AND('Overflow Report'!$L318="SSO, Wet Weather",'Overflow Report'!$AA318="November"),'Overflow Report'!$N318,"0")</f>
        <v>0</v>
      </c>
      <c r="AU320" s="176" t="str">
        <f>IF(AND('Overflow Report'!$L318="SSO, Wet Weather",'Overflow Report'!$AA318="December"),'Overflow Report'!$N318,"0")</f>
        <v>0</v>
      </c>
      <c r="AV320" s="176"/>
      <c r="AW320" s="176" t="str">
        <f>IF(AND('Overflow Report'!$L318="Release [Sewer], Dry Weather",'Overflow Report'!$AA318="January"),'Overflow Report'!$N318,"0")</f>
        <v>0</v>
      </c>
      <c r="AX320" s="176" t="str">
        <f>IF(AND('Overflow Report'!$L318="Release [Sewer], Dry Weather",'Overflow Report'!$AA318="February"),'Overflow Report'!$N318,"0")</f>
        <v>0</v>
      </c>
      <c r="AY320" s="176" t="str">
        <f>IF(AND('Overflow Report'!$L318="Release [Sewer], Dry Weather",'Overflow Report'!$AA318="March"),'Overflow Report'!$N318,"0")</f>
        <v>0</v>
      </c>
      <c r="AZ320" s="176" t="str">
        <f>IF(AND('Overflow Report'!$L318="Release [Sewer], Dry Weather",'Overflow Report'!$AA318="April"),'Overflow Report'!$N318,"0")</f>
        <v>0</v>
      </c>
      <c r="BA320" s="176" t="str">
        <f>IF(AND('Overflow Report'!$L318="Release [Sewer], Dry Weather",'Overflow Report'!$AA318="May"),'Overflow Report'!$N318,"0")</f>
        <v>0</v>
      </c>
      <c r="BB320" s="176" t="str">
        <f>IF(AND('Overflow Report'!$L318="Release [Sewer], Dry Weather",'Overflow Report'!$AA318="June"),'Overflow Report'!$N318,"0")</f>
        <v>0</v>
      </c>
      <c r="BC320" s="176" t="str">
        <f>IF(AND('Overflow Report'!$L318="Release [Sewer], Dry Weather",'Overflow Report'!$AA318="July"),'Overflow Report'!$N318,"0")</f>
        <v>0</v>
      </c>
      <c r="BD320" s="176" t="str">
        <f>IF(AND('Overflow Report'!$L318="Release [Sewer], Dry Weather",'Overflow Report'!$AA318="August"),'Overflow Report'!$N318,"0")</f>
        <v>0</v>
      </c>
      <c r="BE320" s="176" t="str">
        <f>IF(AND('Overflow Report'!$L318="Release [Sewer], Dry Weather",'Overflow Report'!$AA318="September"),'Overflow Report'!$N318,"0")</f>
        <v>0</v>
      </c>
      <c r="BF320" s="176" t="str">
        <f>IF(AND('Overflow Report'!$L318="Release [Sewer], Dry Weather",'Overflow Report'!$AA318="October"),'Overflow Report'!$N318,"0")</f>
        <v>0</v>
      </c>
      <c r="BG320" s="176" t="str">
        <f>IF(AND('Overflow Report'!$L318="Release [Sewer], Dry Weather",'Overflow Report'!$AA318="November"),'Overflow Report'!$N318,"0")</f>
        <v>0</v>
      </c>
      <c r="BH320" s="176" t="str">
        <f>IF(AND('Overflow Report'!$L318="Release [Sewer], Dry Weather",'Overflow Report'!$AA318="December"),'Overflow Report'!$N318,"0")</f>
        <v>0</v>
      </c>
      <c r="BI320" s="176"/>
      <c r="BJ320" s="176" t="str">
        <f>IF(AND('Overflow Report'!$L318="Release [Sewer], Wet Weather",'Overflow Report'!$AA318="January"),'Overflow Report'!$N318,"0")</f>
        <v>0</v>
      </c>
      <c r="BK320" s="176" t="str">
        <f>IF(AND('Overflow Report'!$L318="Release [Sewer], Wet Weather",'Overflow Report'!$AA318="February"),'Overflow Report'!$N318,"0")</f>
        <v>0</v>
      </c>
      <c r="BL320" s="176" t="str">
        <f>IF(AND('Overflow Report'!$L318="Release [Sewer], Wet Weather",'Overflow Report'!$AA318="March"),'Overflow Report'!$N318,"0")</f>
        <v>0</v>
      </c>
      <c r="BM320" s="176" t="str">
        <f>IF(AND('Overflow Report'!$L318="Release [Sewer], Wet Weather",'Overflow Report'!$AA318="April"),'Overflow Report'!$N318,"0")</f>
        <v>0</v>
      </c>
      <c r="BN320" s="176" t="str">
        <f>IF(AND('Overflow Report'!$L318="Release [Sewer], Wet Weather",'Overflow Report'!$AA318="May"),'Overflow Report'!$N318,"0")</f>
        <v>0</v>
      </c>
      <c r="BO320" s="176" t="str">
        <f>IF(AND('Overflow Report'!$L318="Release [Sewer], Wet Weather",'Overflow Report'!$AA318="June"),'Overflow Report'!$N318,"0")</f>
        <v>0</v>
      </c>
      <c r="BP320" s="176" t="str">
        <f>IF(AND('Overflow Report'!$L318="Release [Sewer], Wet Weather",'Overflow Report'!$AA318="July"),'Overflow Report'!$N318,"0")</f>
        <v>0</v>
      </c>
      <c r="BQ320" s="176" t="str">
        <f>IF(AND('Overflow Report'!$L318="Release [Sewer], Wet Weather",'Overflow Report'!$AA318="August"),'Overflow Report'!$N318,"0")</f>
        <v>0</v>
      </c>
      <c r="BR320" s="176" t="str">
        <f>IF(AND('Overflow Report'!$L318="Release [Sewer], Wet Weather",'Overflow Report'!$AA318="September"),'Overflow Report'!$N318,"0")</f>
        <v>0</v>
      </c>
      <c r="BS320" s="176" t="str">
        <f>IF(AND('Overflow Report'!$L318="Release [Sewer], Wet Weather",'Overflow Report'!$AA318="October"),'Overflow Report'!$N318,"0")</f>
        <v>0</v>
      </c>
      <c r="BT320" s="176" t="str">
        <f>IF(AND('Overflow Report'!$L318="Release [Sewer], Wet Weather",'Overflow Report'!$AA318="November"),'Overflow Report'!$N318,"0")</f>
        <v>0</v>
      </c>
      <c r="BU320" s="176" t="str">
        <f>IF(AND('Overflow Report'!$L318="Release [Sewer], Wet Weather",'Overflow Report'!$AA318="December"),'Overflow Report'!$N318,"0")</f>
        <v>0</v>
      </c>
      <c r="BV320" s="176"/>
      <c r="BW320" s="176"/>
      <c r="BX320" s="176"/>
      <c r="BY320" s="176"/>
      <c r="BZ320" s="176"/>
      <c r="CA320" s="176"/>
      <c r="CB320" s="176"/>
      <c r="CC320" s="176"/>
      <c r="CD320" s="176"/>
      <c r="CE320" s="176"/>
      <c r="CF320" s="176"/>
      <c r="CG320" s="176"/>
      <c r="CH320" s="176"/>
      <c r="CI320" s="176"/>
      <c r="CJ320" s="176"/>
      <c r="DK320" s="159"/>
      <c r="DL320" s="159"/>
      <c r="DM320" s="159"/>
      <c r="DN320" s="159"/>
      <c r="DO320" s="159"/>
      <c r="DP320" s="159"/>
      <c r="DQ320" s="159"/>
      <c r="DR320" s="159"/>
      <c r="DS320" s="159"/>
      <c r="DT320" s="159"/>
      <c r="DU320" s="159"/>
      <c r="DV320" s="159"/>
      <c r="DW320" s="159"/>
      <c r="DX320" s="159"/>
    </row>
    <row r="321" spans="3:128" s="173" customFormat="1" ht="15">
      <c r="C321" s="174"/>
      <c r="D321" s="174"/>
      <c r="E321" s="174"/>
      <c r="R321" s="176"/>
      <c r="S321" s="176"/>
      <c r="T321" s="176"/>
      <c r="U321" s="176"/>
      <c r="V321" s="176"/>
      <c r="W321" s="176" t="str">
        <f>IF(AND('Overflow Report'!$L319="SSO, Dry Weather",'Overflow Report'!$AA319="January"),'Overflow Report'!$N319,"0")</f>
        <v>0</v>
      </c>
      <c r="X321" s="176" t="str">
        <f>IF(AND('Overflow Report'!$L319="SSO, Dry Weather",'Overflow Report'!$AA319="February"),'Overflow Report'!$N319,"0")</f>
        <v>0</v>
      </c>
      <c r="Y321" s="176" t="str">
        <f>IF(AND('Overflow Report'!$L319="SSO, Dry Weather",'Overflow Report'!$AA319="March"),'Overflow Report'!$N319,"0")</f>
        <v>0</v>
      </c>
      <c r="Z321" s="176" t="str">
        <f>IF(AND('Overflow Report'!$L319="SSO, Dry Weather",'Overflow Report'!$AA319="April"),'Overflow Report'!$N319,"0")</f>
        <v>0</v>
      </c>
      <c r="AA321" s="176" t="str">
        <f>IF(AND('Overflow Report'!$L319="SSO, Dry Weather",'Overflow Report'!$AA319="May"),'Overflow Report'!$N319,"0")</f>
        <v>0</v>
      </c>
      <c r="AB321" s="176" t="str">
        <f>IF(AND('Overflow Report'!$L319="SSO, Dry Weather",'Overflow Report'!$AA319="June"),'Overflow Report'!$N319,"0")</f>
        <v>0</v>
      </c>
      <c r="AC321" s="176" t="str">
        <f>IF(AND('Overflow Report'!$L319="SSO, Dry Weather",'Overflow Report'!$AA319="July"),'Overflow Report'!$N319,"0")</f>
        <v>0</v>
      </c>
      <c r="AD321" s="176" t="str">
        <f>IF(AND('Overflow Report'!$L319="SSO, Dry Weather",'Overflow Report'!$AA319="August"),'Overflow Report'!$N319,"0")</f>
        <v>0</v>
      </c>
      <c r="AE321" s="176" t="str">
        <f>IF(AND('Overflow Report'!$L319="SSO, Dry Weather",'Overflow Report'!$AA319="September"),'Overflow Report'!$N319,"0")</f>
        <v>0</v>
      </c>
      <c r="AF321" s="176" t="str">
        <f>IF(AND('Overflow Report'!$L319="SSO, Dry Weather",'Overflow Report'!$AA319="October"),'Overflow Report'!$N319,"0")</f>
        <v>0</v>
      </c>
      <c r="AG321" s="176" t="str">
        <f>IF(AND('Overflow Report'!$L319="SSO, Dry Weather",'Overflow Report'!$AA319="November"),'Overflow Report'!$N319,"0")</f>
        <v>0</v>
      </c>
      <c r="AH321" s="176" t="str">
        <f>IF(AND('Overflow Report'!$L319="SSO, Dry Weather",'Overflow Report'!$AA319="December"),'Overflow Report'!$N319,"0")</f>
        <v>0</v>
      </c>
      <c r="AI321" s="176"/>
      <c r="AJ321" s="176" t="str">
        <f>IF(AND('Overflow Report'!$L319="SSO, Wet Weather",'Overflow Report'!$AA319="January"),'Overflow Report'!$N319,"0")</f>
        <v>0</v>
      </c>
      <c r="AK321" s="176" t="str">
        <f>IF(AND('Overflow Report'!$L319="SSO, Wet Weather",'Overflow Report'!$AA319="February"),'Overflow Report'!$N319,"0")</f>
        <v>0</v>
      </c>
      <c r="AL321" s="176" t="str">
        <f>IF(AND('Overflow Report'!$L319="SSO, Wet Weather",'Overflow Report'!$AA319="March"),'Overflow Report'!$N319,"0")</f>
        <v>0</v>
      </c>
      <c r="AM321" s="176" t="str">
        <f>IF(AND('Overflow Report'!$L319="SSO, Wet Weather",'Overflow Report'!$AA319="April"),'Overflow Report'!$N319,"0")</f>
        <v>0</v>
      </c>
      <c r="AN321" s="176" t="str">
        <f>IF(AND('Overflow Report'!$L319="SSO, Wet Weather",'Overflow Report'!$AA319="May"),'Overflow Report'!$N319,"0")</f>
        <v>0</v>
      </c>
      <c r="AO321" s="176" t="str">
        <f>IF(AND('Overflow Report'!$L319="SSO, Wet Weather",'Overflow Report'!$AA319="June"),'Overflow Report'!$N319,"0")</f>
        <v>0</v>
      </c>
      <c r="AP321" s="176" t="str">
        <f>IF(AND('Overflow Report'!$L319="SSO, Wet Weather",'Overflow Report'!$AA319="July"),'Overflow Report'!$N319,"0")</f>
        <v>0</v>
      </c>
      <c r="AQ321" s="176" t="str">
        <f>IF(AND('Overflow Report'!$L319="SSO, Wet Weather",'Overflow Report'!$AA319="August"),'Overflow Report'!$N319,"0")</f>
        <v>0</v>
      </c>
      <c r="AR321" s="176" t="str">
        <f>IF(AND('Overflow Report'!$L319="SSO, Wet Weather",'Overflow Report'!$AA319="September"),'Overflow Report'!$N319,"0")</f>
        <v>0</v>
      </c>
      <c r="AS321" s="176" t="str">
        <f>IF(AND('Overflow Report'!$L319="SSO, Wet Weather",'Overflow Report'!$AA319="October"),'Overflow Report'!$N319,"0")</f>
        <v>0</v>
      </c>
      <c r="AT321" s="176" t="str">
        <f>IF(AND('Overflow Report'!$L319="SSO, Wet Weather",'Overflow Report'!$AA319="November"),'Overflow Report'!$N319,"0")</f>
        <v>0</v>
      </c>
      <c r="AU321" s="176" t="str">
        <f>IF(AND('Overflow Report'!$L319="SSO, Wet Weather",'Overflow Report'!$AA319="December"),'Overflow Report'!$N319,"0")</f>
        <v>0</v>
      </c>
      <c r="AV321" s="176"/>
      <c r="AW321" s="176" t="str">
        <f>IF(AND('Overflow Report'!$L319="Release [Sewer], Dry Weather",'Overflow Report'!$AA319="January"),'Overflow Report'!$N319,"0")</f>
        <v>0</v>
      </c>
      <c r="AX321" s="176" t="str">
        <f>IF(AND('Overflow Report'!$L319="Release [Sewer], Dry Weather",'Overflow Report'!$AA319="February"),'Overflow Report'!$N319,"0")</f>
        <v>0</v>
      </c>
      <c r="AY321" s="176" t="str">
        <f>IF(AND('Overflow Report'!$L319="Release [Sewer], Dry Weather",'Overflow Report'!$AA319="March"),'Overflow Report'!$N319,"0")</f>
        <v>0</v>
      </c>
      <c r="AZ321" s="176" t="str">
        <f>IF(AND('Overflow Report'!$L319="Release [Sewer], Dry Weather",'Overflow Report'!$AA319="April"),'Overflow Report'!$N319,"0")</f>
        <v>0</v>
      </c>
      <c r="BA321" s="176" t="str">
        <f>IF(AND('Overflow Report'!$L319="Release [Sewer], Dry Weather",'Overflow Report'!$AA319="May"),'Overflow Report'!$N319,"0")</f>
        <v>0</v>
      </c>
      <c r="BB321" s="176" t="str">
        <f>IF(AND('Overflow Report'!$L319="Release [Sewer], Dry Weather",'Overflow Report'!$AA319="June"),'Overflow Report'!$N319,"0")</f>
        <v>0</v>
      </c>
      <c r="BC321" s="176" t="str">
        <f>IF(AND('Overflow Report'!$L319="Release [Sewer], Dry Weather",'Overflow Report'!$AA319="July"),'Overflow Report'!$N319,"0")</f>
        <v>0</v>
      </c>
      <c r="BD321" s="176" t="str">
        <f>IF(AND('Overflow Report'!$L319="Release [Sewer], Dry Weather",'Overflow Report'!$AA319="August"),'Overflow Report'!$N319,"0")</f>
        <v>0</v>
      </c>
      <c r="BE321" s="176" t="str">
        <f>IF(AND('Overflow Report'!$L319="Release [Sewer], Dry Weather",'Overflow Report'!$AA319="September"),'Overflow Report'!$N319,"0")</f>
        <v>0</v>
      </c>
      <c r="BF321" s="176" t="str">
        <f>IF(AND('Overflow Report'!$L319="Release [Sewer], Dry Weather",'Overflow Report'!$AA319="October"),'Overflow Report'!$N319,"0")</f>
        <v>0</v>
      </c>
      <c r="BG321" s="176" t="str">
        <f>IF(AND('Overflow Report'!$L319="Release [Sewer], Dry Weather",'Overflow Report'!$AA319="November"),'Overflow Report'!$N319,"0")</f>
        <v>0</v>
      </c>
      <c r="BH321" s="176" t="str">
        <f>IF(AND('Overflow Report'!$L319="Release [Sewer], Dry Weather",'Overflow Report'!$AA319="December"),'Overflow Report'!$N319,"0")</f>
        <v>0</v>
      </c>
      <c r="BI321" s="176"/>
      <c r="BJ321" s="176" t="str">
        <f>IF(AND('Overflow Report'!$L319="Release [Sewer], Wet Weather",'Overflow Report'!$AA319="January"),'Overflow Report'!$N319,"0")</f>
        <v>0</v>
      </c>
      <c r="BK321" s="176" t="str">
        <f>IF(AND('Overflow Report'!$L319="Release [Sewer], Wet Weather",'Overflow Report'!$AA319="February"),'Overflow Report'!$N319,"0")</f>
        <v>0</v>
      </c>
      <c r="BL321" s="176" t="str">
        <f>IF(AND('Overflow Report'!$L319="Release [Sewer], Wet Weather",'Overflow Report'!$AA319="March"),'Overflow Report'!$N319,"0")</f>
        <v>0</v>
      </c>
      <c r="BM321" s="176" t="str">
        <f>IF(AND('Overflow Report'!$L319="Release [Sewer], Wet Weather",'Overflow Report'!$AA319="April"),'Overflow Report'!$N319,"0")</f>
        <v>0</v>
      </c>
      <c r="BN321" s="176" t="str">
        <f>IF(AND('Overflow Report'!$L319="Release [Sewer], Wet Weather",'Overflow Report'!$AA319="May"),'Overflow Report'!$N319,"0")</f>
        <v>0</v>
      </c>
      <c r="BO321" s="176" t="str">
        <f>IF(AND('Overflow Report'!$L319="Release [Sewer], Wet Weather",'Overflow Report'!$AA319="June"),'Overflow Report'!$N319,"0")</f>
        <v>0</v>
      </c>
      <c r="BP321" s="176" t="str">
        <f>IF(AND('Overflow Report'!$L319="Release [Sewer], Wet Weather",'Overflow Report'!$AA319="July"),'Overflow Report'!$N319,"0")</f>
        <v>0</v>
      </c>
      <c r="BQ321" s="176" t="str">
        <f>IF(AND('Overflow Report'!$L319="Release [Sewer], Wet Weather",'Overflow Report'!$AA319="August"),'Overflow Report'!$N319,"0")</f>
        <v>0</v>
      </c>
      <c r="BR321" s="176" t="str">
        <f>IF(AND('Overflow Report'!$L319="Release [Sewer], Wet Weather",'Overflow Report'!$AA319="September"),'Overflow Report'!$N319,"0")</f>
        <v>0</v>
      </c>
      <c r="BS321" s="176" t="str">
        <f>IF(AND('Overflow Report'!$L319="Release [Sewer], Wet Weather",'Overflow Report'!$AA319="October"),'Overflow Report'!$N319,"0")</f>
        <v>0</v>
      </c>
      <c r="BT321" s="176" t="str">
        <f>IF(AND('Overflow Report'!$L319="Release [Sewer], Wet Weather",'Overflow Report'!$AA319="November"),'Overflow Report'!$N319,"0")</f>
        <v>0</v>
      </c>
      <c r="BU321" s="176" t="str">
        <f>IF(AND('Overflow Report'!$L319="Release [Sewer], Wet Weather",'Overflow Report'!$AA319="December"),'Overflow Report'!$N319,"0")</f>
        <v>0</v>
      </c>
      <c r="BV321" s="176"/>
      <c r="BW321" s="176"/>
      <c r="BX321" s="176"/>
      <c r="BY321" s="176"/>
      <c r="BZ321" s="176"/>
      <c r="CA321" s="176"/>
      <c r="CB321" s="176"/>
      <c r="CC321" s="176"/>
      <c r="CD321" s="176"/>
      <c r="CE321" s="176"/>
      <c r="CF321" s="176"/>
      <c r="CG321" s="176"/>
      <c r="CH321" s="176"/>
      <c r="CI321" s="176"/>
      <c r="CJ321" s="176"/>
      <c r="DK321" s="159"/>
      <c r="DL321" s="159"/>
      <c r="DM321" s="159"/>
      <c r="DN321" s="159"/>
      <c r="DO321" s="159"/>
      <c r="DP321" s="159"/>
      <c r="DQ321" s="159"/>
      <c r="DR321" s="159"/>
      <c r="DS321" s="159"/>
      <c r="DT321" s="159"/>
      <c r="DU321" s="159"/>
      <c r="DV321" s="159"/>
      <c r="DW321" s="159"/>
      <c r="DX321" s="159"/>
    </row>
    <row r="322" spans="3:128" s="173" customFormat="1" ht="15">
      <c r="C322" s="174"/>
      <c r="D322" s="174"/>
      <c r="E322" s="174"/>
      <c r="R322" s="176"/>
      <c r="S322" s="176"/>
      <c r="T322" s="176"/>
      <c r="U322" s="176"/>
      <c r="V322" s="176"/>
      <c r="W322" s="176" t="str">
        <f>IF(AND('Overflow Report'!$L320="SSO, Dry Weather",'Overflow Report'!$AA320="January"),'Overflow Report'!$N320,"0")</f>
        <v>0</v>
      </c>
      <c r="X322" s="176" t="str">
        <f>IF(AND('Overflow Report'!$L320="SSO, Dry Weather",'Overflow Report'!$AA320="February"),'Overflow Report'!$N320,"0")</f>
        <v>0</v>
      </c>
      <c r="Y322" s="176" t="str">
        <f>IF(AND('Overflow Report'!$L320="SSO, Dry Weather",'Overflow Report'!$AA320="March"),'Overflow Report'!$N320,"0")</f>
        <v>0</v>
      </c>
      <c r="Z322" s="176" t="str">
        <f>IF(AND('Overflow Report'!$L320="SSO, Dry Weather",'Overflow Report'!$AA320="April"),'Overflow Report'!$N320,"0")</f>
        <v>0</v>
      </c>
      <c r="AA322" s="176" t="str">
        <f>IF(AND('Overflow Report'!$L320="SSO, Dry Weather",'Overflow Report'!$AA320="May"),'Overflow Report'!$N320,"0")</f>
        <v>0</v>
      </c>
      <c r="AB322" s="176" t="str">
        <f>IF(AND('Overflow Report'!$L320="SSO, Dry Weather",'Overflow Report'!$AA320="June"),'Overflow Report'!$N320,"0")</f>
        <v>0</v>
      </c>
      <c r="AC322" s="176" t="str">
        <f>IF(AND('Overflow Report'!$L320="SSO, Dry Weather",'Overflow Report'!$AA320="July"),'Overflow Report'!$N320,"0")</f>
        <v>0</v>
      </c>
      <c r="AD322" s="176" t="str">
        <f>IF(AND('Overflow Report'!$L320="SSO, Dry Weather",'Overflow Report'!$AA320="August"),'Overflow Report'!$N320,"0")</f>
        <v>0</v>
      </c>
      <c r="AE322" s="176" t="str">
        <f>IF(AND('Overflow Report'!$L320="SSO, Dry Weather",'Overflow Report'!$AA320="September"),'Overflow Report'!$N320,"0")</f>
        <v>0</v>
      </c>
      <c r="AF322" s="176" t="str">
        <f>IF(AND('Overflow Report'!$L320="SSO, Dry Weather",'Overflow Report'!$AA320="October"),'Overflow Report'!$N320,"0")</f>
        <v>0</v>
      </c>
      <c r="AG322" s="176" t="str">
        <f>IF(AND('Overflow Report'!$L320="SSO, Dry Weather",'Overflow Report'!$AA320="November"),'Overflow Report'!$N320,"0")</f>
        <v>0</v>
      </c>
      <c r="AH322" s="176" t="str">
        <f>IF(AND('Overflow Report'!$L320="SSO, Dry Weather",'Overflow Report'!$AA320="December"),'Overflow Report'!$N320,"0")</f>
        <v>0</v>
      </c>
      <c r="AI322" s="176"/>
      <c r="AJ322" s="176" t="str">
        <f>IF(AND('Overflow Report'!$L320="SSO, Wet Weather",'Overflow Report'!$AA320="January"),'Overflow Report'!$N320,"0")</f>
        <v>0</v>
      </c>
      <c r="AK322" s="176" t="str">
        <f>IF(AND('Overflow Report'!$L320="SSO, Wet Weather",'Overflow Report'!$AA320="February"),'Overflow Report'!$N320,"0")</f>
        <v>0</v>
      </c>
      <c r="AL322" s="176" t="str">
        <f>IF(AND('Overflow Report'!$L320="SSO, Wet Weather",'Overflow Report'!$AA320="March"),'Overflow Report'!$N320,"0")</f>
        <v>0</v>
      </c>
      <c r="AM322" s="176" t="str">
        <f>IF(AND('Overflow Report'!$L320="SSO, Wet Weather",'Overflow Report'!$AA320="April"),'Overflow Report'!$N320,"0")</f>
        <v>0</v>
      </c>
      <c r="AN322" s="176" t="str">
        <f>IF(AND('Overflow Report'!$L320="SSO, Wet Weather",'Overflow Report'!$AA320="May"),'Overflow Report'!$N320,"0")</f>
        <v>0</v>
      </c>
      <c r="AO322" s="176" t="str">
        <f>IF(AND('Overflow Report'!$L320="SSO, Wet Weather",'Overflow Report'!$AA320="June"),'Overflow Report'!$N320,"0")</f>
        <v>0</v>
      </c>
      <c r="AP322" s="176" t="str">
        <f>IF(AND('Overflow Report'!$L320="SSO, Wet Weather",'Overflow Report'!$AA320="July"),'Overflow Report'!$N320,"0")</f>
        <v>0</v>
      </c>
      <c r="AQ322" s="176" t="str">
        <f>IF(AND('Overflow Report'!$L320="SSO, Wet Weather",'Overflow Report'!$AA320="August"),'Overflow Report'!$N320,"0")</f>
        <v>0</v>
      </c>
      <c r="AR322" s="176" t="str">
        <f>IF(AND('Overflow Report'!$L320="SSO, Wet Weather",'Overflow Report'!$AA320="September"),'Overflow Report'!$N320,"0")</f>
        <v>0</v>
      </c>
      <c r="AS322" s="176" t="str">
        <f>IF(AND('Overflow Report'!$L320="SSO, Wet Weather",'Overflow Report'!$AA320="October"),'Overflow Report'!$N320,"0")</f>
        <v>0</v>
      </c>
      <c r="AT322" s="176" t="str">
        <f>IF(AND('Overflow Report'!$L320="SSO, Wet Weather",'Overflow Report'!$AA320="November"),'Overflow Report'!$N320,"0")</f>
        <v>0</v>
      </c>
      <c r="AU322" s="176" t="str">
        <f>IF(AND('Overflow Report'!$L320="SSO, Wet Weather",'Overflow Report'!$AA320="December"),'Overflow Report'!$N320,"0")</f>
        <v>0</v>
      </c>
      <c r="AV322" s="176"/>
      <c r="AW322" s="176" t="str">
        <f>IF(AND('Overflow Report'!$L320="Release [Sewer], Dry Weather",'Overflow Report'!$AA320="January"),'Overflow Report'!$N320,"0")</f>
        <v>0</v>
      </c>
      <c r="AX322" s="176" t="str">
        <f>IF(AND('Overflow Report'!$L320="Release [Sewer], Dry Weather",'Overflow Report'!$AA320="February"),'Overflow Report'!$N320,"0")</f>
        <v>0</v>
      </c>
      <c r="AY322" s="176" t="str">
        <f>IF(AND('Overflow Report'!$L320="Release [Sewer], Dry Weather",'Overflow Report'!$AA320="March"),'Overflow Report'!$N320,"0")</f>
        <v>0</v>
      </c>
      <c r="AZ322" s="176" t="str">
        <f>IF(AND('Overflow Report'!$L320="Release [Sewer], Dry Weather",'Overflow Report'!$AA320="April"),'Overflow Report'!$N320,"0")</f>
        <v>0</v>
      </c>
      <c r="BA322" s="176" t="str">
        <f>IF(AND('Overflow Report'!$L320="Release [Sewer], Dry Weather",'Overflow Report'!$AA320="May"),'Overflow Report'!$N320,"0")</f>
        <v>0</v>
      </c>
      <c r="BB322" s="176" t="str">
        <f>IF(AND('Overflow Report'!$L320="Release [Sewer], Dry Weather",'Overflow Report'!$AA320="June"),'Overflow Report'!$N320,"0")</f>
        <v>0</v>
      </c>
      <c r="BC322" s="176" t="str">
        <f>IF(AND('Overflow Report'!$L320="Release [Sewer], Dry Weather",'Overflow Report'!$AA320="July"),'Overflow Report'!$N320,"0")</f>
        <v>0</v>
      </c>
      <c r="BD322" s="176" t="str">
        <f>IF(AND('Overflow Report'!$L320="Release [Sewer], Dry Weather",'Overflow Report'!$AA320="August"),'Overflow Report'!$N320,"0")</f>
        <v>0</v>
      </c>
      <c r="BE322" s="176" t="str">
        <f>IF(AND('Overflow Report'!$L320="Release [Sewer], Dry Weather",'Overflow Report'!$AA320="September"),'Overflow Report'!$N320,"0")</f>
        <v>0</v>
      </c>
      <c r="BF322" s="176" t="str">
        <f>IF(AND('Overflow Report'!$L320="Release [Sewer], Dry Weather",'Overflow Report'!$AA320="October"),'Overflow Report'!$N320,"0")</f>
        <v>0</v>
      </c>
      <c r="BG322" s="176" t="str">
        <f>IF(AND('Overflow Report'!$L320="Release [Sewer], Dry Weather",'Overflow Report'!$AA320="November"),'Overflow Report'!$N320,"0")</f>
        <v>0</v>
      </c>
      <c r="BH322" s="176" t="str">
        <f>IF(AND('Overflow Report'!$L320="Release [Sewer], Dry Weather",'Overflow Report'!$AA320="December"),'Overflow Report'!$N320,"0")</f>
        <v>0</v>
      </c>
      <c r="BI322" s="176"/>
      <c r="BJ322" s="176" t="str">
        <f>IF(AND('Overflow Report'!$L320="Release [Sewer], Wet Weather",'Overflow Report'!$AA320="January"),'Overflow Report'!$N320,"0")</f>
        <v>0</v>
      </c>
      <c r="BK322" s="176" t="str">
        <f>IF(AND('Overflow Report'!$L320="Release [Sewer], Wet Weather",'Overflow Report'!$AA320="February"),'Overflow Report'!$N320,"0")</f>
        <v>0</v>
      </c>
      <c r="BL322" s="176" t="str">
        <f>IF(AND('Overflow Report'!$L320="Release [Sewer], Wet Weather",'Overflow Report'!$AA320="March"),'Overflow Report'!$N320,"0")</f>
        <v>0</v>
      </c>
      <c r="BM322" s="176" t="str">
        <f>IF(AND('Overflow Report'!$L320="Release [Sewer], Wet Weather",'Overflow Report'!$AA320="April"),'Overflow Report'!$N320,"0")</f>
        <v>0</v>
      </c>
      <c r="BN322" s="176" t="str">
        <f>IF(AND('Overflow Report'!$L320="Release [Sewer], Wet Weather",'Overflow Report'!$AA320="May"),'Overflow Report'!$N320,"0")</f>
        <v>0</v>
      </c>
      <c r="BO322" s="176" t="str">
        <f>IF(AND('Overflow Report'!$L320="Release [Sewer], Wet Weather",'Overflow Report'!$AA320="June"),'Overflow Report'!$N320,"0")</f>
        <v>0</v>
      </c>
      <c r="BP322" s="176" t="str">
        <f>IF(AND('Overflow Report'!$L320="Release [Sewer], Wet Weather",'Overflow Report'!$AA320="July"),'Overflow Report'!$N320,"0")</f>
        <v>0</v>
      </c>
      <c r="BQ322" s="176" t="str">
        <f>IF(AND('Overflow Report'!$L320="Release [Sewer], Wet Weather",'Overflow Report'!$AA320="August"),'Overflow Report'!$N320,"0")</f>
        <v>0</v>
      </c>
      <c r="BR322" s="176" t="str">
        <f>IF(AND('Overflow Report'!$L320="Release [Sewer], Wet Weather",'Overflow Report'!$AA320="September"),'Overflow Report'!$N320,"0")</f>
        <v>0</v>
      </c>
      <c r="BS322" s="176" t="str">
        <f>IF(AND('Overflow Report'!$L320="Release [Sewer], Wet Weather",'Overflow Report'!$AA320="October"),'Overflow Report'!$N320,"0")</f>
        <v>0</v>
      </c>
      <c r="BT322" s="176" t="str">
        <f>IF(AND('Overflow Report'!$L320="Release [Sewer], Wet Weather",'Overflow Report'!$AA320="November"),'Overflow Report'!$N320,"0")</f>
        <v>0</v>
      </c>
      <c r="BU322" s="176" t="str">
        <f>IF(AND('Overflow Report'!$L320="Release [Sewer], Wet Weather",'Overflow Report'!$AA320="December"),'Overflow Report'!$N320,"0")</f>
        <v>0</v>
      </c>
      <c r="BV322" s="176"/>
      <c r="BW322" s="176"/>
      <c r="BX322" s="176"/>
      <c r="BY322" s="176"/>
      <c r="BZ322" s="176"/>
      <c r="CA322" s="176"/>
      <c r="CB322" s="176"/>
      <c r="CC322" s="176"/>
      <c r="CD322" s="176"/>
      <c r="CE322" s="176"/>
      <c r="CF322" s="176"/>
      <c r="CG322" s="176"/>
      <c r="CH322" s="176"/>
      <c r="CI322" s="176"/>
      <c r="CJ322" s="176"/>
      <c r="DK322" s="159"/>
      <c r="DL322" s="159"/>
      <c r="DM322" s="159"/>
      <c r="DN322" s="159"/>
      <c r="DO322" s="159"/>
      <c r="DP322" s="159"/>
      <c r="DQ322" s="159"/>
      <c r="DR322" s="159"/>
      <c r="DS322" s="159"/>
      <c r="DT322" s="159"/>
      <c r="DU322" s="159"/>
      <c r="DV322" s="159"/>
      <c r="DW322" s="159"/>
      <c r="DX322" s="159"/>
    </row>
    <row r="323" spans="3:128" s="173" customFormat="1" ht="15">
      <c r="C323" s="174"/>
      <c r="D323" s="174"/>
      <c r="E323" s="174"/>
      <c r="R323" s="176"/>
      <c r="S323" s="176"/>
      <c r="T323" s="176"/>
      <c r="U323" s="176"/>
      <c r="V323" s="176"/>
      <c r="W323" s="176" t="str">
        <f>IF(AND('Overflow Report'!$L321="SSO, Dry Weather",'Overflow Report'!$AA321="January"),'Overflow Report'!$N321,"0")</f>
        <v>0</v>
      </c>
      <c r="X323" s="176" t="str">
        <f>IF(AND('Overflow Report'!$L321="SSO, Dry Weather",'Overflow Report'!$AA321="February"),'Overflow Report'!$N321,"0")</f>
        <v>0</v>
      </c>
      <c r="Y323" s="176" t="str">
        <f>IF(AND('Overflow Report'!$L321="SSO, Dry Weather",'Overflow Report'!$AA321="March"),'Overflow Report'!$N321,"0")</f>
        <v>0</v>
      </c>
      <c r="Z323" s="176" t="str">
        <f>IF(AND('Overflow Report'!$L321="SSO, Dry Weather",'Overflow Report'!$AA321="April"),'Overflow Report'!$N321,"0")</f>
        <v>0</v>
      </c>
      <c r="AA323" s="176" t="str">
        <f>IF(AND('Overflow Report'!$L321="SSO, Dry Weather",'Overflow Report'!$AA321="May"),'Overflow Report'!$N321,"0")</f>
        <v>0</v>
      </c>
      <c r="AB323" s="176" t="str">
        <f>IF(AND('Overflow Report'!$L321="SSO, Dry Weather",'Overflow Report'!$AA321="June"),'Overflow Report'!$N321,"0")</f>
        <v>0</v>
      </c>
      <c r="AC323" s="176" t="str">
        <f>IF(AND('Overflow Report'!$L321="SSO, Dry Weather",'Overflow Report'!$AA321="July"),'Overflow Report'!$N321,"0")</f>
        <v>0</v>
      </c>
      <c r="AD323" s="176" t="str">
        <f>IF(AND('Overflow Report'!$L321="SSO, Dry Weather",'Overflow Report'!$AA321="August"),'Overflow Report'!$N321,"0")</f>
        <v>0</v>
      </c>
      <c r="AE323" s="176" t="str">
        <f>IF(AND('Overflow Report'!$L321="SSO, Dry Weather",'Overflow Report'!$AA321="September"),'Overflow Report'!$N321,"0")</f>
        <v>0</v>
      </c>
      <c r="AF323" s="176" t="str">
        <f>IF(AND('Overflow Report'!$L321="SSO, Dry Weather",'Overflow Report'!$AA321="October"),'Overflow Report'!$N321,"0")</f>
        <v>0</v>
      </c>
      <c r="AG323" s="176" t="str">
        <f>IF(AND('Overflow Report'!$L321="SSO, Dry Weather",'Overflow Report'!$AA321="November"),'Overflow Report'!$N321,"0")</f>
        <v>0</v>
      </c>
      <c r="AH323" s="176" t="str">
        <f>IF(AND('Overflow Report'!$L321="SSO, Dry Weather",'Overflow Report'!$AA321="December"),'Overflow Report'!$N321,"0")</f>
        <v>0</v>
      </c>
      <c r="AI323" s="176"/>
      <c r="AJ323" s="176" t="str">
        <f>IF(AND('Overflow Report'!$L321="SSO, Wet Weather",'Overflow Report'!$AA321="January"),'Overflow Report'!$N321,"0")</f>
        <v>0</v>
      </c>
      <c r="AK323" s="176" t="str">
        <f>IF(AND('Overflow Report'!$L321="SSO, Wet Weather",'Overflow Report'!$AA321="February"),'Overflow Report'!$N321,"0")</f>
        <v>0</v>
      </c>
      <c r="AL323" s="176" t="str">
        <f>IF(AND('Overflow Report'!$L321="SSO, Wet Weather",'Overflow Report'!$AA321="March"),'Overflow Report'!$N321,"0")</f>
        <v>0</v>
      </c>
      <c r="AM323" s="176" t="str">
        <f>IF(AND('Overflow Report'!$L321="SSO, Wet Weather",'Overflow Report'!$AA321="April"),'Overflow Report'!$N321,"0")</f>
        <v>0</v>
      </c>
      <c r="AN323" s="176" t="str">
        <f>IF(AND('Overflow Report'!$L321="SSO, Wet Weather",'Overflow Report'!$AA321="May"),'Overflow Report'!$N321,"0")</f>
        <v>0</v>
      </c>
      <c r="AO323" s="176" t="str">
        <f>IF(AND('Overflow Report'!$L321="SSO, Wet Weather",'Overflow Report'!$AA321="June"),'Overflow Report'!$N321,"0")</f>
        <v>0</v>
      </c>
      <c r="AP323" s="176" t="str">
        <f>IF(AND('Overflow Report'!$L321="SSO, Wet Weather",'Overflow Report'!$AA321="July"),'Overflow Report'!$N321,"0")</f>
        <v>0</v>
      </c>
      <c r="AQ323" s="176" t="str">
        <f>IF(AND('Overflow Report'!$L321="SSO, Wet Weather",'Overflow Report'!$AA321="August"),'Overflow Report'!$N321,"0")</f>
        <v>0</v>
      </c>
      <c r="AR323" s="176" t="str">
        <f>IF(AND('Overflow Report'!$L321="SSO, Wet Weather",'Overflow Report'!$AA321="September"),'Overflow Report'!$N321,"0")</f>
        <v>0</v>
      </c>
      <c r="AS323" s="176" t="str">
        <f>IF(AND('Overflow Report'!$L321="SSO, Wet Weather",'Overflow Report'!$AA321="October"),'Overflow Report'!$N321,"0")</f>
        <v>0</v>
      </c>
      <c r="AT323" s="176" t="str">
        <f>IF(AND('Overflow Report'!$L321="SSO, Wet Weather",'Overflow Report'!$AA321="November"),'Overflow Report'!$N321,"0")</f>
        <v>0</v>
      </c>
      <c r="AU323" s="176" t="str">
        <f>IF(AND('Overflow Report'!$L321="SSO, Wet Weather",'Overflow Report'!$AA321="December"),'Overflow Report'!$N321,"0")</f>
        <v>0</v>
      </c>
      <c r="AV323" s="176"/>
      <c r="AW323" s="176" t="str">
        <f>IF(AND('Overflow Report'!$L321="Release [Sewer], Dry Weather",'Overflow Report'!$AA321="January"),'Overflow Report'!$N321,"0")</f>
        <v>0</v>
      </c>
      <c r="AX323" s="176" t="str">
        <f>IF(AND('Overflow Report'!$L321="Release [Sewer], Dry Weather",'Overflow Report'!$AA321="February"),'Overflow Report'!$N321,"0")</f>
        <v>0</v>
      </c>
      <c r="AY323" s="176" t="str">
        <f>IF(AND('Overflow Report'!$L321="Release [Sewer], Dry Weather",'Overflow Report'!$AA321="March"),'Overflow Report'!$N321,"0")</f>
        <v>0</v>
      </c>
      <c r="AZ323" s="176" t="str">
        <f>IF(AND('Overflow Report'!$L321="Release [Sewer], Dry Weather",'Overflow Report'!$AA321="April"),'Overflow Report'!$N321,"0")</f>
        <v>0</v>
      </c>
      <c r="BA323" s="176" t="str">
        <f>IF(AND('Overflow Report'!$L321="Release [Sewer], Dry Weather",'Overflow Report'!$AA321="May"),'Overflow Report'!$N321,"0")</f>
        <v>0</v>
      </c>
      <c r="BB323" s="176" t="str">
        <f>IF(AND('Overflow Report'!$L321="Release [Sewer], Dry Weather",'Overflow Report'!$AA321="June"),'Overflow Report'!$N321,"0")</f>
        <v>0</v>
      </c>
      <c r="BC323" s="176" t="str">
        <f>IF(AND('Overflow Report'!$L321="Release [Sewer], Dry Weather",'Overflow Report'!$AA321="July"),'Overflow Report'!$N321,"0")</f>
        <v>0</v>
      </c>
      <c r="BD323" s="176" t="str">
        <f>IF(AND('Overflow Report'!$L321="Release [Sewer], Dry Weather",'Overflow Report'!$AA321="August"),'Overflow Report'!$N321,"0")</f>
        <v>0</v>
      </c>
      <c r="BE323" s="176" t="str">
        <f>IF(AND('Overflow Report'!$L321="Release [Sewer], Dry Weather",'Overflow Report'!$AA321="September"),'Overflow Report'!$N321,"0")</f>
        <v>0</v>
      </c>
      <c r="BF323" s="176" t="str">
        <f>IF(AND('Overflow Report'!$L321="Release [Sewer], Dry Weather",'Overflow Report'!$AA321="October"),'Overflow Report'!$N321,"0")</f>
        <v>0</v>
      </c>
      <c r="BG323" s="176" t="str">
        <f>IF(AND('Overflow Report'!$L321="Release [Sewer], Dry Weather",'Overflow Report'!$AA321="November"),'Overflow Report'!$N321,"0")</f>
        <v>0</v>
      </c>
      <c r="BH323" s="176" t="str">
        <f>IF(AND('Overflow Report'!$L321="Release [Sewer], Dry Weather",'Overflow Report'!$AA321="December"),'Overflow Report'!$N321,"0")</f>
        <v>0</v>
      </c>
      <c r="BI323" s="176"/>
      <c r="BJ323" s="176" t="str">
        <f>IF(AND('Overflow Report'!$L321="Release [Sewer], Wet Weather",'Overflow Report'!$AA321="January"),'Overflow Report'!$N321,"0")</f>
        <v>0</v>
      </c>
      <c r="BK323" s="176" t="str">
        <f>IF(AND('Overflow Report'!$L321="Release [Sewer], Wet Weather",'Overflow Report'!$AA321="February"),'Overflow Report'!$N321,"0")</f>
        <v>0</v>
      </c>
      <c r="BL323" s="176" t="str">
        <f>IF(AND('Overflow Report'!$L321="Release [Sewer], Wet Weather",'Overflow Report'!$AA321="March"),'Overflow Report'!$N321,"0")</f>
        <v>0</v>
      </c>
      <c r="BM323" s="176" t="str">
        <f>IF(AND('Overflow Report'!$L321="Release [Sewer], Wet Weather",'Overflow Report'!$AA321="April"),'Overflow Report'!$N321,"0")</f>
        <v>0</v>
      </c>
      <c r="BN323" s="176" t="str">
        <f>IF(AND('Overflow Report'!$L321="Release [Sewer], Wet Weather",'Overflow Report'!$AA321="May"),'Overflow Report'!$N321,"0")</f>
        <v>0</v>
      </c>
      <c r="BO323" s="176" t="str">
        <f>IF(AND('Overflow Report'!$L321="Release [Sewer], Wet Weather",'Overflow Report'!$AA321="June"),'Overflow Report'!$N321,"0")</f>
        <v>0</v>
      </c>
      <c r="BP323" s="176" t="str">
        <f>IF(AND('Overflow Report'!$L321="Release [Sewer], Wet Weather",'Overflow Report'!$AA321="July"),'Overflow Report'!$N321,"0")</f>
        <v>0</v>
      </c>
      <c r="BQ323" s="176" t="str">
        <f>IF(AND('Overflow Report'!$L321="Release [Sewer], Wet Weather",'Overflow Report'!$AA321="August"),'Overflow Report'!$N321,"0")</f>
        <v>0</v>
      </c>
      <c r="BR323" s="176" t="str">
        <f>IF(AND('Overflow Report'!$L321="Release [Sewer], Wet Weather",'Overflow Report'!$AA321="September"),'Overflow Report'!$N321,"0")</f>
        <v>0</v>
      </c>
      <c r="BS323" s="176" t="str">
        <f>IF(AND('Overflow Report'!$L321="Release [Sewer], Wet Weather",'Overflow Report'!$AA321="October"),'Overflow Report'!$N321,"0")</f>
        <v>0</v>
      </c>
      <c r="BT323" s="176" t="str">
        <f>IF(AND('Overflow Report'!$L321="Release [Sewer], Wet Weather",'Overflow Report'!$AA321="November"),'Overflow Report'!$N321,"0")</f>
        <v>0</v>
      </c>
      <c r="BU323" s="176" t="str">
        <f>IF(AND('Overflow Report'!$L321="Release [Sewer], Wet Weather",'Overflow Report'!$AA321="December"),'Overflow Report'!$N321,"0")</f>
        <v>0</v>
      </c>
      <c r="BV323" s="176"/>
      <c r="BW323" s="176"/>
      <c r="BX323" s="176"/>
      <c r="BY323" s="176"/>
      <c r="BZ323" s="176"/>
      <c r="CA323" s="176"/>
      <c r="CB323" s="176"/>
      <c r="CC323" s="176"/>
      <c r="CD323" s="176"/>
      <c r="CE323" s="176"/>
      <c r="CF323" s="176"/>
      <c r="CG323" s="176"/>
      <c r="CH323" s="176"/>
      <c r="CI323" s="176"/>
      <c r="CJ323" s="176"/>
      <c r="DK323" s="159"/>
      <c r="DL323" s="159"/>
      <c r="DM323" s="159"/>
      <c r="DN323" s="159"/>
      <c r="DO323" s="159"/>
      <c r="DP323" s="159"/>
      <c r="DQ323" s="159"/>
      <c r="DR323" s="159"/>
      <c r="DS323" s="159"/>
      <c r="DT323" s="159"/>
      <c r="DU323" s="159"/>
      <c r="DV323" s="159"/>
      <c r="DW323" s="159"/>
      <c r="DX323" s="159"/>
    </row>
    <row r="324" spans="3:128" s="173" customFormat="1" ht="15">
      <c r="C324" s="174"/>
      <c r="D324" s="174"/>
      <c r="E324" s="174"/>
      <c r="R324" s="176"/>
      <c r="S324" s="176"/>
      <c r="T324" s="176"/>
      <c r="U324" s="176"/>
      <c r="V324" s="176"/>
      <c r="W324" s="176" t="str">
        <f>IF(AND('Overflow Report'!$L322="SSO, Dry Weather",'Overflow Report'!$AA322="January"),'Overflow Report'!$N322,"0")</f>
        <v>0</v>
      </c>
      <c r="X324" s="176" t="str">
        <f>IF(AND('Overflow Report'!$L322="SSO, Dry Weather",'Overflow Report'!$AA322="February"),'Overflow Report'!$N322,"0")</f>
        <v>0</v>
      </c>
      <c r="Y324" s="176" t="str">
        <f>IF(AND('Overflow Report'!$L322="SSO, Dry Weather",'Overflow Report'!$AA322="March"),'Overflow Report'!$N322,"0")</f>
        <v>0</v>
      </c>
      <c r="Z324" s="176" t="str">
        <f>IF(AND('Overflow Report'!$L322="SSO, Dry Weather",'Overflow Report'!$AA322="April"),'Overflow Report'!$N322,"0")</f>
        <v>0</v>
      </c>
      <c r="AA324" s="176" t="str">
        <f>IF(AND('Overflow Report'!$L322="SSO, Dry Weather",'Overflow Report'!$AA322="May"),'Overflow Report'!$N322,"0")</f>
        <v>0</v>
      </c>
      <c r="AB324" s="176" t="str">
        <f>IF(AND('Overflow Report'!$L322="SSO, Dry Weather",'Overflow Report'!$AA322="June"),'Overflow Report'!$N322,"0")</f>
        <v>0</v>
      </c>
      <c r="AC324" s="176" t="str">
        <f>IF(AND('Overflow Report'!$L322="SSO, Dry Weather",'Overflow Report'!$AA322="July"),'Overflow Report'!$N322,"0")</f>
        <v>0</v>
      </c>
      <c r="AD324" s="176" t="str">
        <f>IF(AND('Overflow Report'!$L322="SSO, Dry Weather",'Overflow Report'!$AA322="August"),'Overflow Report'!$N322,"0")</f>
        <v>0</v>
      </c>
      <c r="AE324" s="176" t="str">
        <f>IF(AND('Overflow Report'!$L322="SSO, Dry Weather",'Overflow Report'!$AA322="September"),'Overflow Report'!$N322,"0")</f>
        <v>0</v>
      </c>
      <c r="AF324" s="176" t="str">
        <f>IF(AND('Overflow Report'!$L322="SSO, Dry Weather",'Overflow Report'!$AA322="October"),'Overflow Report'!$N322,"0")</f>
        <v>0</v>
      </c>
      <c r="AG324" s="176" t="str">
        <f>IF(AND('Overflow Report'!$L322="SSO, Dry Weather",'Overflow Report'!$AA322="November"),'Overflow Report'!$N322,"0")</f>
        <v>0</v>
      </c>
      <c r="AH324" s="176" t="str">
        <f>IF(AND('Overflow Report'!$L322="SSO, Dry Weather",'Overflow Report'!$AA322="December"),'Overflow Report'!$N322,"0")</f>
        <v>0</v>
      </c>
      <c r="AI324" s="176"/>
      <c r="AJ324" s="176" t="str">
        <f>IF(AND('Overflow Report'!$L322="SSO, Wet Weather",'Overflow Report'!$AA322="January"),'Overflow Report'!$N322,"0")</f>
        <v>0</v>
      </c>
      <c r="AK324" s="176" t="str">
        <f>IF(AND('Overflow Report'!$L322="SSO, Wet Weather",'Overflow Report'!$AA322="February"),'Overflow Report'!$N322,"0")</f>
        <v>0</v>
      </c>
      <c r="AL324" s="176" t="str">
        <f>IF(AND('Overflow Report'!$L322="SSO, Wet Weather",'Overflow Report'!$AA322="March"),'Overflow Report'!$N322,"0")</f>
        <v>0</v>
      </c>
      <c r="AM324" s="176" t="str">
        <f>IF(AND('Overflow Report'!$L322="SSO, Wet Weather",'Overflow Report'!$AA322="April"),'Overflow Report'!$N322,"0")</f>
        <v>0</v>
      </c>
      <c r="AN324" s="176" t="str">
        <f>IF(AND('Overflow Report'!$L322="SSO, Wet Weather",'Overflow Report'!$AA322="May"),'Overflow Report'!$N322,"0")</f>
        <v>0</v>
      </c>
      <c r="AO324" s="176" t="str">
        <f>IF(AND('Overflow Report'!$L322="SSO, Wet Weather",'Overflow Report'!$AA322="June"),'Overflow Report'!$N322,"0")</f>
        <v>0</v>
      </c>
      <c r="AP324" s="176" t="str">
        <f>IF(AND('Overflow Report'!$L322="SSO, Wet Weather",'Overflow Report'!$AA322="July"),'Overflow Report'!$N322,"0")</f>
        <v>0</v>
      </c>
      <c r="AQ324" s="176" t="str">
        <f>IF(AND('Overflow Report'!$L322="SSO, Wet Weather",'Overflow Report'!$AA322="August"),'Overflow Report'!$N322,"0")</f>
        <v>0</v>
      </c>
      <c r="AR324" s="176" t="str">
        <f>IF(AND('Overflow Report'!$L322="SSO, Wet Weather",'Overflow Report'!$AA322="September"),'Overflow Report'!$N322,"0")</f>
        <v>0</v>
      </c>
      <c r="AS324" s="176" t="str">
        <f>IF(AND('Overflow Report'!$L322="SSO, Wet Weather",'Overflow Report'!$AA322="October"),'Overflow Report'!$N322,"0")</f>
        <v>0</v>
      </c>
      <c r="AT324" s="176" t="str">
        <f>IF(AND('Overflow Report'!$L322="SSO, Wet Weather",'Overflow Report'!$AA322="November"),'Overflow Report'!$N322,"0")</f>
        <v>0</v>
      </c>
      <c r="AU324" s="176" t="str">
        <f>IF(AND('Overflow Report'!$L322="SSO, Wet Weather",'Overflow Report'!$AA322="December"),'Overflow Report'!$N322,"0")</f>
        <v>0</v>
      </c>
      <c r="AV324" s="176"/>
      <c r="AW324" s="176" t="str">
        <f>IF(AND('Overflow Report'!$L322="Release [Sewer], Dry Weather",'Overflow Report'!$AA322="January"),'Overflow Report'!$N322,"0")</f>
        <v>0</v>
      </c>
      <c r="AX324" s="176" t="str">
        <f>IF(AND('Overflow Report'!$L322="Release [Sewer], Dry Weather",'Overflow Report'!$AA322="February"),'Overflow Report'!$N322,"0")</f>
        <v>0</v>
      </c>
      <c r="AY324" s="176" t="str">
        <f>IF(AND('Overflow Report'!$L322="Release [Sewer], Dry Weather",'Overflow Report'!$AA322="March"),'Overflow Report'!$N322,"0")</f>
        <v>0</v>
      </c>
      <c r="AZ324" s="176" t="str">
        <f>IF(AND('Overflow Report'!$L322="Release [Sewer], Dry Weather",'Overflow Report'!$AA322="April"),'Overflow Report'!$N322,"0")</f>
        <v>0</v>
      </c>
      <c r="BA324" s="176" t="str">
        <f>IF(AND('Overflow Report'!$L322="Release [Sewer], Dry Weather",'Overflow Report'!$AA322="May"),'Overflow Report'!$N322,"0")</f>
        <v>0</v>
      </c>
      <c r="BB324" s="176" t="str">
        <f>IF(AND('Overflow Report'!$L322="Release [Sewer], Dry Weather",'Overflow Report'!$AA322="June"),'Overflow Report'!$N322,"0")</f>
        <v>0</v>
      </c>
      <c r="BC324" s="176" t="str">
        <f>IF(AND('Overflow Report'!$L322="Release [Sewer], Dry Weather",'Overflow Report'!$AA322="July"),'Overflow Report'!$N322,"0")</f>
        <v>0</v>
      </c>
      <c r="BD324" s="176" t="str">
        <f>IF(AND('Overflow Report'!$L322="Release [Sewer], Dry Weather",'Overflow Report'!$AA322="August"),'Overflow Report'!$N322,"0")</f>
        <v>0</v>
      </c>
      <c r="BE324" s="176" t="str">
        <f>IF(AND('Overflow Report'!$L322="Release [Sewer], Dry Weather",'Overflow Report'!$AA322="September"),'Overflow Report'!$N322,"0")</f>
        <v>0</v>
      </c>
      <c r="BF324" s="176" t="str">
        <f>IF(AND('Overflow Report'!$L322="Release [Sewer], Dry Weather",'Overflow Report'!$AA322="October"),'Overflow Report'!$N322,"0")</f>
        <v>0</v>
      </c>
      <c r="BG324" s="176" t="str">
        <f>IF(AND('Overflow Report'!$L322="Release [Sewer], Dry Weather",'Overflow Report'!$AA322="November"),'Overflow Report'!$N322,"0")</f>
        <v>0</v>
      </c>
      <c r="BH324" s="176" t="str">
        <f>IF(AND('Overflow Report'!$L322="Release [Sewer], Dry Weather",'Overflow Report'!$AA322="December"),'Overflow Report'!$N322,"0")</f>
        <v>0</v>
      </c>
      <c r="BI324" s="176"/>
      <c r="BJ324" s="176" t="str">
        <f>IF(AND('Overflow Report'!$L322="Release [Sewer], Wet Weather",'Overflow Report'!$AA322="January"),'Overflow Report'!$N322,"0")</f>
        <v>0</v>
      </c>
      <c r="BK324" s="176" t="str">
        <f>IF(AND('Overflow Report'!$L322="Release [Sewer], Wet Weather",'Overflow Report'!$AA322="February"),'Overflow Report'!$N322,"0")</f>
        <v>0</v>
      </c>
      <c r="BL324" s="176" t="str">
        <f>IF(AND('Overflow Report'!$L322="Release [Sewer], Wet Weather",'Overflow Report'!$AA322="March"),'Overflow Report'!$N322,"0")</f>
        <v>0</v>
      </c>
      <c r="BM324" s="176" t="str">
        <f>IF(AND('Overflow Report'!$L322="Release [Sewer], Wet Weather",'Overflow Report'!$AA322="April"),'Overflow Report'!$N322,"0")</f>
        <v>0</v>
      </c>
      <c r="BN324" s="176" t="str">
        <f>IF(AND('Overflow Report'!$L322="Release [Sewer], Wet Weather",'Overflow Report'!$AA322="May"),'Overflow Report'!$N322,"0")</f>
        <v>0</v>
      </c>
      <c r="BO324" s="176" t="str">
        <f>IF(AND('Overflow Report'!$L322="Release [Sewer], Wet Weather",'Overflow Report'!$AA322="June"),'Overflow Report'!$N322,"0")</f>
        <v>0</v>
      </c>
      <c r="BP324" s="176" t="str">
        <f>IF(AND('Overflow Report'!$L322="Release [Sewer], Wet Weather",'Overflow Report'!$AA322="July"),'Overflow Report'!$N322,"0")</f>
        <v>0</v>
      </c>
      <c r="BQ324" s="176" t="str">
        <f>IF(AND('Overflow Report'!$L322="Release [Sewer], Wet Weather",'Overflow Report'!$AA322="August"),'Overflow Report'!$N322,"0")</f>
        <v>0</v>
      </c>
      <c r="BR324" s="176" t="str">
        <f>IF(AND('Overflow Report'!$L322="Release [Sewer], Wet Weather",'Overflow Report'!$AA322="September"),'Overflow Report'!$N322,"0")</f>
        <v>0</v>
      </c>
      <c r="BS324" s="176" t="str">
        <f>IF(AND('Overflow Report'!$L322="Release [Sewer], Wet Weather",'Overflow Report'!$AA322="October"),'Overflow Report'!$N322,"0")</f>
        <v>0</v>
      </c>
      <c r="BT324" s="176" t="str">
        <f>IF(AND('Overflow Report'!$L322="Release [Sewer], Wet Weather",'Overflow Report'!$AA322="November"),'Overflow Report'!$N322,"0")</f>
        <v>0</v>
      </c>
      <c r="BU324" s="176" t="str">
        <f>IF(AND('Overflow Report'!$L322="Release [Sewer], Wet Weather",'Overflow Report'!$AA322="December"),'Overflow Report'!$N322,"0")</f>
        <v>0</v>
      </c>
      <c r="BV324" s="176"/>
      <c r="BW324" s="176"/>
      <c r="BX324" s="176"/>
      <c r="BY324" s="176"/>
      <c r="BZ324" s="176"/>
      <c r="CA324" s="176"/>
      <c r="CB324" s="176"/>
      <c r="CC324" s="176"/>
      <c r="CD324" s="176"/>
      <c r="CE324" s="176"/>
      <c r="CF324" s="176"/>
      <c r="CG324" s="176"/>
      <c r="CH324" s="176"/>
      <c r="CI324" s="176"/>
      <c r="CJ324" s="176"/>
      <c r="DK324" s="159"/>
      <c r="DL324" s="159"/>
      <c r="DM324" s="159"/>
      <c r="DN324" s="159"/>
      <c r="DO324" s="159"/>
      <c r="DP324" s="159"/>
      <c r="DQ324" s="159"/>
      <c r="DR324" s="159"/>
      <c r="DS324" s="159"/>
      <c r="DT324" s="159"/>
      <c r="DU324" s="159"/>
      <c r="DV324" s="159"/>
      <c r="DW324" s="159"/>
      <c r="DX324" s="159"/>
    </row>
    <row r="325" spans="3:128" s="173" customFormat="1" ht="15">
      <c r="C325" s="174"/>
      <c r="D325" s="174"/>
      <c r="E325" s="174"/>
      <c r="R325" s="176"/>
      <c r="S325" s="176"/>
      <c r="T325" s="176"/>
      <c r="U325" s="176"/>
      <c r="V325" s="176"/>
      <c r="W325" s="176" t="str">
        <f>IF(AND('Overflow Report'!$L323="SSO, Dry Weather",'Overflow Report'!$AA323="January"),'Overflow Report'!$N323,"0")</f>
        <v>0</v>
      </c>
      <c r="X325" s="176" t="str">
        <f>IF(AND('Overflow Report'!$L323="SSO, Dry Weather",'Overflow Report'!$AA323="February"),'Overflow Report'!$N323,"0")</f>
        <v>0</v>
      </c>
      <c r="Y325" s="176" t="str">
        <f>IF(AND('Overflow Report'!$L323="SSO, Dry Weather",'Overflow Report'!$AA323="March"),'Overflow Report'!$N323,"0")</f>
        <v>0</v>
      </c>
      <c r="Z325" s="176" t="str">
        <f>IF(AND('Overflow Report'!$L323="SSO, Dry Weather",'Overflow Report'!$AA323="April"),'Overflow Report'!$N323,"0")</f>
        <v>0</v>
      </c>
      <c r="AA325" s="176" t="str">
        <f>IF(AND('Overflow Report'!$L323="SSO, Dry Weather",'Overflow Report'!$AA323="May"),'Overflow Report'!$N323,"0")</f>
        <v>0</v>
      </c>
      <c r="AB325" s="176" t="str">
        <f>IF(AND('Overflow Report'!$L323="SSO, Dry Weather",'Overflow Report'!$AA323="June"),'Overflow Report'!$N323,"0")</f>
        <v>0</v>
      </c>
      <c r="AC325" s="176" t="str">
        <f>IF(AND('Overflow Report'!$L323="SSO, Dry Weather",'Overflow Report'!$AA323="July"),'Overflow Report'!$N323,"0")</f>
        <v>0</v>
      </c>
      <c r="AD325" s="176" t="str">
        <f>IF(AND('Overflow Report'!$L323="SSO, Dry Weather",'Overflow Report'!$AA323="August"),'Overflow Report'!$N323,"0")</f>
        <v>0</v>
      </c>
      <c r="AE325" s="176" t="str">
        <f>IF(AND('Overflow Report'!$L323="SSO, Dry Weather",'Overflow Report'!$AA323="September"),'Overflow Report'!$N323,"0")</f>
        <v>0</v>
      </c>
      <c r="AF325" s="176" t="str">
        <f>IF(AND('Overflow Report'!$L323="SSO, Dry Weather",'Overflow Report'!$AA323="October"),'Overflow Report'!$N323,"0")</f>
        <v>0</v>
      </c>
      <c r="AG325" s="176" t="str">
        <f>IF(AND('Overflow Report'!$L323="SSO, Dry Weather",'Overflow Report'!$AA323="November"),'Overflow Report'!$N323,"0")</f>
        <v>0</v>
      </c>
      <c r="AH325" s="176" t="str">
        <f>IF(AND('Overflow Report'!$L323="SSO, Dry Weather",'Overflow Report'!$AA323="December"),'Overflow Report'!$N323,"0")</f>
        <v>0</v>
      </c>
      <c r="AI325" s="176"/>
      <c r="AJ325" s="176" t="str">
        <f>IF(AND('Overflow Report'!$L323="SSO, Wet Weather",'Overflow Report'!$AA323="January"),'Overflow Report'!$N323,"0")</f>
        <v>0</v>
      </c>
      <c r="AK325" s="176" t="str">
        <f>IF(AND('Overflow Report'!$L323="SSO, Wet Weather",'Overflow Report'!$AA323="February"),'Overflow Report'!$N323,"0")</f>
        <v>0</v>
      </c>
      <c r="AL325" s="176" t="str">
        <f>IF(AND('Overflow Report'!$L323="SSO, Wet Weather",'Overflow Report'!$AA323="March"),'Overflow Report'!$N323,"0")</f>
        <v>0</v>
      </c>
      <c r="AM325" s="176" t="str">
        <f>IF(AND('Overflow Report'!$L323="SSO, Wet Weather",'Overflow Report'!$AA323="April"),'Overflow Report'!$N323,"0")</f>
        <v>0</v>
      </c>
      <c r="AN325" s="176" t="str">
        <f>IF(AND('Overflow Report'!$L323="SSO, Wet Weather",'Overflow Report'!$AA323="May"),'Overflow Report'!$N323,"0")</f>
        <v>0</v>
      </c>
      <c r="AO325" s="176" t="str">
        <f>IF(AND('Overflow Report'!$L323="SSO, Wet Weather",'Overflow Report'!$AA323="June"),'Overflow Report'!$N323,"0")</f>
        <v>0</v>
      </c>
      <c r="AP325" s="176" t="str">
        <f>IF(AND('Overflow Report'!$L323="SSO, Wet Weather",'Overflow Report'!$AA323="July"),'Overflow Report'!$N323,"0")</f>
        <v>0</v>
      </c>
      <c r="AQ325" s="176" t="str">
        <f>IF(AND('Overflow Report'!$L323="SSO, Wet Weather",'Overflow Report'!$AA323="August"),'Overflow Report'!$N323,"0")</f>
        <v>0</v>
      </c>
      <c r="AR325" s="176" t="str">
        <f>IF(AND('Overflow Report'!$L323="SSO, Wet Weather",'Overflow Report'!$AA323="September"),'Overflow Report'!$N323,"0")</f>
        <v>0</v>
      </c>
      <c r="AS325" s="176" t="str">
        <f>IF(AND('Overflow Report'!$L323="SSO, Wet Weather",'Overflow Report'!$AA323="October"),'Overflow Report'!$N323,"0")</f>
        <v>0</v>
      </c>
      <c r="AT325" s="176" t="str">
        <f>IF(AND('Overflow Report'!$L323="SSO, Wet Weather",'Overflow Report'!$AA323="November"),'Overflow Report'!$N323,"0")</f>
        <v>0</v>
      </c>
      <c r="AU325" s="176" t="str">
        <f>IF(AND('Overflow Report'!$L323="SSO, Wet Weather",'Overflow Report'!$AA323="December"),'Overflow Report'!$N323,"0")</f>
        <v>0</v>
      </c>
      <c r="AV325" s="176"/>
      <c r="AW325" s="176" t="str">
        <f>IF(AND('Overflow Report'!$L323="Release [Sewer], Dry Weather",'Overflow Report'!$AA323="January"),'Overflow Report'!$N323,"0")</f>
        <v>0</v>
      </c>
      <c r="AX325" s="176" t="str">
        <f>IF(AND('Overflow Report'!$L323="Release [Sewer], Dry Weather",'Overflow Report'!$AA323="February"),'Overflow Report'!$N323,"0")</f>
        <v>0</v>
      </c>
      <c r="AY325" s="176" t="str">
        <f>IF(AND('Overflow Report'!$L323="Release [Sewer], Dry Weather",'Overflow Report'!$AA323="March"),'Overflow Report'!$N323,"0")</f>
        <v>0</v>
      </c>
      <c r="AZ325" s="176" t="str">
        <f>IF(AND('Overflow Report'!$L323="Release [Sewer], Dry Weather",'Overflow Report'!$AA323="April"),'Overflow Report'!$N323,"0")</f>
        <v>0</v>
      </c>
      <c r="BA325" s="176" t="str">
        <f>IF(AND('Overflow Report'!$L323="Release [Sewer], Dry Weather",'Overflow Report'!$AA323="May"),'Overflow Report'!$N323,"0")</f>
        <v>0</v>
      </c>
      <c r="BB325" s="176" t="str">
        <f>IF(AND('Overflow Report'!$L323="Release [Sewer], Dry Weather",'Overflow Report'!$AA323="June"),'Overflow Report'!$N323,"0")</f>
        <v>0</v>
      </c>
      <c r="BC325" s="176" t="str">
        <f>IF(AND('Overflow Report'!$L323="Release [Sewer], Dry Weather",'Overflow Report'!$AA323="July"),'Overflow Report'!$N323,"0")</f>
        <v>0</v>
      </c>
      <c r="BD325" s="176" t="str">
        <f>IF(AND('Overflow Report'!$L323="Release [Sewer], Dry Weather",'Overflow Report'!$AA323="August"),'Overflow Report'!$N323,"0")</f>
        <v>0</v>
      </c>
      <c r="BE325" s="176" t="str">
        <f>IF(AND('Overflow Report'!$L323="Release [Sewer], Dry Weather",'Overflow Report'!$AA323="September"),'Overflow Report'!$N323,"0")</f>
        <v>0</v>
      </c>
      <c r="BF325" s="176" t="str">
        <f>IF(AND('Overflow Report'!$L323="Release [Sewer], Dry Weather",'Overflow Report'!$AA323="October"),'Overflow Report'!$N323,"0")</f>
        <v>0</v>
      </c>
      <c r="BG325" s="176" t="str">
        <f>IF(AND('Overflow Report'!$L323="Release [Sewer], Dry Weather",'Overflow Report'!$AA323="November"),'Overflow Report'!$N323,"0")</f>
        <v>0</v>
      </c>
      <c r="BH325" s="176" t="str">
        <f>IF(AND('Overflow Report'!$L323="Release [Sewer], Dry Weather",'Overflow Report'!$AA323="December"),'Overflow Report'!$N323,"0")</f>
        <v>0</v>
      </c>
      <c r="BI325" s="176"/>
      <c r="BJ325" s="176" t="str">
        <f>IF(AND('Overflow Report'!$L323="Release [Sewer], Wet Weather",'Overflow Report'!$AA323="January"),'Overflow Report'!$N323,"0")</f>
        <v>0</v>
      </c>
      <c r="BK325" s="176" t="str">
        <f>IF(AND('Overflow Report'!$L323="Release [Sewer], Wet Weather",'Overflow Report'!$AA323="February"),'Overflow Report'!$N323,"0")</f>
        <v>0</v>
      </c>
      <c r="BL325" s="176" t="str">
        <f>IF(AND('Overflow Report'!$L323="Release [Sewer], Wet Weather",'Overflow Report'!$AA323="March"),'Overflow Report'!$N323,"0")</f>
        <v>0</v>
      </c>
      <c r="BM325" s="176" t="str">
        <f>IF(AND('Overflow Report'!$L323="Release [Sewer], Wet Weather",'Overflow Report'!$AA323="April"),'Overflow Report'!$N323,"0")</f>
        <v>0</v>
      </c>
      <c r="BN325" s="176" t="str">
        <f>IF(AND('Overflow Report'!$L323="Release [Sewer], Wet Weather",'Overflow Report'!$AA323="May"),'Overflow Report'!$N323,"0")</f>
        <v>0</v>
      </c>
      <c r="BO325" s="176" t="str">
        <f>IF(AND('Overflow Report'!$L323="Release [Sewer], Wet Weather",'Overflow Report'!$AA323="June"),'Overflow Report'!$N323,"0")</f>
        <v>0</v>
      </c>
      <c r="BP325" s="176" t="str">
        <f>IF(AND('Overflow Report'!$L323="Release [Sewer], Wet Weather",'Overflow Report'!$AA323="July"),'Overflow Report'!$N323,"0")</f>
        <v>0</v>
      </c>
      <c r="BQ325" s="176" t="str">
        <f>IF(AND('Overflow Report'!$L323="Release [Sewer], Wet Weather",'Overflow Report'!$AA323="August"),'Overflow Report'!$N323,"0")</f>
        <v>0</v>
      </c>
      <c r="BR325" s="176" t="str">
        <f>IF(AND('Overflow Report'!$L323="Release [Sewer], Wet Weather",'Overflow Report'!$AA323="September"),'Overflow Report'!$N323,"0")</f>
        <v>0</v>
      </c>
      <c r="BS325" s="176" t="str">
        <f>IF(AND('Overflow Report'!$L323="Release [Sewer], Wet Weather",'Overflow Report'!$AA323="October"),'Overflow Report'!$N323,"0")</f>
        <v>0</v>
      </c>
      <c r="BT325" s="176" t="str">
        <f>IF(AND('Overflow Report'!$L323="Release [Sewer], Wet Weather",'Overflow Report'!$AA323="November"),'Overflow Report'!$N323,"0")</f>
        <v>0</v>
      </c>
      <c r="BU325" s="176" t="str">
        <f>IF(AND('Overflow Report'!$L323="Release [Sewer], Wet Weather",'Overflow Report'!$AA323="December"),'Overflow Report'!$N323,"0")</f>
        <v>0</v>
      </c>
      <c r="BV325" s="176"/>
      <c r="BW325" s="176"/>
      <c r="BX325" s="176"/>
      <c r="BY325" s="176"/>
      <c r="BZ325" s="176"/>
      <c r="CA325" s="176"/>
      <c r="CB325" s="176"/>
      <c r="CC325" s="176"/>
      <c r="CD325" s="176"/>
      <c r="CE325" s="176"/>
      <c r="CF325" s="176"/>
      <c r="CG325" s="176"/>
      <c r="CH325" s="176"/>
      <c r="CI325" s="176"/>
      <c r="CJ325" s="176"/>
      <c r="DK325" s="159"/>
      <c r="DL325" s="159"/>
      <c r="DM325" s="159"/>
      <c r="DN325" s="159"/>
      <c r="DO325" s="159"/>
      <c r="DP325" s="159"/>
      <c r="DQ325" s="159"/>
      <c r="DR325" s="159"/>
      <c r="DS325" s="159"/>
      <c r="DT325" s="159"/>
      <c r="DU325" s="159"/>
      <c r="DV325" s="159"/>
      <c r="DW325" s="159"/>
      <c r="DX325" s="159"/>
    </row>
    <row r="326" spans="3:128" s="173" customFormat="1" ht="15">
      <c r="C326" s="174"/>
      <c r="D326" s="174"/>
      <c r="E326" s="174"/>
      <c r="R326" s="176"/>
      <c r="S326" s="176"/>
      <c r="T326" s="176"/>
      <c r="U326" s="176"/>
      <c r="V326" s="176"/>
      <c r="W326" s="176" t="str">
        <f>IF(AND('Overflow Report'!$L324="SSO, Dry Weather",'Overflow Report'!$AA324="January"),'Overflow Report'!$N324,"0")</f>
        <v>0</v>
      </c>
      <c r="X326" s="176" t="str">
        <f>IF(AND('Overflow Report'!$L324="SSO, Dry Weather",'Overflow Report'!$AA324="February"),'Overflow Report'!$N324,"0")</f>
        <v>0</v>
      </c>
      <c r="Y326" s="176" t="str">
        <f>IF(AND('Overflow Report'!$L324="SSO, Dry Weather",'Overflow Report'!$AA324="March"),'Overflow Report'!$N324,"0")</f>
        <v>0</v>
      </c>
      <c r="Z326" s="176" t="str">
        <f>IF(AND('Overflow Report'!$L324="SSO, Dry Weather",'Overflow Report'!$AA324="April"),'Overflow Report'!$N324,"0")</f>
        <v>0</v>
      </c>
      <c r="AA326" s="176" t="str">
        <f>IF(AND('Overflow Report'!$L324="SSO, Dry Weather",'Overflow Report'!$AA324="May"),'Overflow Report'!$N324,"0")</f>
        <v>0</v>
      </c>
      <c r="AB326" s="176" t="str">
        <f>IF(AND('Overflow Report'!$L324="SSO, Dry Weather",'Overflow Report'!$AA324="June"),'Overflow Report'!$N324,"0")</f>
        <v>0</v>
      </c>
      <c r="AC326" s="176" t="str">
        <f>IF(AND('Overflow Report'!$L324="SSO, Dry Weather",'Overflow Report'!$AA324="July"),'Overflow Report'!$N324,"0")</f>
        <v>0</v>
      </c>
      <c r="AD326" s="176" t="str">
        <f>IF(AND('Overflow Report'!$L324="SSO, Dry Weather",'Overflow Report'!$AA324="August"),'Overflow Report'!$N324,"0")</f>
        <v>0</v>
      </c>
      <c r="AE326" s="176" t="str">
        <f>IF(AND('Overflow Report'!$L324="SSO, Dry Weather",'Overflow Report'!$AA324="September"),'Overflow Report'!$N324,"0")</f>
        <v>0</v>
      </c>
      <c r="AF326" s="176" t="str">
        <f>IF(AND('Overflow Report'!$L324="SSO, Dry Weather",'Overflow Report'!$AA324="October"),'Overflow Report'!$N324,"0")</f>
        <v>0</v>
      </c>
      <c r="AG326" s="176" t="str">
        <f>IF(AND('Overflow Report'!$L324="SSO, Dry Weather",'Overflow Report'!$AA324="November"),'Overflow Report'!$N324,"0")</f>
        <v>0</v>
      </c>
      <c r="AH326" s="176" t="str">
        <f>IF(AND('Overflow Report'!$L324="SSO, Dry Weather",'Overflow Report'!$AA324="December"),'Overflow Report'!$N324,"0")</f>
        <v>0</v>
      </c>
      <c r="AI326" s="176"/>
      <c r="AJ326" s="176" t="str">
        <f>IF(AND('Overflow Report'!$L324="SSO, Wet Weather",'Overflow Report'!$AA324="January"),'Overflow Report'!$N324,"0")</f>
        <v>0</v>
      </c>
      <c r="AK326" s="176" t="str">
        <f>IF(AND('Overflow Report'!$L324="SSO, Wet Weather",'Overflow Report'!$AA324="February"),'Overflow Report'!$N324,"0")</f>
        <v>0</v>
      </c>
      <c r="AL326" s="176" t="str">
        <f>IF(AND('Overflow Report'!$L324="SSO, Wet Weather",'Overflow Report'!$AA324="March"),'Overflow Report'!$N324,"0")</f>
        <v>0</v>
      </c>
      <c r="AM326" s="176" t="str">
        <f>IF(AND('Overflow Report'!$L324="SSO, Wet Weather",'Overflow Report'!$AA324="April"),'Overflow Report'!$N324,"0")</f>
        <v>0</v>
      </c>
      <c r="AN326" s="176" t="str">
        <f>IF(AND('Overflow Report'!$L324="SSO, Wet Weather",'Overflow Report'!$AA324="May"),'Overflow Report'!$N324,"0")</f>
        <v>0</v>
      </c>
      <c r="AO326" s="176" t="str">
        <f>IF(AND('Overflow Report'!$L324="SSO, Wet Weather",'Overflow Report'!$AA324="June"),'Overflow Report'!$N324,"0")</f>
        <v>0</v>
      </c>
      <c r="AP326" s="176" t="str">
        <f>IF(AND('Overflow Report'!$L324="SSO, Wet Weather",'Overflow Report'!$AA324="July"),'Overflow Report'!$N324,"0")</f>
        <v>0</v>
      </c>
      <c r="AQ326" s="176" t="str">
        <f>IF(AND('Overflow Report'!$L324="SSO, Wet Weather",'Overflow Report'!$AA324="August"),'Overflow Report'!$N324,"0")</f>
        <v>0</v>
      </c>
      <c r="AR326" s="176" t="str">
        <f>IF(AND('Overflow Report'!$L324="SSO, Wet Weather",'Overflow Report'!$AA324="September"),'Overflow Report'!$N324,"0")</f>
        <v>0</v>
      </c>
      <c r="AS326" s="176" t="str">
        <f>IF(AND('Overflow Report'!$L324="SSO, Wet Weather",'Overflow Report'!$AA324="October"),'Overflow Report'!$N324,"0")</f>
        <v>0</v>
      </c>
      <c r="AT326" s="176" t="str">
        <f>IF(AND('Overflow Report'!$L324="SSO, Wet Weather",'Overflow Report'!$AA324="November"),'Overflow Report'!$N324,"0")</f>
        <v>0</v>
      </c>
      <c r="AU326" s="176" t="str">
        <f>IF(AND('Overflow Report'!$L324="SSO, Wet Weather",'Overflow Report'!$AA324="December"),'Overflow Report'!$N324,"0")</f>
        <v>0</v>
      </c>
      <c r="AV326" s="176"/>
      <c r="AW326" s="176" t="str">
        <f>IF(AND('Overflow Report'!$L324="Release [Sewer], Dry Weather",'Overflow Report'!$AA324="January"),'Overflow Report'!$N324,"0")</f>
        <v>0</v>
      </c>
      <c r="AX326" s="176" t="str">
        <f>IF(AND('Overflow Report'!$L324="Release [Sewer], Dry Weather",'Overflow Report'!$AA324="February"),'Overflow Report'!$N324,"0")</f>
        <v>0</v>
      </c>
      <c r="AY326" s="176" t="str">
        <f>IF(AND('Overflow Report'!$L324="Release [Sewer], Dry Weather",'Overflow Report'!$AA324="March"),'Overflow Report'!$N324,"0")</f>
        <v>0</v>
      </c>
      <c r="AZ326" s="176" t="str">
        <f>IF(AND('Overflow Report'!$L324="Release [Sewer], Dry Weather",'Overflow Report'!$AA324="April"),'Overflow Report'!$N324,"0")</f>
        <v>0</v>
      </c>
      <c r="BA326" s="176" t="str">
        <f>IF(AND('Overflow Report'!$L324="Release [Sewer], Dry Weather",'Overflow Report'!$AA324="May"),'Overflow Report'!$N324,"0")</f>
        <v>0</v>
      </c>
      <c r="BB326" s="176" t="str">
        <f>IF(AND('Overflow Report'!$L324="Release [Sewer], Dry Weather",'Overflow Report'!$AA324="June"),'Overflow Report'!$N324,"0")</f>
        <v>0</v>
      </c>
      <c r="BC326" s="176" t="str">
        <f>IF(AND('Overflow Report'!$L324="Release [Sewer], Dry Weather",'Overflow Report'!$AA324="July"),'Overflow Report'!$N324,"0")</f>
        <v>0</v>
      </c>
      <c r="BD326" s="176" t="str">
        <f>IF(AND('Overflow Report'!$L324="Release [Sewer], Dry Weather",'Overflow Report'!$AA324="August"),'Overflow Report'!$N324,"0")</f>
        <v>0</v>
      </c>
      <c r="BE326" s="176" t="str">
        <f>IF(AND('Overflow Report'!$L324="Release [Sewer], Dry Weather",'Overflow Report'!$AA324="September"),'Overflow Report'!$N324,"0")</f>
        <v>0</v>
      </c>
      <c r="BF326" s="176" t="str">
        <f>IF(AND('Overflow Report'!$L324="Release [Sewer], Dry Weather",'Overflow Report'!$AA324="October"),'Overflow Report'!$N324,"0")</f>
        <v>0</v>
      </c>
      <c r="BG326" s="176" t="str">
        <f>IF(AND('Overflow Report'!$L324="Release [Sewer], Dry Weather",'Overflow Report'!$AA324="November"),'Overflow Report'!$N324,"0")</f>
        <v>0</v>
      </c>
      <c r="BH326" s="176" t="str">
        <f>IF(AND('Overflow Report'!$L324="Release [Sewer], Dry Weather",'Overflow Report'!$AA324="December"),'Overflow Report'!$N324,"0")</f>
        <v>0</v>
      </c>
      <c r="BI326" s="176"/>
      <c r="BJ326" s="176" t="str">
        <f>IF(AND('Overflow Report'!$L324="Release [Sewer], Wet Weather",'Overflow Report'!$AA324="January"),'Overflow Report'!$N324,"0")</f>
        <v>0</v>
      </c>
      <c r="BK326" s="176" t="str">
        <f>IF(AND('Overflow Report'!$L324="Release [Sewer], Wet Weather",'Overflow Report'!$AA324="February"),'Overflow Report'!$N324,"0")</f>
        <v>0</v>
      </c>
      <c r="BL326" s="176" t="str">
        <f>IF(AND('Overflow Report'!$L324="Release [Sewer], Wet Weather",'Overflow Report'!$AA324="March"),'Overflow Report'!$N324,"0")</f>
        <v>0</v>
      </c>
      <c r="BM326" s="176" t="str">
        <f>IF(AND('Overflow Report'!$L324="Release [Sewer], Wet Weather",'Overflow Report'!$AA324="April"),'Overflow Report'!$N324,"0")</f>
        <v>0</v>
      </c>
      <c r="BN326" s="176" t="str">
        <f>IF(AND('Overflow Report'!$L324="Release [Sewer], Wet Weather",'Overflow Report'!$AA324="May"),'Overflow Report'!$N324,"0")</f>
        <v>0</v>
      </c>
      <c r="BO326" s="176" t="str">
        <f>IF(AND('Overflow Report'!$L324="Release [Sewer], Wet Weather",'Overflow Report'!$AA324="June"),'Overflow Report'!$N324,"0")</f>
        <v>0</v>
      </c>
      <c r="BP326" s="176" t="str">
        <f>IF(AND('Overflow Report'!$L324="Release [Sewer], Wet Weather",'Overflow Report'!$AA324="July"),'Overflow Report'!$N324,"0")</f>
        <v>0</v>
      </c>
      <c r="BQ326" s="176" t="str">
        <f>IF(AND('Overflow Report'!$L324="Release [Sewer], Wet Weather",'Overflow Report'!$AA324="August"),'Overflow Report'!$N324,"0")</f>
        <v>0</v>
      </c>
      <c r="BR326" s="176" t="str">
        <f>IF(AND('Overflow Report'!$L324="Release [Sewer], Wet Weather",'Overflow Report'!$AA324="September"),'Overflow Report'!$N324,"0")</f>
        <v>0</v>
      </c>
      <c r="BS326" s="176" t="str">
        <f>IF(AND('Overflow Report'!$L324="Release [Sewer], Wet Weather",'Overflow Report'!$AA324="October"),'Overflow Report'!$N324,"0")</f>
        <v>0</v>
      </c>
      <c r="BT326" s="176" t="str">
        <f>IF(AND('Overflow Report'!$L324="Release [Sewer], Wet Weather",'Overflow Report'!$AA324="November"),'Overflow Report'!$N324,"0")</f>
        <v>0</v>
      </c>
      <c r="BU326" s="176" t="str">
        <f>IF(AND('Overflow Report'!$L324="Release [Sewer], Wet Weather",'Overflow Report'!$AA324="December"),'Overflow Report'!$N324,"0")</f>
        <v>0</v>
      </c>
      <c r="BV326" s="176"/>
      <c r="BW326" s="176"/>
      <c r="BX326" s="176"/>
      <c r="BY326" s="176"/>
      <c r="BZ326" s="176"/>
      <c r="CA326" s="176"/>
      <c r="CB326" s="176"/>
      <c r="CC326" s="176"/>
      <c r="CD326" s="176"/>
      <c r="CE326" s="176"/>
      <c r="CF326" s="176"/>
      <c r="CG326" s="176"/>
      <c r="CH326" s="176"/>
      <c r="CI326" s="176"/>
      <c r="CJ326" s="176"/>
      <c r="DK326" s="159"/>
      <c r="DL326" s="159"/>
      <c r="DM326" s="159"/>
      <c r="DN326" s="159"/>
      <c r="DO326" s="159"/>
      <c r="DP326" s="159"/>
      <c r="DQ326" s="159"/>
      <c r="DR326" s="159"/>
      <c r="DS326" s="159"/>
      <c r="DT326" s="159"/>
      <c r="DU326" s="159"/>
      <c r="DV326" s="159"/>
      <c r="DW326" s="159"/>
      <c r="DX326" s="159"/>
    </row>
    <row r="327" spans="3:128" s="173" customFormat="1" ht="15">
      <c r="C327" s="174"/>
      <c r="D327" s="174"/>
      <c r="E327" s="174"/>
      <c r="R327" s="176"/>
      <c r="S327" s="176"/>
      <c r="T327" s="176"/>
      <c r="U327" s="176"/>
      <c r="V327" s="176"/>
      <c r="W327" s="176" t="str">
        <f>IF(AND('Overflow Report'!$L325="SSO, Dry Weather",'Overflow Report'!$AA325="January"),'Overflow Report'!$N325,"0")</f>
        <v>0</v>
      </c>
      <c r="X327" s="176" t="str">
        <f>IF(AND('Overflow Report'!$L325="SSO, Dry Weather",'Overflow Report'!$AA325="February"),'Overflow Report'!$N325,"0")</f>
        <v>0</v>
      </c>
      <c r="Y327" s="176" t="str">
        <f>IF(AND('Overflow Report'!$L325="SSO, Dry Weather",'Overflow Report'!$AA325="March"),'Overflow Report'!$N325,"0")</f>
        <v>0</v>
      </c>
      <c r="Z327" s="176" t="str">
        <f>IF(AND('Overflow Report'!$L325="SSO, Dry Weather",'Overflow Report'!$AA325="April"),'Overflow Report'!$N325,"0")</f>
        <v>0</v>
      </c>
      <c r="AA327" s="176" t="str">
        <f>IF(AND('Overflow Report'!$L325="SSO, Dry Weather",'Overflow Report'!$AA325="May"),'Overflow Report'!$N325,"0")</f>
        <v>0</v>
      </c>
      <c r="AB327" s="176" t="str">
        <f>IF(AND('Overflow Report'!$L325="SSO, Dry Weather",'Overflow Report'!$AA325="June"),'Overflow Report'!$N325,"0")</f>
        <v>0</v>
      </c>
      <c r="AC327" s="176" t="str">
        <f>IF(AND('Overflow Report'!$L325="SSO, Dry Weather",'Overflow Report'!$AA325="July"),'Overflow Report'!$N325,"0")</f>
        <v>0</v>
      </c>
      <c r="AD327" s="176" t="str">
        <f>IF(AND('Overflow Report'!$L325="SSO, Dry Weather",'Overflow Report'!$AA325="August"),'Overflow Report'!$N325,"0")</f>
        <v>0</v>
      </c>
      <c r="AE327" s="176" t="str">
        <f>IF(AND('Overflow Report'!$L325="SSO, Dry Weather",'Overflow Report'!$AA325="September"),'Overflow Report'!$N325,"0")</f>
        <v>0</v>
      </c>
      <c r="AF327" s="176" t="str">
        <f>IF(AND('Overflow Report'!$L325="SSO, Dry Weather",'Overflow Report'!$AA325="October"),'Overflow Report'!$N325,"0")</f>
        <v>0</v>
      </c>
      <c r="AG327" s="176" t="str">
        <f>IF(AND('Overflow Report'!$L325="SSO, Dry Weather",'Overflow Report'!$AA325="November"),'Overflow Report'!$N325,"0")</f>
        <v>0</v>
      </c>
      <c r="AH327" s="176" t="str">
        <f>IF(AND('Overflow Report'!$L325="SSO, Dry Weather",'Overflow Report'!$AA325="December"),'Overflow Report'!$N325,"0")</f>
        <v>0</v>
      </c>
      <c r="AI327" s="176"/>
      <c r="AJ327" s="176" t="str">
        <f>IF(AND('Overflow Report'!$L325="SSO, Wet Weather",'Overflow Report'!$AA325="January"),'Overflow Report'!$N325,"0")</f>
        <v>0</v>
      </c>
      <c r="AK327" s="176" t="str">
        <f>IF(AND('Overflow Report'!$L325="SSO, Wet Weather",'Overflow Report'!$AA325="February"),'Overflow Report'!$N325,"0")</f>
        <v>0</v>
      </c>
      <c r="AL327" s="176" t="str">
        <f>IF(AND('Overflow Report'!$L325="SSO, Wet Weather",'Overflow Report'!$AA325="March"),'Overflow Report'!$N325,"0")</f>
        <v>0</v>
      </c>
      <c r="AM327" s="176" t="str">
        <f>IF(AND('Overflow Report'!$L325="SSO, Wet Weather",'Overflow Report'!$AA325="April"),'Overflow Report'!$N325,"0")</f>
        <v>0</v>
      </c>
      <c r="AN327" s="176" t="str">
        <f>IF(AND('Overflow Report'!$L325="SSO, Wet Weather",'Overflow Report'!$AA325="May"),'Overflow Report'!$N325,"0")</f>
        <v>0</v>
      </c>
      <c r="AO327" s="176" t="str">
        <f>IF(AND('Overflow Report'!$L325="SSO, Wet Weather",'Overflow Report'!$AA325="June"),'Overflow Report'!$N325,"0")</f>
        <v>0</v>
      </c>
      <c r="AP327" s="176" t="str">
        <f>IF(AND('Overflow Report'!$L325="SSO, Wet Weather",'Overflow Report'!$AA325="July"),'Overflow Report'!$N325,"0")</f>
        <v>0</v>
      </c>
      <c r="AQ327" s="176" t="str">
        <f>IF(AND('Overflow Report'!$L325="SSO, Wet Weather",'Overflow Report'!$AA325="August"),'Overflow Report'!$N325,"0")</f>
        <v>0</v>
      </c>
      <c r="AR327" s="176" t="str">
        <f>IF(AND('Overflow Report'!$L325="SSO, Wet Weather",'Overflow Report'!$AA325="September"),'Overflow Report'!$N325,"0")</f>
        <v>0</v>
      </c>
      <c r="AS327" s="176" t="str">
        <f>IF(AND('Overflow Report'!$L325="SSO, Wet Weather",'Overflow Report'!$AA325="October"),'Overflow Report'!$N325,"0")</f>
        <v>0</v>
      </c>
      <c r="AT327" s="176" t="str">
        <f>IF(AND('Overflow Report'!$L325="SSO, Wet Weather",'Overflow Report'!$AA325="November"),'Overflow Report'!$N325,"0")</f>
        <v>0</v>
      </c>
      <c r="AU327" s="176" t="str">
        <f>IF(AND('Overflow Report'!$L325="SSO, Wet Weather",'Overflow Report'!$AA325="December"),'Overflow Report'!$N325,"0")</f>
        <v>0</v>
      </c>
      <c r="AV327" s="176"/>
      <c r="AW327" s="176" t="str">
        <f>IF(AND('Overflow Report'!$L325="Release [Sewer], Dry Weather",'Overflow Report'!$AA325="January"),'Overflow Report'!$N325,"0")</f>
        <v>0</v>
      </c>
      <c r="AX327" s="176" t="str">
        <f>IF(AND('Overflow Report'!$L325="Release [Sewer], Dry Weather",'Overflow Report'!$AA325="February"),'Overflow Report'!$N325,"0")</f>
        <v>0</v>
      </c>
      <c r="AY327" s="176" t="str">
        <f>IF(AND('Overflow Report'!$L325="Release [Sewer], Dry Weather",'Overflow Report'!$AA325="March"),'Overflow Report'!$N325,"0")</f>
        <v>0</v>
      </c>
      <c r="AZ327" s="176" t="str">
        <f>IF(AND('Overflow Report'!$L325="Release [Sewer], Dry Weather",'Overflow Report'!$AA325="April"),'Overflow Report'!$N325,"0")</f>
        <v>0</v>
      </c>
      <c r="BA327" s="176" t="str">
        <f>IF(AND('Overflow Report'!$L325="Release [Sewer], Dry Weather",'Overflow Report'!$AA325="May"),'Overflow Report'!$N325,"0")</f>
        <v>0</v>
      </c>
      <c r="BB327" s="176" t="str">
        <f>IF(AND('Overflow Report'!$L325="Release [Sewer], Dry Weather",'Overflow Report'!$AA325="June"),'Overflow Report'!$N325,"0")</f>
        <v>0</v>
      </c>
      <c r="BC327" s="176" t="str">
        <f>IF(AND('Overflow Report'!$L325="Release [Sewer], Dry Weather",'Overflow Report'!$AA325="July"),'Overflow Report'!$N325,"0")</f>
        <v>0</v>
      </c>
      <c r="BD327" s="176" t="str">
        <f>IF(AND('Overflow Report'!$L325="Release [Sewer], Dry Weather",'Overflow Report'!$AA325="August"),'Overflow Report'!$N325,"0")</f>
        <v>0</v>
      </c>
      <c r="BE327" s="176" t="str">
        <f>IF(AND('Overflow Report'!$L325="Release [Sewer], Dry Weather",'Overflow Report'!$AA325="September"),'Overflow Report'!$N325,"0")</f>
        <v>0</v>
      </c>
      <c r="BF327" s="176" t="str">
        <f>IF(AND('Overflow Report'!$L325="Release [Sewer], Dry Weather",'Overflow Report'!$AA325="October"),'Overflow Report'!$N325,"0")</f>
        <v>0</v>
      </c>
      <c r="BG327" s="176" t="str">
        <f>IF(AND('Overflow Report'!$L325="Release [Sewer], Dry Weather",'Overflow Report'!$AA325="November"),'Overflow Report'!$N325,"0")</f>
        <v>0</v>
      </c>
      <c r="BH327" s="176" t="str">
        <f>IF(AND('Overflow Report'!$L325="Release [Sewer], Dry Weather",'Overflow Report'!$AA325="December"),'Overflow Report'!$N325,"0")</f>
        <v>0</v>
      </c>
      <c r="BI327" s="176"/>
      <c r="BJ327" s="176" t="str">
        <f>IF(AND('Overflow Report'!$L325="Release [Sewer], Wet Weather",'Overflow Report'!$AA325="January"),'Overflow Report'!$N325,"0")</f>
        <v>0</v>
      </c>
      <c r="BK327" s="176" t="str">
        <f>IF(AND('Overflow Report'!$L325="Release [Sewer], Wet Weather",'Overflow Report'!$AA325="February"),'Overflow Report'!$N325,"0")</f>
        <v>0</v>
      </c>
      <c r="BL327" s="176" t="str">
        <f>IF(AND('Overflow Report'!$L325="Release [Sewer], Wet Weather",'Overflow Report'!$AA325="March"),'Overflow Report'!$N325,"0")</f>
        <v>0</v>
      </c>
      <c r="BM327" s="176" t="str">
        <f>IF(AND('Overflow Report'!$L325="Release [Sewer], Wet Weather",'Overflow Report'!$AA325="April"),'Overflow Report'!$N325,"0")</f>
        <v>0</v>
      </c>
      <c r="BN327" s="176" t="str">
        <f>IF(AND('Overflow Report'!$L325="Release [Sewer], Wet Weather",'Overflow Report'!$AA325="May"),'Overflow Report'!$N325,"0")</f>
        <v>0</v>
      </c>
      <c r="BO327" s="176" t="str">
        <f>IF(AND('Overflow Report'!$L325="Release [Sewer], Wet Weather",'Overflow Report'!$AA325="June"),'Overflow Report'!$N325,"0")</f>
        <v>0</v>
      </c>
      <c r="BP327" s="176" t="str">
        <f>IF(AND('Overflow Report'!$L325="Release [Sewer], Wet Weather",'Overflow Report'!$AA325="July"),'Overflow Report'!$N325,"0")</f>
        <v>0</v>
      </c>
      <c r="BQ327" s="176" t="str">
        <f>IF(AND('Overflow Report'!$L325="Release [Sewer], Wet Weather",'Overflow Report'!$AA325="August"),'Overflow Report'!$N325,"0")</f>
        <v>0</v>
      </c>
      <c r="BR327" s="176" t="str">
        <f>IF(AND('Overflow Report'!$L325="Release [Sewer], Wet Weather",'Overflow Report'!$AA325="September"),'Overflow Report'!$N325,"0")</f>
        <v>0</v>
      </c>
      <c r="BS327" s="176" t="str">
        <f>IF(AND('Overflow Report'!$L325="Release [Sewer], Wet Weather",'Overflow Report'!$AA325="October"),'Overflow Report'!$N325,"0")</f>
        <v>0</v>
      </c>
      <c r="BT327" s="176" t="str">
        <f>IF(AND('Overflow Report'!$L325="Release [Sewer], Wet Weather",'Overflow Report'!$AA325="November"),'Overflow Report'!$N325,"0")</f>
        <v>0</v>
      </c>
      <c r="BU327" s="176" t="str">
        <f>IF(AND('Overflow Report'!$L325="Release [Sewer], Wet Weather",'Overflow Report'!$AA325="December"),'Overflow Report'!$N325,"0")</f>
        <v>0</v>
      </c>
      <c r="BV327" s="176"/>
      <c r="BW327" s="176"/>
      <c r="BX327" s="176"/>
      <c r="BY327" s="176"/>
      <c r="BZ327" s="176"/>
      <c r="CA327" s="176"/>
      <c r="CB327" s="176"/>
      <c r="CC327" s="176"/>
      <c r="CD327" s="176"/>
      <c r="CE327" s="176"/>
      <c r="CF327" s="176"/>
      <c r="CG327" s="176"/>
      <c r="CH327" s="176"/>
      <c r="CI327" s="176"/>
      <c r="CJ327" s="176"/>
      <c r="DK327" s="159"/>
      <c r="DL327" s="159"/>
      <c r="DM327" s="159"/>
      <c r="DN327" s="159"/>
      <c r="DO327" s="159"/>
      <c r="DP327" s="159"/>
      <c r="DQ327" s="159"/>
      <c r="DR327" s="159"/>
      <c r="DS327" s="159"/>
      <c r="DT327" s="159"/>
      <c r="DU327" s="159"/>
      <c r="DV327" s="159"/>
      <c r="DW327" s="159"/>
      <c r="DX327" s="159"/>
    </row>
    <row r="328" spans="3:128" s="173" customFormat="1" ht="15">
      <c r="C328" s="174"/>
      <c r="D328" s="174"/>
      <c r="E328" s="174"/>
      <c r="R328" s="176"/>
      <c r="S328" s="176"/>
      <c r="T328" s="176"/>
      <c r="U328" s="176"/>
      <c r="V328" s="176"/>
      <c r="W328" s="176" t="str">
        <f>IF(AND('Overflow Report'!$L326="SSO, Dry Weather",'Overflow Report'!$AA326="January"),'Overflow Report'!$N326,"0")</f>
        <v>0</v>
      </c>
      <c r="X328" s="176" t="str">
        <f>IF(AND('Overflow Report'!$L326="SSO, Dry Weather",'Overflow Report'!$AA326="February"),'Overflow Report'!$N326,"0")</f>
        <v>0</v>
      </c>
      <c r="Y328" s="176" t="str">
        <f>IF(AND('Overflow Report'!$L326="SSO, Dry Weather",'Overflow Report'!$AA326="March"),'Overflow Report'!$N326,"0")</f>
        <v>0</v>
      </c>
      <c r="Z328" s="176" t="str">
        <f>IF(AND('Overflow Report'!$L326="SSO, Dry Weather",'Overflow Report'!$AA326="April"),'Overflow Report'!$N326,"0")</f>
        <v>0</v>
      </c>
      <c r="AA328" s="176" t="str">
        <f>IF(AND('Overflow Report'!$L326="SSO, Dry Weather",'Overflow Report'!$AA326="May"),'Overflow Report'!$N326,"0")</f>
        <v>0</v>
      </c>
      <c r="AB328" s="176" t="str">
        <f>IF(AND('Overflow Report'!$L326="SSO, Dry Weather",'Overflow Report'!$AA326="June"),'Overflow Report'!$N326,"0")</f>
        <v>0</v>
      </c>
      <c r="AC328" s="176" t="str">
        <f>IF(AND('Overflow Report'!$L326="SSO, Dry Weather",'Overflow Report'!$AA326="July"),'Overflow Report'!$N326,"0")</f>
        <v>0</v>
      </c>
      <c r="AD328" s="176" t="str">
        <f>IF(AND('Overflow Report'!$L326="SSO, Dry Weather",'Overflow Report'!$AA326="August"),'Overflow Report'!$N326,"0")</f>
        <v>0</v>
      </c>
      <c r="AE328" s="176" t="str">
        <f>IF(AND('Overflow Report'!$L326="SSO, Dry Weather",'Overflow Report'!$AA326="September"),'Overflow Report'!$N326,"0")</f>
        <v>0</v>
      </c>
      <c r="AF328" s="176" t="str">
        <f>IF(AND('Overflow Report'!$L326="SSO, Dry Weather",'Overflow Report'!$AA326="October"),'Overflow Report'!$N326,"0")</f>
        <v>0</v>
      </c>
      <c r="AG328" s="176" t="str">
        <f>IF(AND('Overflow Report'!$L326="SSO, Dry Weather",'Overflow Report'!$AA326="November"),'Overflow Report'!$N326,"0")</f>
        <v>0</v>
      </c>
      <c r="AH328" s="176" t="str">
        <f>IF(AND('Overflow Report'!$L326="SSO, Dry Weather",'Overflow Report'!$AA326="December"),'Overflow Report'!$N326,"0")</f>
        <v>0</v>
      </c>
      <c r="AI328" s="176"/>
      <c r="AJ328" s="176" t="str">
        <f>IF(AND('Overflow Report'!$L326="SSO, Wet Weather",'Overflow Report'!$AA326="January"),'Overflow Report'!$N326,"0")</f>
        <v>0</v>
      </c>
      <c r="AK328" s="176" t="str">
        <f>IF(AND('Overflow Report'!$L326="SSO, Wet Weather",'Overflow Report'!$AA326="February"),'Overflow Report'!$N326,"0")</f>
        <v>0</v>
      </c>
      <c r="AL328" s="176" t="str">
        <f>IF(AND('Overflow Report'!$L326="SSO, Wet Weather",'Overflow Report'!$AA326="March"),'Overflow Report'!$N326,"0")</f>
        <v>0</v>
      </c>
      <c r="AM328" s="176" t="str">
        <f>IF(AND('Overflow Report'!$L326="SSO, Wet Weather",'Overflow Report'!$AA326="April"),'Overflow Report'!$N326,"0")</f>
        <v>0</v>
      </c>
      <c r="AN328" s="176" t="str">
        <f>IF(AND('Overflow Report'!$L326="SSO, Wet Weather",'Overflow Report'!$AA326="May"),'Overflow Report'!$N326,"0")</f>
        <v>0</v>
      </c>
      <c r="AO328" s="176" t="str">
        <f>IF(AND('Overflow Report'!$L326="SSO, Wet Weather",'Overflow Report'!$AA326="June"),'Overflow Report'!$N326,"0")</f>
        <v>0</v>
      </c>
      <c r="AP328" s="176" t="str">
        <f>IF(AND('Overflow Report'!$L326="SSO, Wet Weather",'Overflow Report'!$AA326="July"),'Overflow Report'!$N326,"0")</f>
        <v>0</v>
      </c>
      <c r="AQ328" s="176" t="str">
        <f>IF(AND('Overflow Report'!$L326="SSO, Wet Weather",'Overflow Report'!$AA326="August"),'Overflow Report'!$N326,"0")</f>
        <v>0</v>
      </c>
      <c r="AR328" s="176" t="str">
        <f>IF(AND('Overflow Report'!$L326="SSO, Wet Weather",'Overflow Report'!$AA326="September"),'Overflow Report'!$N326,"0")</f>
        <v>0</v>
      </c>
      <c r="AS328" s="176" t="str">
        <f>IF(AND('Overflow Report'!$L326="SSO, Wet Weather",'Overflow Report'!$AA326="October"),'Overflow Report'!$N326,"0")</f>
        <v>0</v>
      </c>
      <c r="AT328" s="176" t="str">
        <f>IF(AND('Overflow Report'!$L326="SSO, Wet Weather",'Overflow Report'!$AA326="November"),'Overflow Report'!$N326,"0")</f>
        <v>0</v>
      </c>
      <c r="AU328" s="176" t="str">
        <f>IF(AND('Overflow Report'!$L326="SSO, Wet Weather",'Overflow Report'!$AA326="December"),'Overflow Report'!$N326,"0")</f>
        <v>0</v>
      </c>
      <c r="AV328" s="176"/>
      <c r="AW328" s="176" t="str">
        <f>IF(AND('Overflow Report'!$L326="Release [Sewer], Dry Weather",'Overflow Report'!$AA326="January"),'Overflow Report'!$N326,"0")</f>
        <v>0</v>
      </c>
      <c r="AX328" s="176" t="str">
        <f>IF(AND('Overflow Report'!$L326="Release [Sewer], Dry Weather",'Overflow Report'!$AA326="February"),'Overflow Report'!$N326,"0")</f>
        <v>0</v>
      </c>
      <c r="AY328" s="176" t="str">
        <f>IF(AND('Overflow Report'!$L326="Release [Sewer], Dry Weather",'Overflow Report'!$AA326="March"),'Overflow Report'!$N326,"0")</f>
        <v>0</v>
      </c>
      <c r="AZ328" s="176" t="str">
        <f>IF(AND('Overflow Report'!$L326="Release [Sewer], Dry Weather",'Overflow Report'!$AA326="April"),'Overflow Report'!$N326,"0")</f>
        <v>0</v>
      </c>
      <c r="BA328" s="176" t="str">
        <f>IF(AND('Overflow Report'!$L326="Release [Sewer], Dry Weather",'Overflow Report'!$AA326="May"),'Overflow Report'!$N326,"0")</f>
        <v>0</v>
      </c>
      <c r="BB328" s="176" t="str">
        <f>IF(AND('Overflow Report'!$L326="Release [Sewer], Dry Weather",'Overflow Report'!$AA326="June"),'Overflow Report'!$N326,"0")</f>
        <v>0</v>
      </c>
      <c r="BC328" s="176" t="str">
        <f>IF(AND('Overflow Report'!$L326="Release [Sewer], Dry Weather",'Overflow Report'!$AA326="July"),'Overflow Report'!$N326,"0")</f>
        <v>0</v>
      </c>
      <c r="BD328" s="176" t="str">
        <f>IF(AND('Overflow Report'!$L326="Release [Sewer], Dry Weather",'Overflow Report'!$AA326="August"),'Overflow Report'!$N326,"0")</f>
        <v>0</v>
      </c>
      <c r="BE328" s="176" t="str">
        <f>IF(AND('Overflow Report'!$L326="Release [Sewer], Dry Weather",'Overflow Report'!$AA326="September"),'Overflow Report'!$N326,"0")</f>
        <v>0</v>
      </c>
      <c r="BF328" s="176" t="str">
        <f>IF(AND('Overflow Report'!$L326="Release [Sewer], Dry Weather",'Overflow Report'!$AA326="October"),'Overflow Report'!$N326,"0")</f>
        <v>0</v>
      </c>
      <c r="BG328" s="176" t="str">
        <f>IF(AND('Overflow Report'!$L326="Release [Sewer], Dry Weather",'Overflow Report'!$AA326="November"),'Overflow Report'!$N326,"0")</f>
        <v>0</v>
      </c>
      <c r="BH328" s="176" t="str">
        <f>IF(AND('Overflow Report'!$L326="Release [Sewer], Dry Weather",'Overflow Report'!$AA326="December"),'Overflow Report'!$N326,"0")</f>
        <v>0</v>
      </c>
      <c r="BI328" s="176"/>
      <c r="BJ328" s="176" t="str">
        <f>IF(AND('Overflow Report'!$L326="Release [Sewer], Wet Weather",'Overflow Report'!$AA326="January"),'Overflow Report'!$N326,"0")</f>
        <v>0</v>
      </c>
      <c r="BK328" s="176" t="str">
        <f>IF(AND('Overflow Report'!$L326="Release [Sewer], Wet Weather",'Overflow Report'!$AA326="February"),'Overflow Report'!$N326,"0")</f>
        <v>0</v>
      </c>
      <c r="BL328" s="176" t="str">
        <f>IF(AND('Overflow Report'!$L326="Release [Sewer], Wet Weather",'Overflow Report'!$AA326="March"),'Overflow Report'!$N326,"0")</f>
        <v>0</v>
      </c>
      <c r="BM328" s="176" t="str">
        <f>IF(AND('Overflow Report'!$L326="Release [Sewer], Wet Weather",'Overflow Report'!$AA326="April"),'Overflow Report'!$N326,"0")</f>
        <v>0</v>
      </c>
      <c r="BN328" s="176" t="str">
        <f>IF(AND('Overflow Report'!$L326="Release [Sewer], Wet Weather",'Overflow Report'!$AA326="May"),'Overflow Report'!$N326,"0")</f>
        <v>0</v>
      </c>
      <c r="BO328" s="176" t="str">
        <f>IF(AND('Overflow Report'!$L326="Release [Sewer], Wet Weather",'Overflow Report'!$AA326="June"),'Overflow Report'!$N326,"0")</f>
        <v>0</v>
      </c>
      <c r="BP328" s="176" t="str">
        <f>IF(AND('Overflow Report'!$L326="Release [Sewer], Wet Weather",'Overflow Report'!$AA326="July"),'Overflow Report'!$N326,"0")</f>
        <v>0</v>
      </c>
      <c r="BQ328" s="176" t="str">
        <f>IF(AND('Overflow Report'!$L326="Release [Sewer], Wet Weather",'Overflow Report'!$AA326="August"),'Overflow Report'!$N326,"0")</f>
        <v>0</v>
      </c>
      <c r="BR328" s="176" t="str">
        <f>IF(AND('Overflow Report'!$L326="Release [Sewer], Wet Weather",'Overflow Report'!$AA326="September"),'Overflow Report'!$N326,"0")</f>
        <v>0</v>
      </c>
      <c r="BS328" s="176" t="str">
        <f>IF(AND('Overflow Report'!$L326="Release [Sewer], Wet Weather",'Overflow Report'!$AA326="October"),'Overflow Report'!$N326,"0")</f>
        <v>0</v>
      </c>
      <c r="BT328" s="176" t="str">
        <f>IF(AND('Overflow Report'!$L326="Release [Sewer], Wet Weather",'Overflow Report'!$AA326="November"),'Overflow Report'!$N326,"0")</f>
        <v>0</v>
      </c>
      <c r="BU328" s="176" t="str">
        <f>IF(AND('Overflow Report'!$L326="Release [Sewer], Wet Weather",'Overflow Report'!$AA326="December"),'Overflow Report'!$N326,"0")</f>
        <v>0</v>
      </c>
      <c r="BV328" s="176"/>
      <c r="BW328" s="176"/>
      <c r="BX328" s="176"/>
      <c r="BY328" s="176"/>
      <c r="BZ328" s="176"/>
      <c r="CA328" s="176"/>
      <c r="CB328" s="176"/>
      <c r="CC328" s="176"/>
      <c r="CD328" s="176"/>
      <c r="CE328" s="176"/>
      <c r="CF328" s="176"/>
      <c r="CG328" s="176"/>
      <c r="CH328" s="176"/>
      <c r="CI328" s="176"/>
      <c r="CJ328" s="176"/>
      <c r="DK328" s="159"/>
      <c r="DL328" s="159"/>
      <c r="DM328" s="159"/>
      <c r="DN328" s="159"/>
      <c r="DO328" s="159"/>
      <c r="DP328" s="159"/>
      <c r="DQ328" s="159"/>
      <c r="DR328" s="159"/>
      <c r="DS328" s="159"/>
      <c r="DT328" s="159"/>
      <c r="DU328" s="159"/>
      <c r="DV328" s="159"/>
      <c r="DW328" s="159"/>
      <c r="DX328" s="159"/>
    </row>
    <row r="329" spans="3:128" s="173" customFormat="1" ht="15">
      <c r="C329" s="174"/>
      <c r="D329" s="174"/>
      <c r="E329" s="174"/>
      <c r="R329" s="176"/>
      <c r="S329" s="176"/>
      <c r="T329" s="176"/>
      <c r="U329" s="176"/>
      <c r="V329" s="176"/>
      <c r="W329" s="176" t="str">
        <f>IF(AND('Overflow Report'!$L327="SSO, Dry Weather",'Overflow Report'!$AA327="January"),'Overflow Report'!$N327,"0")</f>
        <v>0</v>
      </c>
      <c r="X329" s="176" t="str">
        <f>IF(AND('Overflow Report'!$L327="SSO, Dry Weather",'Overflow Report'!$AA327="February"),'Overflow Report'!$N327,"0")</f>
        <v>0</v>
      </c>
      <c r="Y329" s="176" t="str">
        <f>IF(AND('Overflow Report'!$L327="SSO, Dry Weather",'Overflow Report'!$AA327="March"),'Overflow Report'!$N327,"0")</f>
        <v>0</v>
      </c>
      <c r="Z329" s="176" t="str">
        <f>IF(AND('Overflow Report'!$L327="SSO, Dry Weather",'Overflow Report'!$AA327="April"),'Overflow Report'!$N327,"0")</f>
        <v>0</v>
      </c>
      <c r="AA329" s="176" t="str">
        <f>IF(AND('Overflow Report'!$L327="SSO, Dry Weather",'Overflow Report'!$AA327="May"),'Overflow Report'!$N327,"0")</f>
        <v>0</v>
      </c>
      <c r="AB329" s="176" t="str">
        <f>IF(AND('Overflow Report'!$L327="SSO, Dry Weather",'Overflow Report'!$AA327="June"),'Overflow Report'!$N327,"0")</f>
        <v>0</v>
      </c>
      <c r="AC329" s="176" t="str">
        <f>IF(AND('Overflow Report'!$L327="SSO, Dry Weather",'Overflow Report'!$AA327="July"),'Overflow Report'!$N327,"0")</f>
        <v>0</v>
      </c>
      <c r="AD329" s="176" t="str">
        <f>IF(AND('Overflow Report'!$L327="SSO, Dry Weather",'Overflow Report'!$AA327="August"),'Overflow Report'!$N327,"0")</f>
        <v>0</v>
      </c>
      <c r="AE329" s="176" t="str">
        <f>IF(AND('Overflow Report'!$L327="SSO, Dry Weather",'Overflow Report'!$AA327="September"),'Overflow Report'!$N327,"0")</f>
        <v>0</v>
      </c>
      <c r="AF329" s="176" t="str">
        <f>IF(AND('Overflow Report'!$L327="SSO, Dry Weather",'Overflow Report'!$AA327="October"),'Overflow Report'!$N327,"0")</f>
        <v>0</v>
      </c>
      <c r="AG329" s="176" t="str">
        <f>IF(AND('Overflow Report'!$L327="SSO, Dry Weather",'Overflow Report'!$AA327="November"),'Overflow Report'!$N327,"0")</f>
        <v>0</v>
      </c>
      <c r="AH329" s="176" t="str">
        <f>IF(AND('Overflow Report'!$L327="SSO, Dry Weather",'Overflow Report'!$AA327="December"),'Overflow Report'!$N327,"0")</f>
        <v>0</v>
      </c>
      <c r="AI329" s="176"/>
      <c r="AJ329" s="176" t="str">
        <f>IF(AND('Overflow Report'!$L327="SSO, Wet Weather",'Overflow Report'!$AA327="January"),'Overflow Report'!$N327,"0")</f>
        <v>0</v>
      </c>
      <c r="AK329" s="176" t="str">
        <f>IF(AND('Overflow Report'!$L327="SSO, Wet Weather",'Overflow Report'!$AA327="February"),'Overflow Report'!$N327,"0")</f>
        <v>0</v>
      </c>
      <c r="AL329" s="176" t="str">
        <f>IF(AND('Overflow Report'!$L327="SSO, Wet Weather",'Overflow Report'!$AA327="March"),'Overflow Report'!$N327,"0")</f>
        <v>0</v>
      </c>
      <c r="AM329" s="176" t="str">
        <f>IF(AND('Overflow Report'!$L327="SSO, Wet Weather",'Overflow Report'!$AA327="April"),'Overflow Report'!$N327,"0")</f>
        <v>0</v>
      </c>
      <c r="AN329" s="176" t="str">
        <f>IF(AND('Overflow Report'!$L327="SSO, Wet Weather",'Overflow Report'!$AA327="May"),'Overflow Report'!$N327,"0")</f>
        <v>0</v>
      </c>
      <c r="AO329" s="176" t="str">
        <f>IF(AND('Overflow Report'!$L327="SSO, Wet Weather",'Overflow Report'!$AA327="June"),'Overflow Report'!$N327,"0")</f>
        <v>0</v>
      </c>
      <c r="AP329" s="176" t="str">
        <f>IF(AND('Overflow Report'!$L327="SSO, Wet Weather",'Overflow Report'!$AA327="July"),'Overflow Report'!$N327,"0")</f>
        <v>0</v>
      </c>
      <c r="AQ329" s="176" t="str">
        <f>IF(AND('Overflow Report'!$L327="SSO, Wet Weather",'Overflow Report'!$AA327="August"),'Overflow Report'!$N327,"0")</f>
        <v>0</v>
      </c>
      <c r="AR329" s="176" t="str">
        <f>IF(AND('Overflow Report'!$L327="SSO, Wet Weather",'Overflow Report'!$AA327="September"),'Overflow Report'!$N327,"0")</f>
        <v>0</v>
      </c>
      <c r="AS329" s="176" t="str">
        <f>IF(AND('Overflow Report'!$L327="SSO, Wet Weather",'Overflow Report'!$AA327="October"),'Overflow Report'!$N327,"0")</f>
        <v>0</v>
      </c>
      <c r="AT329" s="176" t="str">
        <f>IF(AND('Overflow Report'!$L327="SSO, Wet Weather",'Overflow Report'!$AA327="November"),'Overflow Report'!$N327,"0")</f>
        <v>0</v>
      </c>
      <c r="AU329" s="176" t="str">
        <f>IF(AND('Overflow Report'!$L327="SSO, Wet Weather",'Overflow Report'!$AA327="December"),'Overflow Report'!$N327,"0")</f>
        <v>0</v>
      </c>
      <c r="AV329" s="176"/>
      <c r="AW329" s="176" t="str">
        <f>IF(AND('Overflow Report'!$L327="Release [Sewer], Dry Weather",'Overflow Report'!$AA327="January"),'Overflow Report'!$N327,"0")</f>
        <v>0</v>
      </c>
      <c r="AX329" s="176" t="str">
        <f>IF(AND('Overflow Report'!$L327="Release [Sewer], Dry Weather",'Overflow Report'!$AA327="February"),'Overflow Report'!$N327,"0")</f>
        <v>0</v>
      </c>
      <c r="AY329" s="176" t="str">
        <f>IF(AND('Overflow Report'!$L327="Release [Sewer], Dry Weather",'Overflow Report'!$AA327="March"),'Overflow Report'!$N327,"0")</f>
        <v>0</v>
      </c>
      <c r="AZ329" s="176" t="str">
        <f>IF(AND('Overflow Report'!$L327="Release [Sewer], Dry Weather",'Overflow Report'!$AA327="April"),'Overflow Report'!$N327,"0")</f>
        <v>0</v>
      </c>
      <c r="BA329" s="176" t="str">
        <f>IF(AND('Overflow Report'!$L327="Release [Sewer], Dry Weather",'Overflow Report'!$AA327="May"),'Overflow Report'!$N327,"0")</f>
        <v>0</v>
      </c>
      <c r="BB329" s="176" t="str">
        <f>IF(AND('Overflow Report'!$L327="Release [Sewer], Dry Weather",'Overflow Report'!$AA327="June"),'Overflow Report'!$N327,"0")</f>
        <v>0</v>
      </c>
      <c r="BC329" s="176" t="str">
        <f>IF(AND('Overflow Report'!$L327="Release [Sewer], Dry Weather",'Overflow Report'!$AA327="July"),'Overflow Report'!$N327,"0")</f>
        <v>0</v>
      </c>
      <c r="BD329" s="176" t="str">
        <f>IF(AND('Overflow Report'!$L327="Release [Sewer], Dry Weather",'Overflow Report'!$AA327="August"),'Overflow Report'!$N327,"0")</f>
        <v>0</v>
      </c>
      <c r="BE329" s="176" t="str">
        <f>IF(AND('Overflow Report'!$L327="Release [Sewer], Dry Weather",'Overflow Report'!$AA327="September"),'Overflow Report'!$N327,"0")</f>
        <v>0</v>
      </c>
      <c r="BF329" s="176" t="str">
        <f>IF(AND('Overflow Report'!$L327="Release [Sewer], Dry Weather",'Overflow Report'!$AA327="October"),'Overflow Report'!$N327,"0")</f>
        <v>0</v>
      </c>
      <c r="BG329" s="176" t="str">
        <f>IF(AND('Overflow Report'!$L327="Release [Sewer], Dry Weather",'Overflow Report'!$AA327="November"),'Overflow Report'!$N327,"0")</f>
        <v>0</v>
      </c>
      <c r="BH329" s="176" t="str">
        <f>IF(AND('Overflow Report'!$L327="Release [Sewer], Dry Weather",'Overflow Report'!$AA327="December"),'Overflow Report'!$N327,"0")</f>
        <v>0</v>
      </c>
      <c r="BI329" s="176"/>
      <c r="BJ329" s="176" t="str">
        <f>IF(AND('Overflow Report'!$L327="Release [Sewer], Wet Weather",'Overflow Report'!$AA327="January"),'Overflow Report'!$N327,"0")</f>
        <v>0</v>
      </c>
      <c r="BK329" s="176" t="str">
        <f>IF(AND('Overflow Report'!$L327="Release [Sewer], Wet Weather",'Overflow Report'!$AA327="February"),'Overflow Report'!$N327,"0")</f>
        <v>0</v>
      </c>
      <c r="BL329" s="176" t="str">
        <f>IF(AND('Overflow Report'!$L327="Release [Sewer], Wet Weather",'Overflow Report'!$AA327="March"),'Overflow Report'!$N327,"0")</f>
        <v>0</v>
      </c>
      <c r="BM329" s="176" t="str">
        <f>IF(AND('Overflow Report'!$L327="Release [Sewer], Wet Weather",'Overflow Report'!$AA327="April"),'Overflow Report'!$N327,"0")</f>
        <v>0</v>
      </c>
      <c r="BN329" s="176" t="str">
        <f>IF(AND('Overflow Report'!$L327="Release [Sewer], Wet Weather",'Overflow Report'!$AA327="May"),'Overflow Report'!$N327,"0")</f>
        <v>0</v>
      </c>
      <c r="BO329" s="176" t="str">
        <f>IF(AND('Overflow Report'!$L327="Release [Sewer], Wet Weather",'Overflow Report'!$AA327="June"),'Overflow Report'!$N327,"0")</f>
        <v>0</v>
      </c>
      <c r="BP329" s="176" t="str">
        <f>IF(AND('Overflow Report'!$L327="Release [Sewer], Wet Weather",'Overflow Report'!$AA327="July"),'Overflow Report'!$N327,"0")</f>
        <v>0</v>
      </c>
      <c r="BQ329" s="176" t="str">
        <f>IF(AND('Overflow Report'!$L327="Release [Sewer], Wet Weather",'Overflow Report'!$AA327="August"),'Overflow Report'!$N327,"0")</f>
        <v>0</v>
      </c>
      <c r="BR329" s="176" t="str">
        <f>IF(AND('Overflow Report'!$L327="Release [Sewer], Wet Weather",'Overflow Report'!$AA327="September"),'Overflow Report'!$N327,"0")</f>
        <v>0</v>
      </c>
      <c r="BS329" s="176" t="str">
        <f>IF(AND('Overflow Report'!$L327="Release [Sewer], Wet Weather",'Overflow Report'!$AA327="October"),'Overflow Report'!$N327,"0")</f>
        <v>0</v>
      </c>
      <c r="BT329" s="176" t="str">
        <f>IF(AND('Overflow Report'!$L327="Release [Sewer], Wet Weather",'Overflow Report'!$AA327="November"),'Overflow Report'!$N327,"0")</f>
        <v>0</v>
      </c>
      <c r="BU329" s="176" t="str">
        <f>IF(AND('Overflow Report'!$L327="Release [Sewer], Wet Weather",'Overflow Report'!$AA327="December"),'Overflow Report'!$N327,"0")</f>
        <v>0</v>
      </c>
      <c r="BV329" s="176"/>
      <c r="BW329" s="176"/>
      <c r="BX329" s="176"/>
      <c r="BY329" s="176"/>
      <c r="BZ329" s="176"/>
      <c r="CA329" s="176"/>
      <c r="CB329" s="176"/>
      <c r="CC329" s="176"/>
      <c r="CD329" s="176"/>
      <c r="CE329" s="176"/>
      <c r="CF329" s="176"/>
      <c r="CG329" s="176"/>
      <c r="CH329" s="176"/>
      <c r="CI329" s="176"/>
      <c r="CJ329" s="176"/>
      <c r="DK329" s="159"/>
      <c r="DL329" s="159"/>
      <c r="DM329" s="159"/>
      <c r="DN329" s="159"/>
      <c r="DO329" s="159"/>
      <c r="DP329" s="159"/>
      <c r="DQ329" s="159"/>
      <c r="DR329" s="159"/>
      <c r="DS329" s="159"/>
      <c r="DT329" s="159"/>
      <c r="DU329" s="159"/>
      <c r="DV329" s="159"/>
      <c r="DW329" s="159"/>
      <c r="DX329" s="159"/>
    </row>
    <row r="330" spans="3:128" s="173" customFormat="1" ht="15">
      <c r="C330" s="174"/>
      <c r="D330" s="174"/>
      <c r="E330" s="174"/>
      <c r="R330" s="176"/>
      <c r="S330" s="176"/>
      <c r="T330" s="176"/>
      <c r="U330" s="176"/>
      <c r="V330" s="176"/>
      <c r="W330" s="176" t="str">
        <f>IF(AND('Overflow Report'!$L328="SSO, Dry Weather",'Overflow Report'!$AA328="January"),'Overflow Report'!$N328,"0")</f>
        <v>0</v>
      </c>
      <c r="X330" s="176" t="str">
        <f>IF(AND('Overflow Report'!$L328="SSO, Dry Weather",'Overflow Report'!$AA328="February"),'Overflow Report'!$N328,"0")</f>
        <v>0</v>
      </c>
      <c r="Y330" s="176" t="str">
        <f>IF(AND('Overflow Report'!$L328="SSO, Dry Weather",'Overflow Report'!$AA328="March"),'Overflow Report'!$N328,"0")</f>
        <v>0</v>
      </c>
      <c r="Z330" s="176" t="str">
        <f>IF(AND('Overflow Report'!$L328="SSO, Dry Weather",'Overflow Report'!$AA328="April"),'Overflow Report'!$N328,"0")</f>
        <v>0</v>
      </c>
      <c r="AA330" s="176" t="str">
        <f>IF(AND('Overflow Report'!$L328="SSO, Dry Weather",'Overflow Report'!$AA328="May"),'Overflow Report'!$N328,"0")</f>
        <v>0</v>
      </c>
      <c r="AB330" s="176" t="str">
        <f>IF(AND('Overflow Report'!$L328="SSO, Dry Weather",'Overflow Report'!$AA328="June"),'Overflow Report'!$N328,"0")</f>
        <v>0</v>
      </c>
      <c r="AC330" s="176" t="str">
        <f>IF(AND('Overflow Report'!$L328="SSO, Dry Weather",'Overflow Report'!$AA328="July"),'Overflow Report'!$N328,"0")</f>
        <v>0</v>
      </c>
      <c r="AD330" s="176" t="str">
        <f>IF(AND('Overflow Report'!$L328="SSO, Dry Weather",'Overflow Report'!$AA328="August"),'Overflow Report'!$N328,"0")</f>
        <v>0</v>
      </c>
      <c r="AE330" s="176" t="str">
        <f>IF(AND('Overflow Report'!$L328="SSO, Dry Weather",'Overflow Report'!$AA328="September"),'Overflow Report'!$N328,"0")</f>
        <v>0</v>
      </c>
      <c r="AF330" s="176" t="str">
        <f>IF(AND('Overflow Report'!$L328="SSO, Dry Weather",'Overflow Report'!$AA328="October"),'Overflow Report'!$N328,"0")</f>
        <v>0</v>
      </c>
      <c r="AG330" s="176" t="str">
        <f>IF(AND('Overflow Report'!$L328="SSO, Dry Weather",'Overflow Report'!$AA328="November"),'Overflow Report'!$N328,"0")</f>
        <v>0</v>
      </c>
      <c r="AH330" s="176" t="str">
        <f>IF(AND('Overflow Report'!$L328="SSO, Dry Weather",'Overflow Report'!$AA328="December"),'Overflow Report'!$N328,"0")</f>
        <v>0</v>
      </c>
      <c r="AI330" s="176"/>
      <c r="AJ330" s="176" t="str">
        <f>IF(AND('Overflow Report'!$L328="SSO, Wet Weather",'Overflow Report'!$AA328="January"),'Overflow Report'!$N328,"0")</f>
        <v>0</v>
      </c>
      <c r="AK330" s="176" t="str">
        <f>IF(AND('Overflow Report'!$L328="SSO, Wet Weather",'Overflow Report'!$AA328="February"),'Overflow Report'!$N328,"0")</f>
        <v>0</v>
      </c>
      <c r="AL330" s="176" t="str">
        <f>IF(AND('Overflow Report'!$L328="SSO, Wet Weather",'Overflow Report'!$AA328="March"),'Overflow Report'!$N328,"0")</f>
        <v>0</v>
      </c>
      <c r="AM330" s="176" t="str">
        <f>IF(AND('Overflow Report'!$L328="SSO, Wet Weather",'Overflow Report'!$AA328="April"),'Overflow Report'!$N328,"0")</f>
        <v>0</v>
      </c>
      <c r="AN330" s="176" t="str">
        <f>IF(AND('Overflow Report'!$L328="SSO, Wet Weather",'Overflow Report'!$AA328="May"),'Overflow Report'!$N328,"0")</f>
        <v>0</v>
      </c>
      <c r="AO330" s="176" t="str">
        <f>IF(AND('Overflow Report'!$L328="SSO, Wet Weather",'Overflow Report'!$AA328="June"),'Overflow Report'!$N328,"0")</f>
        <v>0</v>
      </c>
      <c r="AP330" s="176" t="str">
        <f>IF(AND('Overflow Report'!$L328="SSO, Wet Weather",'Overflow Report'!$AA328="July"),'Overflow Report'!$N328,"0")</f>
        <v>0</v>
      </c>
      <c r="AQ330" s="176" t="str">
        <f>IF(AND('Overflow Report'!$L328="SSO, Wet Weather",'Overflow Report'!$AA328="August"),'Overflow Report'!$N328,"0")</f>
        <v>0</v>
      </c>
      <c r="AR330" s="176" t="str">
        <f>IF(AND('Overflow Report'!$L328="SSO, Wet Weather",'Overflow Report'!$AA328="September"),'Overflow Report'!$N328,"0")</f>
        <v>0</v>
      </c>
      <c r="AS330" s="176" t="str">
        <f>IF(AND('Overflow Report'!$L328="SSO, Wet Weather",'Overflow Report'!$AA328="October"),'Overflow Report'!$N328,"0")</f>
        <v>0</v>
      </c>
      <c r="AT330" s="176" t="str">
        <f>IF(AND('Overflow Report'!$L328="SSO, Wet Weather",'Overflow Report'!$AA328="November"),'Overflow Report'!$N328,"0")</f>
        <v>0</v>
      </c>
      <c r="AU330" s="176" t="str">
        <f>IF(AND('Overflow Report'!$L328="SSO, Wet Weather",'Overflow Report'!$AA328="December"),'Overflow Report'!$N328,"0")</f>
        <v>0</v>
      </c>
      <c r="AV330" s="176"/>
      <c r="AW330" s="176" t="str">
        <f>IF(AND('Overflow Report'!$L328="Release [Sewer], Dry Weather",'Overflow Report'!$AA328="January"),'Overflow Report'!$N328,"0")</f>
        <v>0</v>
      </c>
      <c r="AX330" s="176" t="str">
        <f>IF(AND('Overflow Report'!$L328="Release [Sewer], Dry Weather",'Overflow Report'!$AA328="February"),'Overflow Report'!$N328,"0")</f>
        <v>0</v>
      </c>
      <c r="AY330" s="176" t="str">
        <f>IF(AND('Overflow Report'!$L328="Release [Sewer], Dry Weather",'Overflow Report'!$AA328="March"),'Overflow Report'!$N328,"0")</f>
        <v>0</v>
      </c>
      <c r="AZ330" s="176" t="str">
        <f>IF(AND('Overflow Report'!$L328="Release [Sewer], Dry Weather",'Overflow Report'!$AA328="April"),'Overflow Report'!$N328,"0")</f>
        <v>0</v>
      </c>
      <c r="BA330" s="176" t="str">
        <f>IF(AND('Overflow Report'!$L328="Release [Sewer], Dry Weather",'Overflow Report'!$AA328="May"),'Overflow Report'!$N328,"0")</f>
        <v>0</v>
      </c>
      <c r="BB330" s="176" t="str">
        <f>IF(AND('Overflow Report'!$L328="Release [Sewer], Dry Weather",'Overflow Report'!$AA328="June"),'Overflow Report'!$N328,"0")</f>
        <v>0</v>
      </c>
      <c r="BC330" s="176" t="str">
        <f>IF(AND('Overflow Report'!$L328="Release [Sewer], Dry Weather",'Overflow Report'!$AA328="July"),'Overflow Report'!$N328,"0")</f>
        <v>0</v>
      </c>
      <c r="BD330" s="176" t="str">
        <f>IF(AND('Overflow Report'!$L328="Release [Sewer], Dry Weather",'Overflow Report'!$AA328="August"),'Overflow Report'!$N328,"0")</f>
        <v>0</v>
      </c>
      <c r="BE330" s="176" t="str">
        <f>IF(AND('Overflow Report'!$L328="Release [Sewer], Dry Weather",'Overflow Report'!$AA328="September"),'Overflow Report'!$N328,"0")</f>
        <v>0</v>
      </c>
      <c r="BF330" s="176" t="str">
        <f>IF(AND('Overflow Report'!$L328="Release [Sewer], Dry Weather",'Overflow Report'!$AA328="October"),'Overflow Report'!$N328,"0")</f>
        <v>0</v>
      </c>
      <c r="BG330" s="176" t="str">
        <f>IF(AND('Overflow Report'!$L328="Release [Sewer], Dry Weather",'Overflow Report'!$AA328="November"),'Overflow Report'!$N328,"0")</f>
        <v>0</v>
      </c>
      <c r="BH330" s="176" t="str">
        <f>IF(AND('Overflow Report'!$L328="Release [Sewer], Dry Weather",'Overflow Report'!$AA328="December"),'Overflow Report'!$N328,"0")</f>
        <v>0</v>
      </c>
      <c r="BI330" s="176"/>
      <c r="BJ330" s="176" t="str">
        <f>IF(AND('Overflow Report'!$L328="Release [Sewer], Wet Weather",'Overflow Report'!$AA328="January"),'Overflow Report'!$N328,"0")</f>
        <v>0</v>
      </c>
      <c r="BK330" s="176" t="str">
        <f>IF(AND('Overflow Report'!$L328="Release [Sewer], Wet Weather",'Overflow Report'!$AA328="February"),'Overflow Report'!$N328,"0")</f>
        <v>0</v>
      </c>
      <c r="BL330" s="176" t="str">
        <f>IF(AND('Overflow Report'!$L328="Release [Sewer], Wet Weather",'Overflow Report'!$AA328="March"),'Overflow Report'!$N328,"0")</f>
        <v>0</v>
      </c>
      <c r="BM330" s="176" t="str">
        <f>IF(AND('Overflow Report'!$L328="Release [Sewer], Wet Weather",'Overflow Report'!$AA328="April"),'Overflow Report'!$N328,"0")</f>
        <v>0</v>
      </c>
      <c r="BN330" s="176" t="str">
        <f>IF(AND('Overflow Report'!$L328="Release [Sewer], Wet Weather",'Overflow Report'!$AA328="May"),'Overflow Report'!$N328,"0")</f>
        <v>0</v>
      </c>
      <c r="BO330" s="176" t="str">
        <f>IF(AND('Overflow Report'!$L328="Release [Sewer], Wet Weather",'Overflow Report'!$AA328="June"),'Overflow Report'!$N328,"0")</f>
        <v>0</v>
      </c>
      <c r="BP330" s="176" t="str">
        <f>IF(AND('Overflow Report'!$L328="Release [Sewer], Wet Weather",'Overflow Report'!$AA328="July"),'Overflow Report'!$N328,"0")</f>
        <v>0</v>
      </c>
      <c r="BQ330" s="176" t="str">
        <f>IF(AND('Overflow Report'!$L328="Release [Sewer], Wet Weather",'Overflow Report'!$AA328="August"),'Overflow Report'!$N328,"0")</f>
        <v>0</v>
      </c>
      <c r="BR330" s="176" t="str">
        <f>IF(AND('Overflow Report'!$L328="Release [Sewer], Wet Weather",'Overflow Report'!$AA328="September"),'Overflow Report'!$N328,"0")</f>
        <v>0</v>
      </c>
      <c r="BS330" s="176" t="str">
        <f>IF(AND('Overflow Report'!$L328="Release [Sewer], Wet Weather",'Overflow Report'!$AA328="October"),'Overflow Report'!$N328,"0")</f>
        <v>0</v>
      </c>
      <c r="BT330" s="176" t="str">
        <f>IF(AND('Overflow Report'!$L328="Release [Sewer], Wet Weather",'Overflow Report'!$AA328="November"),'Overflow Report'!$N328,"0")</f>
        <v>0</v>
      </c>
      <c r="BU330" s="176" t="str">
        <f>IF(AND('Overflow Report'!$L328="Release [Sewer], Wet Weather",'Overflow Report'!$AA328="December"),'Overflow Report'!$N328,"0")</f>
        <v>0</v>
      </c>
      <c r="BV330" s="176"/>
      <c r="BW330" s="176"/>
      <c r="BX330" s="176"/>
      <c r="BY330" s="176"/>
      <c r="BZ330" s="176"/>
      <c r="CA330" s="176"/>
      <c r="CB330" s="176"/>
      <c r="CC330" s="176"/>
      <c r="CD330" s="176"/>
      <c r="CE330" s="176"/>
      <c r="CF330" s="176"/>
      <c r="CG330" s="176"/>
      <c r="CH330" s="176"/>
      <c r="CI330" s="176"/>
      <c r="CJ330" s="176"/>
      <c r="DK330" s="159"/>
      <c r="DL330" s="159"/>
      <c r="DM330" s="159"/>
      <c r="DN330" s="159"/>
      <c r="DO330" s="159"/>
      <c r="DP330" s="159"/>
      <c r="DQ330" s="159"/>
      <c r="DR330" s="159"/>
      <c r="DS330" s="159"/>
      <c r="DT330" s="159"/>
      <c r="DU330" s="159"/>
      <c r="DV330" s="159"/>
      <c r="DW330" s="159"/>
      <c r="DX330" s="159"/>
    </row>
    <row r="331" spans="3:128" s="173" customFormat="1" ht="15">
      <c r="C331" s="174"/>
      <c r="D331" s="174"/>
      <c r="E331" s="174"/>
      <c r="R331" s="176"/>
      <c r="S331" s="176"/>
      <c r="T331" s="176"/>
      <c r="U331" s="176"/>
      <c r="V331" s="176"/>
      <c r="W331" s="176" t="str">
        <f>IF(AND('Overflow Report'!$L329="SSO, Dry Weather",'Overflow Report'!$AA329="January"),'Overflow Report'!$N329,"0")</f>
        <v>0</v>
      </c>
      <c r="X331" s="176" t="str">
        <f>IF(AND('Overflow Report'!$L329="SSO, Dry Weather",'Overflow Report'!$AA329="February"),'Overflow Report'!$N329,"0")</f>
        <v>0</v>
      </c>
      <c r="Y331" s="176" t="str">
        <f>IF(AND('Overflow Report'!$L329="SSO, Dry Weather",'Overflow Report'!$AA329="March"),'Overflow Report'!$N329,"0")</f>
        <v>0</v>
      </c>
      <c r="Z331" s="176" t="str">
        <f>IF(AND('Overflow Report'!$L329="SSO, Dry Weather",'Overflow Report'!$AA329="April"),'Overflow Report'!$N329,"0")</f>
        <v>0</v>
      </c>
      <c r="AA331" s="176" t="str">
        <f>IF(AND('Overflow Report'!$L329="SSO, Dry Weather",'Overflow Report'!$AA329="May"),'Overflow Report'!$N329,"0")</f>
        <v>0</v>
      </c>
      <c r="AB331" s="176" t="str">
        <f>IF(AND('Overflow Report'!$L329="SSO, Dry Weather",'Overflow Report'!$AA329="June"),'Overflow Report'!$N329,"0")</f>
        <v>0</v>
      </c>
      <c r="AC331" s="176" t="str">
        <f>IF(AND('Overflow Report'!$L329="SSO, Dry Weather",'Overflow Report'!$AA329="July"),'Overflow Report'!$N329,"0")</f>
        <v>0</v>
      </c>
      <c r="AD331" s="176" t="str">
        <f>IF(AND('Overflow Report'!$L329="SSO, Dry Weather",'Overflow Report'!$AA329="August"),'Overflow Report'!$N329,"0")</f>
        <v>0</v>
      </c>
      <c r="AE331" s="176" t="str">
        <f>IF(AND('Overflow Report'!$L329="SSO, Dry Weather",'Overflow Report'!$AA329="September"),'Overflow Report'!$N329,"0")</f>
        <v>0</v>
      </c>
      <c r="AF331" s="176" t="str">
        <f>IF(AND('Overflow Report'!$L329="SSO, Dry Weather",'Overflow Report'!$AA329="October"),'Overflow Report'!$N329,"0")</f>
        <v>0</v>
      </c>
      <c r="AG331" s="176" t="str">
        <f>IF(AND('Overflow Report'!$L329="SSO, Dry Weather",'Overflow Report'!$AA329="November"),'Overflow Report'!$N329,"0")</f>
        <v>0</v>
      </c>
      <c r="AH331" s="176" t="str">
        <f>IF(AND('Overflow Report'!$L329="SSO, Dry Weather",'Overflow Report'!$AA329="December"),'Overflow Report'!$N329,"0")</f>
        <v>0</v>
      </c>
      <c r="AI331" s="176"/>
      <c r="AJ331" s="176" t="str">
        <f>IF(AND('Overflow Report'!$L329="SSO, Wet Weather",'Overflow Report'!$AA329="January"),'Overflow Report'!$N329,"0")</f>
        <v>0</v>
      </c>
      <c r="AK331" s="176" t="str">
        <f>IF(AND('Overflow Report'!$L329="SSO, Wet Weather",'Overflow Report'!$AA329="February"),'Overflow Report'!$N329,"0")</f>
        <v>0</v>
      </c>
      <c r="AL331" s="176" t="str">
        <f>IF(AND('Overflow Report'!$L329="SSO, Wet Weather",'Overflow Report'!$AA329="March"),'Overflow Report'!$N329,"0")</f>
        <v>0</v>
      </c>
      <c r="AM331" s="176" t="str">
        <f>IF(AND('Overflow Report'!$L329="SSO, Wet Weather",'Overflow Report'!$AA329="April"),'Overflow Report'!$N329,"0")</f>
        <v>0</v>
      </c>
      <c r="AN331" s="176" t="str">
        <f>IF(AND('Overflow Report'!$L329="SSO, Wet Weather",'Overflow Report'!$AA329="May"),'Overflow Report'!$N329,"0")</f>
        <v>0</v>
      </c>
      <c r="AO331" s="176" t="str">
        <f>IF(AND('Overflow Report'!$L329="SSO, Wet Weather",'Overflow Report'!$AA329="June"),'Overflow Report'!$N329,"0")</f>
        <v>0</v>
      </c>
      <c r="AP331" s="176" t="str">
        <f>IF(AND('Overflow Report'!$L329="SSO, Wet Weather",'Overflow Report'!$AA329="July"),'Overflow Report'!$N329,"0")</f>
        <v>0</v>
      </c>
      <c r="AQ331" s="176" t="str">
        <f>IF(AND('Overflow Report'!$L329="SSO, Wet Weather",'Overflow Report'!$AA329="August"),'Overflow Report'!$N329,"0")</f>
        <v>0</v>
      </c>
      <c r="AR331" s="176" t="str">
        <f>IF(AND('Overflow Report'!$L329="SSO, Wet Weather",'Overflow Report'!$AA329="September"),'Overflow Report'!$N329,"0")</f>
        <v>0</v>
      </c>
      <c r="AS331" s="176" t="str">
        <f>IF(AND('Overflow Report'!$L329="SSO, Wet Weather",'Overflow Report'!$AA329="October"),'Overflow Report'!$N329,"0")</f>
        <v>0</v>
      </c>
      <c r="AT331" s="176" t="str">
        <f>IF(AND('Overflow Report'!$L329="SSO, Wet Weather",'Overflow Report'!$AA329="November"),'Overflow Report'!$N329,"0")</f>
        <v>0</v>
      </c>
      <c r="AU331" s="176" t="str">
        <f>IF(AND('Overflow Report'!$L329="SSO, Wet Weather",'Overflow Report'!$AA329="December"),'Overflow Report'!$N329,"0")</f>
        <v>0</v>
      </c>
      <c r="AV331" s="176"/>
      <c r="AW331" s="176" t="str">
        <f>IF(AND('Overflow Report'!$L329="Release [Sewer], Dry Weather",'Overflow Report'!$AA329="January"),'Overflow Report'!$N329,"0")</f>
        <v>0</v>
      </c>
      <c r="AX331" s="176" t="str">
        <f>IF(AND('Overflow Report'!$L329="Release [Sewer], Dry Weather",'Overflow Report'!$AA329="February"),'Overflow Report'!$N329,"0")</f>
        <v>0</v>
      </c>
      <c r="AY331" s="176" t="str">
        <f>IF(AND('Overflow Report'!$L329="Release [Sewer], Dry Weather",'Overflow Report'!$AA329="March"),'Overflow Report'!$N329,"0")</f>
        <v>0</v>
      </c>
      <c r="AZ331" s="176" t="str">
        <f>IF(AND('Overflow Report'!$L329="Release [Sewer], Dry Weather",'Overflow Report'!$AA329="April"),'Overflow Report'!$N329,"0")</f>
        <v>0</v>
      </c>
      <c r="BA331" s="176" t="str">
        <f>IF(AND('Overflow Report'!$L329="Release [Sewer], Dry Weather",'Overflow Report'!$AA329="May"),'Overflow Report'!$N329,"0")</f>
        <v>0</v>
      </c>
      <c r="BB331" s="176" t="str">
        <f>IF(AND('Overflow Report'!$L329="Release [Sewer], Dry Weather",'Overflow Report'!$AA329="June"),'Overflow Report'!$N329,"0")</f>
        <v>0</v>
      </c>
      <c r="BC331" s="176" t="str">
        <f>IF(AND('Overflow Report'!$L329="Release [Sewer], Dry Weather",'Overflow Report'!$AA329="July"),'Overflow Report'!$N329,"0")</f>
        <v>0</v>
      </c>
      <c r="BD331" s="176" t="str">
        <f>IF(AND('Overflow Report'!$L329="Release [Sewer], Dry Weather",'Overflow Report'!$AA329="August"),'Overflow Report'!$N329,"0")</f>
        <v>0</v>
      </c>
      <c r="BE331" s="176" t="str">
        <f>IF(AND('Overflow Report'!$L329="Release [Sewer], Dry Weather",'Overflow Report'!$AA329="September"),'Overflow Report'!$N329,"0")</f>
        <v>0</v>
      </c>
      <c r="BF331" s="176" t="str">
        <f>IF(AND('Overflow Report'!$L329="Release [Sewer], Dry Weather",'Overflow Report'!$AA329="October"),'Overflow Report'!$N329,"0")</f>
        <v>0</v>
      </c>
      <c r="BG331" s="176" t="str">
        <f>IF(AND('Overflow Report'!$L329="Release [Sewer], Dry Weather",'Overflow Report'!$AA329="November"),'Overflow Report'!$N329,"0")</f>
        <v>0</v>
      </c>
      <c r="BH331" s="176" t="str">
        <f>IF(AND('Overflow Report'!$L329="Release [Sewer], Dry Weather",'Overflow Report'!$AA329="December"),'Overflow Report'!$N329,"0")</f>
        <v>0</v>
      </c>
      <c r="BI331" s="176"/>
      <c r="BJ331" s="176" t="str">
        <f>IF(AND('Overflow Report'!$L329="Release [Sewer], Wet Weather",'Overflow Report'!$AA329="January"),'Overflow Report'!$N329,"0")</f>
        <v>0</v>
      </c>
      <c r="BK331" s="176" t="str">
        <f>IF(AND('Overflow Report'!$L329="Release [Sewer], Wet Weather",'Overflow Report'!$AA329="February"),'Overflow Report'!$N329,"0")</f>
        <v>0</v>
      </c>
      <c r="BL331" s="176" t="str">
        <f>IF(AND('Overflow Report'!$L329="Release [Sewer], Wet Weather",'Overflow Report'!$AA329="March"),'Overflow Report'!$N329,"0")</f>
        <v>0</v>
      </c>
      <c r="BM331" s="176" t="str">
        <f>IF(AND('Overflow Report'!$L329="Release [Sewer], Wet Weather",'Overflow Report'!$AA329="April"),'Overflow Report'!$N329,"0")</f>
        <v>0</v>
      </c>
      <c r="BN331" s="176" t="str">
        <f>IF(AND('Overflow Report'!$L329="Release [Sewer], Wet Weather",'Overflow Report'!$AA329="May"),'Overflow Report'!$N329,"0")</f>
        <v>0</v>
      </c>
      <c r="BO331" s="176" t="str">
        <f>IF(AND('Overflow Report'!$L329="Release [Sewer], Wet Weather",'Overflow Report'!$AA329="June"),'Overflow Report'!$N329,"0")</f>
        <v>0</v>
      </c>
      <c r="BP331" s="176" t="str">
        <f>IF(AND('Overflow Report'!$L329="Release [Sewer], Wet Weather",'Overflow Report'!$AA329="July"),'Overflow Report'!$N329,"0")</f>
        <v>0</v>
      </c>
      <c r="BQ331" s="176" t="str">
        <f>IF(AND('Overflow Report'!$L329="Release [Sewer], Wet Weather",'Overflow Report'!$AA329="August"),'Overflow Report'!$N329,"0")</f>
        <v>0</v>
      </c>
      <c r="BR331" s="176" t="str">
        <f>IF(AND('Overflow Report'!$L329="Release [Sewer], Wet Weather",'Overflow Report'!$AA329="September"),'Overflow Report'!$N329,"0")</f>
        <v>0</v>
      </c>
      <c r="BS331" s="176" t="str">
        <f>IF(AND('Overflow Report'!$L329="Release [Sewer], Wet Weather",'Overflow Report'!$AA329="October"),'Overflow Report'!$N329,"0")</f>
        <v>0</v>
      </c>
      <c r="BT331" s="176" t="str">
        <f>IF(AND('Overflow Report'!$L329="Release [Sewer], Wet Weather",'Overflow Report'!$AA329="November"),'Overflow Report'!$N329,"0")</f>
        <v>0</v>
      </c>
      <c r="BU331" s="176" t="str">
        <f>IF(AND('Overflow Report'!$L329="Release [Sewer], Wet Weather",'Overflow Report'!$AA329="December"),'Overflow Report'!$N329,"0")</f>
        <v>0</v>
      </c>
      <c r="BV331" s="176"/>
      <c r="BW331" s="176"/>
      <c r="BX331" s="176"/>
      <c r="BY331" s="176"/>
      <c r="BZ331" s="176"/>
      <c r="CA331" s="176"/>
      <c r="CB331" s="176"/>
      <c r="CC331" s="176"/>
      <c r="CD331" s="176"/>
      <c r="CE331" s="176"/>
      <c r="CF331" s="176"/>
      <c r="CG331" s="176"/>
      <c r="CH331" s="176"/>
      <c r="CI331" s="176"/>
      <c r="CJ331" s="176"/>
      <c r="DK331" s="159"/>
      <c r="DL331" s="159"/>
      <c r="DM331" s="159"/>
      <c r="DN331" s="159"/>
      <c r="DO331" s="159"/>
      <c r="DP331" s="159"/>
      <c r="DQ331" s="159"/>
      <c r="DR331" s="159"/>
      <c r="DS331" s="159"/>
      <c r="DT331" s="159"/>
      <c r="DU331" s="159"/>
      <c r="DV331" s="159"/>
      <c r="DW331" s="159"/>
      <c r="DX331" s="159"/>
    </row>
    <row r="332" spans="3:128" s="173" customFormat="1" ht="15">
      <c r="C332" s="174"/>
      <c r="D332" s="174"/>
      <c r="E332" s="174"/>
      <c r="R332" s="176"/>
      <c r="S332" s="176"/>
      <c r="T332" s="176"/>
      <c r="U332" s="176"/>
      <c r="V332" s="176"/>
      <c r="W332" s="176" t="str">
        <f>IF(AND('Overflow Report'!$L330="SSO, Dry Weather",'Overflow Report'!$AA330="January"),'Overflow Report'!$N330,"0")</f>
        <v>0</v>
      </c>
      <c r="X332" s="176" t="str">
        <f>IF(AND('Overflow Report'!$L330="SSO, Dry Weather",'Overflow Report'!$AA330="February"),'Overflow Report'!$N330,"0")</f>
        <v>0</v>
      </c>
      <c r="Y332" s="176" t="str">
        <f>IF(AND('Overflow Report'!$L330="SSO, Dry Weather",'Overflow Report'!$AA330="March"),'Overflow Report'!$N330,"0")</f>
        <v>0</v>
      </c>
      <c r="Z332" s="176" t="str">
        <f>IF(AND('Overflow Report'!$L330="SSO, Dry Weather",'Overflow Report'!$AA330="April"),'Overflow Report'!$N330,"0")</f>
        <v>0</v>
      </c>
      <c r="AA332" s="176" t="str">
        <f>IF(AND('Overflow Report'!$L330="SSO, Dry Weather",'Overflow Report'!$AA330="May"),'Overflow Report'!$N330,"0")</f>
        <v>0</v>
      </c>
      <c r="AB332" s="176" t="str">
        <f>IF(AND('Overflow Report'!$L330="SSO, Dry Weather",'Overflow Report'!$AA330="June"),'Overflow Report'!$N330,"0")</f>
        <v>0</v>
      </c>
      <c r="AC332" s="176" t="str">
        <f>IF(AND('Overflow Report'!$L330="SSO, Dry Weather",'Overflow Report'!$AA330="July"),'Overflow Report'!$N330,"0")</f>
        <v>0</v>
      </c>
      <c r="AD332" s="176" t="str">
        <f>IF(AND('Overflow Report'!$L330="SSO, Dry Weather",'Overflow Report'!$AA330="August"),'Overflow Report'!$N330,"0")</f>
        <v>0</v>
      </c>
      <c r="AE332" s="176" t="str">
        <f>IF(AND('Overflow Report'!$L330="SSO, Dry Weather",'Overflow Report'!$AA330="September"),'Overflow Report'!$N330,"0")</f>
        <v>0</v>
      </c>
      <c r="AF332" s="176" t="str">
        <f>IF(AND('Overflow Report'!$L330="SSO, Dry Weather",'Overflow Report'!$AA330="October"),'Overflow Report'!$N330,"0")</f>
        <v>0</v>
      </c>
      <c r="AG332" s="176" t="str">
        <f>IF(AND('Overflow Report'!$L330="SSO, Dry Weather",'Overflow Report'!$AA330="November"),'Overflow Report'!$N330,"0")</f>
        <v>0</v>
      </c>
      <c r="AH332" s="176" t="str">
        <f>IF(AND('Overflow Report'!$L330="SSO, Dry Weather",'Overflow Report'!$AA330="December"),'Overflow Report'!$N330,"0")</f>
        <v>0</v>
      </c>
      <c r="AI332" s="176"/>
      <c r="AJ332" s="176" t="str">
        <f>IF(AND('Overflow Report'!$L330="SSO, Wet Weather",'Overflow Report'!$AA330="January"),'Overflow Report'!$N330,"0")</f>
        <v>0</v>
      </c>
      <c r="AK332" s="176" t="str">
        <f>IF(AND('Overflow Report'!$L330="SSO, Wet Weather",'Overflow Report'!$AA330="February"),'Overflow Report'!$N330,"0")</f>
        <v>0</v>
      </c>
      <c r="AL332" s="176" t="str">
        <f>IF(AND('Overflow Report'!$L330="SSO, Wet Weather",'Overflow Report'!$AA330="March"),'Overflow Report'!$N330,"0")</f>
        <v>0</v>
      </c>
      <c r="AM332" s="176" t="str">
        <f>IF(AND('Overflow Report'!$L330="SSO, Wet Weather",'Overflow Report'!$AA330="April"),'Overflow Report'!$N330,"0")</f>
        <v>0</v>
      </c>
      <c r="AN332" s="176" t="str">
        <f>IF(AND('Overflow Report'!$L330="SSO, Wet Weather",'Overflow Report'!$AA330="May"),'Overflow Report'!$N330,"0")</f>
        <v>0</v>
      </c>
      <c r="AO332" s="176" t="str">
        <f>IF(AND('Overflow Report'!$L330="SSO, Wet Weather",'Overflow Report'!$AA330="June"),'Overflow Report'!$N330,"0")</f>
        <v>0</v>
      </c>
      <c r="AP332" s="176" t="str">
        <f>IF(AND('Overflow Report'!$L330="SSO, Wet Weather",'Overflow Report'!$AA330="July"),'Overflow Report'!$N330,"0")</f>
        <v>0</v>
      </c>
      <c r="AQ332" s="176" t="str">
        <f>IF(AND('Overflow Report'!$L330="SSO, Wet Weather",'Overflow Report'!$AA330="August"),'Overflow Report'!$N330,"0")</f>
        <v>0</v>
      </c>
      <c r="AR332" s="176" t="str">
        <f>IF(AND('Overflow Report'!$L330="SSO, Wet Weather",'Overflow Report'!$AA330="September"),'Overflow Report'!$N330,"0")</f>
        <v>0</v>
      </c>
      <c r="AS332" s="176" t="str">
        <f>IF(AND('Overflow Report'!$L330="SSO, Wet Weather",'Overflow Report'!$AA330="October"),'Overflow Report'!$N330,"0")</f>
        <v>0</v>
      </c>
      <c r="AT332" s="176" t="str">
        <f>IF(AND('Overflow Report'!$L330="SSO, Wet Weather",'Overflow Report'!$AA330="November"),'Overflow Report'!$N330,"0")</f>
        <v>0</v>
      </c>
      <c r="AU332" s="176" t="str">
        <f>IF(AND('Overflow Report'!$L330="SSO, Wet Weather",'Overflow Report'!$AA330="December"),'Overflow Report'!$N330,"0")</f>
        <v>0</v>
      </c>
      <c r="AV332" s="176"/>
      <c r="AW332" s="176" t="str">
        <f>IF(AND('Overflow Report'!$L330="Release [Sewer], Dry Weather",'Overflow Report'!$AA330="January"),'Overflow Report'!$N330,"0")</f>
        <v>0</v>
      </c>
      <c r="AX332" s="176" t="str">
        <f>IF(AND('Overflow Report'!$L330="Release [Sewer], Dry Weather",'Overflow Report'!$AA330="February"),'Overflow Report'!$N330,"0")</f>
        <v>0</v>
      </c>
      <c r="AY332" s="176" t="str">
        <f>IF(AND('Overflow Report'!$L330="Release [Sewer], Dry Weather",'Overflow Report'!$AA330="March"),'Overflow Report'!$N330,"0")</f>
        <v>0</v>
      </c>
      <c r="AZ332" s="176" t="str">
        <f>IF(AND('Overflow Report'!$L330="Release [Sewer], Dry Weather",'Overflow Report'!$AA330="April"),'Overflow Report'!$N330,"0")</f>
        <v>0</v>
      </c>
      <c r="BA332" s="176" t="str">
        <f>IF(AND('Overflow Report'!$L330="Release [Sewer], Dry Weather",'Overflow Report'!$AA330="May"),'Overflow Report'!$N330,"0")</f>
        <v>0</v>
      </c>
      <c r="BB332" s="176" t="str">
        <f>IF(AND('Overflow Report'!$L330="Release [Sewer], Dry Weather",'Overflow Report'!$AA330="June"),'Overflow Report'!$N330,"0")</f>
        <v>0</v>
      </c>
      <c r="BC332" s="176" t="str">
        <f>IF(AND('Overflow Report'!$L330="Release [Sewer], Dry Weather",'Overflow Report'!$AA330="July"),'Overflow Report'!$N330,"0")</f>
        <v>0</v>
      </c>
      <c r="BD332" s="176" t="str">
        <f>IF(AND('Overflow Report'!$L330="Release [Sewer], Dry Weather",'Overflow Report'!$AA330="August"),'Overflow Report'!$N330,"0")</f>
        <v>0</v>
      </c>
      <c r="BE332" s="176" t="str">
        <f>IF(AND('Overflow Report'!$L330="Release [Sewer], Dry Weather",'Overflow Report'!$AA330="September"),'Overflow Report'!$N330,"0")</f>
        <v>0</v>
      </c>
      <c r="BF332" s="176" t="str">
        <f>IF(AND('Overflow Report'!$L330="Release [Sewer], Dry Weather",'Overflow Report'!$AA330="October"),'Overflow Report'!$N330,"0")</f>
        <v>0</v>
      </c>
      <c r="BG332" s="176" t="str">
        <f>IF(AND('Overflow Report'!$L330="Release [Sewer], Dry Weather",'Overflow Report'!$AA330="November"),'Overflow Report'!$N330,"0")</f>
        <v>0</v>
      </c>
      <c r="BH332" s="176" t="str">
        <f>IF(AND('Overflow Report'!$L330="Release [Sewer], Dry Weather",'Overflow Report'!$AA330="December"),'Overflow Report'!$N330,"0")</f>
        <v>0</v>
      </c>
      <c r="BI332" s="176"/>
      <c r="BJ332" s="176" t="str">
        <f>IF(AND('Overflow Report'!$L330="Release [Sewer], Wet Weather",'Overflow Report'!$AA330="January"),'Overflow Report'!$N330,"0")</f>
        <v>0</v>
      </c>
      <c r="BK332" s="176" t="str">
        <f>IF(AND('Overflow Report'!$L330="Release [Sewer], Wet Weather",'Overflow Report'!$AA330="February"),'Overflow Report'!$N330,"0")</f>
        <v>0</v>
      </c>
      <c r="BL332" s="176" t="str">
        <f>IF(AND('Overflow Report'!$L330="Release [Sewer], Wet Weather",'Overflow Report'!$AA330="March"),'Overflow Report'!$N330,"0")</f>
        <v>0</v>
      </c>
      <c r="BM332" s="176" t="str">
        <f>IF(AND('Overflow Report'!$L330="Release [Sewer], Wet Weather",'Overflow Report'!$AA330="April"),'Overflow Report'!$N330,"0")</f>
        <v>0</v>
      </c>
      <c r="BN332" s="176" t="str">
        <f>IF(AND('Overflow Report'!$L330="Release [Sewer], Wet Weather",'Overflow Report'!$AA330="May"),'Overflow Report'!$N330,"0")</f>
        <v>0</v>
      </c>
      <c r="BO332" s="176" t="str">
        <f>IF(AND('Overflow Report'!$L330="Release [Sewer], Wet Weather",'Overflow Report'!$AA330="June"),'Overflow Report'!$N330,"0")</f>
        <v>0</v>
      </c>
      <c r="BP332" s="176" t="str">
        <f>IF(AND('Overflow Report'!$L330="Release [Sewer], Wet Weather",'Overflow Report'!$AA330="July"),'Overflow Report'!$N330,"0")</f>
        <v>0</v>
      </c>
      <c r="BQ332" s="176" t="str">
        <f>IF(AND('Overflow Report'!$L330="Release [Sewer], Wet Weather",'Overflow Report'!$AA330="August"),'Overflow Report'!$N330,"0")</f>
        <v>0</v>
      </c>
      <c r="BR332" s="176" t="str">
        <f>IF(AND('Overflow Report'!$L330="Release [Sewer], Wet Weather",'Overflow Report'!$AA330="September"),'Overflow Report'!$N330,"0")</f>
        <v>0</v>
      </c>
      <c r="BS332" s="176" t="str">
        <f>IF(AND('Overflow Report'!$L330="Release [Sewer], Wet Weather",'Overflow Report'!$AA330="October"),'Overflow Report'!$N330,"0")</f>
        <v>0</v>
      </c>
      <c r="BT332" s="176" t="str">
        <f>IF(AND('Overflow Report'!$L330="Release [Sewer], Wet Weather",'Overflow Report'!$AA330="November"),'Overflow Report'!$N330,"0")</f>
        <v>0</v>
      </c>
      <c r="BU332" s="176" t="str">
        <f>IF(AND('Overflow Report'!$L330="Release [Sewer], Wet Weather",'Overflow Report'!$AA330="December"),'Overflow Report'!$N330,"0")</f>
        <v>0</v>
      </c>
      <c r="BV332" s="176"/>
      <c r="BW332" s="176"/>
      <c r="BX332" s="176"/>
      <c r="BY332" s="176"/>
      <c r="BZ332" s="176"/>
      <c r="CA332" s="176"/>
      <c r="CB332" s="176"/>
      <c r="CC332" s="176"/>
      <c r="CD332" s="176"/>
      <c r="CE332" s="176"/>
      <c r="CF332" s="176"/>
      <c r="CG332" s="176"/>
      <c r="CH332" s="176"/>
      <c r="CI332" s="176"/>
      <c r="CJ332" s="176"/>
      <c r="DK332" s="159"/>
      <c r="DL332" s="159"/>
      <c r="DM332" s="159"/>
      <c r="DN332" s="159"/>
      <c r="DO332" s="159"/>
      <c r="DP332" s="159"/>
      <c r="DQ332" s="159"/>
      <c r="DR332" s="159"/>
      <c r="DS332" s="159"/>
      <c r="DT332" s="159"/>
      <c r="DU332" s="159"/>
      <c r="DV332" s="159"/>
      <c r="DW332" s="159"/>
      <c r="DX332" s="159"/>
    </row>
    <row r="333" spans="3:128" s="173" customFormat="1" ht="15">
      <c r="C333" s="174"/>
      <c r="D333" s="174"/>
      <c r="E333" s="174"/>
      <c r="R333" s="176"/>
      <c r="S333" s="176"/>
      <c r="T333" s="176"/>
      <c r="U333" s="176"/>
      <c r="V333" s="176"/>
      <c r="W333" s="176" t="str">
        <f>IF(AND('Overflow Report'!$L331="SSO, Dry Weather",'Overflow Report'!$AA331="January"),'Overflow Report'!$N331,"0")</f>
        <v>0</v>
      </c>
      <c r="X333" s="176" t="str">
        <f>IF(AND('Overflow Report'!$L331="SSO, Dry Weather",'Overflow Report'!$AA331="February"),'Overflow Report'!$N331,"0")</f>
        <v>0</v>
      </c>
      <c r="Y333" s="176" t="str">
        <f>IF(AND('Overflow Report'!$L331="SSO, Dry Weather",'Overflow Report'!$AA331="March"),'Overflow Report'!$N331,"0")</f>
        <v>0</v>
      </c>
      <c r="Z333" s="176" t="str">
        <f>IF(AND('Overflow Report'!$L331="SSO, Dry Weather",'Overflow Report'!$AA331="April"),'Overflow Report'!$N331,"0")</f>
        <v>0</v>
      </c>
      <c r="AA333" s="176" t="str">
        <f>IF(AND('Overflow Report'!$L331="SSO, Dry Weather",'Overflow Report'!$AA331="May"),'Overflow Report'!$N331,"0")</f>
        <v>0</v>
      </c>
      <c r="AB333" s="176" t="str">
        <f>IF(AND('Overflow Report'!$L331="SSO, Dry Weather",'Overflow Report'!$AA331="June"),'Overflow Report'!$N331,"0")</f>
        <v>0</v>
      </c>
      <c r="AC333" s="176" t="str">
        <f>IF(AND('Overflow Report'!$L331="SSO, Dry Weather",'Overflow Report'!$AA331="July"),'Overflow Report'!$N331,"0")</f>
        <v>0</v>
      </c>
      <c r="AD333" s="176" t="str">
        <f>IF(AND('Overflow Report'!$L331="SSO, Dry Weather",'Overflow Report'!$AA331="August"),'Overflow Report'!$N331,"0")</f>
        <v>0</v>
      </c>
      <c r="AE333" s="176" t="str">
        <f>IF(AND('Overflow Report'!$L331="SSO, Dry Weather",'Overflow Report'!$AA331="September"),'Overflow Report'!$N331,"0")</f>
        <v>0</v>
      </c>
      <c r="AF333" s="176" t="str">
        <f>IF(AND('Overflow Report'!$L331="SSO, Dry Weather",'Overflow Report'!$AA331="October"),'Overflow Report'!$N331,"0")</f>
        <v>0</v>
      </c>
      <c r="AG333" s="176" t="str">
        <f>IF(AND('Overflow Report'!$L331="SSO, Dry Weather",'Overflow Report'!$AA331="November"),'Overflow Report'!$N331,"0")</f>
        <v>0</v>
      </c>
      <c r="AH333" s="176" t="str">
        <f>IF(AND('Overflow Report'!$L331="SSO, Dry Weather",'Overflow Report'!$AA331="December"),'Overflow Report'!$N331,"0")</f>
        <v>0</v>
      </c>
      <c r="AI333" s="176"/>
      <c r="AJ333" s="176" t="str">
        <f>IF(AND('Overflow Report'!$L331="SSO, Wet Weather",'Overflow Report'!$AA331="January"),'Overflow Report'!$N331,"0")</f>
        <v>0</v>
      </c>
      <c r="AK333" s="176" t="str">
        <f>IF(AND('Overflow Report'!$L331="SSO, Wet Weather",'Overflow Report'!$AA331="February"),'Overflow Report'!$N331,"0")</f>
        <v>0</v>
      </c>
      <c r="AL333" s="176" t="str">
        <f>IF(AND('Overflow Report'!$L331="SSO, Wet Weather",'Overflow Report'!$AA331="March"),'Overflow Report'!$N331,"0")</f>
        <v>0</v>
      </c>
      <c r="AM333" s="176" t="str">
        <f>IF(AND('Overflow Report'!$L331="SSO, Wet Weather",'Overflow Report'!$AA331="April"),'Overflow Report'!$N331,"0")</f>
        <v>0</v>
      </c>
      <c r="AN333" s="176" t="str">
        <f>IF(AND('Overflow Report'!$L331="SSO, Wet Weather",'Overflow Report'!$AA331="May"),'Overflow Report'!$N331,"0")</f>
        <v>0</v>
      </c>
      <c r="AO333" s="176" t="str">
        <f>IF(AND('Overflow Report'!$L331="SSO, Wet Weather",'Overflow Report'!$AA331="June"),'Overflow Report'!$N331,"0")</f>
        <v>0</v>
      </c>
      <c r="AP333" s="176" t="str">
        <f>IF(AND('Overflow Report'!$L331="SSO, Wet Weather",'Overflow Report'!$AA331="July"),'Overflow Report'!$N331,"0")</f>
        <v>0</v>
      </c>
      <c r="AQ333" s="176" t="str">
        <f>IF(AND('Overflow Report'!$L331="SSO, Wet Weather",'Overflow Report'!$AA331="August"),'Overflow Report'!$N331,"0")</f>
        <v>0</v>
      </c>
      <c r="AR333" s="176" t="str">
        <f>IF(AND('Overflow Report'!$L331="SSO, Wet Weather",'Overflow Report'!$AA331="September"),'Overflow Report'!$N331,"0")</f>
        <v>0</v>
      </c>
      <c r="AS333" s="176" t="str">
        <f>IF(AND('Overflow Report'!$L331="SSO, Wet Weather",'Overflow Report'!$AA331="October"),'Overflow Report'!$N331,"0")</f>
        <v>0</v>
      </c>
      <c r="AT333" s="176" t="str">
        <f>IF(AND('Overflow Report'!$L331="SSO, Wet Weather",'Overflow Report'!$AA331="November"),'Overflow Report'!$N331,"0")</f>
        <v>0</v>
      </c>
      <c r="AU333" s="176" t="str">
        <f>IF(AND('Overflow Report'!$L331="SSO, Wet Weather",'Overflow Report'!$AA331="December"),'Overflow Report'!$N331,"0")</f>
        <v>0</v>
      </c>
      <c r="AV333" s="176"/>
      <c r="AW333" s="176" t="str">
        <f>IF(AND('Overflow Report'!$L331="Release [Sewer], Dry Weather",'Overflow Report'!$AA331="January"),'Overflow Report'!$N331,"0")</f>
        <v>0</v>
      </c>
      <c r="AX333" s="176" t="str">
        <f>IF(AND('Overflow Report'!$L331="Release [Sewer], Dry Weather",'Overflow Report'!$AA331="February"),'Overflow Report'!$N331,"0")</f>
        <v>0</v>
      </c>
      <c r="AY333" s="176" t="str">
        <f>IF(AND('Overflow Report'!$L331="Release [Sewer], Dry Weather",'Overflow Report'!$AA331="March"),'Overflow Report'!$N331,"0")</f>
        <v>0</v>
      </c>
      <c r="AZ333" s="176" t="str">
        <f>IF(AND('Overflow Report'!$L331="Release [Sewer], Dry Weather",'Overflow Report'!$AA331="April"),'Overflow Report'!$N331,"0")</f>
        <v>0</v>
      </c>
      <c r="BA333" s="176" t="str">
        <f>IF(AND('Overflow Report'!$L331="Release [Sewer], Dry Weather",'Overflow Report'!$AA331="May"),'Overflow Report'!$N331,"0")</f>
        <v>0</v>
      </c>
      <c r="BB333" s="176" t="str">
        <f>IF(AND('Overflow Report'!$L331="Release [Sewer], Dry Weather",'Overflow Report'!$AA331="June"),'Overflow Report'!$N331,"0")</f>
        <v>0</v>
      </c>
      <c r="BC333" s="176" t="str">
        <f>IF(AND('Overflow Report'!$L331="Release [Sewer], Dry Weather",'Overflow Report'!$AA331="July"),'Overflow Report'!$N331,"0")</f>
        <v>0</v>
      </c>
      <c r="BD333" s="176" t="str">
        <f>IF(AND('Overflow Report'!$L331="Release [Sewer], Dry Weather",'Overflow Report'!$AA331="August"),'Overflow Report'!$N331,"0")</f>
        <v>0</v>
      </c>
      <c r="BE333" s="176" t="str">
        <f>IF(AND('Overflow Report'!$L331="Release [Sewer], Dry Weather",'Overflow Report'!$AA331="September"),'Overflow Report'!$N331,"0")</f>
        <v>0</v>
      </c>
      <c r="BF333" s="176" t="str">
        <f>IF(AND('Overflow Report'!$L331="Release [Sewer], Dry Weather",'Overflow Report'!$AA331="October"),'Overflow Report'!$N331,"0")</f>
        <v>0</v>
      </c>
      <c r="BG333" s="176" t="str">
        <f>IF(AND('Overflow Report'!$L331="Release [Sewer], Dry Weather",'Overflow Report'!$AA331="November"),'Overflow Report'!$N331,"0")</f>
        <v>0</v>
      </c>
      <c r="BH333" s="176" t="str">
        <f>IF(AND('Overflow Report'!$L331="Release [Sewer], Dry Weather",'Overflow Report'!$AA331="December"),'Overflow Report'!$N331,"0")</f>
        <v>0</v>
      </c>
      <c r="BI333" s="176"/>
      <c r="BJ333" s="176" t="str">
        <f>IF(AND('Overflow Report'!$L331="Release [Sewer], Wet Weather",'Overflow Report'!$AA331="January"),'Overflow Report'!$N331,"0")</f>
        <v>0</v>
      </c>
      <c r="BK333" s="176" t="str">
        <f>IF(AND('Overflow Report'!$L331="Release [Sewer], Wet Weather",'Overflow Report'!$AA331="February"),'Overflow Report'!$N331,"0")</f>
        <v>0</v>
      </c>
      <c r="BL333" s="176" t="str">
        <f>IF(AND('Overflow Report'!$L331="Release [Sewer], Wet Weather",'Overflow Report'!$AA331="March"),'Overflow Report'!$N331,"0")</f>
        <v>0</v>
      </c>
      <c r="BM333" s="176" t="str">
        <f>IF(AND('Overflow Report'!$L331="Release [Sewer], Wet Weather",'Overflow Report'!$AA331="April"),'Overflow Report'!$N331,"0")</f>
        <v>0</v>
      </c>
      <c r="BN333" s="176" t="str">
        <f>IF(AND('Overflow Report'!$L331="Release [Sewer], Wet Weather",'Overflow Report'!$AA331="May"),'Overflow Report'!$N331,"0")</f>
        <v>0</v>
      </c>
      <c r="BO333" s="176" t="str">
        <f>IF(AND('Overflow Report'!$L331="Release [Sewer], Wet Weather",'Overflow Report'!$AA331="June"),'Overflow Report'!$N331,"0")</f>
        <v>0</v>
      </c>
      <c r="BP333" s="176" t="str">
        <f>IF(AND('Overflow Report'!$L331="Release [Sewer], Wet Weather",'Overflow Report'!$AA331="July"),'Overflow Report'!$N331,"0")</f>
        <v>0</v>
      </c>
      <c r="BQ333" s="176" t="str">
        <f>IF(AND('Overflow Report'!$L331="Release [Sewer], Wet Weather",'Overflow Report'!$AA331="August"),'Overflow Report'!$N331,"0")</f>
        <v>0</v>
      </c>
      <c r="BR333" s="176" t="str">
        <f>IF(AND('Overflow Report'!$L331="Release [Sewer], Wet Weather",'Overflow Report'!$AA331="September"),'Overflow Report'!$N331,"0")</f>
        <v>0</v>
      </c>
      <c r="BS333" s="176" t="str">
        <f>IF(AND('Overflow Report'!$L331="Release [Sewer], Wet Weather",'Overflow Report'!$AA331="October"),'Overflow Report'!$N331,"0")</f>
        <v>0</v>
      </c>
      <c r="BT333" s="176" t="str">
        <f>IF(AND('Overflow Report'!$L331="Release [Sewer], Wet Weather",'Overflow Report'!$AA331="November"),'Overflow Report'!$N331,"0")</f>
        <v>0</v>
      </c>
      <c r="BU333" s="176" t="str">
        <f>IF(AND('Overflow Report'!$L331="Release [Sewer], Wet Weather",'Overflow Report'!$AA331="December"),'Overflow Report'!$N331,"0")</f>
        <v>0</v>
      </c>
      <c r="BV333" s="176"/>
      <c r="BW333" s="176"/>
      <c r="BX333" s="176"/>
      <c r="BY333" s="176"/>
      <c r="BZ333" s="176"/>
      <c r="CA333" s="176"/>
      <c r="CB333" s="176"/>
      <c r="CC333" s="176"/>
      <c r="CD333" s="176"/>
      <c r="CE333" s="176"/>
      <c r="CF333" s="176"/>
      <c r="CG333" s="176"/>
      <c r="CH333" s="176"/>
      <c r="CI333" s="176"/>
      <c r="CJ333" s="176"/>
      <c r="DK333" s="159"/>
      <c r="DL333" s="159"/>
      <c r="DM333" s="159"/>
      <c r="DN333" s="159"/>
      <c r="DO333" s="159"/>
      <c r="DP333" s="159"/>
      <c r="DQ333" s="159"/>
      <c r="DR333" s="159"/>
      <c r="DS333" s="159"/>
      <c r="DT333" s="159"/>
      <c r="DU333" s="159"/>
      <c r="DV333" s="159"/>
      <c r="DW333" s="159"/>
      <c r="DX333" s="159"/>
    </row>
    <row r="334" spans="3:128" s="173" customFormat="1" ht="15">
      <c r="C334" s="174"/>
      <c r="D334" s="174"/>
      <c r="E334" s="174"/>
      <c r="R334" s="176"/>
      <c r="S334" s="176"/>
      <c r="T334" s="176"/>
      <c r="U334" s="176"/>
      <c r="V334" s="176"/>
      <c r="W334" s="176" t="str">
        <f>IF(AND('Overflow Report'!$L332="SSO, Dry Weather",'Overflow Report'!$AA332="January"),'Overflow Report'!$N332,"0")</f>
        <v>0</v>
      </c>
      <c r="X334" s="176" t="str">
        <f>IF(AND('Overflow Report'!$L332="SSO, Dry Weather",'Overflow Report'!$AA332="February"),'Overflow Report'!$N332,"0")</f>
        <v>0</v>
      </c>
      <c r="Y334" s="176" t="str">
        <f>IF(AND('Overflow Report'!$L332="SSO, Dry Weather",'Overflow Report'!$AA332="March"),'Overflow Report'!$N332,"0")</f>
        <v>0</v>
      </c>
      <c r="Z334" s="176" t="str">
        <f>IF(AND('Overflow Report'!$L332="SSO, Dry Weather",'Overflow Report'!$AA332="April"),'Overflow Report'!$N332,"0")</f>
        <v>0</v>
      </c>
      <c r="AA334" s="176" t="str">
        <f>IF(AND('Overflow Report'!$L332="SSO, Dry Weather",'Overflow Report'!$AA332="May"),'Overflow Report'!$N332,"0")</f>
        <v>0</v>
      </c>
      <c r="AB334" s="176" t="str">
        <f>IF(AND('Overflow Report'!$L332="SSO, Dry Weather",'Overflow Report'!$AA332="June"),'Overflow Report'!$N332,"0")</f>
        <v>0</v>
      </c>
      <c r="AC334" s="176" t="str">
        <f>IF(AND('Overflow Report'!$L332="SSO, Dry Weather",'Overflow Report'!$AA332="July"),'Overflow Report'!$N332,"0")</f>
        <v>0</v>
      </c>
      <c r="AD334" s="176" t="str">
        <f>IF(AND('Overflow Report'!$L332="SSO, Dry Weather",'Overflow Report'!$AA332="August"),'Overflow Report'!$N332,"0")</f>
        <v>0</v>
      </c>
      <c r="AE334" s="176" t="str">
        <f>IF(AND('Overflow Report'!$L332="SSO, Dry Weather",'Overflow Report'!$AA332="September"),'Overflow Report'!$N332,"0")</f>
        <v>0</v>
      </c>
      <c r="AF334" s="176" t="str">
        <f>IF(AND('Overflow Report'!$L332="SSO, Dry Weather",'Overflow Report'!$AA332="October"),'Overflow Report'!$N332,"0")</f>
        <v>0</v>
      </c>
      <c r="AG334" s="176" t="str">
        <f>IF(AND('Overflow Report'!$L332="SSO, Dry Weather",'Overflow Report'!$AA332="November"),'Overflow Report'!$N332,"0")</f>
        <v>0</v>
      </c>
      <c r="AH334" s="176" t="str">
        <f>IF(AND('Overflow Report'!$L332="SSO, Dry Weather",'Overflow Report'!$AA332="December"),'Overflow Report'!$N332,"0")</f>
        <v>0</v>
      </c>
      <c r="AI334" s="176"/>
      <c r="AJ334" s="176" t="str">
        <f>IF(AND('Overflow Report'!$L332="SSO, Wet Weather",'Overflow Report'!$AA332="January"),'Overflow Report'!$N332,"0")</f>
        <v>0</v>
      </c>
      <c r="AK334" s="176" t="str">
        <f>IF(AND('Overflow Report'!$L332="SSO, Wet Weather",'Overflow Report'!$AA332="February"),'Overflow Report'!$N332,"0")</f>
        <v>0</v>
      </c>
      <c r="AL334" s="176" t="str">
        <f>IF(AND('Overflow Report'!$L332="SSO, Wet Weather",'Overflow Report'!$AA332="March"),'Overflow Report'!$N332,"0")</f>
        <v>0</v>
      </c>
      <c r="AM334" s="176" t="str">
        <f>IF(AND('Overflow Report'!$L332="SSO, Wet Weather",'Overflow Report'!$AA332="April"),'Overflow Report'!$N332,"0")</f>
        <v>0</v>
      </c>
      <c r="AN334" s="176" t="str">
        <f>IF(AND('Overflow Report'!$L332="SSO, Wet Weather",'Overflow Report'!$AA332="May"),'Overflow Report'!$N332,"0")</f>
        <v>0</v>
      </c>
      <c r="AO334" s="176" t="str">
        <f>IF(AND('Overflow Report'!$L332="SSO, Wet Weather",'Overflow Report'!$AA332="June"),'Overflow Report'!$N332,"0")</f>
        <v>0</v>
      </c>
      <c r="AP334" s="176" t="str">
        <f>IF(AND('Overflow Report'!$L332="SSO, Wet Weather",'Overflow Report'!$AA332="July"),'Overflow Report'!$N332,"0")</f>
        <v>0</v>
      </c>
      <c r="AQ334" s="176" t="str">
        <f>IF(AND('Overflow Report'!$L332="SSO, Wet Weather",'Overflow Report'!$AA332="August"),'Overflow Report'!$N332,"0")</f>
        <v>0</v>
      </c>
      <c r="AR334" s="176" t="str">
        <f>IF(AND('Overflow Report'!$L332="SSO, Wet Weather",'Overflow Report'!$AA332="September"),'Overflow Report'!$N332,"0")</f>
        <v>0</v>
      </c>
      <c r="AS334" s="176" t="str">
        <f>IF(AND('Overflow Report'!$L332="SSO, Wet Weather",'Overflow Report'!$AA332="October"),'Overflow Report'!$N332,"0")</f>
        <v>0</v>
      </c>
      <c r="AT334" s="176" t="str">
        <f>IF(AND('Overflow Report'!$L332="SSO, Wet Weather",'Overflow Report'!$AA332="November"),'Overflow Report'!$N332,"0")</f>
        <v>0</v>
      </c>
      <c r="AU334" s="176" t="str">
        <f>IF(AND('Overflow Report'!$L332="SSO, Wet Weather",'Overflow Report'!$AA332="December"),'Overflow Report'!$N332,"0")</f>
        <v>0</v>
      </c>
      <c r="AV334" s="176"/>
      <c r="AW334" s="176" t="str">
        <f>IF(AND('Overflow Report'!$L332="Release [Sewer], Dry Weather",'Overflow Report'!$AA332="January"),'Overflow Report'!$N332,"0")</f>
        <v>0</v>
      </c>
      <c r="AX334" s="176" t="str">
        <f>IF(AND('Overflow Report'!$L332="Release [Sewer], Dry Weather",'Overflow Report'!$AA332="February"),'Overflow Report'!$N332,"0")</f>
        <v>0</v>
      </c>
      <c r="AY334" s="176" t="str">
        <f>IF(AND('Overflow Report'!$L332="Release [Sewer], Dry Weather",'Overflow Report'!$AA332="March"),'Overflow Report'!$N332,"0")</f>
        <v>0</v>
      </c>
      <c r="AZ334" s="176" t="str">
        <f>IF(AND('Overflow Report'!$L332="Release [Sewer], Dry Weather",'Overflow Report'!$AA332="April"),'Overflow Report'!$N332,"0")</f>
        <v>0</v>
      </c>
      <c r="BA334" s="176" t="str">
        <f>IF(AND('Overflow Report'!$L332="Release [Sewer], Dry Weather",'Overflow Report'!$AA332="May"),'Overflow Report'!$N332,"0")</f>
        <v>0</v>
      </c>
      <c r="BB334" s="176" t="str">
        <f>IF(AND('Overflow Report'!$L332="Release [Sewer], Dry Weather",'Overflow Report'!$AA332="June"),'Overflow Report'!$N332,"0")</f>
        <v>0</v>
      </c>
      <c r="BC334" s="176" t="str">
        <f>IF(AND('Overflow Report'!$L332="Release [Sewer], Dry Weather",'Overflow Report'!$AA332="July"),'Overflow Report'!$N332,"0")</f>
        <v>0</v>
      </c>
      <c r="BD334" s="176" t="str">
        <f>IF(AND('Overflow Report'!$L332="Release [Sewer], Dry Weather",'Overflow Report'!$AA332="August"),'Overflow Report'!$N332,"0")</f>
        <v>0</v>
      </c>
      <c r="BE334" s="176" t="str">
        <f>IF(AND('Overflow Report'!$L332="Release [Sewer], Dry Weather",'Overflow Report'!$AA332="September"),'Overflow Report'!$N332,"0")</f>
        <v>0</v>
      </c>
      <c r="BF334" s="176" t="str">
        <f>IF(AND('Overflow Report'!$L332="Release [Sewer], Dry Weather",'Overflow Report'!$AA332="October"),'Overflow Report'!$N332,"0")</f>
        <v>0</v>
      </c>
      <c r="BG334" s="176" t="str">
        <f>IF(AND('Overflow Report'!$L332="Release [Sewer], Dry Weather",'Overflow Report'!$AA332="November"),'Overflow Report'!$N332,"0")</f>
        <v>0</v>
      </c>
      <c r="BH334" s="176" t="str">
        <f>IF(AND('Overflow Report'!$L332="Release [Sewer], Dry Weather",'Overflow Report'!$AA332="December"),'Overflow Report'!$N332,"0")</f>
        <v>0</v>
      </c>
      <c r="BI334" s="176"/>
      <c r="BJ334" s="176" t="str">
        <f>IF(AND('Overflow Report'!$L332="Release [Sewer], Wet Weather",'Overflow Report'!$AA332="January"),'Overflow Report'!$N332,"0")</f>
        <v>0</v>
      </c>
      <c r="BK334" s="176" t="str">
        <f>IF(AND('Overflow Report'!$L332="Release [Sewer], Wet Weather",'Overflow Report'!$AA332="February"),'Overflow Report'!$N332,"0")</f>
        <v>0</v>
      </c>
      <c r="BL334" s="176" t="str">
        <f>IF(AND('Overflow Report'!$L332="Release [Sewer], Wet Weather",'Overflow Report'!$AA332="March"),'Overflow Report'!$N332,"0")</f>
        <v>0</v>
      </c>
      <c r="BM334" s="176" t="str">
        <f>IF(AND('Overflow Report'!$L332="Release [Sewer], Wet Weather",'Overflow Report'!$AA332="April"),'Overflow Report'!$N332,"0")</f>
        <v>0</v>
      </c>
      <c r="BN334" s="176" t="str">
        <f>IF(AND('Overflow Report'!$L332="Release [Sewer], Wet Weather",'Overflow Report'!$AA332="May"),'Overflow Report'!$N332,"0")</f>
        <v>0</v>
      </c>
      <c r="BO334" s="176" t="str">
        <f>IF(AND('Overflow Report'!$L332="Release [Sewer], Wet Weather",'Overflow Report'!$AA332="June"),'Overflow Report'!$N332,"0")</f>
        <v>0</v>
      </c>
      <c r="BP334" s="176" t="str">
        <f>IF(AND('Overflow Report'!$L332="Release [Sewer], Wet Weather",'Overflow Report'!$AA332="July"),'Overflow Report'!$N332,"0")</f>
        <v>0</v>
      </c>
      <c r="BQ334" s="176" t="str">
        <f>IF(AND('Overflow Report'!$L332="Release [Sewer], Wet Weather",'Overflow Report'!$AA332="August"),'Overflow Report'!$N332,"0")</f>
        <v>0</v>
      </c>
      <c r="BR334" s="176" t="str">
        <f>IF(AND('Overflow Report'!$L332="Release [Sewer], Wet Weather",'Overflow Report'!$AA332="September"),'Overflow Report'!$N332,"0")</f>
        <v>0</v>
      </c>
      <c r="BS334" s="176" t="str">
        <f>IF(AND('Overflow Report'!$L332="Release [Sewer], Wet Weather",'Overflow Report'!$AA332="October"),'Overflow Report'!$N332,"0")</f>
        <v>0</v>
      </c>
      <c r="BT334" s="176" t="str">
        <f>IF(AND('Overflow Report'!$L332="Release [Sewer], Wet Weather",'Overflow Report'!$AA332="November"),'Overflow Report'!$N332,"0")</f>
        <v>0</v>
      </c>
      <c r="BU334" s="176" t="str">
        <f>IF(AND('Overflow Report'!$L332="Release [Sewer], Wet Weather",'Overflow Report'!$AA332="December"),'Overflow Report'!$N332,"0")</f>
        <v>0</v>
      </c>
      <c r="BV334" s="176"/>
      <c r="BW334" s="176"/>
      <c r="BX334" s="176"/>
      <c r="BY334" s="176"/>
      <c r="BZ334" s="176"/>
      <c r="CA334" s="176"/>
      <c r="CB334" s="176"/>
      <c r="CC334" s="176"/>
      <c r="CD334" s="176"/>
      <c r="CE334" s="176"/>
      <c r="CF334" s="176"/>
      <c r="CG334" s="176"/>
      <c r="CH334" s="176"/>
      <c r="CI334" s="176"/>
      <c r="CJ334" s="176"/>
      <c r="DK334" s="159"/>
      <c r="DL334" s="159"/>
      <c r="DM334" s="159"/>
      <c r="DN334" s="159"/>
      <c r="DO334" s="159"/>
      <c r="DP334" s="159"/>
      <c r="DQ334" s="159"/>
      <c r="DR334" s="159"/>
      <c r="DS334" s="159"/>
      <c r="DT334" s="159"/>
      <c r="DU334" s="159"/>
      <c r="DV334" s="159"/>
      <c r="DW334" s="159"/>
      <c r="DX334" s="159"/>
    </row>
    <row r="335" spans="3:128" s="173" customFormat="1" ht="15">
      <c r="C335" s="174"/>
      <c r="D335" s="174"/>
      <c r="E335" s="174"/>
      <c r="R335" s="176"/>
      <c r="S335" s="176"/>
      <c r="T335" s="176"/>
      <c r="U335" s="176"/>
      <c r="V335" s="176"/>
      <c r="W335" s="176" t="str">
        <f>IF(AND('Overflow Report'!$L333="SSO, Dry Weather",'Overflow Report'!$AA333="January"),'Overflow Report'!$N333,"0")</f>
        <v>0</v>
      </c>
      <c r="X335" s="176" t="str">
        <f>IF(AND('Overflow Report'!$L333="SSO, Dry Weather",'Overflow Report'!$AA333="February"),'Overflow Report'!$N333,"0")</f>
        <v>0</v>
      </c>
      <c r="Y335" s="176" t="str">
        <f>IF(AND('Overflow Report'!$L333="SSO, Dry Weather",'Overflow Report'!$AA333="March"),'Overflow Report'!$N333,"0")</f>
        <v>0</v>
      </c>
      <c r="Z335" s="176" t="str">
        <f>IF(AND('Overflow Report'!$L333="SSO, Dry Weather",'Overflow Report'!$AA333="April"),'Overflow Report'!$N333,"0")</f>
        <v>0</v>
      </c>
      <c r="AA335" s="176" t="str">
        <f>IF(AND('Overflow Report'!$L333="SSO, Dry Weather",'Overflow Report'!$AA333="May"),'Overflow Report'!$N333,"0")</f>
        <v>0</v>
      </c>
      <c r="AB335" s="176" t="str">
        <f>IF(AND('Overflow Report'!$L333="SSO, Dry Weather",'Overflow Report'!$AA333="June"),'Overflow Report'!$N333,"0")</f>
        <v>0</v>
      </c>
      <c r="AC335" s="176" t="str">
        <f>IF(AND('Overflow Report'!$L333="SSO, Dry Weather",'Overflow Report'!$AA333="July"),'Overflow Report'!$N333,"0")</f>
        <v>0</v>
      </c>
      <c r="AD335" s="176" t="str">
        <f>IF(AND('Overflow Report'!$L333="SSO, Dry Weather",'Overflow Report'!$AA333="August"),'Overflow Report'!$N333,"0")</f>
        <v>0</v>
      </c>
      <c r="AE335" s="176" t="str">
        <f>IF(AND('Overflow Report'!$L333="SSO, Dry Weather",'Overflow Report'!$AA333="September"),'Overflow Report'!$N333,"0")</f>
        <v>0</v>
      </c>
      <c r="AF335" s="176" t="str">
        <f>IF(AND('Overflow Report'!$L333="SSO, Dry Weather",'Overflow Report'!$AA333="October"),'Overflow Report'!$N333,"0")</f>
        <v>0</v>
      </c>
      <c r="AG335" s="176" t="str">
        <f>IF(AND('Overflow Report'!$L333="SSO, Dry Weather",'Overflow Report'!$AA333="November"),'Overflow Report'!$N333,"0")</f>
        <v>0</v>
      </c>
      <c r="AH335" s="176" t="str">
        <f>IF(AND('Overflow Report'!$L333="SSO, Dry Weather",'Overflow Report'!$AA333="December"),'Overflow Report'!$N333,"0")</f>
        <v>0</v>
      </c>
      <c r="AI335" s="176"/>
      <c r="AJ335" s="176" t="str">
        <f>IF(AND('Overflow Report'!$L333="SSO, Wet Weather",'Overflow Report'!$AA333="January"),'Overflow Report'!$N333,"0")</f>
        <v>0</v>
      </c>
      <c r="AK335" s="176" t="str">
        <f>IF(AND('Overflow Report'!$L333="SSO, Wet Weather",'Overflow Report'!$AA333="February"),'Overflow Report'!$N333,"0")</f>
        <v>0</v>
      </c>
      <c r="AL335" s="176" t="str">
        <f>IF(AND('Overflow Report'!$L333="SSO, Wet Weather",'Overflow Report'!$AA333="March"),'Overflow Report'!$N333,"0")</f>
        <v>0</v>
      </c>
      <c r="AM335" s="176" t="str">
        <f>IF(AND('Overflow Report'!$L333="SSO, Wet Weather",'Overflow Report'!$AA333="April"),'Overflow Report'!$N333,"0")</f>
        <v>0</v>
      </c>
      <c r="AN335" s="176" t="str">
        <f>IF(AND('Overflow Report'!$L333="SSO, Wet Weather",'Overflow Report'!$AA333="May"),'Overflow Report'!$N333,"0")</f>
        <v>0</v>
      </c>
      <c r="AO335" s="176" t="str">
        <f>IF(AND('Overflow Report'!$L333="SSO, Wet Weather",'Overflow Report'!$AA333="June"),'Overflow Report'!$N333,"0")</f>
        <v>0</v>
      </c>
      <c r="AP335" s="176" t="str">
        <f>IF(AND('Overflow Report'!$L333="SSO, Wet Weather",'Overflow Report'!$AA333="July"),'Overflow Report'!$N333,"0")</f>
        <v>0</v>
      </c>
      <c r="AQ335" s="176" t="str">
        <f>IF(AND('Overflow Report'!$L333="SSO, Wet Weather",'Overflow Report'!$AA333="August"),'Overflow Report'!$N333,"0")</f>
        <v>0</v>
      </c>
      <c r="AR335" s="176" t="str">
        <f>IF(AND('Overflow Report'!$L333="SSO, Wet Weather",'Overflow Report'!$AA333="September"),'Overflow Report'!$N333,"0")</f>
        <v>0</v>
      </c>
      <c r="AS335" s="176" t="str">
        <f>IF(AND('Overflow Report'!$L333="SSO, Wet Weather",'Overflow Report'!$AA333="October"),'Overflow Report'!$N333,"0")</f>
        <v>0</v>
      </c>
      <c r="AT335" s="176" t="str">
        <f>IF(AND('Overflow Report'!$L333="SSO, Wet Weather",'Overflow Report'!$AA333="November"),'Overflow Report'!$N333,"0")</f>
        <v>0</v>
      </c>
      <c r="AU335" s="176" t="str">
        <f>IF(AND('Overflow Report'!$L333="SSO, Wet Weather",'Overflow Report'!$AA333="December"),'Overflow Report'!$N333,"0")</f>
        <v>0</v>
      </c>
      <c r="AV335" s="176"/>
      <c r="AW335" s="176" t="str">
        <f>IF(AND('Overflow Report'!$L333="Release [Sewer], Dry Weather",'Overflow Report'!$AA333="January"),'Overflow Report'!$N333,"0")</f>
        <v>0</v>
      </c>
      <c r="AX335" s="176" t="str">
        <f>IF(AND('Overflow Report'!$L333="Release [Sewer], Dry Weather",'Overflow Report'!$AA333="February"),'Overflow Report'!$N333,"0")</f>
        <v>0</v>
      </c>
      <c r="AY335" s="176" t="str">
        <f>IF(AND('Overflow Report'!$L333="Release [Sewer], Dry Weather",'Overflow Report'!$AA333="March"),'Overflow Report'!$N333,"0")</f>
        <v>0</v>
      </c>
      <c r="AZ335" s="176" t="str">
        <f>IF(AND('Overflow Report'!$L333="Release [Sewer], Dry Weather",'Overflow Report'!$AA333="April"),'Overflow Report'!$N333,"0")</f>
        <v>0</v>
      </c>
      <c r="BA335" s="176" t="str">
        <f>IF(AND('Overflow Report'!$L333="Release [Sewer], Dry Weather",'Overflow Report'!$AA333="May"),'Overflow Report'!$N333,"0")</f>
        <v>0</v>
      </c>
      <c r="BB335" s="176" t="str">
        <f>IF(AND('Overflow Report'!$L333="Release [Sewer], Dry Weather",'Overflow Report'!$AA333="June"),'Overflow Report'!$N333,"0")</f>
        <v>0</v>
      </c>
      <c r="BC335" s="176" t="str">
        <f>IF(AND('Overflow Report'!$L333="Release [Sewer], Dry Weather",'Overflow Report'!$AA333="July"),'Overflow Report'!$N333,"0")</f>
        <v>0</v>
      </c>
      <c r="BD335" s="176" t="str">
        <f>IF(AND('Overflow Report'!$L333="Release [Sewer], Dry Weather",'Overflow Report'!$AA333="August"),'Overflow Report'!$N333,"0")</f>
        <v>0</v>
      </c>
      <c r="BE335" s="176" t="str">
        <f>IF(AND('Overflow Report'!$L333="Release [Sewer], Dry Weather",'Overflow Report'!$AA333="September"),'Overflow Report'!$N333,"0")</f>
        <v>0</v>
      </c>
      <c r="BF335" s="176" t="str">
        <f>IF(AND('Overflow Report'!$L333="Release [Sewer], Dry Weather",'Overflow Report'!$AA333="October"),'Overflow Report'!$N333,"0")</f>
        <v>0</v>
      </c>
      <c r="BG335" s="176" t="str">
        <f>IF(AND('Overflow Report'!$L333="Release [Sewer], Dry Weather",'Overflow Report'!$AA333="November"),'Overflow Report'!$N333,"0")</f>
        <v>0</v>
      </c>
      <c r="BH335" s="176" t="str">
        <f>IF(AND('Overflow Report'!$L333="Release [Sewer], Dry Weather",'Overflow Report'!$AA333="December"),'Overflow Report'!$N333,"0")</f>
        <v>0</v>
      </c>
      <c r="BI335" s="176"/>
      <c r="BJ335" s="176" t="str">
        <f>IF(AND('Overflow Report'!$L333="Release [Sewer], Wet Weather",'Overflow Report'!$AA333="January"),'Overflow Report'!$N333,"0")</f>
        <v>0</v>
      </c>
      <c r="BK335" s="176" t="str">
        <f>IF(AND('Overflow Report'!$L333="Release [Sewer], Wet Weather",'Overflow Report'!$AA333="February"),'Overflow Report'!$N333,"0")</f>
        <v>0</v>
      </c>
      <c r="BL335" s="176" t="str">
        <f>IF(AND('Overflow Report'!$L333="Release [Sewer], Wet Weather",'Overflow Report'!$AA333="March"),'Overflow Report'!$N333,"0")</f>
        <v>0</v>
      </c>
      <c r="BM335" s="176" t="str">
        <f>IF(AND('Overflow Report'!$L333="Release [Sewer], Wet Weather",'Overflow Report'!$AA333="April"),'Overflow Report'!$N333,"0")</f>
        <v>0</v>
      </c>
      <c r="BN335" s="176" t="str">
        <f>IF(AND('Overflow Report'!$L333="Release [Sewer], Wet Weather",'Overflow Report'!$AA333="May"),'Overflow Report'!$N333,"0")</f>
        <v>0</v>
      </c>
      <c r="BO335" s="176" t="str">
        <f>IF(AND('Overflow Report'!$L333="Release [Sewer], Wet Weather",'Overflow Report'!$AA333="June"),'Overflow Report'!$N333,"0")</f>
        <v>0</v>
      </c>
      <c r="BP335" s="176" t="str">
        <f>IF(AND('Overflow Report'!$L333="Release [Sewer], Wet Weather",'Overflow Report'!$AA333="July"),'Overflow Report'!$N333,"0")</f>
        <v>0</v>
      </c>
      <c r="BQ335" s="176" t="str">
        <f>IF(AND('Overflow Report'!$L333="Release [Sewer], Wet Weather",'Overflow Report'!$AA333="August"),'Overflow Report'!$N333,"0")</f>
        <v>0</v>
      </c>
      <c r="BR335" s="176" t="str">
        <f>IF(AND('Overflow Report'!$L333="Release [Sewer], Wet Weather",'Overflow Report'!$AA333="September"),'Overflow Report'!$N333,"0")</f>
        <v>0</v>
      </c>
      <c r="BS335" s="176" t="str">
        <f>IF(AND('Overflow Report'!$L333="Release [Sewer], Wet Weather",'Overflow Report'!$AA333="October"),'Overflow Report'!$N333,"0")</f>
        <v>0</v>
      </c>
      <c r="BT335" s="176" t="str">
        <f>IF(AND('Overflow Report'!$L333="Release [Sewer], Wet Weather",'Overflow Report'!$AA333="November"),'Overflow Report'!$N333,"0")</f>
        <v>0</v>
      </c>
      <c r="BU335" s="176" t="str">
        <f>IF(AND('Overflow Report'!$L333="Release [Sewer], Wet Weather",'Overflow Report'!$AA333="December"),'Overflow Report'!$N333,"0")</f>
        <v>0</v>
      </c>
      <c r="BV335" s="176"/>
      <c r="BW335" s="176"/>
      <c r="BX335" s="176"/>
      <c r="BY335" s="176"/>
      <c r="BZ335" s="176"/>
      <c r="CA335" s="176"/>
      <c r="CB335" s="176"/>
      <c r="CC335" s="176"/>
      <c r="CD335" s="176"/>
      <c r="CE335" s="176"/>
      <c r="CF335" s="176"/>
      <c r="CG335" s="176"/>
      <c r="CH335" s="176"/>
      <c r="CI335" s="176"/>
      <c r="CJ335" s="176"/>
      <c r="DK335" s="159"/>
      <c r="DL335" s="159"/>
      <c r="DM335" s="159"/>
      <c r="DN335" s="159"/>
      <c r="DO335" s="159"/>
      <c r="DP335" s="159"/>
      <c r="DQ335" s="159"/>
      <c r="DR335" s="159"/>
      <c r="DS335" s="159"/>
      <c r="DT335" s="159"/>
      <c r="DU335" s="159"/>
      <c r="DV335" s="159"/>
      <c r="DW335" s="159"/>
      <c r="DX335" s="159"/>
    </row>
    <row r="336" spans="3:128" s="173" customFormat="1" ht="15">
      <c r="C336" s="174"/>
      <c r="D336" s="174"/>
      <c r="E336" s="174"/>
      <c r="R336" s="176"/>
      <c r="S336" s="176"/>
      <c r="T336" s="176"/>
      <c r="U336" s="176"/>
      <c r="V336" s="176"/>
      <c r="W336" s="176" t="str">
        <f>IF(AND('Overflow Report'!$L334="SSO, Dry Weather",'Overflow Report'!$AA334="January"),'Overflow Report'!$N334,"0")</f>
        <v>0</v>
      </c>
      <c r="X336" s="176" t="str">
        <f>IF(AND('Overflow Report'!$L334="SSO, Dry Weather",'Overflow Report'!$AA334="February"),'Overflow Report'!$N334,"0")</f>
        <v>0</v>
      </c>
      <c r="Y336" s="176" t="str">
        <f>IF(AND('Overflow Report'!$L334="SSO, Dry Weather",'Overflow Report'!$AA334="March"),'Overflow Report'!$N334,"0")</f>
        <v>0</v>
      </c>
      <c r="Z336" s="176" t="str">
        <f>IF(AND('Overflow Report'!$L334="SSO, Dry Weather",'Overflow Report'!$AA334="April"),'Overflow Report'!$N334,"0")</f>
        <v>0</v>
      </c>
      <c r="AA336" s="176" t="str">
        <f>IF(AND('Overflow Report'!$L334="SSO, Dry Weather",'Overflow Report'!$AA334="May"),'Overflow Report'!$N334,"0")</f>
        <v>0</v>
      </c>
      <c r="AB336" s="176" t="str">
        <f>IF(AND('Overflow Report'!$L334="SSO, Dry Weather",'Overflow Report'!$AA334="June"),'Overflow Report'!$N334,"0")</f>
        <v>0</v>
      </c>
      <c r="AC336" s="176" t="str">
        <f>IF(AND('Overflow Report'!$L334="SSO, Dry Weather",'Overflow Report'!$AA334="July"),'Overflow Report'!$N334,"0")</f>
        <v>0</v>
      </c>
      <c r="AD336" s="176" t="str">
        <f>IF(AND('Overflow Report'!$L334="SSO, Dry Weather",'Overflow Report'!$AA334="August"),'Overflow Report'!$N334,"0")</f>
        <v>0</v>
      </c>
      <c r="AE336" s="176" t="str">
        <f>IF(AND('Overflow Report'!$L334="SSO, Dry Weather",'Overflow Report'!$AA334="September"),'Overflow Report'!$N334,"0")</f>
        <v>0</v>
      </c>
      <c r="AF336" s="176" t="str">
        <f>IF(AND('Overflow Report'!$L334="SSO, Dry Weather",'Overflow Report'!$AA334="October"),'Overflow Report'!$N334,"0")</f>
        <v>0</v>
      </c>
      <c r="AG336" s="176" t="str">
        <f>IF(AND('Overflow Report'!$L334="SSO, Dry Weather",'Overflow Report'!$AA334="November"),'Overflow Report'!$N334,"0")</f>
        <v>0</v>
      </c>
      <c r="AH336" s="176" t="str">
        <f>IF(AND('Overflow Report'!$L334="SSO, Dry Weather",'Overflow Report'!$AA334="December"),'Overflow Report'!$N334,"0")</f>
        <v>0</v>
      </c>
      <c r="AI336" s="176"/>
      <c r="AJ336" s="176" t="str">
        <f>IF(AND('Overflow Report'!$L334="SSO, Wet Weather",'Overflow Report'!$AA334="January"),'Overflow Report'!$N334,"0")</f>
        <v>0</v>
      </c>
      <c r="AK336" s="176" t="str">
        <f>IF(AND('Overflow Report'!$L334="SSO, Wet Weather",'Overflow Report'!$AA334="February"),'Overflow Report'!$N334,"0")</f>
        <v>0</v>
      </c>
      <c r="AL336" s="176" t="str">
        <f>IF(AND('Overflow Report'!$L334="SSO, Wet Weather",'Overflow Report'!$AA334="March"),'Overflow Report'!$N334,"0")</f>
        <v>0</v>
      </c>
      <c r="AM336" s="176" t="str">
        <f>IF(AND('Overflow Report'!$L334="SSO, Wet Weather",'Overflow Report'!$AA334="April"),'Overflow Report'!$N334,"0")</f>
        <v>0</v>
      </c>
      <c r="AN336" s="176" t="str">
        <f>IF(AND('Overflow Report'!$L334="SSO, Wet Weather",'Overflow Report'!$AA334="May"),'Overflow Report'!$N334,"0")</f>
        <v>0</v>
      </c>
      <c r="AO336" s="176" t="str">
        <f>IF(AND('Overflow Report'!$L334="SSO, Wet Weather",'Overflow Report'!$AA334="June"),'Overflow Report'!$N334,"0")</f>
        <v>0</v>
      </c>
      <c r="AP336" s="176" t="str">
        <f>IF(AND('Overflow Report'!$L334="SSO, Wet Weather",'Overflow Report'!$AA334="July"),'Overflow Report'!$N334,"0")</f>
        <v>0</v>
      </c>
      <c r="AQ336" s="176" t="str">
        <f>IF(AND('Overflow Report'!$L334="SSO, Wet Weather",'Overflow Report'!$AA334="August"),'Overflow Report'!$N334,"0")</f>
        <v>0</v>
      </c>
      <c r="AR336" s="176" t="str">
        <f>IF(AND('Overflow Report'!$L334="SSO, Wet Weather",'Overflow Report'!$AA334="September"),'Overflow Report'!$N334,"0")</f>
        <v>0</v>
      </c>
      <c r="AS336" s="176" t="str">
        <f>IF(AND('Overflow Report'!$L334="SSO, Wet Weather",'Overflow Report'!$AA334="October"),'Overflow Report'!$N334,"0")</f>
        <v>0</v>
      </c>
      <c r="AT336" s="176" t="str">
        <f>IF(AND('Overflow Report'!$L334="SSO, Wet Weather",'Overflow Report'!$AA334="November"),'Overflow Report'!$N334,"0")</f>
        <v>0</v>
      </c>
      <c r="AU336" s="176" t="str">
        <f>IF(AND('Overflow Report'!$L334="SSO, Wet Weather",'Overflow Report'!$AA334="December"),'Overflow Report'!$N334,"0")</f>
        <v>0</v>
      </c>
      <c r="AV336" s="176"/>
      <c r="AW336" s="176" t="str">
        <f>IF(AND('Overflow Report'!$L334="Release [Sewer], Dry Weather",'Overflow Report'!$AA334="January"),'Overflow Report'!$N334,"0")</f>
        <v>0</v>
      </c>
      <c r="AX336" s="176" t="str">
        <f>IF(AND('Overflow Report'!$L334="Release [Sewer], Dry Weather",'Overflow Report'!$AA334="February"),'Overflow Report'!$N334,"0")</f>
        <v>0</v>
      </c>
      <c r="AY336" s="176" t="str">
        <f>IF(AND('Overflow Report'!$L334="Release [Sewer], Dry Weather",'Overflow Report'!$AA334="March"),'Overflow Report'!$N334,"0")</f>
        <v>0</v>
      </c>
      <c r="AZ336" s="176" t="str">
        <f>IF(AND('Overflow Report'!$L334="Release [Sewer], Dry Weather",'Overflow Report'!$AA334="April"),'Overflow Report'!$N334,"0")</f>
        <v>0</v>
      </c>
      <c r="BA336" s="176" t="str">
        <f>IF(AND('Overflow Report'!$L334="Release [Sewer], Dry Weather",'Overflow Report'!$AA334="May"),'Overflow Report'!$N334,"0")</f>
        <v>0</v>
      </c>
      <c r="BB336" s="176" t="str">
        <f>IF(AND('Overflow Report'!$L334="Release [Sewer], Dry Weather",'Overflow Report'!$AA334="June"),'Overflow Report'!$N334,"0")</f>
        <v>0</v>
      </c>
      <c r="BC336" s="176" t="str">
        <f>IF(AND('Overflow Report'!$L334="Release [Sewer], Dry Weather",'Overflow Report'!$AA334="July"),'Overflow Report'!$N334,"0")</f>
        <v>0</v>
      </c>
      <c r="BD336" s="176" t="str">
        <f>IF(AND('Overflow Report'!$L334="Release [Sewer], Dry Weather",'Overflow Report'!$AA334="August"),'Overflow Report'!$N334,"0")</f>
        <v>0</v>
      </c>
      <c r="BE336" s="176" t="str">
        <f>IF(AND('Overflow Report'!$L334="Release [Sewer], Dry Weather",'Overflow Report'!$AA334="September"),'Overflow Report'!$N334,"0")</f>
        <v>0</v>
      </c>
      <c r="BF336" s="176" t="str">
        <f>IF(AND('Overflow Report'!$L334="Release [Sewer], Dry Weather",'Overflow Report'!$AA334="October"),'Overflow Report'!$N334,"0")</f>
        <v>0</v>
      </c>
      <c r="BG336" s="176" t="str">
        <f>IF(AND('Overflow Report'!$L334="Release [Sewer], Dry Weather",'Overflow Report'!$AA334="November"),'Overflow Report'!$N334,"0")</f>
        <v>0</v>
      </c>
      <c r="BH336" s="176" t="str">
        <f>IF(AND('Overflow Report'!$L334="Release [Sewer], Dry Weather",'Overflow Report'!$AA334="December"),'Overflow Report'!$N334,"0")</f>
        <v>0</v>
      </c>
      <c r="BI336" s="176"/>
      <c r="BJ336" s="176" t="str">
        <f>IF(AND('Overflow Report'!$L334="Release [Sewer], Wet Weather",'Overflow Report'!$AA334="January"),'Overflow Report'!$N334,"0")</f>
        <v>0</v>
      </c>
      <c r="BK336" s="176" t="str">
        <f>IF(AND('Overflow Report'!$L334="Release [Sewer], Wet Weather",'Overflow Report'!$AA334="February"),'Overflow Report'!$N334,"0")</f>
        <v>0</v>
      </c>
      <c r="BL336" s="176" t="str">
        <f>IF(AND('Overflow Report'!$L334="Release [Sewer], Wet Weather",'Overflow Report'!$AA334="March"),'Overflow Report'!$N334,"0")</f>
        <v>0</v>
      </c>
      <c r="BM336" s="176" t="str">
        <f>IF(AND('Overflow Report'!$L334="Release [Sewer], Wet Weather",'Overflow Report'!$AA334="April"),'Overflow Report'!$N334,"0")</f>
        <v>0</v>
      </c>
      <c r="BN336" s="176" t="str">
        <f>IF(AND('Overflow Report'!$L334="Release [Sewer], Wet Weather",'Overflow Report'!$AA334="May"),'Overflow Report'!$N334,"0")</f>
        <v>0</v>
      </c>
      <c r="BO336" s="176" t="str">
        <f>IF(AND('Overflow Report'!$L334="Release [Sewer], Wet Weather",'Overflow Report'!$AA334="June"),'Overflow Report'!$N334,"0")</f>
        <v>0</v>
      </c>
      <c r="BP336" s="176" t="str">
        <f>IF(AND('Overflow Report'!$L334="Release [Sewer], Wet Weather",'Overflow Report'!$AA334="July"),'Overflow Report'!$N334,"0")</f>
        <v>0</v>
      </c>
      <c r="BQ336" s="176" t="str">
        <f>IF(AND('Overflow Report'!$L334="Release [Sewer], Wet Weather",'Overflow Report'!$AA334="August"),'Overflow Report'!$N334,"0")</f>
        <v>0</v>
      </c>
      <c r="BR336" s="176" t="str">
        <f>IF(AND('Overflow Report'!$L334="Release [Sewer], Wet Weather",'Overflow Report'!$AA334="September"),'Overflow Report'!$N334,"0")</f>
        <v>0</v>
      </c>
      <c r="BS336" s="176" t="str">
        <f>IF(AND('Overflow Report'!$L334="Release [Sewer], Wet Weather",'Overflow Report'!$AA334="October"),'Overflow Report'!$N334,"0")</f>
        <v>0</v>
      </c>
      <c r="BT336" s="176" t="str">
        <f>IF(AND('Overflow Report'!$L334="Release [Sewer], Wet Weather",'Overflow Report'!$AA334="November"),'Overflow Report'!$N334,"0")</f>
        <v>0</v>
      </c>
      <c r="BU336" s="176" t="str">
        <f>IF(AND('Overflow Report'!$L334="Release [Sewer], Wet Weather",'Overflow Report'!$AA334="December"),'Overflow Report'!$N334,"0")</f>
        <v>0</v>
      </c>
      <c r="BV336" s="176"/>
      <c r="BW336" s="176"/>
      <c r="BX336" s="176"/>
      <c r="BY336" s="176"/>
      <c r="BZ336" s="176"/>
      <c r="CA336" s="176"/>
      <c r="CB336" s="176"/>
      <c r="CC336" s="176"/>
      <c r="CD336" s="176"/>
      <c r="CE336" s="176"/>
      <c r="CF336" s="176"/>
      <c r="CG336" s="176"/>
      <c r="CH336" s="176"/>
      <c r="CI336" s="176"/>
      <c r="CJ336" s="176"/>
      <c r="DK336" s="159"/>
      <c r="DL336" s="159"/>
      <c r="DM336" s="159"/>
      <c r="DN336" s="159"/>
      <c r="DO336" s="159"/>
      <c r="DP336" s="159"/>
      <c r="DQ336" s="159"/>
      <c r="DR336" s="159"/>
      <c r="DS336" s="159"/>
      <c r="DT336" s="159"/>
      <c r="DU336" s="159"/>
      <c r="DV336" s="159"/>
      <c r="DW336" s="159"/>
      <c r="DX336" s="159"/>
    </row>
    <row r="337" spans="3:128" s="173" customFormat="1" ht="15">
      <c r="C337" s="174"/>
      <c r="D337" s="174"/>
      <c r="E337" s="174"/>
      <c r="R337" s="176"/>
      <c r="S337" s="176"/>
      <c r="T337" s="176"/>
      <c r="U337" s="176"/>
      <c r="V337" s="176"/>
      <c r="W337" s="176" t="str">
        <f>IF(AND('Overflow Report'!$L335="SSO, Dry Weather",'Overflow Report'!$AA335="January"),'Overflow Report'!$N335,"0")</f>
        <v>0</v>
      </c>
      <c r="X337" s="176" t="str">
        <f>IF(AND('Overflow Report'!$L335="SSO, Dry Weather",'Overflow Report'!$AA335="February"),'Overflow Report'!$N335,"0")</f>
        <v>0</v>
      </c>
      <c r="Y337" s="176" t="str">
        <f>IF(AND('Overflow Report'!$L335="SSO, Dry Weather",'Overflow Report'!$AA335="March"),'Overflow Report'!$N335,"0")</f>
        <v>0</v>
      </c>
      <c r="Z337" s="176" t="str">
        <f>IF(AND('Overflow Report'!$L335="SSO, Dry Weather",'Overflow Report'!$AA335="April"),'Overflow Report'!$N335,"0")</f>
        <v>0</v>
      </c>
      <c r="AA337" s="176" t="str">
        <f>IF(AND('Overflow Report'!$L335="SSO, Dry Weather",'Overflow Report'!$AA335="May"),'Overflow Report'!$N335,"0")</f>
        <v>0</v>
      </c>
      <c r="AB337" s="176" t="str">
        <f>IF(AND('Overflow Report'!$L335="SSO, Dry Weather",'Overflow Report'!$AA335="June"),'Overflow Report'!$N335,"0")</f>
        <v>0</v>
      </c>
      <c r="AC337" s="176" t="str">
        <f>IF(AND('Overflow Report'!$L335="SSO, Dry Weather",'Overflow Report'!$AA335="July"),'Overflow Report'!$N335,"0")</f>
        <v>0</v>
      </c>
      <c r="AD337" s="176" t="str">
        <f>IF(AND('Overflow Report'!$L335="SSO, Dry Weather",'Overflow Report'!$AA335="August"),'Overflow Report'!$N335,"0")</f>
        <v>0</v>
      </c>
      <c r="AE337" s="176" t="str">
        <f>IF(AND('Overflow Report'!$L335="SSO, Dry Weather",'Overflow Report'!$AA335="September"),'Overflow Report'!$N335,"0")</f>
        <v>0</v>
      </c>
      <c r="AF337" s="176" t="str">
        <f>IF(AND('Overflow Report'!$L335="SSO, Dry Weather",'Overflow Report'!$AA335="October"),'Overflow Report'!$N335,"0")</f>
        <v>0</v>
      </c>
      <c r="AG337" s="176" t="str">
        <f>IF(AND('Overflow Report'!$L335="SSO, Dry Weather",'Overflow Report'!$AA335="November"),'Overflow Report'!$N335,"0")</f>
        <v>0</v>
      </c>
      <c r="AH337" s="176" t="str">
        <f>IF(AND('Overflow Report'!$L335="SSO, Dry Weather",'Overflow Report'!$AA335="December"),'Overflow Report'!$N335,"0")</f>
        <v>0</v>
      </c>
      <c r="AI337" s="176"/>
      <c r="AJ337" s="176" t="str">
        <f>IF(AND('Overflow Report'!$L335="SSO, Wet Weather",'Overflow Report'!$AA335="January"),'Overflow Report'!$N335,"0")</f>
        <v>0</v>
      </c>
      <c r="AK337" s="176" t="str">
        <f>IF(AND('Overflow Report'!$L335="SSO, Wet Weather",'Overflow Report'!$AA335="February"),'Overflow Report'!$N335,"0")</f>
        <v>0</v>
      </c>
      <c r="AL337" s="176" t="str">
        <f>IF(AND('Overflow Report'!$L335="SSO, Wet Weather",'Overflow Report'!$AA335="March"),'Overflow Report'!$N335,"0")</f>
        <v>0</v>
      </c>
      <c r="AM337" s="176" t="str">
        <f>IF(AND('Overflow Report'!$L335="SSO, Wet Weather",'Overflow Report'!$AA335="April"),'Overflow Report'!$N335,"0")</f>
        <v>0</v>
      </c>
      <c r="AN337" s="176" t="str">
        <f>IF(AND('Overflow Report'!$L335="SSO, Wet Weather",'Overflow Report'!$AA335="May"),'Overflow Report'!$N335,"0")</f>
        <v>0</v>
      </c>
      <c r="AO337" s="176" t="str">
        <f>IF(AND('Overflow Report'!$L335="SSO, Wet Weather",'Overflow Report'!$AA335="June"),'Overflow Report'!$N335,"0")</f>
        <v>0</v>
      </c>
      <c r="AP337" s="176" t="str">
        <f>IF(AND('Overflow Report'!$L335="SSO, Wet Weather",'Overflow Report'!$AA335="July"),'Overflow Report'!$N335,"0")</f>
        <v>0</v>
      </c>
      <c r="AQ337" s="176" t="str">
        <f>IF(AND('Overflow Report'!$L335="SSO, Wet Weather",'Overflow Report'!$AA335="August"),'Overflow Report'!$N335,"0")</f>
        <v>0</v>
      </c>
      <c r="AR337" s="176" t="str">
        <f>IF(AND('Overflow Report'!$L335="SSO, Wet Weather",'Overflow Report'!$AA335="September"),'Overflow Report'!$N335,"0")</f>
        <v>0</v>
      </c>
      <c r="AS337" s="176" t="str">
        <f>IF(AND('Overflow Report'!$L335="SSO, Wet Weather",'Overflow Report'!$AA335="October"),'Overflow Report'!$N335,"0")</f>
        <v>0</v>
      </c>
      <c r="AT337" s="176" t="str">
        <f>IF(AND('Overflow Report'!$L335="SSO, Wet Weather",'Overflow Report'!$AA335="November"),'Overflow Report'!$N335,"0")</f>
        <v>0</v>
      </c>
      <c r="AU337" s="176" t="str">
        <f>IF(AND('Overflow Report'!$L335="SSO, Wet Weather",'Overflow Report'!$AA335="December"),'Overflow Report'!$N335,"0")</f>
        <v>0</v>
      </c>
      <c r="AV337" s="176"/>
      <c r="AW337" s="176" t="str">
        <f>IF(AND('Overflow Report'!$L335="Release [Sewer], Dry Weather",'Overflow Report'!$AA335="January"),'Overflow Report'!$N335,"0")</f>
        <v>0</v>
      </c>
      <c r="AX337" s="176" t="str">
        <f>IF(AND('Overflow Report'!$L335="Release [Sewer], Dry Weather",'Overflow Report'!$AA335="February"),'Overflow Report'!$N335,"0")</f>
        <v>0</v>
      </c>
      <c r="AY337" s="176" t="str">
        <f>IF(AND('Overflow Report'!$L335="Release [Sewer], Dry Weather",'Overflow Report'!$AA335="March"),'Overflow Report'!$N335,"0")</f>
        <v>0</v>
      </c>
      <c r="AZ337" s="176" t="str">
        <f>IF(AND('Overflow Report'!$L335="Release [Sewer], Dry Weather",'Overflow Report'!$AA335="April"),'Overflow Report'!$N335,"0")</f>
        <v>0</v>
      </c>
      <c r="BA337" s="176" t="str">
        <f>IF(AND('Overflow Report'!$L335="Release [Sewer], Dry Weather",'Overflow Report'!$AA335="May"),'Overflow Report'!$N335,"0")</f>
        <v>0</v>
      </c>
      <c r="BB337" s="176" t="str">
        <f>IF(AND('Overflow Report'!$L335="Release [Sewer], Dry Weather",'Overflow Report'!$AA335="June"),'Overflow Report'!$N335,"0")</f>
        <v>0</v>
      </c>
      <c r="BC337" s="176" t="str">
        <f>IF(AND('Overflow Report'!$L335="Release [Sewer], Dry Weather",'Overflow Report'!$AA335="July"),'Overflow Report'!$N335,"0")</f>
        <v>0</v>
      </c>
      <c r="BD337" s="176" t="str">
        <f>IF(AND('Overflow Report'!$L335="Release [Sewer], Dry Weather",'Overflow Report'!$AA335="August"),'Overflow Report'!$N335,"0")</f>
        <v>0</v>
      </c>
      <c r="BE337" s="176" t="str">
        <f>IF(AND('Overflow Report'!$L335="Release [Sewer], Dry Weather",'Overflow Report'!$AA335="September"),'Overflow Report'!$N335,"0")</f>
        <v>0</v>
      </c>
      <c r="BF337" s="176" t="str">
        <f>IF(AND('Overflow Report'!$L335="Release [Sewer], Dry Weather",'Overflow Report'!$AA335="October"),'Overflow Report'!$N335,"0")</f>
        <v>0</v>
      </c>
      <c r="BG337" s="176" t="str">
        <f>IF(AND('Overflow Report'!$L335="Release [Sewer], Dry Weather",'Overflow Report'!$AA335="November"),'Overflow Report'!$N335,"0")</f>
        <v>0</v>
      </c>
      <c r="BH337" s="176" t="str">
        <f>IF(AND('Overflow Report'!$L335="Release [Sewer], Dry Weather",'Overflow Report'!$AA335="December"),'Overflow Report'!$N335,"0")</f>
        <v>0</v>
      </c>
      <c r="BI337" s="176"/>
      <c r="BJ337" s="176" t="str">
        <f>IF(AND('Overflow Report'!$L335="Release [Sewer], Wet Weather",'Overflow Report'!$AA335="January"),'Overflow Report'!$N335,"0")</f>
        <v>0</v>
      </c>
      <c r="BK337" s="176" t="str">
        <f>IF(AND('Overflow Report'!$L335="Release [Sewer], Wet Weather",'Overflow Report'!$AA335="February"),'Overflow Report'!$N335,"0")</f>
        <v>0</v>
      </c>
      <c r="BL337" s="176" t="str">
        <f>IF(AND('Overflow Report'!$L335="Release [Sewer], Wet Weather",'Overflow Report'!$AA335="March"),'Overflow Report'!$N335,"0")</f>
        <v>0</v>
      </c>
      <c r="BM337" s="176" t="str">
        <f>IF(AND('Overflow Report'!$L335="Release [Sewer], Wet Weather",'Overflow Report'!$AA335="April"),'Overflow Report'!$N335,"0")</f>
        <v>0</v>
      </c>
      <c r="BN337" s="176" t="str">
        <f>IF(AND('Overflow Report'!$L335="Release [Sewer], Wet Weather",'Overflow Report'!$AA335="May"),'Overflow Report'!$N335,"0")</f>
        <v>0</v>
      </c>
      <c r="BO337" s="176" t="str">
        <f>IF(AND('Overflow Report'!$L335="Release [Sewer], Wet Weather",'Overflow Report'!$AA335="June"),'Overflow Report'!$N335,"0")</f>
        <v>0</v>
      </c>
      <c r="BP337" s="176" t="str">
        <f>IF(AND('Overflow Report'!$L335="Release [Sewer], Wet Weather",'Overflow Report'!$AA335="July"),'Overflow Report'!$N335,"0")</f>
        <v>0</v>
      </c>
      <c r="BQ337" s="176" t="str">
        <f>IF(AND('Overflow Report'!$L335="Release [Sewer], Wet Weather",'Overflow Report'!$AA335="August"),'Overflow Report'!$N335,"0")</f>
        <v>0</v>
      </c>
      <c r="BR337" s="176" t="str">
        <f>IF(AND('Overflow Report'!$L335="Release [Sewer], Wet Weather",'Overflow Report'!$AA335="September"),'Overflow Report'!$N335,"0")</f>
        <v>0</v>
      </c>
      <c r="BS337" s="176" t="str">
        <f>IF(AND('Overflow Report'!$L335="Release [Sewer], Wet Weather",'Overflow Report'!$AA335="October"),'Overflow Report'!$N335,"0")</f>
        <v>0</v>
      </c>
      <c r="BT337" s="176" t="str">
        <f>IF(AND('Overflow Report'!$L335="Release [Sewer], Wet Weather",'Overflow Report'!$AA335="November"),'Overflow Report'!$N335,"0")</f>
        <v>0</v>
      </c>
      <c r="BU337" s="176" t="str">
        <f>IF(AND('Overflow Report'!$L335="Release [Sewer], Wet Weather",'Overflow Report'!$AA335="December"),'Overflow Report'!$N335,"0")</f>
        <v>0</v>
      </c>
      <c r="BV337" s="176"/>
      <c r="BW337" s="176"/>
      <c r="BX337" s="176"/>
      <c r="BY337" s="176"/>
      <c r="BZ337" s="176"/>
      <c r="CA337" s="176"/>
      <c r="CB337" s="176"/>
      <c r="CC337" s="176"/>
      <c r="CD337" s="176"/>
      <c r="CE337" s="176"/>
      <c r="CF337" s="176"/>
      <c r="CG337" s="176"/>
      <c r="CH337" s="176"/>
      <c r="CI337" s="176"/>
      <c r="CJ337" s="176"/>
      <c r="DK337" s="159"/>
      <c r="DL337" s="159"/>
      <c r="DM337" s="159"/>
      <c r="DN337" s="159"/>
      <c r="DO337" s="159"/>
      <c r="DP337" s="159"/>
      <c r="DQ337" s="159"/>
      <c r="DR337" s="159"/>
      <c r="DS337" s="159"/>
      <c r="DT337" s="159"/>
      <c r="DU337" s="159"/>
      <c r="DV337" s="159"/>
      <c r="DW337" s="159"/>
      <c r="DX337" s="159"/>
    </row>
    <row r="338" spans="3:128" s="173" customFormat="1" ht="15">
      <c r="C338" s="174"/>
      <c r="D338" s="174"/>
      <c r="E338" s="174"/>
      <c r="R338" s="176"/>
      <c r="S338" s="176"/>
      <c r="T338" s="176"/>
      <c r="U338" s="176"/>
      <c r="V338" s="176"/>
      <c r="W338" s="176" t="str">
        <f>IF(AND('Overflow Report'!$L336="SSO, Dry Weather",'Overflow Report'!$AA336="January"),'Overflow Report'!$N336,"0")</f>
        <v>0</v>
      </c>
      <c r="X338" s="176" t="str">
        <f>IF(AND('Overflow Report'!$L336="SSO, Dry Weather",'Overflow Report'!$AA336="February"),'Overflow Report'!$N336,"0")</f>
        <v>0</v>
      </c>
      <c r="Y338" s="176" t="str">
        <f>IF(AND('Overflow Report'!$L336="SSO, Dry Weather",'Overflow Report'!$AA336="March"),'Overflow Report'!$N336,"0")</f>
        <v>0</v>
      </c>
      <c r="Z338" s="176" t="str">
        <f>IF(AND('Overflow Report'!$L336="SSO, Dry Weather",'Overflow Report'!$AA336="April"),'Overflow Report'!$N336,"0")</f>
        <v>0</v>
      </c>
      <c r="AA338" s="176" t="str">
        <f>IF(AND('Overflow Report'!$L336="SSO, Dry Weather",'Overflow Report'!$AA336="May"),'Overflow Report'!$N336,"0")</f>
        <v>0</v>
      </c>
      <c r="AB338" s="176" t="str">
        <f>IF(AND('Overflow Report'!$L336="SSO, Dry Weather",'Overflow Report'!$AA336="June"),'Overflow Report'!$N336,"0")</f>
        <v>0</v>
      </c>
      <c r="AC338" s="176" t="str">
        <f>IF(AND('Overflow Report'!$L336="SSO, Dry Weather",'Overflow Report'!$AA336="July"),'Overflow Report'!$N336,"0")</f>
        <v>0</v>
      </c>
      <c r="AD338" s="176" t="str">
        <f>IF(AND('Overflow Report'!$L336="SSO, Dry Weather",'Overflow Report'!$AA336="August"),'Overflow Report'!$N336,"0")</f>
        <v>0</v>
      </c>
      <c r="AE338" s="176" t="str">
        <f>IF(AND('Overflow Report'!$L336="SSO, Dry Weather",'Overflow Report'!$AA336="September"),'Overflow Report'!$N336,"0")</f>
        <v>0</v>
      </c>
      <c r="AF338" s="176" t="str">
        <f>IF(AND('Overflow Report'!$L336="SSO, Dry Weather",'Overflow Report'!$AA336="October"),'Overflow Report'!$N336,"0")</f>
        <v>0</v>
      </c>
      <c r="AG338" s="176" t="str">
        <f>IF(AND('Overflow Report'!$L336="SSO, Dry Weather",'Overflow Report'!$AA336="November"),'Overflow Report'!$N336,"0")</f>
        <v>0</v>
      </c>
      <c r="AH338" s="176" t="str">
        <f>IF(AND('Overflow Report'!$L336="SSO, Dry Weather",'Overflow Report'!$AA336="December"),'Overflow Report'!$N336,"0")</f>
        <v>0</v>
      </c>
      <c r="AI338" s="176"/>
      <c r="AJ338" s="176" t="str">
        <f>IF(AND('Overflow Report'!$L336="SSO, Wet Weather",'Overflow Report'!$AA336="January"),'Overflow Report'!$N336,"0")</f>
        <v>0</v>
      </c>
      <c r="AK338" s="176" t="str">
        <f>IF(AND('Overflow Report'!$L336="SSO, Wet Weather",'Overflow Report'!$AA336="February"),'Overflow Report'!$N336,"0")</f>
        <v>0</v>
      </c>
      <c r="AL338" s="176" t="str">
        <f>IF(AND('Overflow Report'!$L336="SSO, Wet Weather",'Overflow Report'!$AA336="March"),'Overflow Report'!$N336,"0")</f>
        <v>0</v>
      </c>
      <c r="AM338" s="176" t="str">
        <f>IF(AND('Overflow Report'!$L336="SSO, Wet Weather",'Overflow Report'!$AA336="April"),'Overflow Report'!$N336,"0")</f>
        <v>0</v>
      </c>
      <c r="AN338" s="176" t="str">
        <f>IF(AND('Overflow Report'!$L336="SSO, Wet Weather",'Overflow Report'!$AA336="May"),'Overflow Report'!$N336,"0")</f>
        <v>0</v>
      </c>
      <c r="AO338" s="176" t="str">
        <f>IF(AND('Overflow Report'!$L336="SSO, Wet Weather",'Overflow Report'!$AA336="June"),'Overflow Report'!$N336,"0")</f>
        <v>0</v>
      </c>
      <c r="AP338" s="176" t="str">
        <f>IF(AND('Overflow Report'!$L336="SSO, Wet Weather",'Overflow Report'!$AA336="July"),'Overflow Report'!$N336,"0")</f>
        <v>0</v>
      </c>
      <c r="AQ338" s="176" t="str">
        <f>IF(AND('Overflow Report'!$L336="SSO, Wet Weather",'Overflow Report'!$AA336="August"),'Overflow Report'!$N336,"0")</f>
        <v>0</v>
      </c>
      <c r="AR338" s="176" t="str">
        <f>IF(AND('Overflow Report'!$L336="SSO, Wet Weather",'Overflow Report'!$AA336="September"),'Overflow Report'!$N336,"0")</f>
        <v>0</v>
      </c>
      <c r="AS338" s="176" t="str">
        <f>IF(AND('Overflow Report'!$L336="SSO, Wet Weather",'Overflow Report'!$AA336="October"),'Overflow Report'!$N336,"0")</f>
        <v>0</v>
      </c>
      <c r="AT338" s="176" t="str">
        <f>IF(AND('Overflow Report'!$L336="SSO, Wet Weather",'Overflow Report'!$AA336="November"),'Overflow Report'!$N336,"0")</f>
        <v>0</v>
      </c>
      <c r="AU338" s="176" t="str">
        <f>IF(AND('Overflow Report'!$L336="SSO, Wet Weather",'Overflow Report'!$AA336="December"),'Overflow Report'!$N336,"0")</f>
        <v>0</v>
      </c>
      <c r="AV338" s="176"/>
      <c r="AW338" s="176" t="str">
        <f>IF(AND('Overflow Report'!$L336="Release [Sewer], Dry Weather",'Overflow Report'!$AA336="January"),'Overflow Report'!$N336,"0")</f>
        <v>0</v>
      </c>
      <c r="AX338" s="176" t="str">
        <f>IF(AND('Overflow Report'!$L336="Release [Sewer], Dry Weather",'Overflow Report'!$AA336="February"),'Overflow Report'!$N336,"0")</f>
        <v>0</v>
      </c>
      <c r="AY338" s="176" t="str">
        <f>IF(AND('Overflow Report'!$L336="Release [Sewer], Dry Weather",'Overflow Report'!$AA336="March"),'Overflow Report'!$N336,"0")</f>
        <v>0</v>
      </c>
      <c r="AZ338" s="176" t="str">
        <f>IF(AND('Overflow Report'!$L336="Release [Sewer], Dry Weather",'Overflow Report'!$AA336="April"),'Overflow Report'!$N336,"0")</f>
        <v>0</v>
      </c>
      <c r="BA338" s="176" t="str">
        <f>IF(AND('Overflow Report'!$L336="Release [Sewer], Dry Weather",'Overflow Report'!$AA336="May"),'Overflow Report'!$N336,"0")</f>
        <v>0</v>
      </c>
      <c r="BB338" s="176" t="str">
        <f>IF(AND('Overflow Report'!$L336="Release [Sewer], Dry Weather",'Overflow Report'!$AA336="June"),'Overflow Report'!$N336,"0")</f>
        <v>0</v>
      </c>
      <c r="BC338" s="176" t="str">
        <f>IF(AND('Overflow Report'!$L336="Release [Sewer], Dry Weather",'Overflow Report'!$AA336="July"),'Overflow Report'!$N336,"0")</f>
        <v>0</v>
      </c>
      <c r="BD338" s="176" t="str">
        <f>IF(AND('Overflow Report'!$L336="Release [Sewer], Dry Weather",'Overflow Report'!$AA336="August"),'Overflow Report'!$N336,"0")</f>
        <v>0</v>
      </c>
      <c r="BE338" s="176" t="str">
        <f>IF(AND('Overflow Report'!$L336="Release [Sewer], Dry Weather",'Overflow Report'!$AA336="September"),'Overflow Report'!$N336,"0")</f>
        <v>0</v>
      </c>
      <c r="BF338" s="176" t="str">
        <f>IF(AND('Overflow Report'!$L336="Release [Sewer], Dry Weather",'Overflow Report'!$AA336="October"),'Overflow Report'!$N336,"0")</f>
        <v>0</v>
      </c>
      <c r="BG338" s="176" t="str">
        <f>IF(AND('Overflow Report'!$L336="Release [Sewer], Dry Weather",'Overflow Report'!$AA336="November"),'Overflow Report'!$N336,"0")</f>
        <v>0</v>
      </c>
      <c r="BH338" s="176" t="str">
        <f>IF(AND('Overflow Report'!$L336="Release [Sewer], Dry Weather",'Overflow Report'!$AA336="December"),'Overflow Report'!$N336,"0")</f>
        <v>0</v>
      </c>
      <c r="BI338" s="176"/>
      <c r="BJ338" s="176" t="str">
        <f>IF(AND('Overflow Report'!$L336="Release [Sewer], Wet Weather",'Overflow Report'!$AA336="January"),'Overflow Report'!$N336,"0")</f>
        <v>0</v>
      </c>
      <c r="BK338" s="176" t="str">
        <f>IF(AND('Overflow Report'!$L336="Release [Sewer], Wet Weather",'Overflow Report'!$AA336="February"),'Overflow Report'!$N336,"0")</f>
        <v>0</v>
      </c>
      <c r="BL338" s="176" t="str">
        <f>IF(AND('Overflow Report'!$L336="Release [Sewer], Wet Weather",'Overflow Report'!$AA336="March"),'Overflow Report'!$N336,"0")</f>
        <v>0</v>
      </c>
      <c r="BM338" s="176" t="str">
        <f>IF(AND('Overflow Report'!$L336="Release [Sewer], Wet Weather",'Overflow Report'!$AA336="April"),'Overflow Report'!$N336,"0")</f>
        <v>0</v>
      </c>
      <c r="BN338" s="176" t="str">
        <f>IF(AND('Overflow Report'!$L336="Release [Sewer], Wet Weather",'Overflow Report'!$AA336="May"),'Overflow Report'!$N336,"0")</f>
        <v>0</v>
      </c>
      <c r="BO338" s="176" t="str">
        <f>IF(AND('Overflow Report'!$L336="Release [Sewer], Wet Weather",'Overflow Report'!$AA336="June"),'Overflow Report'!$N336,"0")</f>
        <v>0</v>
      </c>
      <c r="BP338" s="176" t="str">
        <f>IF(AND('Overflow Report'!$L336="Release [Sewer], Wet Weather",'Overflow Report'!$AA336="July"),'Overflow Report'!$N336,"0")</f>
        <v>0</v>
      </c>
      <c r="BQ338" s="176" t="str">
        <f>IF(AND('Overflow Report'!$L336="Release [Sewer], Wet Weather",'Overflow Report'!$AA336="August"),'Overflow Report'!$N336,"0")</f>
        <v>0</v>
      </c>
      <c r="BR338" s="176" t="str">
        <f>IF(AND('Overflow Report'!$L336="Release [Sewer], Wet Weather",'Overflow Report'!$AA336="September"),'Overflow Report'!$N336,"0")</f>
        <v>0</v>
      </c>
      <c r="BS338" s="176" t="str">
        <f>IF(AND('Overflow Report'!$L336="Release [Sewer], Wet Weather",'Overflow Report'!$AA336="October"),'Overflow Report'!$N336,"0")</f>
        <v>0</v>
      </c>
      <c r="BT338" s="176" t="str">
        <f>IF(AND('Overflow Report'!$L336="Release [Sewer], Wet Weather",'Overflow Report'!$AA336="November"),'Overflow Report'!$N336,"0")</f>
        <v>0</v>
      </c>
      <c r="BU338" s="176" t="str">
        <f>IF(AND('Overflow Report'!$L336="Release [Sewer], Wet Weather",'Overflow Report'!$AA336="December"),'Overflow Report'!$N336,"0")</f>
        <v>0</v>
      </c>
      <c r="BV338" s="176"/>
      <c r="BW338" s="176"/>
      <c r="BX338" s="176"/>
      <c r="BY338" s="176"/>
      <c r="BZ338" s="176"/>
      <c r="CA338" s="176"/>
      <c r="CB338" s="176"/>
      <c r="CC338" s="176"/>
      <c r="CD338" s="176"/>
      <c r="CE338" s="176"/>
      <c r="CF338" s="176"/>
      <c r="CG338" s="176"/>
      <c r="CH338" s="176"/>
      <c r="CI338" s="176"/>
      <c r="CJ338" s="176"/>
      <c r="DK338" s="159"/>
      <c r="DL338" s="159"/>
      <c r="DM338" s="159"/>
      <c r="DN338" s="159"/>
      <c r="DO338" s="159"/>
      <c r="DP338" s="159"/>
      <c r="DQ338" s="159"/>
      <c r="DR338" s="159"/>
      <c r="DS338" s="159"/>
      <c r="DT338" s="159"/>
      <c r="DU338" s="159"/>
      <c r="DV338" s="159"/>
      <c r="DW338" s="159"/>
      <c r="DX338" s="159"/>
    </row>
    <row r="339" spans="3:128" s="173" customFormat="1" ht="15">
      <c r="C339" s="174"/>
      <c r="D339" s="174"/>
      <c r="E339" s="174"/>
      <c r="R339" s="176"/>
      <c r="S339" s="176"/>
      <c r="T339" s="176"/>
      <c r="U339" s="176"/>
      <c r="V339" s="176"/>
      <c r="W339" s="176" t="str">
        <f>IF(AND('Overflow Report'!$L337="SSO, Dry Weather",'Overflow Report'!$AA337="January"),'Overflow Report'!$N337,"0")</f>
        <v>0</v>
      </c>
      <c r="X339" s="176" t="str">
        <f>IF(AND('Overflow Report'!$L337="SSO, Dry Weather",'Overflow Report'!$AA337="February"),'Overflow Report'!$N337,"0")</f>
        <v>0</v>
      </c>
      <c r="Y339" s="176" t="str">
        <f>IF(AND('Overflow Report'!$L337="SSO, Dry Weather",'Overflow Report'!$AA337="March"),'Overflow Report'!$N337,"0")</f>
        <v>0</v>
      </c>
      <c r="Z339" s="176" t="str">
        <f>IF(AND('Overflow Report'!$L337="SSO, Dry Weather",'Overflow Report'!$AA337="April"),'Overflow Report'!$N337,"0")</f>
        <v>0</v>
      </c>
      <c r="AA339" s="176" t="str">
        <f>IF(AND('Overflow Report'!$L337="SSO, Dry Weather",'Overflow Report'!$AA337="May"),'Overflow Report'!$N337,"0")</f>
        <v>0</v>
      </c>
      <c r="AB339" s="176" t="str">
        <f>IF(AND('Overflow Report'!$L337="SSO, Dry Weather",'Overflow Report'!$AA337="June"),'Overflow Report'!$N337,"0")</f>
        <v>0</v>
      </c>
      <c r="AC339" s="176" t="str">
        <f>IF(AND('Overflow Report'!$L337="SSO, Dry Weather",'Overflow Report'!$AA337="July"),'Overflow Report'!$N337,"0")</f>
        <v>0</v>
      </c>
      <c r="AD339" s="176" t="str">
        <f>IF(AND('Overflow Report'!$L337="SSO, Dry Weather",'Overflow Report'!$AA337="August"),'Overflow Report'!$N337,"0")</f>
        <v>0</v>
      </c>
      <c r="AE339" s="176" t="str">
        <f>IF(AND('Overflow Report'!$L337="SSO, Dry Weather",'Overflow Report'!$AA337="September"),'Overflow Report'!$N337,"0")</f>
        <v>0</v>
      </c>
      <c r="AF339" s="176" t="str">
        <f>IF(AND('Overflow Report'!$L337="SSO, Dry Weather",'Overflow Report'!$AA337="October"),'Overflow Report'!$N337,"0")</f>
        <v>0</v>
      </c>
      <c r="AG339" s="176" t="str">
        <f>IF(AND('Overflow Report'!$L337="SSO, Dry Weather",'Overflow Report'!$AA337="November"),'Overflow Report'!$N337,"0")</f>
        <v>0</v>
      </c>
      <c r="AH339" s="176" t="str">
        <f>IF(AND('Overflow Report'!$L337="SSO, Dry Weather",'Overflow Report'!$AA337="December"),'Overflow Report'!$N337,"0")</f>
        <v>0</v>
      </c>
      <c r="AI339" s="176"/>
      <c r="AJ339" s="176" t="str">
        <f>IF(AND('Overflow Report'!$L337="SSO, Wet Weather",'Overflow Report'!$AA337="January"),'Overflow Report'!$N337,"0")</f>
        <v>0</v>
      </c>
      <c r="AK339" s="176" t="str">
        <f>IF(AND('Overflow Report'!$L337="SSO, Wet Weather",'Overflow Report'!$AA337="February"),'Overflow Report'!$N337,"0")</f>
        <v>0</v>
      </c>
      <c r="AL339" s="176" t="str">
        <f>IF(AND('Overflow Report'!$L337="SSO, Wet Weather",'Overflow Report'!$AA337="March"),'Overflow Report'!$N337,"0")</f>
        <v>0</v>
      </c>
      <c r="AM339" s="176" t="str">
        <f>IF(AND('Overflow Report'!$L337="SSO, Wet Weather",'Overflow Report'!$AA337="April"),'Overflow Report'!$N337,"0")</f>
        <v>0</v>
      </c>
      <c r="AN339" s="176" t="str">
        <f>IF(AND('Overflow Report'!$L337="SSO, Wet Weather",'Overflow Report'!$AA337="May"),'Overflow Report'!$N337,"0")</f>
        <v>0</v>
      </c>
      <c r="AO339" s="176" t="str">
        <f>IF(AND('Overflow Report'!$L337="SSO, Wet Weather",'Overflow Report'!$AA337="June"),'Overflow Report'!$N337,"0")</f>
        <v>0</v>
      </c>
      <c r="AP339" s="176" t="str">
        <f>IF(AND('Overflow Report'!$L337="SSO, Wet Weather",'Overflow Report'!$AA337="July"),'Overflow Report'!$N337,"0")</f>
        <v>0</v>
      </c>
      <c r="AQ339" s="176" t="str">
        <f>IF(AND('Overflow Report'!$L337="SSO, Wet Weather",'Overflow Report'!$AA337="August"),'Overflow Report'!$N337,"0")</f>
        <v>0</v>
      </c>
      <c r="AR339" s="176" t="str">
        <f>IF(AND('Overflow Report'!$L337="SSO, Wet Weather",'Overflow Report'!$AA337="September"),'Overflow Report'!$N337,"0")</f>
        <v>0</v>
      </c>
      <c r="AS339" s="176" t="str">
        <f>IF(AND('Overflow Report'!$L337="SSO, Wet Weather",'Overflow Report'!$AA337="October"),'Overflow Report'!$N337,"0")</f>
        <v>0</v>
      </c>
      <c r="AT339" s="176" t="str">
        <f>IF(AND('Overflow Report'!$L337="SSO, Wet Weather",'Overflow Report'!$AA337="November"),'Overflow Report'!$N337,"0")</f>
        <v>0</v>
      </c>
      <c r="AU339" s="176" t="str">
        <f>IF(AND('Overflow Report'!$L337="SSO, Wet Weather",'Overflow Report'!$AA337="December"),'Overflow Report'!$N337,"0")</f>
        <v>0</v>
      </c>
      <c r="AV339" s="176"/>
      <c r="AW339" s="176" t="str">
        <f>IF(AND('Overflow Report'!$L337="Release [Sewer], Dry Weather",'Overflow Report'!$AA337="January"),'Overflow Report'!$N337,"0")</f>
        <v>0</v>
      </c>
      <c r="AX339" s="176" t="str">
        <f>IF(AND('Overflow Report'!$L337="Release [Sewer], Dry Weather",'Overflow Report'!$AA337="February"),'Overflow Report'!$N337,"0")</f>
        <v>0</v>
      </c>
      <c r="AY339" s="176" t="str">
        <f>IF(AND('Overflow Report'!$L337="Release [Sewer], Dry Weather",'Overflow Report'!$AA337="March"),'Overflow Report'!$N337,"0")</f>
        <v>0</v>
      </c>
      <c r="AZ339" s="176" t="str">
        <f>IF(AND('Overflow Report'!$L337="Release [Sewer], Dry Weather",'Overflow Report'!$AA337="April"),'Overflow Report'!$N337,"0")</f>
        <v>0</v>
      </c>
      <c r="BA339" s="176" t="str">
        <f>IF(AND('Overflow Report'!$L337="Release [Sewer], Dry Weather",'Overflow Report'!$AA337="May"),'Overflow Report'!$N337,"0")</f>
        <v>0</v>
      </c>
      <c r="BB339" s="176" t="str">
        <f>IF(AND('Overflow Report'!$L337="Release [Sewer], Dry Weather",'Overflow Report'!$AA337="June"),'Overflow Report'!$N337,"0")</f>
        <v>0</v>
      </c>
      <c r="BC339" s="176" t="str">
        <f>IF(AND('Overflow Report'!$L337="Release [Sewer], Dry Weather",'Overflow Report'!$AA337="July"),'Overflow Report'!$N337,"0")</f>
        <v>0</v>
      </c>
      <c r="BD339" s="176" t="str">
        <f>IF(AND('Overflow Report'!$L337="Release [Sewer], Dry Weather",'Overflow Report'!$AA337="August"),'Overflow Report'!$N337,"0")</f>
        <v>0</v>
      </c>
      <c r="BE339" s="176" t="str">
        <f>IF(AND('Overflow Report'!$L337="Release [Sewer], Dry Weather",'Overflow Report'!$AA337="September"),'Overflow Report'!$N337,"0")</f>
        <v>0</v>
      </c>
      <c r="BF339" s="176" t="str">
        <f>IF(AND('Overflow Report'!$L337="Release [Sewer], Dry Weather",'Overflow Report'!$AA337="October"),'Overflow Report'!$N337,"0")</f>
        <v>0</v>
      </c>
      <c r="BG339" s="176" t="str">
        <f>IF(AND('Overflow Report'!$L337="Release [Sewer], Dry Weather",'Overflow Report'!$AA337="November"),'Overflow Report'!$N337,"0")</f>
        <v>0</v>
      </c>
      <c r="BH339" s="176" t="str">
        <f>IF(AND('Overflow Report'!$L337="Release [Sewer], Dry Weather",'Overflow Report'!$AA337="December"),'Overflow Report'!$N337,"0")</f>
        <v>0</v>
      </c>
      <c r="BI339" s="176"/>
      <c r="BJ339" s="176" t="str">
        <f>IF(AND('Overflow Report'!$L337="Release [Sewer], Wet Weather",'Overflow Report'!$AA337="January"),'Overflow Report'!$N337,"0")</f>
        <v>0</v>
      </c>
      <c r="BK339" s="176" t="str">
        <f>IF(AND('Overflow Report'!$L337="Release [Sewer], Wet Weather",'Overflow Report'!$AA337="February"),'Overflow Report'!$N337,"0")</f>
        <v>0</v>
      </c>
      <c r="BL339" s="176" t="str">
        <f>IF(AND('Overflow Report'!$L337="Release [Sewer], Wet Weather",'Overflow Report'!$AA337="March"),'Overflow Report'!$N337,"0")</f>
        <v>0</v>
      </c>
      <c r="BM339" s="176" t="str">
        <f>IF(AND('Overflow Report'!$L337="Release [Sewer], Wet Weather",'Overflow Report'!$AA337="April"),'Overflow Report'!$N337,"0")</f>
        <v>0</v>
      </c>
      <c r="BN339" s="176" t="str">
        <f>IF(AND('Overflow Report'!$L337="Release [Sewer], Wet Weather",'Overflow Report'!$AA337="May"),'Overflow Report'!$N337,"0")</f>
        <v>0</v>
      </c>
      <c r="BO339" s="176" t="str">
        <f>IF(AND('Overflow Report'!$L337="Release [Sewer], Wet Weather",'Overflow Report'!$AA337="June"),'Overflow Report'!$N337,"0")</f>
        <v>0</v>
      </c>
      <c r="BP339" s="176" t="str">
        <f>IF(AND('Overflow Report'!$L337="Release [Sewer], Wet Weather",'Overflow Report'!$AA337="July"),'Overflow Report'!$N337,"0")</f>
        <v>0</v>
      </c>
      <c r="BQ339" s="176" t="str">
        <f>IF(AND('Overflow Report'!$L337="Release [Sewer], Wet Weather",'Overflow Report'!$AA337="August"),'Overflow Report'!$N337,"0")</f>
        <v>0</v>
      </c>
      <c r="BR339" s="176" t="str">
        <f>IF(AND('Overflow Report'!$L337="Release [Sewer], Wet Weather",'Overflow Report'!$AA337="September"),'Overflow Report'!$N337,"0")</f>
        <v>0</v>
      </c>
      <c r="BS339" s="176" t="str">
        <f>IF(AND('Overflow Report'!$L337="Release [Sewer], Wet Weather",'Overflow Report'!$AA337="October"),'Overflow Report'!$N337,"0")</f>
        <v>0</v>
      </c>
      <c r="BT339" s="176" t="str">
        <f>IF(AND('Overflow Report'!$L337="Release [Sewer], Wet Weather",'Overflow Report'!$AA337="November"),'Overflow Report'!$N337,"0")</f>
        <v>0</v>
      </c>
      <c r="BU339" s="176" t="str">
        <f>IF(AND('Overflow Report'!$L337="Release [Sewer], Wet Weather",'Overflow Report'!$AA337="December"),'Overflow Report'!$N337,"0")</f>
        <v>0</v>
      </c>
      <c r="BV339" s="176"/>
      <c r="BW339" s="176"/>
      <c r="BX339" s="176"/>
      <c r="BY339" s="176"/>
      <c r="BZ339" s="176"/>
      <c r="CA339" s="176"/>
      <c r="CB339" s="176"/>
      <c r="CC339" s="176"/>
      <c r="CD339" s="176"/>
      <c r="CE339" s="176"/>
      <c r="CF339" s="176"/>
      <c r="CG339" s="176"/>
      <c r="CH339" s="176"/>
      <c r="CI339" s="176"/>
      <c r="CJ339" s="176"/>
      <c r="DK339" s="159"/>
      <c r="DL339" s="159"/>
      <c r="DM339" s="159"/>
      <c r="DN339" s="159"/>
      <c r="DO339" s="159"/>
      <c r="DP339" s="159"/>
      <c r="DQ339" s="159"/>
      <c r="DR339" s="159"/>
      <c r="DS339" s="159"/>
      <c r="DT339" s="159"/>
      <c r="DU339" s="159"/>
      <c r="DV339" s="159"/>
      <c r="DW339" s="159"/>
      <c r="DX339" s="159"/>
    </row>
    <row r="340" spans="3:128" s="173" customFormat="1" ht="15">
      <c r="C340" s="174"/>
      <c r="D340" s="174"/>
      <c r="E340" s="174"/>
      <c r="R340" s="176"/>
      <c r="S340" s="176"/>
      <c r="T340" s="176"/>
      <c r="U340" s="176"/>
      <c r="V340" s="176"/>
      <c r="W340" s="176" t="str">
        <f>IF(AND('Overflow Report'!$L338="SSO, Dry Weather",'Overflow Report'!$AA338="January"),'Overflow Report'!$N338,"0")</f>
        <v>0</v>
      </c>
      <c r="X340" s="176" t="str">
        <f>IF(AND('Overflow Report'!$L338="SSO, Dry Weather",'Overflow Report'!$AA338="February"),'Overflow Report'!$N338,"0")</f>
        <v>0</v>
      </c>
      <c r="Y340" s="176" t="str">
        <f>IF(AND('Overflow Report'!$L338="SSO, Dry Weather",'Overflow Report'!$AA338="March"),'Overflow Report'!$N338,"0")</f>
        <v>0</v>
      </c>
      <c r="Z340" s="176" t="str">
        <f>IF(AND('Overflow Report'!$L338="SSO, Dry Weather",'Overflow Report'!$AA338="April"),'Overflow Report'!$N338,"0")</f>
        <v>0</v>
      </c>
      <c r="AA340" s="176" t="str">
        <f>IF(AND('Overflow Report'!$L338="SSO, Dry Weather",'Overflow Report'!$AA338="May"),'Overflow Report'!$N338,"0")</f>
        <v>0</v>
      </c>
      <c r="AB340" s="176" t="str">
        <f>IF(AND('Overflow Report'!$L338="SSO, Dry Weather",'Overflow Report'!$AA338="June"),'Overflow Report'!$N338,"0")</f>
        <v>0</v>
      </c>
      <c r="AC340" s="176" t="str">
        <f>IF(AND('Overflow Report'!$L338="SSO, Dry Weather",'Overflow Report'!$AA338="July"),'Overflow Report'!$N338,"0")</f>
        <v>0</v>
      </c>
      <c r="AD340" s="176" t="str">
        <f>IF(AND('Overflow Report'!$L338="SSO, Dry Weather",'Overflow Report'!$AA338="August"),'Overflow Report'!$N338,"0")</f>
        <v>0</v>
      </c>
      <c r="AE340" s="176" t="str">
        <f>IF(AND('Overflow Report'!$L338="SSO, Dry Weather",'Overflow Report'!$AA338="September"),'Overflow Report'!$N338,"0")</f>
        <v>0</v>
      </c>
      <c r="AF340" s="176" t="str">
        <f>IF(AND('Overflow Report'!$L338="SSO, Dry Weather",'Overflow Report'!$AA338="October"),'Overflow Report'!$N338,"0")</f>
        <v>0</v>
      </c>
      <c r="AG340" s="176" t="str">
        <f>IF(AND('Overflow Report'!$L338="SSO, Dry Weather",'Overflow Report'!$AA338="November"),'Overflow Report'!$N338,"0")</f>
        <v>0</v>
      </c>
      <c r="AH340" s="176" t="str">
        <f>IF(AND('Overflow Report'!$L338="SSO, Dry Weather",'Overflow Report'!$AA338="December"),'Overflow Report'!$N338,"0")</f>
        <v>0</v>
      </c>
      <c r="AI340" s="176"/>
      <c r="AJ340" s="176" t="str">
        <f>IF(AND('Overflow Report'!$L338="SSO, Wet Weather",'Overflow Report'!$AA338="January"),'Overflow Report'!$N338,"0")</f>
        <v>0</v>
      </c>
      <c r="AK340" s="176" t="str">
        <f>IF(AND('Overflow Report'!$L338="SSO, Wet Weather",'Overflow Report'!$AA338="February"),'Overflow Report'!$N338,"0")</f>
        <v>0</v>
      </c>
      <c r="AL340" s="176" t="str">
        <f>IF(AND('Overflow Report'!$L338="SSO, Wet Weather",'Overflow Report'!$AA338="March"),'Overflow Report'!$N338,"0")</f>
        <v>0</v>
      </c>
      <c r="AM340" s="176" t="str">
        <f>IF(AND('Overflow Report'!$L338="SSO, Wet Weather",'Overflow Report'!$AA338="April"),'Overflow Report'!$N338,"0")</f>
        <v>0</v>
      </c>
      <c r="AN340" s="176" t="str">
        <f>IF(AND('Overflow Report'!$L338="SSO, Wet Weather",'Overflow Report'!$AA338="May"),'Overflow Report'!$N338,"0")</f>
        <v>0</v>
      </c>
      <c r="AO340" s="176" t="str">
        <f>IF(AND('Overflow Report'!$L338="SSO, Wet Weather",'Overflow Report'!$AA338="June"),'Overflow Report'!$N338,"0")</f>
        <v>0</v>
      </c>
      <c r="AP340" s="176" t="str">
        <f>IF(AND('Overflow Report'!$L338="SSO, Wet Weather",'Overflow Report'!$AA338="July"),'Overflow Report'!$N338,"0")</f>
        <v>0</v>
      </c>
      <c r="AQ340" s="176" t="str">
        <f>IF(AND('Overflow Report'!$L338="SSO, Wet Weather",'Overflow Report'!$AA338="August"),'Overflow Report'!$N338,"0")</f>
        <v>0</v>
      </c>
      <c r="AR340" s="176" t="str">
        <f>IF(AND('Overflow Report'!$L338="SSO, Wet Weather",'Overflow Report'!$AA338="September"),'Overflow Report'!$N338,"0")</f>
        <v>0</v>
      </c>
      <c r="AS340" s="176" t="str">
        <f>IF(AND('Overflow Report'!$L338="SSO, Wet Weather",'Overflow Report'!$AA338="October"),'Overflow Report'!$N338,"0")</f>
        <v>0</v>
      </c>
      <c r="AT340" s="176" t="str">
        <f>IF(AND('Overflow Report'!$L338="SSO, Wet Weather",'Overflow Report'!$AA338="November"),'Overflow Report'!$N338,"0")</f>
        <v>0</v>
      </c>
      <c r="AU340" s="176" t="str">
        <f>IF(AND('Overflow Report'!$L338="SSO, Wet Weather",'Overflow Report'!$AA338="December"),'Overflow Report'!$N338,"0")</f>
        <v>0</v>
      </c>
      <c r="AV340" s="176"/>
      <c r="AW340" s="176" t="str">
        <f>IF(AND('Overflow Report'!$L338="Release [Sewer], Dry Weather",'Overflow Report'!$AA338="January"),'Overflow Report'!$N338,"0")</f>
        <v>0</v>
      </c>
      <c r="AX340" s="176" t="str">
        <f>IF(AND('Overflow Report'!$L338="Release [Sewer], Dry Weather",'Overflow Report'!$AA338="February"),'Overflow Report'!$N338,"0")</f>
        <v>0</v>
      </c>
      <c r="AY340" s="176" t="str">
        <f>IF(AND('Overflow Report'!$L338="Release [Sewer], Dry Weather",'Overflow Report'!$AA338="March"),'Overflow Report'!$N338,"0")</f>
        <v>0</v>
      </c>
      <c r="AZ340" s="176" t="str">
        <f>IF(AND('Overflow Report'!$L338="Release [Sewer], Dry Weather",'Overflow Report'!$AA338="April"),'Overflow Report'!$N338,"0")</f>
        <v>0</v>
      </c>
      <c r="BA340" s="176" t="str">
        <f>IF(AND('Overflow Report'!$L338="Release [Sewer], Dry Weather",'Overflow Report'!$AA338="May"),'Overflow Report'!$N338,"0")</f>
        <v>0</v>
      </c>
      <c r="BB340" s="176" t="str">
        <f>IF(AND('Overflow Report'!$L338="Release [Sewer], Dry Weather",'Overflow Report'!$AA338="June"),'Overflow Report'!$N338,"0")</f>
        <v>0</v>
      </c>
      <c r="BC340" s="176" t="str">
        <f>IF(AND('Overflow Report'!$L338="Release [Sewer], Dry Weather",'Overflow Report'!$AA338="July"),'Overflow Report'!$N338,"0")</f>
        <v>0</v>
      </c>
      <c r="BD340" s="176" t="str">
        <f>IF(AND('Overflow Report'!$L338="Release [Sewer], Dry Weather",'Overflow Report'!$AA338="August"),'Overflow Report'!$N338,"0")</f>
        <v>0</v>
      </c>
      <c r="BE340" s="176" t="str">
        <f>IF(AND('Overflow Report'!$L338="Release [Sewer], Dry Weather",'Overflow Report'!$AA338="September"),'Overflow Report'!$N338,"0")</f>
        <v>0</v>
      </c>
      <c r="BF340" s="176" t="str">
        <f>IF(AND('Overflow Report'!$L338="Release [Sewer], Dry Weather",'Overflow Report'!$AA338="October"),'Overflow Report'!$N338,"0")</f>
        <v>0</v>
      </c>
      <c r="BG340" s="176" t="str">
        <f>IF(AND('Overflow Report'!$L338="Release [Sewer], Dry Weather",'Overflow Report'!$AA338="November"),'Overflow Report'!$N338,"0")</f>
        <v>0</v>
      </c>
      <c r="BH340" s="176" t="str">
        <f>IF(AND('Overflow Report'!$L338="Release [Sewer], Dry Weather",'Overflow Report'!$AA338="December"),'Overflow Report'!$N338,"0")</f>
        <v>0</v>
      </c>
      <c r="BI340" s="176"/>
      <c r="BJ340" s="176" t="str">
        <f>IF(AND('Overflow Report'!$L338="Release [Sewer], Wet Weather",'Overflow Report'!$AA338="January"),'Overflow Report'!$N338,"0")</f>
        <v>0</v>
      </c>
      <c r="BK340" s="176" t="str">
        <f>IF(AND('Overflow Report'!$L338="Release [Sewer], Wet Weather",'Overflow Report'!$AA338="February"),'Overflow Report'!$N338,"0")</f>
        <v>0</v>
      </c>
      <c r="BL340" s="176" t="str">
        <f>IF(AND('Overflow Report'!$L338="Release [Sewer], Wet Weather",'Overflow Report'!$AA338="March"),'Overflow Report'!$N338,"0")</f>
        <v>0</v>
      </c>
      <c r="BM340" s="176" t="str">
        <f>IF(AND('Overflow Report'!$L338="Release [Sewer], Wet Weather",'Overflow Report'!$AA338="April"),'Overflow Report'!$N338,"0")</f>
        <v>0</v>
      </c>
      <c r="BN340" s="176" t="str">
        <f>IF(AND('Overflow Report'!$L338="Release [Sewer], Wet Weather",'Overflow Report'!$AA338="May"),'Overflow Report'!$N338,"0")</f>
        <v>0</v>
      </c>
      <c r="BO340" s="176" t="str">
        <f>IF(AND('Overflow Report'!$L338="Release [Sewer], Wet Weather",'Overflow Report'!$AA338="June"),'Overflow Report'!$N338,"0")</f>
        <v>0</v>
      </c>
      <c r="BP340" s="176" t="str">
        <f>IF(AND('Overflow Report'!$L338="Release [Sewer], Wet Weather",'Overflow Report'!$AA338="July"),'Overflow Report'!$N338,"0")</f>
        <v>0</v>
      </c>
      <c r="BQ340" s="176" t="str">
        <f>IF(AND('Overflow Report'!$L338="Release [Sewer], Wet Weather",'Overflow Report'!$AA338="August"),'Overflow Report'!$N338,"0")</f>
        <v>0</v>
      </c>
      <c r="BR340" s="176" t="str">
        <f>IF(AND('Overflow Report'!$L338="Release [Sewer], Wet Weather",'Overflow Report'!$AA338="September"),'Overflow Report'!$N338,"0")</f>
        <v>0</v>
      </c>
      <c r="BS340" s="176" t="str">
        <f>IF(AND('Overflow Report'!$L338="Release [Sewer], Wet Weather",'Overflow Report'!$AA338="October"),'Overflow Report'!$N338,"0")</f>
        <v>0</v>
      </c>
      <c r="BT340" s="176" t="str">
        <f>IF(AND('Overflow Report'!$L338="Release [Sewer], Wet Weather",'Overflow Report'!$AA338="November"),'Overflow Report'!$N338,"0")</f>
        <v>0</v>
      </c>
      <c r="BU340" s="176" t="str">
        <f>IF(AND('Overflow Report'!$L338="Release [Sewer], Wet Weather",'Overflow Report'!$AA338="December"),'Overflow Report'!$N338,"0")</f>
        <v>0</v>
      </c>
      <c r="BV340" s="176"/>
      <c r="BW340" s="176"/>
      <c r="BX340" s="176"/>
      <c r="BY340" s="176"/>
      <c r="BZ340" s="176"/>
      <c r="CA340" s="176"/>
      <c r="CB340" s="176"/>
      <c r="CC340" s="176"/>
      <c r="CD340" s="176"/>
      <c r="CE340" s="176"/>
      <c r="CF340" s="176"/>
      <c r="CG340" s="176"/>
      <c r="CH340" s="176"/>
      <c r="CI340" s="176"/>
      <c r="CJ340" s="176"/>
      <c r="DK340" s="159"/>
      <c r="DL340" s="159"/>
      <c r="DM340" s="159"/>
      <c r="DN340" s="159"/>
      <c r="DO340" s="159"/>
      <c r="DP340" s="159"/>
      <c r="DQ340" s="159"/>
      <c r="DR340" s="159"/>
      <c r="DS340" s="159"/>
      <c r="DT340" s="159"/>
      <c r="DU340" s="159"/>
      <c r="DV340" s="159"/>
      <c r="DW340" s="159"/>
      <c r="DX340" s="159"/>
    </row>
    <row r="341" spans="3:128" s="173" customFormat="1" ht="15">
      <c r="C341" s="174"/>
      <c r="D341" s="174"/>
      <c r="E341" s="174"/>
      <c r="R341" s="176"/>
      <c r="S341" s="176"/>
      <c r="T341" s="176"/>
      <c r="U341" s="176"/>
      <c r="V341" s="176"/>
      <c r="W341" s="176" t="str">
        <f>IF(AND('Overflow Report'!$L339="SSO, Dry Weather",'Overflow Report'!$AA339="January"),'Overflow Report'!$N339,"0")</f>
        <v>0</v>
      </c>
      <c r="X341" s="176" t="str">
        <f>IF(AND('Overflow Report'!$L339="SSO, Dry Weather",'Overflow Report'!$AA339="February"),'Overflow Report'!$N339,"0")</f>
        <v>0</v>
      </c>
      <c r="Y341" s="176" t="str">
        <f>IF(AND('Overflow Report'!$L339="SSO, Dry Weather",'Overflow Report'!$AA339="March"),'Overflow Report'!$N339,"0")</f>
        <v>0</v>
      </c>
      <c r="Z341" s="176" t="str">
        <f>IF(AND('Overflow Report'!$L339="SSO, Dry Weather",'Overflow Report'!$AA339="April"),'Overflow Report'!$N339,"0")</f>
        <v>0</v>
      </c>
      <c r="AA341" s="176" t="str">
        <f>IF(AND('Overflow Report'!$L339="SSO, Dry Weather",'Overflow Report'!$AA339="May"),'Overflow Report'!$N339,"0")</f>
        <v>0</v>
      </c>
      <c r="AB341" s="176" t="str">
        <f>IF(AND('Overflow Report'!$L339="SSO, Dry Weather",'Overflow Report'!$AA339="June"),'Overflow Report'!$N339,"0")</f>
        <v>0</v>
      </c>
      <c r="AC341" s="176" t="str">
        <f>IF(AND('Overflow Report'!$L339="SSO, Dry Weather",'Overflow Report'!$AA339="July"),'Overflow Report'!$N339,"0")</f>
        <v>0</v>
      </c>
      <c r="AD341" s="176" t="str">
        <f>IF(AND('Overflow Report'!$L339="SSO, Dry Weather",'Overflow Report'!$AA339="August"),'Overflow Report'!$N339,"0")</f>
        <v>0</v>
      </c>
      <c r="AE341" s="176" t="str">
        <f>IF(AND('Overflow Report'!$L339="SSO, Dry Weather",'Overflow Report'!$AA339="September"),'Overflow Report'!$N339,"0")</f>
        <v>0</v>
      </c>
      <c r="AF341" s="176" t="str">
        <f>IF(AND('Overflow Report'!$L339="SSO, Dry Weather",'Overflow Report'!$AA339="October"),'Overflow Report'!$N339,"0")</f>
        <v>0</v>
      </c>
      <c r="AG341" s="176" t="str">
        <f>IF(AND('Overflow Report'!$L339="SSO, Dry Weather",'Overflow Report'!$AA339="November"),'Overflow Report'!$N339,"0")</f>
        <v>0</v>
      </c>
      <c r="AH341" s="176" t="str">
        <f>IF(AND('Overflow Report'!$L339="SSO, Dry Weather",'Overflow Report'!$AA339="December"),'Overflow Report'!$N339,"0")</f>
        <v>0</v>
      </c>
      <c r="AI341" s="176"/>
      <c r="AJ341" s="176" t="str">
        <f>IF(AND('Overflow Report'!$L339="SSO, Wet Weather",'Overflow Report'!$AA339="January"),'Overflow Report'!$N339,"0")</f>
        <v>0</v>
      </c>
      <c r="AK341" s="176" t="str">
        <f>IF(AND('Overflow Report'!$L339="SSO, Wet Weather",'Overflow Report'!$AA339="February"),'Overflow Report'!$N339,"0")</f>
        <v>0</v>
      </c>
      <c r="AL341" s="176" t="str">
        <f>IF(AND('Overflow Report'!$L339="SSO, Wet Weather",'Overflow Report'!$AA339="March"),'Overflow Report'!$N339,"0")</f>
        <v>0</v>
      </c>
      <c r="AM341" s="176" t="str">
        <f>IF(AND('Overflow Report'!$L339="SSO, Wet Weather",'Overflow Report'!$AA339="April"),'Overflow Report'!$N339,"0")</f>
        <v>0</v>
      </c>
      <c r="AN341" s="176" t="str">
        <f>IF(AND('Overflow Report'!$L339="SSO, Wet Weather",'Overflow Report'!$AA339="May"),'Overflow Report'!$N339,"0")</f>
        <v>0</v>
      </c>
      <c r="AO341" s="176" t="str">
        <f>IF(AND('Overflow Report'!$L339="SSO, Wet Weather",'Overflow Report'!$AA339="June"),'Overflow Report'!$N339,"0")</f>
        <v>0</v>
      </c>
      <c r="AP341" s="176" t="str">
        <f>IF(AND('Overflow Report'!$L339="SSO, Wet Weather",'Overflow Report'!$AA339="July"),'Overflow Report'!$N339,"0")</f>
        <v>0</v>
      </c>
      <c r="AQ341" s="176" t="str">
        <f>IF(AND('Overflow Report'!$L339="SSO, Wet Weather",'Overflow Report'!$AA339="August"),'Overflow Report'!$N339,"0")</f>
        <v>0</v>
      </c>
      <c r="AR341" s="176" t="str">
        <f>IF(AND('Overflow Report'!$L339="SSO, Wet Weather",'Overflow Report'!$AA339="September"),'Overflow Report'!$N339,"0")</f>
        <v>0</v>
      </c>
      <c r="AS341" s="176" t="str">
        <f>IF(AND('Overflow Report'!$L339="SSO, Wet Weather",'Overflow Report'!$AA339="October"),'Overflow Report'!$N339,"0")</f>
        <v>0</v>
      </c>
      <c r="AT341" s="176" t="str">
        <f>IF(AND('Overflow Report'!$L339="SSO, Wet Weather",'Overflow Report'!$AA339="November"),'Overflow Report'!$N339,"0")</f>
        <v>0</v>
      </c>
      <c r="AU341" s="176" t="str">
        <f>IF(AND('Overflow Report'!$L339="SSO, Wet Weather",'Overflow Report'!$AA339="December"),'Overflow Report'!$N339,"0")</f>
        <v>0</v>
      </c>
      <c r="AV341" s="176"/>
      <c r="AW341" s="176" t="str">
        <f>IF(AND('Overflow Report'!$L339="Release [Sewer], Dry Weather",'Overflow Report'!$AA339="January"),'Overflow Report'!$N339,"0")</f>
        <v>0</v>
      </c>
      <c r="AX341" s="176" t="str">
        <f>IF(AND('Overflow Report'!$L339="Release [Sewer], Dry Weather",'Overflow Report'!$AA339="February"),'Overflow Report'!$N339,"0")</f>
        <v>0</v>
      </c>
      <c r="AY341" s="176" t="str">
        <f>IF(AND('Overflow Report'!$L339="Release [Sewer], Dry Weather",'Overflow Report'!$AA339="March"),'Overflow Report'!$N339,"0")</f>
        <v>0</v>
      </c>
      <c r="AZ341" s="176" t="str">
        <f>IF(AND('Overflow Report'!$L339="Release [Sewer], Dry Weather",'Overflow Report'!$AA339="April"),'Overflow Report'!$N339,"0")</f>
        <v>0</v>
      </c>
      <c r="BA341" s="176" t="str">
        <f>IF(AND('Overflow Report'!$L339="Release [Sewer], Dry Weather",'Overflow Report'!$AA339="May"),'Overflow Report'!$N339,"0")</f>
        <v>0</v>
      </c>
      <c r="BB341" s="176" t="str">
        <f>IF(AND('Overflow Report'!$L339="Release [Sewer], Dry Weather",'Overflow Report'!$AA339="June"),'Overflow Report'!$N339,"0")</f>
        <v>0</v>
      </c>
      <c r="BC341" s="176" t="str">
        <f>IF(AND('Overflow Report'!$L339="Release [Sewer], Dry Weather",'Overflow Report'!$AA339="July"),'Overflow Report'!$N339,"0")</f>
        <v>0</v>
      </c>
      <c r="BD341" s="176" t="str">
        <f>IF(AND('Overflow Report'!$L339="Release [Sewer], Dry Weather",'Overflow Report'!$AA339="August"),'Overflow Report'!$N339,"0")</f>
        <v>0</v>
      </c>
      <c r="BE341" s="176" t="str">
        <f>IF(AND('Overflow Report'!$L339="Release [Sewer], Dry Weather",'Overflow Report'!$AA339="September"),'Overflow Report'!$N339,"0")</f>
        <v>0</v>
      </c>
      <c r="BF341" s="176" t="str">
        <f>IF(AND('Overflow Report'!$L339="Release [Sewer], Dry Weather",'Overflow Report'!$AA339="October"),'Overflow Report'!$N339,"0")</f>
        <v>0</v>
      </c>
      <c r="BG341" s="176" t="str">
        <f>IF(AND('Overflow Report'!$L339="Release [Sewer], Dry Weather",'Overflow Report'!$AA339="November"),'Overflow Report'!$N339,"0")</f>
        <v>0</v>
      </c>
      <c r="BH341" s="176" t="str">
        <f>IF(AND('Overflow Report'!$L339="Release [Sewer], Dry Weather",'Overflow Report'!$AA339="December"),'Overflow Report'!$N339,"0")</f>
        <v>0</v>
      </c>
      <c r="BI341" s="176"/>
      <c r="BJ341" s="176" t="str">
        <f>IF(AND('Overflow Report'!$L339="Release [Sewer], Wet Weather",'Overflow Report'!$AA339="January"),'Overflow Report'!$N339,"0")</f>
        <v>0</v>
      </c>
      <c r="BK341" s="176" t="str">
        <f>IF(AND('Overflow Report'!$L339="Release [Sewer], Wet Weather",'Overflow Report'!$AA339="February"),'Overflow Report'!$N339,"0")</f>
        <v>0</v>
      </c>
      <c r="BL341" s="176" t="str">
        <f>IF(AND('Overflow Report'!$L339="Release [Sewer], Wet Weather",'Overflow Report'!$AA339="March"),'Overflow Report'!$N339,"0")</f>
        <v>0</v>
      </c>
      <c r="BM341" s="176" t="str">
        <f>IF(AND('Overflow Report'!$L339="Release [Sewer], Wet Weather",'Overflow Report'!$AA339="April"),'Overflow Report'!$N339,"0")</f>
        <v>0</v>
      </c>
      <c r="BN341" s="176" t="str">
        <f>IF(AND('Overflow Report'!$L339="Release [Sewer], Wet Weather",'Overflow Report'!$AA339="May"),'Overflow Report'!$N339,"0")</f>
        <v>0</v>
      </c>
      <c r="BO341" s="176" t="str">
        <f>IF(AND('Overflow Report'!$L339="Release [Sewer], Wet Weather",'Overflow Report'!$AA339="June"),'Overflow Report'!$N339,"0")</f>
        <v>0</v>
      </c>
      <c r="BP341" s="176" t="str">
        <f>IF(AND('Overflow Report'!$L339="Release [Sewer], Wet Weather",'Overflow Report'!$AA339="July"),'Overflow Report'!$N339,"0")</f>
        <v>0</v>
      </c>
      <c r="BQ341" s="176" t="str">
        <f>IF(AND('Overflow Report'!$L339="Release [Sewer], Wet Weather",'Overflow Report'!$AA339="August"),'Overflow Report'!$N339,"0")</f>
        <v>0</v>
      </c>
      <c r="BR341" s="176" t="str">
        <f>IF(AND('Overflow Report'!$L339="Release [Sewer], Wet Weather",'Overflow Report'!$AA339="September"),'Overflow Report'!$N339,"0")</f>
        <v>0</v>
      </c>
      <c r="BS341" s="176" t="str">
        <f>IF(AND('Overflow Report'!$L339="Release [Sewer], Wet Weather",'Overflow Report'!$AA339="October"),'Overflow Report'!$N339,"0")</f>
        <v>0</v>
      </c>
      <c r="BT341" s="176" t="str">
        <f>IF(AND('Overflow Report'!$L339="Release [Sewer], Wet Weather",'Overflow Report'!$AA339="November"),'Overflow Report'!$N339,"0")</f>
        <v>0</v>
      </c>
      <c r="BU341" s="176" t="str">
        <f>IF(AND('Overflow Report'!$L339="Release [Sewer], Wet Weather",'Overflow Report'!$AA339="December"),'Overflow Report'!$N339,"0")</f>
        <v>0</v>
      </c>
      <c r="BV341" s="176"/>
      <c r="BW341" s="176"/>
      <c r="BX341" s="176"/>
      <c r="BY341" s="176"/>
      <c r="BZ341" s="176"/>
      <c r="CA341" s="176"/>
      <c r="CB341" s="176"/>
      <c r="CC341" s="176"/>
      <c r="CD341" s="176"/>
      <c r="CE341" s="176"/>
      <c r="CF341" s="176"/>
      <c r="CG341" s="176"/>
      <c r="CH341" s="176"/>
      <c r="CI341" s="176"/>
      <c r="CJ341" s="176"/>
      <c r="DK341" s="159"/>
      <c r="DL341" s="159"/>
      <c r="DM341" s="159"/>
      <c r="DN341" s="159"/>
      <c r="DO341" s="159"/>
      <c r="DP341" s="159"/>
      <c r="DQ341" s="159"/>
      <c r="DR341" s="159"/>
      <c r="DS341" s="159"/>
      <c r="DT341" s="159"/>
      <c r="DU341" s="159"/>
      <c r="DV341" s="159"/>
      <c r="DW341" s="159"/>
      <c r="DX341" s="159"/>
    </row>
    <row r="342" spans="3:128" s="173" customFormat="1" ht="15">
      <c r="C342" s="174"/>
      <c r="D342" s="174"/>
      <c r="E342" s="174"/>
      <c r="R342" s="176"/>
      <c r="S342" s="176"/>
      <c r="T342" s="176"/>
      <c r="U342" s="176"/>
      <c r="V342" s="176"/>
      <c r="W342" s="176" t="str">
        <f>IF(AND('Overflow Report'!$L340="SSO, Dry Weather",'Overflow Report'!$AA340="January"),'Overflow Report'!$N340,"0")</f>
        <v>0</v>
      </c>
      <c r="X342" s="176" t="str">
        <f>IF(AND('Overflow Report'!$L340="SSO, Dry Weather",'Overflow Report'!$AA340="February"),'Overflow Report'!$N340,"0")</f>
        <v>0</v>
      </c>
      <c r="Y342" s="176" t="str">
        <f>IF(AND('Overflow Report'!$L340="SSO, Dry Weather",'Overflow Report'!$AA340="March"),'Overflow Report'!$N340,"0")</f>
        <v>0</v>
      </c>
      <c r="Z342" s="176" t="str">
        <f>IF(AND('Overflow Report'!$L340="SSO, Dry Weather",'Overflow Report'!$AA340="April"),'Overflow Report'!$N340,"0")</f>
        <v>0</v>
      </c>
      <c r="AA342" s="176" t="str">
        <f>IF(AND('Overflow Report'!$L340="SSO, Dry Weather",'Overflow Report'!$AA340="May"),'Overflow Report'!$N340,"0")</f>
        <v>0</v>
      </c>
      <c r="AB342" s="176" t="str">
        <f>IF(AND('Overflow Report'!$L340="SSO, Dry Weather",'Overflow Report'!$AA340="June"),'Overflow Report'!$N340,"0")</f>
        <v>0</v>
      </c>
      <c r="AC342" s="176" t="str">
        <f>IF(AND('Overflow Report'!$L340="SSO, Dry Weather",'Overflow Report'!$AA340="July"),'Overflow Report'!$N340,"0")</f>
        <v>0</v>
      </c>
      <c r="AD342" s="176" t="str">
        <f>IF(AND('Overflow Report'!$L340="SSO, Dry Weather",'Overflow Report'!$AA340="August"),'Overflow Report'!$N340,"0")</f>
        <v>0</v>
      </c>
      <c r="AE342" s="176" t="str">
        <f>IF(AND('Overflow Report'!$L340="SSO, Dry Weather",'Overflow Report'!$AA340="September"),'Overflow Report'!$N340,"0")</f>
        <v>0</v>
      </c>
      <c r="AF342" s="176" t="str">
        <f>IF(AND('Overflow Report'!$L340="SSO, Dry Weather",'Overflow Report'!$AA340="October"),'Overflow Report'!$N340,"0")</f>
        <v>0</v>
      </c>
      <c r="AG342" s="176" t="str">
        <f>IF(AND('Overflow Report'!$L340="SSO, Dry Weather",'Overflow Report'!$AA340="November"),'Overflow Report'!$N340,"0")</f>
        <v>0</v>
      </c>
      <c r="AH342" s="176" t="str">
        <f>IF(AND('Overflow Report'!$L340="SSO, Dry Weather",'Overflow Report'!$AA340="December"),'Overflow Report'!$N340,"0")</f>
        <v>0</v>
      </c>
      <c r="AI342" s="176"/>
      <c r="AJ342" s="176" t="str">
        <f>IF(AND('Overflow Report'!$L340="SSO, Wet Weather",'Overflow Report'!$AA340="January"),'Overflow Report'!$N340,"0")</f>
        <v>0</v>
      </c>
      <c r="AK342" s="176" t="str">
        <f>IF(AND('Overflow Report'!$L340="SSO, Wet Weather",'Overflow Report'!$AA340="February"),'Overflow Report'!$N340,"0")</f>
        <v>0</v>
      </c>
      <c r="AL342" s="176" t="str">
        <f>IF(AND('Overflow Report'!$L340="SSO, Wet Weather",'Overflow Report'!$AA340="March"),'Overflow Report'!$N340,"0")</f>
        <v>0</v>
      </c>
      <c r="AM342" s="176" t="str">
        <f>IF(AND('Overflow Report'!$L340="SSO, Wet Weather",'Overflow Report'!$AA340="April"),'Overflow Report'!$N340,"0")</f>
        <v>0</v>
      </c>
      <c r="AN342" s="176" t="str">
        <f>IF(AND('Overflow Report'!$L340="SSO, Wet Weather",'Overflow Report'!$AA340="May"),'Overflow Report'!$N340,"0")</f>
        <v>0</v>
      </c>
      <c r="AO342" s="176" t="str">
        <f>IF(AND('Overflow Report'!$L340="SSO, Wet Weather",'Overflow Report'!$AA340="June"),'Overflow Report'!$N340,"0")</f>
        <v>0</v>
      </c>
      <c r="AP342" s="176" t="str">
        <f>IF(AND('Overflow Report'!$L340="SSO, Wet Weather",'Overflow Report'!$AA340="July"),'Overflow Report'!$N340,"0")</f>
        <v>0</v>
      </c>
      <c r="AQ342" s="176" t="str">
        <f>IF(AND('Overflow Report'!$L340="SSO, Wet Weather",'Overflow Report'!$AA340="August"),'Overflow Report'!$N340,"0")</f>
        <v>0</v>
      </c>
      <c r="AR342" s="176" t="str">
        <f>IF(AND('Overflow Report'!$L340="SSO, Wet Weather",'Overflow Report'!$AA340="September"),'Overflow Report'!$N340,"0")</f>
        <v>0</v>
      </c>
      <c r="AS342" s="176" t="str">
        <f>IF(AND('Overflow Report'!$L340="SSO, Wet Weather",'Overflow Report'!$AA340="October"),'Overflow Report'!$N340,"0")</f>
        <v>0</v>
      </c>
      <c r="AT342" s="176" t="str">
        <f>IF(AND('Overflow Report'!$L340="SSO, Wet Weather",'Overflow Report'!$AA340="November"),'Overflow Report'!$N340,"0")</f>
        <v>0</v>
      </c>
      <c r="AU342" s="176" t="str">
        <f>IF(AND('Overflow Report'!$L340="SSO, Wet Weather",'Overflow Report'!$AA340="December"),'Overflow Report'!$N340,"0")</f>
        <v>0</v>
      </c>
      <c r="AV342" s="176"/>
      <c r="AW342" s="176" t="str">
        <f>IF(AND('Overflow Report'!$L340="Release [Sewer], Dry Weather",'Overflow Report'!$AA340="January"),'Overflow Report'!$N340,"0")</f>
        <v>0</v>
      </c>
      <c r="AX342" s="176" t="str">
        <f>IF(AND('Overflow Report'!$L340="Release [Sewer], Dry Weather",'Overflow Report'!$AA340="February"),'Overflow Report'!$N340,"0")</f>
        <v>0</v>
      </c>
      <c r="AY342" s="176" t="str">
        <f>IF(AND('Overflow Report'!$L340="Release [Sewer], Dry Weather",'Overflow Report'!$AA340="March"),'Overflow Report'!$N340,"0")</f>
        <v>0</v>
      </c>
      <c r="AZ342" s="176" t="str">
        <f>IF(AND('Overflow Report'!$L340="Release [Sewer], Dry Weather",'Overflow Report'!$AA340="April"),'Overflow Report'!$N340,"0")</f>
        <v>0</v>
      </c>
      <c r="BA342" s="176" t="str">
        <f>IF(AND('Overflow Report'!$L340="Release [Sewer], Dry Weather",'Overflow Report'!$AA340="May"),'Overflow Report'!$N340,"0")</f>
        <v>0</v>
      </c>
      <c r="BB342" s="176" t="str">
        <f>IF(AND('Overflow Report'!$L340="Release [Sewer], Dry Weather",'Overflow Report'!$AA340="June"),'Overflow Report'!$N340,"0")</f>
        <v>0</v>
      </c>
      <c r="BC342" s="176" t="str">
        <f>IF(AND('Overflow Report'!$L340="Release [Sewer], Dry Weather",'Overflow Report'!$AA340="July"),'Overflow Report'!$N340,"0")</f>
        <v>0</v>
      </c>
      <c r="BD342" s="176" t="str">
        <f>IF(AND('Overflow Report'!$L340="Release [Sewer], Dry Weather",'Overflow Report'!$AA340="August"),'Overflow Report'!$N340,"0")</f>
        <v>0</v>
      </c>
      <c r="BE342" s="176" t="str">
        <f>IF(AND('Overflow Report'!$L340="Release [Sewer], Dry Weather",'Overflow Report'!$AA340="September"),'Overflow Report'!$N340,"0")</f>
        <v>0</v>
      </c>
      <c r="BF342" s="176" t="str">
        <f>IF(AND('Overflow Report'!$L340="Release [Sewer], Dry Weather",'Overflow Report'!$AA340="October"),'Overflow Report'!$N340,"0")</f>
        <v>0</v>
      </c>
      <c r="BG342" s="176" t="str">
        <f>IF(AND('Overflow Report'!$L340="Release [Sewer], Dry Weather",'Overflow Report'!$AA340="November"),'Overflow Report'!$N340,"0")</f>
        <v>0</v>
      </c>
      <c r="BH342" s="176" t="str">
        <f>IF(AND('Overflow Report'!$L340="Release [Sewer], Dry Weather",'Overflow Report'!$AA340="December"),'Overflow Report'!$N340,"0")</f>
        <v>0</v>
      </c>
      <c r="BI342" s="176"/>
      <c r="BJ342" s="176" t="str">
        <f>IF(AND('Overflow Report'!$L340="Release [Sewer], Wet Weather",'Overflow Report'!$AA340="January"),'Overflow Report'!$N340,"0")</f>
        <v>0</v>
      </c>
      <c r="BK342" s="176" t="str">
        <f>IF(AND('Overflow Report'!$L340="Release [Sewer], Wet Weather",'Overflow Report'!$AA340="February"),'Overflow Report'!$N340,"0")</f>
        <v>0</v>
      </c>
      <c r="BL342" s="176" t="str">
        <f>IF(AND('Overflow Report'!$L340="Release [Sewer], Wet Weather",'Overflow Report'!$AA340="March"),'Overflow Report'!$N340,"0")</f>
        <v>0</v>
      </c>
      <c r="BM342" s="176" t="str">
        <f>IF(AND('Overflow Report'!$L340="Release [Sewer], Wet Weather",'Overflow Report'!$AA340="April"),'Overflow Report'!$N340,"0")</f>
        <v>0</v>
      </c>
      <c r="BN342" s="176" t="str">
        <f>IF(AND('Overflow Report'!$L340="Release [Sewer], Wet Weather",'Overflow Report'!$AA340="May"),'Overflow Report'!$N340,"0")</f>
        <v>0</v>
      </c>
      <c r="BO342" s="176" t="str">
        <f>IF(AND('Overflow Report'!$L340="Release [Sewer], Wet Weather",'Overflow Report'!$AA340="June"),'Overflow Report'!$N340,"0")</f>
        <v>0</v>
      </c>
      <c r="BP342" s="176" t="str">
        <f>IF(AND('Overflow Report'!$L340="Release [Sewer], Wet Weather",'Overflow Report'!$AA340="July"),'Overflow Report'!$N340,"0")</f>
        <v>0</v>
      </c>
      <c r="BQ342" s="176" t="str">
        <f>IF(AND('Overflow Report'!$L340="Release [Sewer], Wet Weather",'Overflow Report'!$AA340="August"),'Overflow Report'!$N340,"0")</f>
        <v>0</v>
      </c>
      <c r="BR342" s="176" t="str">
        <f>IF(AND('Overflow Report'!$L340="Release [Sewer], Wet Weather",'Overflow Report'!$AA340="September"),'Overflow Report'!$N340,"0")</f>
        <v>0</v>
      </c>
      <c r="BS342" s="176" t="str">
        <f>IF(AND('Overflow Report'!$L340="Release [Sewer], Wet Weather",'Overflow Report'!$AA340="October"),'Overflow Report'!$N340,"0")</f>
        <v>0</v>
      </c>
      <c r="BT342" s="176" t="str">
        <f>IF(AND('Overflow Report'!$L340="Release [Sewer], Wet Weather",'Overflow Report'!$AA340="November"),'Overflow Report'!$N340,"0")</f>
        <v>0</v>
      </c>
      <c r="BU342" s="176" t="str">
        <f>IF(AND('Overflow Report'!$L340="Release [Sewer], Wet Weather",'Overflow Report'!$AA340="December"),'Overflow Report'!$N340,"0")</f>
        <v>0</v>
      </c>
      <c r="BV342" s="176"/>
      <c r="BW342" s="176"/>
      <c r="BX342" s="176"/>
      <c r="BY342" s="176"/>
      <c r="BZ342" s="176"/>
      <c r="CA342" s="176"/>
      <c r="CB342" s="176"/>
      <c r="CC342" s="176"/>
      <c r="CD342" s="176"/>
      <c r="CE342" s="176"/>
      <c r="CF342" s="176"/>
      <c r="CG342" s="176"/>
      <c r="CH342" s="176"/>
      <c r="CI342" s="176"/>
      <c r="CJ342" s="176"/>
      <c r="DK342" s="159"/>
      <c r="DL342" s="159"/>
      <c r="DM342" s="159"/>
      <c r="DN342" s="159"/>
      <c r="DO342" s="159"/>
      <c r="DP342" s="159"/>
      <c r="DQ342" s="159"/>
      <c r="DR342" s="159"/>
      <c r="DS342" s="159"/>
      <c r="DT342" s="159"/>
      <c r="DU342" s="159"/>
      <c r="DV342" s="159"/>
      <c r="DW342" s="159"/>
      <c r="DX342" s="159"/>
    </row>
    <row r="343" spans="3:128" s="173" customFormat="1" ht="15">
      <c r="C343" s="174"/>
      <c r="D343" s="174"/>
      <c r="E343" s="174"/>
      <c r="R343" s="176"/>
      <c r="S343" s="176"/>
      <c r="T343" s="176"/>
      <c r="U343" s="176"/>
      <c r="V343" s="176"/>
      <c r="W343" s="176" t="str">
        <f>IF(AND('Overflow Report'!$L341="SSO, Dry Weather",'Overflow Report'!$AA341="January"),'Overflow Report'!$N341,"0")</f>
        <v>0</v>
      </c>
      <c r="X343" s="176" t="str">
        <f>IF(AND('Overflow Report'!$L341="SSO, Dry Weather",'Overflow Report'!$AA341="February"),'Overflow Report'!$N341,"0")</f>
        <v>0</v>
      </c>
      <c r="Y343" s="176" t="str">
        <f>IF(AND('Overflow Report'!$L341="SSO, Dry Weather",'Overflow Report'!$AA341="March"),'Overflow Report'!$N341,"0")</f>
        <v>0</v>
      </c>
      <c r="Z343" s="176" t="str">
        <f>IF(AND('Overflow Report'!$L341="SSO, Dry Weather",'Overflow Report'!$AA341="April"),'Overflow Report'!$N341,"0")</f>
        <v>0</v>
      </c>
      <c r="AA343" s="176" t="str">
        <f>IF(AND('Overflow Report'!$L341="SSO, Dry Weather",'Overflow Report'!$AA341="May"),'Overflow Report'!$N341,"0")</f>
        <v>0</v>
      </c>
      <c r="AB343" s="176" t="str">
        <f>IF(AND('Overflow Report'!$L341="SSO, Dry Weather",'Overflow Report'!$AA341="June"),'Overflow Report'!$N341,"0")</f>
        <v>0</v>
      </c>
      <c r="AC343" s="176" t="str">
        <f>IF(AND('Overflow Report'!$L341="SSO, Dry Weather",'Overflow Report'!$AA341="July"),'Overflow Report'!$N341,"0")</f>
        <v>0</v>
      </c>
      <c r="AD343" s="176" t="str">
        <f>IF(AND('Overflow Report'!$L341="SSO, Dry Weather",'Overflow Report'!$AA341="August"),'Overflow Report'!$N341,"0")</f>
        <v>0</v>
      </c>
      <c r="AE343" s="176" t="str">
        <f>IF(AND('Overflow Report'!$L341="SSO, Dry Weather",'Overflow Report'!$AA341="September"),'Overflow Report'!$N341,"0")</f>
        <v>0</v>
      </c>
      <c r="AF343" s="176" t="str">
        <f>IF(AND('Overflow Report'!$L341="SSO, Dry Weather",'Overflow Report'!$AA341="October"),'Overflow Report'!$N341,"0")</f>
        <v>0</v>
      </c>
      <c r="AG343" s="176" t="str">
        <f>IF(AND('Overflow Report'!$L341="SSO, Dry Weather",'Overflow Report'!$AA341="November"),'Overflow Report'!$N341,"0")</f>
        <v>0</v>
      </c>
      <c r="AH343" s="176" t="str">
        <f>IF(AND('Overflow Report'!$L341="SSO, Dry Weather",'Overflow Report'!$AA341="December"),'Overflow Report'!$N341,"0")</f>
        <v>0</v>
      </c>
      <c r="AI343" s="176"/>
      <c r="AJ343" s="176" t="str">
        <f>IF(AND('Overflow Report'!$L341="SSO, Wet Weather",'Overflow Report'!$AA341="January"),'Overflow Report'!$N341,"0")</f>
        <v>0</v>
      </c>
      <c r="AK343" s="176" t="str">
        <f>IF(AND('Overflow Report'!$L341="SSO, Wet Weather",'Overflow Report'!$AA341="February"),'Overflow Report'!$N341,"0")</f>
        <v>0</v>
      </c>
      <c r="AL343" s="176" t="str">
        <f>IF(AND('Overflow Report'!$L341="SSO, Wet Weather",'Overflow Report'!$AA341="March"),'Overflow Report'!$N341,"0")</f>
        <v>0</v>
      </c>
      <c r="AM343" s="176" t="str">
        <f>IF(AND('Overflow Report'!$L341="SSO, Wet Weather",'Overflow Report'!$AA341="April"),'Overflow Report'!$N341,"0")</f>
        <v>0</v>
      </c>
      <c r="AN343" s="176" t="str">
        <f>IF(AND('Overflow Report'!$L341="SSO, Wet Weather",'Overflow Report'!$AA341="May"),'Overflow Report'!$N341,"0")</f>
        <v>0</v>
      </c>
      <c r="AO343" s="176" t="str">
        <f>IF(AND('Overflow Report'!$L341="SSO, Wet Weather",'Overflow Report'!$AA341="June"),'Overflow Report'!$N341,"0")</f>
        <v>0</v>
      </c>
      <c r="AP343" s="176" t="str">
        <f>IF(AND('Overflow Report'!$L341="SSO, Wet Weather",'Overflow Report'!$AA341="July"),'Overflow Report'!$N341,"0")</f>
        <v>0</v>
      </c>
      <c r="AQ343" s="176" t="str">
        <f>IF(AND('Overflow Report'!$L341="SSO, Wet Weather",'Overflow Report'!$AA341="August"),'Overflow Report'!$N341,"0")</f>
        <v>0</v>
      </c>
      <c r="AR343" s="176" t="str">
        <f>IF(AND('Overflow Report'!$L341="SSO, Wet Weather",'Overflow Report'!$AA341="September"),'Overflow Report'!$N341,"0")</f>
        <v>0</v>
      </c>
      <c r="AS343" s="176" t="str">
        <f>IF(AND('Overflow Report'!$L341="SSO, Wet Weather",'Overflow Report'!$AA341="October"),'Overflow Report'!$N341,"0")</f>
        <v>0</v>
      </c>
      <c r="AT343" s="176" t="str">
        <f>IF(AND('Overflow Report'!$L341="SSO, Wet Weather",'Overflow Report'!$AA341="November"),'Overflow Report'!$N341,"0")</f>
        <v>0</v>
      </c>
      <c r="AU343" s="176" t="str">
        <f>IF(AND('Overflow Report'!$L341="SSO, Wet Weather",'Overflow Report'!$AA341="December"),'Overflow Report'!$N341,"0")</f>
        <v>0</v>
      </c>
      <c r="AV343" s="176"/>
      <c r="AW343" s="176" t="str">
        <f>IF(AND('Overflow Report'!$L341="Release [Sewer], Dry Weather",'Overflow Report'!$AA341="January"),'Overflow Report'!$N341,"0")</f>
        <v>0</v>
      </c>
      <c r="AX343" s="176" t="str">
        <f>IF(AND('Overflow Report'!$L341="Release [Sewer], Dry Weather",'Overflow Report'!$AA341="February"),'Overflow Report'!$N341,"0")</f>
        <v>0</v>
      </c>
      <c r="AY343" s="176" t="str">
        <f>IF(AND('Overflow Report'!$L341="Release [Sewer], Dry Weather",'Overflow Report'!$AA341="March"),'Overflow Report'!$N341,"0")</f>
        <v>0</v>
      </c>
      <c r="AZ343" s="176" t="str">
        <f>IF(AND('Overflow Report'!$L341="Release [Sewer], Dry Weather",'Overflow Report'!$AA341="April"),'Overflow Report'!$N341,"0")</f>
        <v>0</v>
      </c>
      <c r="BA343" s="176" t="str">
        <f>IF(AND('Overflow Report'!$L341="Release [Sewer], Dry Weather",'Overflow Report'!$AA341="May"),'Overflow Report'!$N341,"0")</f>
        <v>0</v>
      </c>
      <c r="BB343" s="176" t="str">
        <f>IF(AND('Overflow Report'!$L341="Release [Sewer], Dry Weather",'Overflow Report'!$AA341="June"),'Overflow Report'!$N341,"0")</f>
        <v>0</v>
      </c>
      <c r="BC343" s="176" t="str">
        <f>IF(AND('Overflow Report'!$L341="Release [Sewer], Dry Weather",'Overflow Report'!$AA341="July"),'Overflow Report'!$N341,"0")</f>
        <v>0</v>
      </c>
      <c r="BD343" s="176" t="str">
        <f>IF(AND('Overflow Report'!$L341="Release [Sewer], Dry Weather",'Overflow Report'!$AA341="August"),'Overflow Report'!$N341,"0")</f>
        <v>0</v>
      </c>
      <c r="BE343" s="176" t="str">
        <f>IF(AND('Overflow Report'!$L341="Release [Sewer], Dry Weather",'Overflow Report'!$AA341="September"),'Overflow Report'!$N341,"0")</f>
        <v>0</v>
      </c>
      <c r="BF343" s="176" t="str">
        <f>IF(AND('Overflow Report'!$L341="Release [Sewer], Dry Weather",'Overflow Report'!$AA341="October"),'Overflow Report'!$N341,"0")</f>
        <v>0</v>
      </c>
      <c r="BG343" s="176" t="str">
        <f>IF(AND('Overflow Report'!$L341="Release [Sewer], Dry Weather",'Overflow Report'!$AA341="November"),'Overflow Report'!$N341,"0")</f>
        <v>0</v>
      </c>
      <c r="BH343" s="176" t="str">
        <f>IF(AND('Overflow Report'!$L341="Release [Sewer], Dry Weather",'Overflow Report'!$AA341="December"),'Overflow Report'!$N341,"0")</f>
        <v>0</v>
      </c>
      <c r="BI343" s="176"/>
      <c r="BJ343" s="176" t="str">
        <f>IF(AND('Overflow Report'!$L341="Release [Sewer], Wet Weather",'Overflow Report'!$AA341="January"),'Overflow Report'!$N341,"0")</f>
        <v>0</v>
      </c>
      <c r="BK343" s="176" t="str">
        <f>IF(AND('Overflow Report'!$L341="Release [Sewer], Wet Weather",'Overflow Report'!$AA341="February"),'Overflow Report'!$N341,"0")</f>
        <v>0</v>
      </c>
      <c r="BL343" s="176" t="str">
        <f>IF(AND('Overflow Report'!$L341="Release [Sewer], Wet Weather",'Overflow Report'!$AA341="March"),'Overflow Report'!$N341,"0")</f>
        <v>0</v>
      </c>
      <c r="BM343" s="176" t="str">
        <f>IF(AND('Overflow Report'!$L341="Release [Sewer], Wet Weather",'Overflow Report'!$AA341="April"),'Overflow Report'!$N341,"0")</f>
        <v>0</v>
      </c>
      <c r="BN343" s="176" t="str">
        <f>IF(AND('Overflow Report'!$L341="Release [Sewer], Wet Weather",'Overflow Report'!$AA341="May"),'Overflow Report'!$N341,"0")</f>
        <v>0</v>
      </c>
      <c r="BO343" s="176" t="str">
        <f>IF(AND('Overflow Report'!$L341="Release [Sewer], Wet Weather",'Overflow Report'!$AA341="June"),'Overflow Report'!$N341,"0")</f>
        <v>0</v>
      </c>
      <c r="BP343" s="176" t="str">
        <f>IF(AND('Overflow Report'!$L341="Release [Sewer], Wet Weather",'Overflow Report'!$AA341="July"),'Overflow Report'!$N341,"0")</f>
        <v>0</v>
      </c>
      <c r="BQ343" s="176" t="str">
        <f>IF(AND('Overflow Report'!$L341="Release [Sewer], Wet Weather",'Overflow Report'!$AA341="August"),'Overflow Report'!$N341,"0")</f>
        <v>0</v>
      </c>
      <c r="BR343" s="176" t="str">
        <f>IF(AND('Overflow Report'!$L341="Release [Sewer], Wet Weather",'Overflow Report'!$AA341="September"),'Overflow Report'!$N341,"0")</f>
        <v>0</v>
      </c>
      <c r="BS343" s="176" t="str">
        <f>IF(AND('Overflow Report'!$L341="Release [Sewer], Wet Weather",'Overflow Report'!$AA341="October"),'Overflow Report'!$N341,"0")</f>
        <v>0</v>
      </c>
      <c r="BT343" s="176" t="str">
        <f>IF(AND('Overflow Report'!$L341="Release [Sewer], Wet Weather",'Overflow Report'!$AA341="November"),'Overflow Report'!$N341,"0")</f>
        <v>0</v>
      </c>
      <c r="BU343" s="176" t="str">
        <f>IF(AND('Overflow Report'!$L341="Release [Sewer], Wet Weather",'Overflow Report'!$AA341="December"),'Overflow Report'!$N341,"0")</f>
        <v>0</v>
      </c>
      <c r="BV343" s="176"/>
      <c r="BW343" s="176"/>
      <c r="BX343" s="176"/>
      <c r="BY343" s="176"/>
      <c r="BZ343" s="176"/>
      <c r="CA343" s="176"/>
      <c r="CB343" s="176"/>
      <c r="CC343" s="176"/>
      <c r="CD343" s="176"/>
      <c r="CE343" s="176"/>
      <c r="CF343" s="176"/>
      <c r="CG343" s="176"/>
      <c r="CH343" s="176"/>
      <c r="CI343" s="176"/>
      <c r="CJ343" s="176"/>
      <c r="DK343" s="159"/>
      <c r="DL343" s="159"/>
      <c r="DM343" s="159"/>
      <c r="DN343" s="159"/>
      <c r="DO343" s="159"/>
      <c r="DP343" s="159"/>
      <c r="DQ343" s="159"/>
      <c r="DR343" s="159"/>
      <c r="DS343" s="159"/>
      <c r="DT343" s="159"/>
      <c r="DU343" s="159"/>
      <c r="DV343" s="159"/>
      <c r="DW343" s="159"/>
      <c r="DX343" s="159"/>
    </row>
    <row r="344" spans="3:128" s="173" customFormat="1" ht="15">
      <c r="C344" s="174"/>
      <c r="D344" s="174"/>
      <c r="E344" s="174"/>
      <c r="R344" s="176"/>
      <c r="S344" s="176"/>
      <c r="T344" s="176"/>
      <c r="U344" s="176"/>
      <c r="V344" s="176"/>
      <c r="W344" s="176" t="str">
        <f>IF(AND('Overflow Report'!$L342="SSO, Dry Weather",'Overflow Report'!$AA342="January"),'Overflow Report'!$N342,"0")</f>
        <v>0</v>
      </c>
      <c r="X344" s="176" t="str">
        <f>IF(AND('Overflow Report'!$L342="SSO, Dry Weather",'Overflow Report'!$AA342="February"),'Overflow Report'!$N342,"0")</f>
        <v>0</v>
      </c>
      <c r="Y344" s="176" t="str">
        <f>IF(AND('Overflow Report'!$L342="SSO, Dry Weather",'Overflow Report'!$AA342="March"),'Overflow Report'!$N342,"0")</f>
        <v>0</v>
      </c>
      <c r="Z344" s="176" t="str">
        <f>IF(AND('Overflow Report'!$L342="SSO, Dry Weather",'Overflow Report'!$AA342="April"),'Overflow Report'!$N342,"0")</f>
        <v>0</v>
      </c>
      <c r="AA344" s="176" t="str">
        <f>IF(AND('Overflow Report'!$L342="SSO, Dry Weather",'Overflow Report'!$AA342="May"),'Overflow Report'!$N342,"0")</f>
        <v>0</v>
      </c>
      <c r="AB344" s="176" t="str">
        <f>IF(AND('Overflow Report'!$L342="SSO, Dry Weather",'Overflow Report'!$AA342="June"),'Overflow Report'!$N342,"0")</f>
        <v>0</v>
      </c>
      <c r="AC344" s="176" t="str">
        <f>IF(AND('Overflow Report'!$L342="SSO, Dry Weather",'Overflow Report'!$AA342="July"),'Overflow Report'!$N342,"0")</f>
        <v>0</v>
      </c>
      <c r="AD344" s="176" t="str">
        <f>IF(AND('Overflow Report'!$L342="SSO, Dry Weather",'Overflow Report'!$AA342="August"),'Overflow Report'!$N342,"0")</f>
        <v>0</v>
      </c>
      <c r="AE344" s="176" t="str">
        <f>IF(AND('Overflow Report'!$L342="SSO, Dry Weather",'Overflow Report'!$AA342="September"),'Overflow Report'!$N342,"0")</f>
        <v>0</v>
      </c>
      <c r="AF344" s="176" t="str">
        <f>IF(AND('Overflow Report'!$L342="SSO, Dry Weather",'Overflow Report'!$AA342="October"),'Overflow Report'!$N342,"0")</f>
        <v>0</v>
      </c>
      <c r="AG344" s="176" t="str">
        <f>IF(AND('Overflow Report'!$L342="SSO, Dry Weather",'Overflow Report'!$AA342="November"),'Overflow Report'!$N342,"0")</f>
        <v>0</v>
      </c>
      <c r="AH344" s="176" t="str">
        <f>IF(AND('Overflow Report'!$L342="SSO, Dry Weather",'Overflow Report'!$AA342="December"),'Overflow Report'!$N342,"0")</f>
        <v>0</v>
      </c>
      <c r="AI344" s="176"/>
      <c r="AJ344" s="176" t="str">
        <f>IF(AND('Overflow Report'!$L342="SSO, Wet Weather",'Overflow Report'!$AA342="January"),'Overflow Report'!$N342,"0")</f>
        <v>0</v>
      </c>
      <c r="AK344" s="176" t="str">
        <f>IF(AND('Overflow Report'!$L342="SSO, Wet Weather",'Overflow Report'!$AA342="February"),'Overflow Report'!$N342,"0")</f>
        <v>0</v>
      </c>
      <c r="AL344" s="176" t="str">
        <f>IF(AND('Overflow Report'!$L342="SSO, Wet Weather",'Overflow Report'!$AA342="March"),'Overflow Report'!$N342,"0")</f>
        <v>0</v>
      </c>
      <c r="AM344" s="176" t="str">
        <f>IF(AND('Overflow Report'!$L342="SSO, Wet Weather",'Overflow Report'!$AA342="April"),'Overflow Report'!$N342,"0")</f>
        <v>0</v>
      </c>
      <c r="AN344" s="176" t="str">
        <f>IF(AND('Overflow Report'!$L342="SSO, Wet Weather",'Overflow Report'!$AA342="May"),'Overflow Report'!$N342,"0")</f>
        <v>0</v>
      </c>
      <c r="AO344" s="176" t="str">
        <f>IF(AND('Overflow Report'!$L342="SSO, Wet Weather",'Overflow Report'!$AA342="June"),'Overflow Report'!$N342,"0")</f>
        <v>0</v>
      </c>
      <c r="AP344" s="176" t="str">
        <f>IF(AND('Overflow Report'!$L342="SSO, Wet Weather",'Overflow Report'!$AA342="July"),'Overflow Report'!$N342,"0")</f>
        <v>0</v>
      </c>
      <c r="AQ344" s="176" t="str">
        <f>IF(AND('Overflow Report'!$L342="SSO, Wet Weather",'Overflow Report'!$AA342="August"),'Overflow Report'!$N342,"0")</f>
        <v>0</v>
      </c>
      <c r="AR344" s="176" t="str">
        <f>IF(AND('Overflow Report'!$L342="SSO, Wet Weather",'Overflow Report'!$AA342="September"),'Overflow Report'!$N342,"0")</f>
        <v>0</v>
      </c>
      <c r="AS344" s="176" t="str">
        <f>IF(AND('Overflow Report'!$L342="SSO, Wet Weather",'Overflow Report'!$AA342="October"),'Overflow Report'!$N342,"0")</f>
        <v>0</v>
      </c>
      <c r="AT344" s="176" t="str">
        <f>IF(AND('Overflow Report'!$L342="SSO, Wet Weather",'Overflow Report'!$AA342="November"),'Overflow Report'!$N342,"0")</f>
        <v>0</v>
      </c>
      <c r="AU344" s="176" t="str">
        <f>IF(AND('Overflow Report'!$L342="SSO, Wet Weather",'Overflow Report'!$AA342="December"),'Overflow Report'!$N342,"0")</f>
        <v>0</v>
      </c>
      <c r="AV344" s="176"/>
      <c r="AW344" s="176" t="str">
        <f>IF(AND('Overflow Report'!$L342="Release [Sewer], Dry Weather",'Overflow Report'!$AA342="January"),'Overflow Report'!$N342,"0")</f>
        <v>0</v>
      </c>
      <c r="AX344" s="176" t="str">
        <f>IF(AND('Overflow Report'!$L342="Release [Sewer], Dry Weather",'Overflow Report'!$AA342="February"),'Overflow Report'!$N342,"0")</f>
        <v>0</v>
      </c>
      <c r="AY344" s="176" t="str">
        <f>IF(AND('Overflow Report'!$L342="Release [Sewer], Dry Weather",'Overflow Report'!$AA342="March"),'Overflow Report'!$N342,"0")</f>
        <v>0</v>
      </c>
      <c r="AZ344" s="176" t="str">
        <f>IF(AND('Overflow Report'!$L342="Release [Sewer], Dry Weather",'Overflow Report'!$AA342="April"),'Overflow Report'!$N342,"0")</f>
        <v>0</v>
      </c>
      <c r="BA344" s="176" t="str">
        <f>IF(AND('Overflow Report'!$L342="Release [Sewer], Dry Weather",'Overflow Report'!$AA342="May"),'Overflow Report'!$N342,"0")</f>
        <v>0</v>
      </c>
      <c r="BB344" s="176" t="str">
        <f>IF(AND('Overflow Report'!$L342="Release [Sewer], Dry Weather",'Overflow Report'!$AA342="June"),'Overflow Report'!$N342,"0")</f>
        <v>0</v>
      </c>
      <c r="BC344" s="176" t="str">
        <f>IF(AND('Overflow Report'!$L342="Release [Sewer], Dry Weather",'Overflow Report'!$AA342="July"),'Overflow Report'!$N342,"0")</f>
        <v>0</v>
      </c>
      <c r="BD344" s="176" t="str">
        <f>IF(AND('Overflow Report'!$L342="Release [Sewer], Dry Weather",'Overflow Report'!$AA342="August"),'Overflow Report'!$N342,"0")</f>
        <v>0</v>
      </c>
      <c r="BE344" s="176" t="str">
        <f>IF(AND('Overflow Report'!$L342="Release [Sewer], Dry Weather",'Overflow Report'!$AA342="September"),'Overflow Report'!$N342,"0")</f>
        <v>0</v>
      </c>
      <c r="BF344" s="176" t="str">
        <f>IF(AND('Overflow Report'!$L342="Release [Sewer], Dry Weather",'Overflow Report'!$AA342="October"),'Overflow Report'!$N342,"0")</f>
        <v>0</v>
      </c>
      <c r="BG344" s="176" t="str">
        <f>IF(AND('Overflow Report'!$L342="Release [Sewer], Dry Weather",'Overflow Report'!$AA342="November"),'Overflow Report'!$N342,"0")</f>
        <v>0</v>
      </c>
      <c r="BH344" s="176" t="str">
        <f>IF(AND('Overflow Report'!$L342="Release [Sewer], Dry Weather",'Overflow Report'!$AA342="December"),'Overflow Report'!$N342,"0")</f>
        <v>0</v>
      </c>
      <c r="BI344" s="176"/>
      <c r="BJ344" s="176" t="str">
        <f>IF(AND('Overflow Report'!$L342="Release [Sewer], Wet Weather",'Overflow Report'!$AA342="January"),'Overflow Report'!$N342,"0")</f>
        <v>0</v>
      </c>
      <c r="BK344" s="176" t="str">
        <f>IF(AND('Overflow Report'!$L342="Release [Sewer], Wet Weather",'Overflow Report'!$AA342="February"),'Overflow Report'!$N342,"0")</f>
        <v>0</v>
      </c>
      <c r="BL344" s="176" t="str">
        <f>IF(AND('Overflow Report'!$L342="Release [Sewer], Wet Weather",'Overflow Report'!$AA342="March"),'Overflow Report'!$N342,"0")</f>
        <v>0</v>
      </c>
      <c r="BM344" s="176" t="str">
        <f>IF(AND('Overflow Report'!$L342="Release [Sewer], Wet Weather",'Overflow Report'!$AA342="April"),'Overflow Report'!$N342,"0")</f>
        <v>0</v>
      </c>
      <c r="BN344" s="176" t="str">
        <f>IF(AND('Overflow Report'!$L342="Release [Sewer], Wet Weather",'Overflow Report'!$AA342="May"),'Overflow Report'!$N342,"0")</f>
        <v>0</v>
      </c>
      <c r="BO344" s="176" t="str">
        <f>IF(AND('Overflow Report'!$L342="Release [Sewer], Wet Weather",'Overflow Report'!$AA342="June"),'Overflow Report'!$N342,"0")</f>
        <v>0</v>
      </c>
      <c r="BP344" s="176" t="str">
        <f>IF(AND('Overflow Report'!$L342="Release [Sewer], Wet Weather",'Overflow Report'!$AA342="July"),'Overflow Report'!$N342,"0")</f>
        <v>0</v>
      </c>
      <c r="BQ344" s="176" t="str">
        <f>IF(AND('Overflow Report'!$L342="Release [Sewer], Wet Weather",'Overflow Report'!$AA342="August"),'Overflow Report'!$N342,"0")</f>
        <v>0</v>
      </c>
      <c r="BR344" s="176" t="str">
        <f>IF(AND('Overflow Report'!$L342="Release [Sewer], Wet Weather",'Overflow Report'!$AA342="September"),'Overflow Report'!$N342,"0")</f>
        <v>0</v>
      </c>
      <c r="BS344" s="176" t="str">
        <f>IF(AND('Overflow Report'!$L342="Release [Sewer], Wet Weather",'Overflow Report'!$AA342="October"),'Overflow Report'!$N342,"0")</f>
        <v>0</v>
      </c>
      <c r="BT344" s="176" t="str">
        <f>IF(AND('Overflow Report'!$L342="Release [Sewer], Wet Weather",'Overflow Report'!$AA342="November"),'Overflow Report'!$N342,"0")</f>
        <v>0</v>
      </c>
      <c r="BU344" s="176" t="str">
        <f>IF(AND('Overflow Report'!$L342="Release [Sewer], Wet Weather",'Overflow Report'!$AA342="December"),'Overflow Report'!$N342,"0")</f>
        <v>0</v>
      </c>
      <c r="BV344" s="176"/>
      <c r="BW344" s="176"/>
      <c r="BX344" s="176"/>
      <c r="BY344" s="176"/>
      <c r="BZ344" s="176"/>
      <c r="CA344" s="176"/>
      <c r="CB344" s="176"/>
      <c r="CC344" s="176"/>
      <c r="CD344" s="176"/>
      <c r="CE344" s="176"/>
      <c r="CF344" s="176"/>
      <c r="CG344" s="176"/>
      <c r="CH344" s="176"/>
      <c r="CI344" s="176"/>
      <c r="CJ344" s="176"/>
      <c r="DK344" s="159"/>
      <c r="DL344" s="159"/>
      <c r="DM344" s="159"/>
      <c r="DN344" s="159"/>
      <c r="DO344" s="159"/>
      <c r="DP344" s="159"/>
      <c r="DQ344" s="159"/>
      <c r="DR344" s="159"/>
      <c r="DS344" s="159"/>
      <c r="DT344" s="159"/>
      <c r="DU344" s="159"/>
      <c r="DV344" s="159"/>
      <c r="DW344" s="159"/>
      <c r="DX344" s="159"/>
    </row>
    <row r="345" spans="3:128" s="173" customFormat="1" ht="15">
      <c r="C345" s="174"/>
      <c r="D345" s="174"/>
      <c r="E345" s="174"/>
      <c r="R345" s="176"/>
      <c r="S345" s="176"/>
      <c r="T345" s="176"/>
      <c r="U345" s="176"/>
      <c r="V345" s="176"/>
      <c r="W345" s="176" t="str">
        <f>IF(AND('Overflow Report'!$L343="SSO, Dry Weather",'Overflow Report'!$AA343="January"),'Overflow Report'!$N343,"0")</f>
        <v>0</v>
      </c>
      <c r="X345" s="176" t="str">
        <f>IF(AND('Overflow Report'!$L343="SSO, Dry Weather",'Overflow Report'!$AA343="February"),'Overflow Report'!$N343,"0")</f>
        <v>0</v>
      </c>
      <c r="Y345" s="176" t="str">
        <f>IF(AND('Overflow Report'!$L343="SSO, Dry Weather",'Overflow Report'!$AA343="March"),'Overflow Report'!$N343,"0")</f>
        <v>0</v>
      </c>
      <c r="Z345" s="176" t="str">
        <f>IF(AND('Overflow Report'!$L343="SSO, Dry Weather",'Overflow Report'!$AA343="April"),'Overflow Report'!$N343,"0")</f>
        <v>0</v>
      </c>
      <c r="AA345" s="176" t="str">
        <f>IF(AND('Overflow Report'!$L343="SSO, Dry Weather",'Overflow Report'!$AA343="May"),'Overflow Report'!$N343,"0")</f>
        <v>0</v>
      </c>
      <c r="AB345" s="176" t="str">
        <f>IF(AND('Overflow Report'!$L343="SSO, Dry Weather",'Overflow Report'!$AA343="June"),'Overflow Report'!$N343,"0")</f>
        <v>0</v>
      </c>
      <c r="AC345" s="176" t="str">
        <f>IF(AND('Overflow Report'!$L343="SSO, Dry Weather",'Overflow Report'!$AA343="July"),'Overflow Report'!$N343,"0")</f>
        <v>0</v>
      </c>
      <c r="AD345" s="176" t="str">
        <f>IF(AND('Overflow Report'!$L343="SSO, Dry Weather",'Overflow Report'!$AA343="August"),'Overflow Report'!$N343,"0")</f>
        <v>0</v>
      </c>
      <c r="AE345" s="176" t="str">
        <f>IF(AND('Overflow Report'!$L343="SSO, Dry Weather",'Overflow Report'!$AA343="September"),'Overflow Report'!$N343,"0")</f>
        <v>0</v>
      </c>
      <c r="AF345" s="176" t="str">
        <f>IF(AND('Overflow Report'!$L343="SSO, Dry Weather",'Overflow Report'!$AA343="October"),'Overflow Report'!$N343,"0")</f>
        <v>0</v>
      </c>
      <c r="AG345" s="176" t="str">
        <f>IF(AND('Overflow Report'!$L343="SSO, Dry Weather",'Overflow Report'!$AA343="November"),'Overflow Report'!$N343,"0")</f>
        <v>0</v>
      </c>
      <c r="AH345" s="176" t="str">
        <f>IF(AND('Overflow Report'!$L343="SSO, Dry Weather",'Overflow Report'!$AA343="December"),'Overflow Report'!$N343,"0")</f>
        <v>0</v>
      </c>
      <c r="AI345" s="176"/>
      <c r="AJ345" s="176" t="str">
        <f>IF(AND('Overflow Report'!$L343="SSO, Wet Weather",'Overflow Report'!$AA343="January"),'Overflow Report'!$N343,"0")</f>
        <v>0</v>
      </c>
      <c r="AK345" s="176" t="str">
        <f>IF(AND('Overflow Report'!$L343="SSO, Wet Weather",'Overflow Report'!$AA343="February"),'Overflow Report'!$N343,"0")</f>
        <v>0</v>
      </c>
      <c r="AL345" s="176" t="str">
        <f>IF(AND('Overflow Report'!$L343="SSO, Wet Weather",'Overflow Report'!$AA343="March"),'Overflow Report'!$N343,"0")</f>
        <v>0</v>
      </c>
      <c r="AM345" s="176" t="str">
        <f>IF(AND('Overflow Report'!$L343="SSO, Wet Weather",'Overflow Report'!$AA343="April"),'Overflow Report'!$N343,"0")</f>
        <v>0</v>
      </c>
      <c r="AN345" s="176" t="str">
        <f>IF(AND('Overflow Report'!$L343="SSO, Wet Weather",'Overflow Report'!$AA343="May"),'Overflow Report'!$N343,"0")</f>
        <v>0</v>
      </c>
      <c r="AO345" s="176" t="str">
        <f>IF(AND('Overflow Report'!$L343="SSO, Wet Weather",'Overflow Report'!$AA343="June"),'Overflow Report'!$N343,"0")</f>
        <v>0</v>
      </c>
      <c r="AP345" s="176" t="str">
        <f>IF(AND('Overflow Report'!$L343="SSO, Wet Weather",'Overflow Report'!$AA343="July"),'Overflow Report'!$N343,"0")</f>
        <v>0</v>
      </c>
      <c r="AQ345" s="176" t="str">
        <f>IF(AND('Overflow Report'!$L343="SSO, Wet Weather",'Overflow Report'!$AA343="August"),'Overflow Report'!$N343,"0")</f>
        <v>0</v>
      </c>
      <c r="AR345" s="176" t="str">
        <f>IF(AND('Overflow Report'!$L343="SSO, Wet Weather",'Overflow Report'!$AA343="September"),'Overflow Report'!$N343,"0")</f>
        <v>0</v>
      </c>
      <c r="AS345" s="176" t="str">
        <f>IF(AND('Overflow Report'!$L343="SSO, Wet Weather",'Overflow Report'!$AA343="October"),'Overflow Report'!$N343,"0")</f>
        <v>0</v>
      </c>
      <c r="AT345" s="176" t="str">
        <f>IF(AND('Overflow Report'!$L343="SSO, Wet Weather",'Overflow Report'!$AA343="November"),'Overflow Report'!$N343,"0")</f>
        <v>0</v>
      </c>
      <c r="AU345" s="176" t="str">
        <f>IF(AND('Overflow Report'!$L343="SSO, Wet Weather",'Overflow Report'!$AA343="December"),'Overflow Report'!$N343,"0")</f>
        <v>0</v>
      </c>
      <c r="AV345" s="176"/>
      <c r="AW345" s="176" t="str">
        <f>IF(AND('Overflow Report'!$L343="Release [Sewer], Dry Weather",'Overflow Report'!$AA343="January"),'Overflow Report'!$N343,"0")</f>
        <v>0</v>
      </c>
      <c r="AX345" s="176" t="str">
        <f>IF(AND('Overflow Report'!$L343="Release [Sewer], Dry Weather",'Overflow Report'!$AA343="February"),'Overflow Report'!$N343,"0")</f>
        <v>0</v>
      </c>
      <c r="AY345" s="176" t="str">
        <f>IF(AND('Overflow Report'!$L343="Release [Sewer], Dry Weather",'Overflow Report'!$AA343="March"),'Overflow Report'!$N343,"0")</f>
        <v>0</v>
      </c>
      <c r="AZ345" s="176" t="str">
        <f>IF(AND('Overflow Report'!$L343="Release [Sewer], Dry Weather",'Overflow Report'!$AA343="April"),'Overflow Report'!$N343,"0")</f>
        <v>0</v>
      </c>
      <c r="BA345" s="176" t="str">
        <f>IF(AND('Overflow Report'!$L343="Release [Sewer], Dry Weather",'Overflow Report'!$AA343="May"),'Overflow Report'!$N343,"0")</f>
        <v>0</v>
      </c>
      <c r="BB345" s="176" t="str">
        <f>IF(AND('Overflow Report'!$L343="Release [Sewer], Dry Weather",'Overflow Report'!$AA343="June"),'Overflow Report'!$N343,"0")</f>
        <v>0</v>
      </c>
      <c r="BC345" s="176" t="str">
        <f>IF(AND('Overflow Report'!$L343="Release [Sewer], Dry Weather",'Overflow Report'!$AA343="July"),'Overflow Report'!$N343,"0")</f>
        <v>0</v>
      </c>
      <c r="BD345" s="176" t="str">
        <f>IF(AND('Overflow Report'!$L343="Release [Sewer], Dry Weather",'Overflow Report'!$AA343="August"),'Overflow Report'!$N343,"0")</f>
        <v>0</v>
      </c>
      <c r="BE345" s="176" t="str">
        <f>IF(AND('Overflow Report'!$L343="Release [Sewer], Dry Weather",'Overflow Report'!$AA343="September"),'Overflow Report'!$N343,"0")</f>
        <v>0</v>
      </c>
      <c r="BF345" s="176" t="str">
        <f>IF(AND('Overflow Report'!$L343="Release [Sewer], Dry Weather",'Overflow Report'!$AA343="October"),'Overflow Report'!$N343,"0")</f>
        <v>0</v>
      </c>
      <c r="BG345" s="176" t="str">
        <f>IF(AND('Overflow Report'!$L343="Release [Sewer], Dry Weather",'Overflow Report'!$AA343="November"),'Overflow Report'!$N343,"0")</f>
        <v>0</v>
      </c>
      <c r="BH345" s="176" t="str">
        <f>IF(AND('Overflow Report'!$L343="Release [Sewer], Dry Weather",'Overflow Report'!$AA343="December"),'Overflow Report'!$N343,"0")</f>
        <v>0</v>
      </c>
      <c r="BI345" s="176"/>
      <c r="BJ345" s="176" t="str">
        <f>IF(AND('Overflow Report'!$L343="Release [Sewer], Wet Weather",'Overflow Report'!$AA343="January"),'Overflow Report'!$N343,"0")</f>
        <v>0</v>
      </c>
      <c r="BK345" s="176" t="str">
        <f>IF(AND('Overflow Report'!$L343="Release [Sewer], Wet Weather",'Overflow Report'!$AA343="February"),'Overflow Report'!$N343,"0")</f>
        <v>0</v>
      </c>
      <c r="BL345" s="176" t="str">
        <f>IF(AND('Overflow Report'!$L343="Release [Sewer], Wet Weather",'Overflow Report'!$AA343="March"),'Overflow Report'!$N343,"0")</f>
        <v>0</v>
      </c>
      <c r="BM345" s="176" t="str">
        <f>IF(AND('Overflow Report'!$L343="Release [Sewer], Wet Weather",'Overflow Report'!$AA343="April"),'Overflow Report'!$N343,"0")</f>
        <v>0</v>
      </c>
      <c r="BN345" s="176" t="str">
        <f>IF(AND('Overflow Report'!$L343="Release [Sewer], Wet Weather",'Overflow Report'!$AA343="May"),'Overflow Report'!$N343,"0")</f>
        <v>0</v>
      </c>
      <c r="BO345" s="176" t="str">
        <f>IF(AND('Overflow Report'!$L343="Release [Sewer], Wet Weather",'Overflow Report'!$AA343="June"),'Overflow Report'!$N343,"0")</f>
        <v>0</v>
      </c>
      <c r="BP345" s="176" t="str">
        <f>IF(AND('Overflow Report'!$L343="Release [Sewer], Wet Weather",'Overflow Report'!$AA343="July"),'Overflow Report'!$N343,"0")</f>
        <v>0</v>
      </c>
      <c r="BQ345" s="176" t="str">
        <f>IF(AND('Overflow Report'!$L343="Release [Sewer], Wet Weather",'Overflow Report'!$AA343="August"),'Overflow Report'!$N343,"0")</f>
        <v>0</v>
      </c>
      <c r="BR345" s="176" t="str">
        <f>IF(AND('Overflow Report'!$L343="Release [Sewer], Wet Weather",'Overflow Report'!$AA343="September"),'Overflow Report'!$N343,"0")</f>
        <v>0</v>
      </c>
      <c r="BS345" s="176" t="str">
        <f>IF(AND('Overflow Report'!$L343="Release [Sewer], Wet Weather",'Overflow Report'!$AA343="October"),'Overflow Report'!$N343,"0")</f>
        <v>0</v>
      </c>
      <c r="BT345" s="176" t="str">
        <f>IF(AND('Overflow Report'!$L343="Release [Sewer], Wet Weather",'Overflow Report'!$AA343="November"),'Overflow Report'!$N343,"0")</f>
        <v>0</v>
      </c>
      <c r="BU345" s="176" t="str">
        <f>IF(AND('Overflow Report'!$L343="Release [Sewer], Wet Weather",'Overflow Report'!$AA343="December"),'Overflow Report'!$N343,"0")</f>
        <v>0</v>
      </c>
      <c r="BV345" s="176"/>
      <c r="BW345" s="176"/>
      <c r="BX345" s="176"/>
      <c r="BY345" s="176"/>
      <c r="BZ345" s="176"/>
      <c r="CA345" s="176"/>
      <c r="CB345" s="176"/>
      <c r="CC345" s="176"/>
      <c r="CD345" s="176"/>
      <c r="CE345" s="176"/>
      <c r="CF345" s="176"/>
      <c r="CG345" s="176"/>
      <c r="CH345" s="176"/>
      <c r="CI345" s="176"/>
      <c r="CJ345" s="176"/>
      <c r="DK345" s="159"/>
      <c r="DL345" s="159"/>
      <c r="DM345" s="159"/>
      <c r="DN345" s="159"/>
      <c r="DO345" s="159"/>
      <c r="DP345" s="159"/>
      <c r="DQ345" s="159"/>
      <c r="DR345" s="159"/>
      <c r="DS345" s="159"/>
      <c r="DT345" s="159"/>
      <c r="DU345" s="159"/>
      <c r="DV345" s="159"/>
      <c r="DW345" s="159"/>
      <c r="DX345" s="159"/>
    </row>
    <row r="346" spans="3:128" s="173" customFormat="1" ht="15">
      <c r="C346" s="174"/>
      <c r="D346" s="174"/>
      <c r="E346" s="174"/>
      <c r="R346" s="176"/>
      <c r="S346" s="176"/>
      <c r="T346" s="176"/>
      <c r="U346" s="176"/>
      <c r="V346" s="176"/>
      <c r="W346" s="176" t="str">
        <f>IF(AND('Overflow Report'!$L344="SSO, Dry Weather",'Overflow Report'!$AA344="January"),'Overflow Report'!$N344,"0")</f>
        <v>0</v>
      </c>
      <c r="X346" s="176" t="str">
        <f>IF(AND('Overflow Report'!$L344="SSO, Dry Weather",'Overflow Report'!$AA344="February"),'Overflow Report'!$N344,"0")</f>
        <v>0</v>
      </c>
      <c r="Y346" s="176" t="str">
        <f>IF(AND('Overflow Report'!$L344="SSO, Dry Weather",'Overflow Report'!$AA344="March"),'Overflow Report'!$N344,"0")</f>
        <v>0</v>
      </c>
      <c r="Z346" s="176" t="str">
        <f>IF(AND('Overflow Report'!$L344="SSO, Dry Weather",'Overflow Report'!$AA344="April"),'Overflow Report'!$N344,"0")</f>
        <v>0</v>
      </c>
      <c r="AA346" s="176" t="str">
        <f>IF(AND('Overflow Report'!$L344="SSO, Dry Weather",'Overflow Report'!$AA344="May"),'Overflow Report'!$N344,"0")</f>
        <v>0</v>
      </c>
      <c r="AB346" s="176" t="str">
        <f>IF(AND('Overflow Report'!$L344="SSO, Dry Weather",'Overflow Report'!$AA344="June"),'Overflow Report'!$N344,"0")</f>
        <v>0</v>
      </c>
      <c r="AC346" s="176" t="str">
        <f>IF(AND('Overflow Report'!$L344="SSO, Dry Weather",'Overflow Report'!$AA344="July"),'Overflow Report'!$N344,"0")</f>
        <v>0</v>
      </c>
      <c r="AD346" s="176" t="str">
        <f>IF(AND('Overflow Report'!$L344="SSO, Dry Weather",'Overflow Report'!$AA344="August"),'Overflow Report'!$N344,"0")</f>
        <v>0</v>
      </c>
      <c r="AE346" s="176" t="str">
        <f>IF(AND('Overflow Report'!$L344="SSO, Dry Weather",'Overflow Report'!$AA344="September"),'Overflow Report'!$N344,"0")</f>
        <v>0</v>
      </c>
      <c r="AF346" s="176" t="str">
        <f>IF(AND('Overflow Report'!$L344="SSO, Dry Weather",'Overflow Report'!$AA344="October"),'Overflow Report'!$N344,"0")</f>
        <v>0</v>
      </c>
      <c r="AG346" s="176" t="str">
        <f>IF(AND('Overflow Report'!$L344="SSO, Dry Weather",'Overflow Report'!$AA344="November"),'Overflow Report'!$N344,"0")</f>
        <v>0</v>
      </c>
      <c r="AH346" s="176" t="str">
        <f>IF(AND('Overflow Report'!$L344="SSO, Dry Weather",'Overflow Report'!$AA344="December"),'Overflow Report'!$N344,"0")</f>
        <v>0</v>
      </c>
      <c r="AI346" s="176"/>
      <c r="AJ346" s="176" t="str">
        <f>IF(AND('Overflow Report'!$L344="SSO, Wet Weather",'Overflow Report'!$AA344="January"),'Overflow Report'!$N344,"0")</f>
        <v>0</v>
      </c>
      <c r="AK346" s="176" t="str">
        <f>IF(AND('Overflow Report'!$L344="SSO, Wet Weather",'Overflow Report'!$AA344="February"),'Overflow Report'!$N344,"0")</f>
        <v>0</v>
      </c>
      <c r="AL346" s="176" t="str">
        <f>IF(AND('Overflow Report'!$L344="SSO, Wet Weather",'Overflow Report'!$AA344="March"),'Overflow Report'!$N344,"0")</f>
        <v>0</v>
      </c>
      <c r="AM346" s="176" t="str">
        <f>IF(AND('Overflow Report'!$L344="SSO, Wet Weather",'Overflow Report'!$AA344="April"),'Overflow Report'!$N344,"0")</f>
        <v>0</v>
      </c>
      <c r="AN346" s="176" t="str">
        <f>IF(AND('Overflow Report'!$L344="SSO, Wet Weather",'Overflow Report'!$AA344="May"),'Overflow Report'!$N344,"0")</f>
        <v>0</v>
      </c>
      <c r="AO346" s="176" t="str">
        <f>IF(AND('Overflow Report'!$L344="SSO, Wet Weather",'Overflow Report'!$AA344="June"),'Overflow Report'!$N344,"0")</f>
        <v>0</v>
      </c>
      <c r="AP346" s="176" t="str">
        <f>IF(AND('Overflow Report'!$L344="SSO, Wet Weather",'Overflow Report'!$AA344="July"),'Overflow Report'!$N344,"0")</f>
        <v>0</v>
      </c>
      <c r="AQ346" s="176" t="str">
        <f>IF(AND('Overflow Report'!$L344="SSO, Wet Weather",'Overflow Report'!$AA344="August"),'Overflow Report'!$N344,"0")</f>
        <v>0</v>
      </c>
      <c r="AR346" s="176" t="str">
        <f>IF(AND('Overflow Report'!$L344="SSO, Wet Weather",'Overflow Report'!$AA344="September"),'Overflow Report'!$N344,"0")</f>
        <v>0</v>
      </c>
      <c r="AS346" s="176" t="str">
        <f>IF(AND('Overflow Report'!$L344="SSO, Wet Weather",'Overflow Report'!$AA344="October"),'Overflow Report'!$N344,"0")</f>
        <v>0</v>
      </c>
      <c r="AT346" s="176" t="str">
        <f>IF(AND('Overflow Report'!$L344="SSO, Wet Weather",'Overflow Report'!$AA344="November"),'Overflow Report'!$N344,"0")</f>
        <v>0</v>
      </c>
      <c r="AU346" s="176" t="str">
        <f>IF(AND('Overflow Report'!$L344="SSO, Wet Weather",'Overflow Report'!$AA344="December"),'Overflow Report'!$N344,"0")</f>
        <v>0</v>
      </c>
      <c r="AV346" s="176"/>
      <c r="AW346" s="176" t="str">
        <f>IF(AND('Overflow Report'!$L344="Release [Sewer], Dry Weather",'Overflow Report'!$AA344="January"),'Overflow Report'!$N344,"0")</f>
        <v>0</v>
      </c>
      <c r="AX346" s="176" t="str">
        <f>IF(AND('Overflow Report'!$L344="Release [Sewer], Dry Weather",'Overflow Report'!$AA344="February"),'Overflow Report'!$N344,"0")</f>
        <v>0</v>
      </c>
      <c r="AY346" s="176" t="str">
        <f>IF(AND('Overflow Report'!$L344="Release [Sewer], Dry Weather",'Overflow Report'!$AA344="March"),'Overflow Report'!$N344,"0")</f>
        <v>0</v>
      </c>
      <c r="AZ346" s="176" t="str">
        <f>IF(AND('Overflow Report'!$L344="Release [Sewer], Dry Weather",'Overflow Report'!$AA344="April"),'Overflow Report'!$N344,"0")</f>
        <v>0</v>
      </c>
      <c r="BA346" s="176" t="str">
        <f>IF(AND('Overflow Report'!$L344="Release [Sewer], Dry Weather",'Overflow Report'!$AA344="May"),'Overflow Report'!$N344,"0")</f>
        <v>0</v>
      </c>
      <c r="BB346" s="176" t="str">
        <f>IF(AND('Overflow Report'!$L344="Release [Sewer], Dry Weather",'Overflow Report'!$AA344="June"),'Overflow Report'!$N344,"0")</f>
        <v>0</v>
      </c>
      <c r="BC346" s="176" t="str">
        <f>IF(AND('Overflow Report'!$L344="Release [Sewer], Dry Weather",'Overflow Report'!$AA344="July"),'Overflow Report'!$N344,"0")</f>
        <v>0</v>
      </c>
      <c r="BD346" s="176" t="str">
        <f>IF(AND('Overflow Report'!$L344="Release [Sewer], Dry Weather",'Overflow Report'!$AA344="August"),'Overflow Report'!$N344,"0")</f>
        <v>0</v>
      </c>
      <c r="BE346" s="176" t="str">
        <f>IF(AND('Overflow Report'!$L344="Release [Sewer], Dry Weather",'Overflow Report'!$AA344="September"),'Overflow Report'!$N344,"0")</f>
        <v>0</v>
      </c>
      <c r="BF346" s="176" t="str">
        <f>IF(AND('Overflow Report'!$L344="Release [Sewer], Dry Weather",'Overflow Report'!$AA344="October"),'Overflow Report'!$N344,"0")</f>
        <v>0</v>
      </c>
      <c r="BG346" s="176" t="str">
        <f>IF(AND('Overflow Report'!$L344="Release [Sewer], Dry Weather",'Overflow Report'!$AA344="November"),'Overflow Report'!$N344,"0")</f>
        <v>0</v>
      </c>
      <c r="BH346" s="176" t="str">
        <f>IF(AND('Overflow Report'!$L344="Release [Sewer], Dry Weather",'Overflow Report'!$AA344="December"),'Overflow Report'!$N344,"0")</f>
        <v>0</v>
      </c>
      <c r="BI346" s="176"/>
      <c r="BJ346" s="176" t="str">
        <f>IF(AND('Overflow Report'!$L344="Release [Sewer], Wet Weather",'Overflow Report'!$AA344="January"),'Overflow Report'!$N344,"0")</f>
        <v>0</v>
      </c>
      <c r="BK346" s="176" t="str">
        <f>IF(AND('Overflow Report'!$L344="Release [Sewer], Wet Weather",'Overflow Report'!$AA344="February"),'Overflow Report'!$N344,"0")</f>
        <v>0</v>
      </c>
      <c r="BL346" s="176" t="str">
        <f>IF(AND('Overflow Report'!$L344="Release [Sewer], Wet Weather",'Overflow Report'!$AA344="March"),'Overflow Report'!$N344,"0")</f>
        <v>0</v>
      </c>
      <c r="BM346" s="176" t="str">
        <f>IF(AND('Overflow Report'!$L344="Release [Sewer], Wet Weather",'Overflow Report'!$AA344="April"),'Overflow Report'!$N344,"0")</f>
        <v>0</v>
      </c>
      <c r="BN346" s="176" t="str">
        <f>IF(AND('Overflow Report'!$L344="Release [Sewer], Wet Weather",'Overflow Report'!$AA344="May"),'Overflow Report'!$N344,"0")</f>
        <v>0</v>
      </c>
      <c r="BO346" s="176" t="str">
        <f>IF(AND('Overflow Report'!$L344="Release [Sewer], Wet Weather",'Overflow Report'!$AA344="June"),'Overflow Report'!$N344,"0")</f>
        <v>0</v>
      </c>
      <c r="BP346" s="176" t="str">
        <f>IF(AND('Overflow Report'!$L344="Release [Sewer], Wet Weather",'Overflow Report'!$AA344="July"),'Overflow Report'!$N344,"0")</f>
        <v>0</v>
      </c>
      <c r="BQ346" s="176" t="str">
        <f>IF(AND('Overflow Report'!$L344="Release [Sewer], Wet Weather",'Overflow Report'!$AA344="August"),'Overflow Report'!$N344,"0")</f>
        <v>0</v>
      </c>
      <c r="BR346" s="176" t="str">
        <f>IF(AND('Overflow Report'!$L344="Release [Sewer], Wet Weather",'Overflow Report'!$AA344="September"),'Overflow Report'!$N344,"0")</f>
        <v>0</v>
      </c>
      <c r="BS346" s="176" t="str">
        <f>IF(AND('Overflow Report'!$L344="Release [Sewer], Wet Weather",'Overflow Report'!$AA344="October"),'Overflow Report'!$N344,"0")</f>
        <v>0</v>
      </c>
      <c r="BT346" s="176" t="str">
        <f>IF(AND('Overflow Report'!$L344="Release [Sewer], Wet Weather",'Overflow Report'!$AA344="November"),'Overflow Report'!$N344,"0")</f>
        <v>0</v>
      </c>
      <c r="BU346" s="176" t="str">
        <f>IF(AND('Overflow Report'!$L344="Release [Sewer], Wet Weather",'Overflow Report'!$AA344="December"),'Overflow Report'!$N344,"0")</f>
        <v>0</v>
      </c>
      <c r="BV346" s="176"/>
      <c r="BW346" s="176"/>
      <c r="BX346" s="176"/>
      <c r="BY346" s="176"/>
      <c r="BZ346" s="176"/>
      <c r="CA346" s="176"/>
      <c r="CB346" s="176"/>
      <c r="CC346" s="176"/>
      <c r="CD346" s="176"/>
      <c r="CE346" s="176"/>
      <c r="CF346" s="176"/>
      <c r="CG346" s="176"/>
      <c r="CH346" s="176"/>
      <c r="CI346" s="176"/>
      <c r="CJ346" s="176"/>
      <c r="DK346" s="159"/>
      <c r="DL346" s="159"/>
      <c r="DM346" s="159"/>
      <c r="DN346" s="159"/>
      <c r="DO346" s="159"/>
      <c r="DP346" s="159"/>
      <c r="DQ346" s="159"/>
      <c r="DR346" s="159"/>
      <c r="DS346" s="159"/>
      <c r="DT346" s="159"/>
      <c r="DU346" s="159"/>
      <c r="DV346" s="159"/>
      <c r="DW346" s="159"/>
      <c r="DX346" s="159"/>
    </row>
    <row r="347" spans="3:128" s="173" customFormat="1" ht="15">
      <c r="C347" s="174"/>
      <c r="D347" s="174"/>
      <c r="E347" s="174"/>
      <c r="R347" s="176"/>
      <c r="S347" s="176"/>
      <c r="T347" s="176"/>
      <c r="U347" s="176"/>
      <c r="V347" s="176"/>
      <c r="W347" s="176" t="str">
        <f>IF(AND('Overflow Report'!$L345="SSO, Dry Weather",'Overflow Report'!$AA345="January"),'Overflow Report'!$N345,"0")</f>
        <v>0</v>
      </c>
      <c r="X347" s="176" t="str">
        <f>IF(AND('Overflow Report'!$L345="SSO, Dry Weather",'Overflow Report'!$AA345="February"),'Overflow Report'!$N345,"0")</f>
        <v>0</v>
      </c>
      <c r="Y347" s="176" t="str">
        <f>IF(AND('Overflow Report'!$L345="SSO, Dry Weather",'Overflow Report'!$AA345="March"),'Overflow Report'!$N345,"0")</f>
        <v>0</v>
      </c>
      <c r="Z347" s="176" t="str">
        <f>IF(AND('Overflow Report'!$L345="SSO, Dry Weather",'Overflow Report'!$AA345="April"),'Overflow Report'!$N345,"0")</f>
        <v>0</v>
      </c>
      <c r="AA347" s="176" t="str">
        <f>IF(AND('Overflow Report'!$L345="SSO, Dry Weather",'Overflow Report'!$AA345="May"),'Overflow Report'!$N345,"0")</f>
        <v>0</v>
      </c>
      <c r="AB347" s="176" t="str">
        <f>IF(AND('Overflow Report'!$L345="SSO, Dry Weather",'Overflow Report'!$AA345="June"),'Overflow Report'!$N345,"0")</f>
        <v>0</v>
      </c>
      <c r="AC347" s="176" t="str">
        <f>IF(AND('Overflow Report'!$L345="SSO, Dry Weather",'Overflow Report'!$AA345="July"),'Overflow Report'!$N345,"0")</f>
        <v>0</v>
      </c>
      <c r="AD347" s="176" t="str">
        <f>IF(AND('Overflow Report'!$L345="SSO, Dry Weather",'Overflow Report'!$AA345="August"),'Overflow Report'!$N345,"0")</f>
        <v>0</v>
      </c>
      <c r="AE347" s="176" t="str">
        <f>IF(AND('Overflow Report'!$L345="SSO, Dry Weather",'Overflow Report'!$AA345="September"),'Overflow Report'!$N345,"0")</f>
        <v>0</v>
      </c>
      <c r="AF347" s="176" t="str">
        <f>IF(AND('Overflow Report'!$L345="SSO, Dry Weather",'Overflow Report'!$AA345="October"),'Overflow Report'!$N345,"0")</f>
        <v>0</v>
      </c>
      <c r="AG347" s="176" t="str">
        <f>IF(AND('Overflow Report'!$L345="SSO, Dry Weather",'Overflow Report'!$AA345="November"),'Overflow Report'!$N345,"0")</f>
        <v>0</v>
      </c>
      <c r="AH347" s="176" t="str">
        <f>IF(AND('Overflow Report'!$L345="SSO, Dry Weather",'Overflow Report'!$AA345="December"),'Overflow Report'!$N345,"0")</f>
        <v>0</v>
      </c>
      <c r="AI347" s="176"/>
      <c r="AJ347" s="176" t="str">
        <f>IF(AND('Overflow Report'!$L345="SSO, Wet Weather",'Overflow Report'!$AA345="January"),'Overflow Report'!$N345,"0")</f>
        <v>0</v>
      </c>
      <c r="AK347" s="176" t="str">
        <f>IF(AND('Overflow Report'!$L345="SSO, Wet Weather",'Overflow Report'!$AA345="February"),'Overflow Report'!$N345,"0")</f>
        <v>0</v>
      </c>
      <c r="AL347" s="176" t="str">
        <f>IF(AND('Overflow Report'!$L345="SSO, Wet Weather",'Overflow Report'!$AA345="March"),'Overflow Report'!$N345,"0")</f>
        <v>0</v>
      </c>
      <c r="AM347" s="176" t="str">
        <f>IF(AND('Overflow Report'!$L345="SSO, Wet Weather",'Overflow Report'!$AA345="April"),'Overflow Report'!$N345,"0")</f>
        <v>0</v>
      </c>
      <c r="AN347" s="176" t="str">
        <f>IF(AND('Overflow Report'!$L345="SSO, Wet Weather",'Overflow Report'!$AA345="May"),'Overflow Report'!$N345,"0")</f>
        <v>0</v>
      </c>
      <c r="AO347" s="176" t="str">
        <f>IF(AND('Overflow Report'!$L345="SSO, Wet Weather",'Overflow Report'!$AA345="June"),'Overflow Report'!$N345,"0")</f>
        <v>0</v>
      </c>
      <c r="AP347" s="176" t="str">
        <f>IF(AND('Overflow Report'!$L345="SSO, Wet Weather",'Overflow Report'!$AA345="July"),'Overflow Report'!$N345,"0")</f>
        <v>0</v>
      </c>
      <c r="AQ347" s="176" t="str">
        <f>IF(AND('Overflow Report'!$L345="SSO, Wet Weather",'Overflow Report'!$AA345="August"),'Overflow Report'!$N345,"0")</f>
        <v>0</v>
      </c>
      <c r="AR347" s="176" t="str">
        <f>IF(AND('Overflow Report'!$L345="SSO, Wet Weather",'Overflow Report'!$AA345="September"),'Overflow Report'!$N345,"0")</f>
        <v>0</v>
      </c>
      <c r="AS347" s="176" t="str">
        <f>IF(AND('Overflow Report'!$L345="SSO, Wet Weather",'Overflow Report'!$AA345="October"),'Overflow Report'!$N345,"0")</f>
        <v>0</v>
      </c>
      <c r="AT347" s="176" t="str">
        <f>IF(AND('Overflow Report'!$L345="SSO, Wet Weather",'Overflow Report'!$AA345="November"),'Overflow Report'!$N345,"0")</f>
        <v>0</v>
      </c>
      <c r="AU347" s="176" t="str">
        <f>IF(AND('Overflow Report'!$L345="SSO, Wet Weather",'Overflow Report'!$AA345="December"),'Overflow Report'!$N345,"0")</f>
        <v>0</v>
      </c>
      <c r="AV347" s="176"/>
      <c r="AW347" s="176" t="str">
        <f>IF(AND('Overflow Report'!$L345="Release [Sewer], Dry Weather",'Overflow Report'!$AA345="January"),'Overflow Report'!$N345,"0")</f>
        <v>0</v>
      </c>
      <c r="AX347" s="176" t="str">
        <f>IF(AND('Overflow Report'!$L345="Release [Sewer], Dry Weather",'Overflow Report'!$AA345="February"),'Overflow Report'!$N345,"0")</f>
        <v>0</v>
      </c>
      <c r="AY347" s="176" t="str">
        <f>IF(AND('Overflow Report'!$L345="Release [Sewer], Dry Weather",'Overflow Report'!$AA345="March"),'Overflow Report'!$N345,"0")</f>
        <v>0</v>
      </c>
      <c r="AZ347" s="176" t="str">
        <f>IF(AND('Overflow Report'!$L345="Release [Sewer], Dry Weather",'Overflow Report'!$AA345="April"),'Overflow Report'!$N345,"0")</f>
        <v>0</v>
      </c>
      <c r="BA347" s="176" t="str">
        <f>IF(AND('Overflow Report'!$L345="Release [Sewer], Dry Weather",'Overflow Report'!$AA345="May"),'Overflow Report'!$N345,"0")</f>
        <v>0</v>
      </c>
      <c r="BB347" s="176" t="str">
        <f>IF(AND('Overflow Report'!$L345="Release [Sewer], Dry Weather",'Overflow Report'!$AA345="June"),'Overflow Report'!$N345,"0")</f>
        <v>0</v>
      </c>
      <c r="BC347" s="176" t="str">
        <f>IF(AND('Overflow Report'!$L345="Release [Sewer], Dry Weather",'Overflow Report'!$AA345="July"),'Overflow Report'!$N345,"0")</f>
        <v>0</v>
      </c>
      <c r="BD347" s="176" t="str">
        <f>IF(AND('Overflow Report'!$L345="Release [Sewer], Dry Weather",'Overflow Report'!$AA345="August"),'Overflow Report'!$N345,"0")</f>
        <v>0</v>
      </c>
      <c r="BE347" s="176" t="str">
        <f>IF(AND('Overflow Report'!$L345="Release [Sewer], Dry Weather",'Overflow Report'!$AA345="September"),'Overflow Report'!$N345,"0")</f>
        <v>0</v>
      </c>
      <c r="BF347" s="176" t="str">
        <f>IF(AND('Overflow Report'!$L345="Release [Sewer], Dry Weather",'Overflow Report'!$AA345="October"),'Overflow Report'!$N345,"0")</f>
        <v>0</v>
      </c>
      <c r="BG347" s="176" t="str">
        <f>IF(AND('Overflow Report'!$L345="Release [Sewer], Dry Weather",'Overflow Report'!$AA345="November"),'Overflow Report'!$N345,"0")</f>
        <v>0</v>
      </c>
      <c r="BH347" s="176" t="str">
        <f>IF(AND('Overflow Report'!$L345="Release [Sewer], Dry Weather",'Overflow Report'!$AA345="December"),'Overflow Report'!$N345,"0")</f>
        <v>0</v>
      </c>
      <c r="BI347" s="176"/>
      <c r="BJ347" s="176" t="str">
        <f>IF(AND('Overflow Report'!$L345="Release [Sewer], Wet Weather",'Overflow Report'!$AA345="January"),'Overflow Report'!$N345,"0")</f>
        <v>0</v>
      </c>
      <c r="BK347" s="176" t="str">
        <f>IF(AND('Overflow Report'!$L345="Release [Sewer], Wet Weather",'Overflow Report'!$AA345="February"),'Overflow Report'!$N345,"0")</f>
        <v>0</v>
      </c>
      <c r="BL347" s="176" t="str">
        <f>IF(AND('Overflow Report'!$L345="Release [Sewer], Wet Weather",'Overflow Report'!$AA345="March"),'Overflow Report'!$N345,"0")</f>
        <v>0</v>
      </c>
      <c r="BM347" s="176" t="str">
        <f>IF(AND('Overflow Report'!$L345="Release [Sewer], Wet Weather",'Overflow Report'!$AA345="April"),'Overflow Report'!$N345,"0")</f>
        <v>0</v>
      </c>
      <c r="BN347" s="176" t="str">
        <f>IF(AND('Overflow Report'!$L345="Release [Sewer], Wet Weather",'Overflow Report'!$AA345="May"),'Overflow Report'!$N345,"0")</f>
        <v>0</v>
      </c>
      <c r="BO347" s="176" t="str">
        <f>IF(AND('Overflow Report'!$L345="Release [Sewer], Wet Weather",'Overflow Report'!$AA345="June"),'Overflow Report'!$N345,"0")</f>
        <v>0</v>
      </c>
      <c r="BP347" s="176" t="str">
        <f>IF(AND('Overflow Report'!$L345="Release [Sewer], Wet Weather",'Overflow Report'!$AA345="July"),'Overflow Report'!$N345,"0")</f>
        <v>0</v>
      </c>
      <c r="BQ347" s="176" t="str">
        <f>IF(AND('Overflow Report'!$L345="Release [Sewer], Wet Weather",'Overflow Report'!$AA345="August"),'Overflow Report'!$N345,"0")</f>
        <v>0</v>
      </c>
      <c r="BR347" s="176" t="str">
        <f>IF(AND('Overflow Report'!$L345="Release [Sewer], Wet Weather",'Overflow Report'!$AA345="September"),'Overflow Report'!$N345,"0")</f>
        <v>0</v>
      </c>
      <c r="BS347" s="176" t="str">
        <f>IF(AND('Overflow Report'!$L345="Release [Sewer], Wet Weather",'Overflow Report'!$AA345="October"),'Overflow Report'!$N345,"0")</f>
        <v>0</v>
      </c>
      <c r="BT347" s="176" t="str">
        <f>IF(AND('Overflow Report'!$L345="Release [Sewer], Wet Weather",'Overflow Report'!$AA345="November"),'Overflow Report'!$N345,"0")</f>
        <v>0</v>
      </c>
      <c r="BU347" s="176" t="str">
        <f>IF(AND('Overflow Report'!$L345="Release [Sewer], Wet Weather",'Overflow Report'!$AA345="December"),'Overflow Report'!$N345,"0")</f>
        <v>0</v>
      </c>
      <c r="BV347" s="176"/>
      <c r="BW347" s="176"/>
      <c r="BX347" s="176"/>
      <c r="BY347" s="176"/>
      <c r="BZ347" s="176"/>
      <c r="CA347" s="176"/>
      <c r="CB347" s="176"/>
      <c r="CC347" s="176"/>
      <c r="CD347" s="176"/>
      <c r="CE347" s="176"/>
      <c r="CF347" s="176"/>
      <c r="CG347" s="176"/>
      <c r="CH347" s="176"/>
      <c r="CI347" s="176"/>
      <c r="CJ347" s="176"/>
      <c r="DK347" s="159"/>
      <c r="DL347" s="159"/>
      <c r="DM347" s="159"/>
      <c r="DN347" s="159"/>
      <c r="DO347" s="159"/>
      <c r="DP347" s="159"/>
      <c r="DQ347" s="159"/>
      <c r="DR347" s="159"/>
      <c r="DS347" s="159"/>
      <c r="DT347" s="159"/>
      <c r="DU347" s="159"/>
      <c r="DV347" s="159"/>
      <c r="DW347" s="159"/>
      <c r="DX347" s="159"/>
    </row>
    <row r="348" spans="3:128" s="173" customFormat="1" ht="15">
      <c r="C348" s="174"/>
      <c r="D348" s="174"/>
      <c r="E348" s="174"/>
      <c r="R348" s="176"/>
      <c r="S348" s="176"/>
      <c r="T348" s="176"/>
      <c r="U348" s="176"/>
      <c r="V348" s="176"/>
      <c r="W348" s="176" t="str">
        <f>IF(AND('Overflow Report'!$L346="SSO, Dry Weather",'Overflow Report'!$AA346="January"),'Overflow Report'!$N346,"0")</f>
        <v>0</v>
      </c>
      <c r="X348" s="176" t="str">
        <f>IF(AND('Overflow Report'!$L346="SSO, Dry Weather",'Overflow Report'!$AA346="February"),'Overflow Report'!$N346,"0")</f>
        <v>0</v>
      </c>
      <c r="Y348" s="176" t="str">
        <f>IF(AND('Overflow Report'!$L346="SSO, Dry Weather",'Overflow Report'!$AA346="March"),'Overflow Report'!$N346,"0")</f>
        <v>0</v>
      </c>
      <c r="Z348" s="176" t="str">
        <f>IF(AND('Overflow Report'!$L346="SSO, Dry Weather",'Overflow Report'!$AA346="April"),'Overflow Report'!$N346,"0")</f>
        <v>0</v>
      </c>
      <c r="AA348" s="176" t="str">
        <f>IF(AND('Overflow Report'!$L346="SSO, Dry Weather",'Overflow Report'!$AA346="May"),'Overflow Report'!$N346,"0")</f>
        <v>0</v>
      </c>
      <c r="AB348" s="176" t="str">
        <f>IF(AND('Overflow Report'!$L346="SSO, Dry Weather",'Overflow Report'!$AA346="June"),'Overflow Report'!$N346,"0")</f>
        <v>0</v>
      </c>
      <c r="AC348" s="176" t="str">
        <f>IF(AND('Overflow Report'!$L346="SSO, Dry Weather",'Overflow Report'!$AA346="July"),'Overflow Report'!$N346,"0")</f>
        <v>0</v>
      </c>
      <c r="AD348" s="176" t="str">
        <f>IF(AND('Overflow Report'!$L346="SSO, Dry Weather",'Overflow Report'!$AA346="August"),'Overflow Report'!$N346,"0")</f>
        <v>0</v>
      </c>
      <c r="AE348" s="176" t="str">
        <f>IF(AND('Overflow Report'!$L346="SSO, Dry Weather",'Overflow Report'!$AA346="September"),'Overflow Report'!$N346,"0")</f>
        <v>0</v>
      </c>
      <c r="AF348" s="176" t="str">
        <f>IF(AND('Overflow Report'!$L346="SSO, Dry Weather",'Overflow Report'!$AA346="October"),'Overflow Report'!$N346,"0")</f>
        <v>0</v>
      </c>
      <c r="AG348" s="176" t="str">
        <f>IF(AND('Overflow Report'!$L346="SSO, Dry Weather",'Overflow Report'!$AA346="November"),'Overflow Report'!$N346,"0")</f>
        <v>0</v>
      </c>
      <c r="AH348" s="176" t="str">
        <f>IF(AND('Overflow Report'!$L346="SSO, Dry Weather",'Overflow Report'!$AA346="December"),'Overflow Report'!$N346,"0")</f>
        <v>0</v>
      </c>
      <c r="AI348" s="176"/>
      <c r="AJ348" s="176" t="str">
        <f>IF(AND('Overflow Report'!$L346="SSO, Wet Weather",'Overflow Report'!$AA346="January"),'Overflow Report'!$N346,"0")</f>
        <v>0</v>
      </c>
      <c r="AK348" s="176" t="str">
        <f>IF(AND('Overflow Report'!$L346="SSO, Wet Weather",'Overflow Report'!$AA346="February"),'Overflow Report'!$N346,"0")</f>
        <v>0</v>
      </c>
      <c r="AL348" s="176" t="str">
        <f>IF(AND('Overflow Report'!$L346="SSO, Wet Weather",'Overflow Report'!$AA346="March"),'Overflow Report'!$N346,"0")</f>
        <v>0</v>
      </c>
      <c r="AM348" s="176" t="str">
        <f>IF(AND('Overflow Report'!$L346="SSO, Wet Weather",'Overflow Report'!$AA346="April"),'Overflow Report'!$N346,"0")</f>
        <v>0</v>
      </c>
      <c r="AN348" s="176" t="str">
        <f>IF(AND('Overflow Report'!$L346="SSO, Wet Weather",'Overflow Report'!$AA346="May"),'Overflow Report'!$N346,"0")</f>
        <v>0</v>
      </c>
      <c r="AO348" s="176" t="str">
        <f>IF(AND('Overflow Report'!$L346="SSO, Wet Weather",'Overflow Report'!$AA346="June"),'Overflow Report'!$N346,"0")</f>
        <v>0</v>
      </c>
      <c r="AP348" s="176" t="str">
        <f>IF(AND('Overflow Report'!$L346="SSO, Wet Weather",'Overflow Report'!$AA346="July"),'Overflow Report'!$N346,"0")</f>
        <v>0</v>
      </c>
      <c r="AQ348" s="176" t="str">
        <f>IF(AND('Overflow Report'!$L346="SSO, Wet Weather",'Overflow Report'!$AA346="August"),'Overflow Report'!$N346,"0")</f>
        <v>0</v>
      </c>
      <c r="AR348" s="176" t="str">
        <f>IF(AND('Overflow Report'!$L346="SSO, Wet Weather",'Overflow Report'!$AA346="September"),'Overflow Report'!$N346,"0")</f>
        <v>0</v>
      </c>
      <c r="AS348" s="176" t="str">
        <f>IF(AND('Overflow Report'!$L346="SSO, Wet Weather",'Overflow Report'!$AA346="October"),'Overflow Report'!$N346,"0")</f>
        <v>0</v>
      </c>
      <c r="AT348" s="176" t="str">
        <f>IF(AND('Overflow Report'!$L346="SSO, Wet Weather",'Overflow Report'!$AA346="November"),'Overflow Report'!$N346,"0")</f>
        <v>0</v>
      </c>
      <c r="AU348" s="176" t="str">
        <f>IF(AND('Overflow Report'!$L346="SSO, Wet Weather",'Overflow Report'!$AA346="December"),'Overflow Report'!$N346,"0")</f>
        <v>0</v>
      </c>
      <c r="AV348" s="176"/>
      <c r="AW348" s="176" t="str">
        <f>IF(AND('Overflow Report'!$L346="Release [Sewer], Dry Weather",'Overflow Report'!$AA346="January"),'Overflow Report'!$N346,"0")</f>
        <v>0</v>
      </c>
      <c r="AX348" s="176" t="str">
        <f>IF(AND('Overflow Report'!$L346="Release [Sewer], Dry Weather",'Overflow Report'!$AA346="February"),'Overflow Report'!$N346,"0")</f>
        <v>0</v>
      </c>
      <c r="AY348" s="176" t="str">
        <f>IF(AND('Overflow Report'!$L346="Release [Sewer], Dry Weather",'Overflow Report'!$AA346="March"),'Overflow Report'!$N346,"0")</f>
        <v>0</v>
      </c>
      <c r="AZ348" s="176" t="str">
        <f>IF(AND('Overflow Report'!$L346="Release [Sewer], Dry Weather",'Overflow Report'!$AA346="April"),'Overflow Report'!$N346,"0")</f>
        <v>0</v>
      </c>
      <c r="BA348" s="176" t="str">
        <f>IF(AND('Overflow Report'!$L346="Release [Sewer], Dry Weather",'Overflow Report'!$AA346="May"),'Overflow Report'!$N346,"0")</f>
        <v>0</v>
      </c>
      <c r="BB348" s="176" t="str">
        <f>IF(AND('Overflow Report'!$L346="Release [Sewer], Dry Weather",'Overflow Report'!$AA346="June"),'Overflow Report'!$N346,"0")</f>
        <v>0</v>
      </c>
      <c r="BC348" s="176" t="str">
        <f>IF(AND('Overflow Report'!$L346="Release [Sewer], Dry Weather",'Overflow Report'!$AA346="July"),'Overflow Report'!$N346,"0")</f>
        <v>0</v>
      </c>
      <c r="BD348" s="176" t="str">
        <f>IF(AND('Overflow Report'!$L346="Release [Sewer], Dry Weather",'Overflow Report'!$AA346="August"),'Overflow Report'!$N346,"0")</f>
        <v>0</v>
      </c>
      <c r="BE348" s="176" t="str">
        <f>IF(AND('Overflow Report'!$L346="Release [Sewer], Dry Weather",'Overflow Report'!$AA346="September"),'Overflow Report'!$N346,"0")</f>
        <v>0</v>
      </c>
      <c r="BF348" s="176" t="str">
        <f>IF(AND('Overflow Report'!$L346="Release [Sewer], Dry Weather",'Overflow Report'!$AA346="October"),'Overflow Report'!$N346,"0")</f>
        <v>0</v>
      </c>
      <c r="BG348" s="176" t="str">
        <f>IF(AND('Overflow Report'!$L346="Release [Sewer], Dry Weather",'Overflow Report'!$AA346="November"),'Overflow Report'!$N346,"0")</f>
        <v>0</v>
      </c>
      <c r="BH348" s="176" t="str">
        <f>IF(AND('Overflow Report'!$L346="Release [Sewer], Dry Weather",'Overflow Report'!$AA346="December"),'Overflow Report'!$N346,"0")</f>
        <v>0</v>
      </c>
      <c r="BI348" s="176"/>
      <c r="BJ348" s="176" t="str">
        <f>IF(AND('Overflow Report'!$L346="Release [Sewer], Wet Weather",'Overflow Report'!$AA346="January"),'Overflow Report'!$N346,"0")</f>
        <v>0</v>
      </c>
      <c r="BK348" s="176" t="str">
        <f>IF(AND('Overflow Report'!$L346="Release [Sewer], Wet Weather",'Overflow Report'!$AA346="February"),'Overflow Report'!$N346,"0")</f>
        <v>0</v>
      </c>
      <c r="BL348" s="176" t="str">
        <f>IF(AND('Overflow Report'!$L346="Release [Sewer], Wet Weather",'Overflow Report'!$AA346="March"),'Overflow Report'!$N346,"0")</f>
        <v>0</v>
      </c>
      <c r="BM348" s="176" t="str">
        <f>IF(AND('Overflow Report'!$L346="Release [Sewer], Wet Weather",'Overflow Report'!$AA346="April"),'Overflow Report'!$N346,"0")</f>
        <v>0</v>
      </c>
      <c r="BN348" s="176" t="str">
        <f>IF(AND('Overflow Report'!$L346="Release [Sewer], Wet Weather",'Overflow Report'!$AA346="May"),'Overflow Report'!$N346,"0")</f>
        <v>0</v>
      </c>
      <c r="BO348" s="176" t="str">
        <f>IF(AND('Overflow Report'!$L346="Release [Sewer], Wet Weather",'Overflow Report'!$AA346="June"),'Overflow Report'!$N346,"0")</f>
        <v>0</v>
      </c>
      <c r="BP348" s="176" t="str">
        <f>IF(AND('Overflow Report'!$L346="Release [Sewer], Wet Weather",'Overflow Report'!$AA346="July"),'Overflow Report'!$N346,"0")</f>
        <v>0</v>
      </c>
      <c r="BQ348" s="176" t="str">
        <f>IF(AND('Overflow Report'!$L346="Release [Sewer], Wet Weather",'Overflow Report'!$AA346="August"),'Overflow Report'!$N346,"0")</f>
        <v>0</v>
      </c>
      <c r="BR348" s="176" t="str">
        <f>IF(AND('Overflow Report'!$L346="Release [Sewer], Wet Weather",'Overflow Report'!$AA346="September"),'Overflow Report'!$N346,"0")</f>
        <v>0</v>
      </c>
      <c r="BS348" s="176" t="str">
        <f>IF(AND('Overflow Report'!$L346="Release [Sewer], Wet Weather",'Overflow Report'!$AA346="October"),'Overflow Report'!$N346,"0")</f>
        <v>0</v>
      </c>
      <c r="BT348" s="176" t="str">
        <f>IF(AND('Overflow Report'!$L346="Release [Sewer], Wet Weather",'Overflow Report'!$AA346="November"),'Overflow Report'!$N346,"0")</f>
        <v>0</v>
      </c>
      <c r="BU348" s="176" t="str">
        <f>IF(AND('Overflow Report'!$L346="Release [Sewer], Wet Weather",'Overflow Report'!$AA346="December"),'Overflow Report'!$N346,"0")</f>
        <v>0</v>
      </c>
      <c r="BV348" s="176"/>
      <c r="BW348" s="176"/>
      <c r="BX348" s="176"/>
      <c r="BY348" s="176"/>
      <c r="BZ348" s="176"/>
      <c r="CA348" s="176"/>
      <c r="CB348" s="176"/>
      <c r="CC348" s="176"/>
      <c r="CD348" s="176"/>
      <c r="CE348" s="176"/>
      <c r="CF348" s="176"/>
      <c r="CG348" s="176"/>
      <c r="CH348" s="176"/>
      <c r="CI348" s="176"/>
      <c r="CJ348" s="176"/>
      <c r="DK348" s="159"/>
      <c r="DL348" s="159"/>
      <c r="DM348" s="159"/>
      <c r="DN348" s="159"/>
      <c r="DO348" s="159"/>
      <c r="DP348" s="159"/>
      <c r="DQ348" s="159"/>
      <c r="DR348" s="159"/>
      <c r="DS348" s="159"/>
      <c r="DT348" s="159"/>
      <c r="DU348" s="159"/>
      <c r="DV348" s="159"/>
      <c r="DW348" s="159"/>
      <c r="DX348" s="159"/>
    </row>
    <row r="349" spans="3:128" s="173" customFormat="1" ht="15">
      <c r="C349" s="174"/>
      <c r="D349" s="174"/>
      <c r="E349" s="174"/>
      <c r="R349" s="176"/>
      <c r="S349" s="176"/>
      <c r="T349" s="176"/>
      <c r="U349" s="176"/>
      <c r="V349" s="176"/>
      <c r="W349" s="176" t="str">
        <f>IF(AND('Overflow Report'!$L347="SSO, Dry Weather",'Overflow Report'!$AA347="January"),'Overflow Report'!$N347,"0")</f>
        <v>0</v>
      </c>
      <c r="X349" s="176" t="str">
        <f>IF(AND('Overflow Report'!$L347="SSO, Dry Weather",'Overflow Report'!$AA347="February"),'Overflow Report'!$N347,"0")</f>
        <v>0</v>
      </c>
      <c r="Y349" s="176" t="str">
        <f>IF(AND('Overflow Report'!$L347="SSO, Dry Weather",'Overflow Report'!$AA347="March"),'Overflow Report'!$N347,"0")</f>
        <v>0</v>
      </c>
      <c r="Z349" s="176" t="str">
        <f>IF(AND('Overflow Report'!$L347="SSO, Dry Weather",'Overflow Report'!$AA347="April"),'Overflow Report'!$N347,"0")</f>
        <v>0</v>
      </c>
      <c r="AA349" s="176" t="str">
        <f>IF(AND('Overflow Report'!$L347="SSO, Dry Weather",'Overflow Report'!$AA347="May"),'Overflow Report'!$N347,"0")</f>
        <v>0</v>
      </c>
      <c r="AB349" s="176" t="str">
        <f>IF(AND('Overflow Report'!$L347="SSO, Dry Weather",'Overflow Report'!$AA347="June"),'Overflow Report'!$N347,"0")</f>
        <v>0</v>
      </c>
      <c r="AC349" s="176" t="str">
        <f>IF(AND('Overflow Report'!$L347="SSO, Dry Weather",'Overflow Report'!$AA347="July"),'Overflow Report'!$N347,"0")</f>
        <v>0</v>
      </c>
      <c r="AD349" s="176" t="str">
        <f>IF(AND('Overflow Report'!$L347="SSO, Dry Weather",'Overflow Report'!$AA347="August"),'Overflow Report'!$N347,"0")</f>
        <v>0</v>
      </c>
      <c r="AE349" s="176" t="str">
        <f>IF(AND('Overflow Report'!$L347="SSO, Dry Weather",'Overflow Report'!$AA347="September"),'Overflow Report'!$N347,"0")</f>
        <v>0</v>
      </c>
      <c r="AF349" s="176" t="str">
        <f>IF(AND('Overflow Report'!$L347="SSO, Dry Weather",'Overflow Report'!$AA347="October"),'Overflow Report'!$N347,"0")</f>
        <v>0</v>
      </c>
      <c r="AG349" s="176" t="str">
        <f>IF(AND('Overflow Report'!$L347="SSO, Dry Weather",'Overflow Report'!$AA347="November"),'Overflow Report'!$N347,"0")</f>
        <v>0</v>
      </c>
      <c r="AH349" s="176" t="str">
        <f>IF(AND('Overflow Report'!$L347="SSO, Dry Weather",'Overflow Report'!$AA347="December"),'Overflow Report'!$N347,"0")</f>
        <v>0</v>
      </c>
      <c r="AI349" s="176"/>
      <c r="AJ349" s="176" t="str">
        <f>IF(AND('Overflow Report'!$L347="SSO, Wet Weather",'Overflow Report'!$AA347="January"),'Overflow Report'!$N347,"0")</f>
        <v>0</v>
      </c>
      <c r="AK349" s="176" t="str">
        <f>IF(AND('Overflow Report'!$L347="SSO, Wet Weather",'Overflow Report'!$AA347="February"),'Overflow Report'!$N347,"0")</f>
        <v>0</v>
      </c>
      <c r="AL349" s="176" t="str">
        <f>IF(AND('Overflow Report'!$L347="SSO, Wet Weather",'Overflow Report'!$AA347="March"),'Overflow Report'!$N347,"0")</f>
        <v>0</v>
      </c>
      <c r="AM349" s="176" t="str">
        <f>IF(AND('Overflow Report'!$L347="SSO, Wet Weather",'Overflow Report'!$AA347="April"),'Overflow Report'!$N347,"0")</f>
        <v>0</v>
      </c>
      <c r="AN349" s="176" t="str">
        <f>IF(AND('Overflow Report'!$L347="SSO, Wet Weather",'Overflow Report'!$AA347="May"),'Overflow Report'!$N347,"0")</f>
        <v>0</v>
      </c>
      <c r="AO349" s="176" t="str">
        <f>IF(AND('Overflow Report'!$L347="SSO, Wet Weather",'Overflow Report'!$AA347="June"),'Overflow Report'!$N347,"0")</f>
        <v>0</v>
      </c>
      <c r="AP349" s="176" t="str">
        <f>IF(AND('Overflow Report'!$L347="SSO, Wet Weather",'Overflow Report'!$AA347="July"),'Overflow Report'!$N347,"0")</f>
        <v>0</v>
      </c>
      <c r="AQ349" s="176" t="str">
        <f>IF(AND('Overflow Report'!$L347="SSO, Wet Weather",'Overflow Report'!$AA347="August"),'Overflow Report'!$N347,"0")</f>
        <v>0</v>
      </c>
      <c r="AR349" s="176" t="str">
        <f>IF(AND('Overflow Report'!$L347="SSO, Wet Weather",'Overflow Report'!$AA347="September"),'Overflow Report'!$N347,"0")</f>
        <v>0</v>
      </c>
      <c r="AS349" s="176" t="str">
        <f>IF(AND('Overflow Report'!$L347="SSO, Wet Weather",'Overflow Report'!$AA347="October"),'Overflow Report'!$N347,"0")</f>
        <v>0</v>
      </c>
      <c r="AT349" s="176" t="str">
        <f>IF(AND('Overflow Report'!$L347="SSO, Wet Weather",'Overflow Report'!$AA347="November"),'Overflow Report'!$N347,"0")</f>
        <v>0</v>
      </c>
      <c r="AU349" s="176" t="str">
        <f>IF(AND('Overflow Report'!$L347="SSO, Wet Weather",'Overflow Report'!$AA347="December"),'Overflow Report'!$N347,"0")</f>
        <v>0</v>
      </c>
      <c r="AV349" s="176"/>
      <c r="AW349" s="176" t="str">
        <f>IF(AND('Overflow Report'!$L347="Release [Sewer], Dry Weather",'Overflow Report'!$AA347="January"),'Overflow Report'!$N347,"0")</f>
        <v>0</v>
      </c>
      <c r="AX349" s="176" t="str">
        <f>IF(AND('Overflow Report'!$L347="Release [Sewer], Dry Weather",'Overflow Report'!$AA347="February"),'Overflow Report'!$N347,"0")</f>
        <v>0</v>
      </c>
      <c r="AY349" s="176" t="str">
        <f>IF(AND('Overflow Report'!$L347="Release [Sewer], Dry Weather",'Overflow Report'!$AA347="March"),'Overflow Report'!$N347,"0")</f>
        <v>0</v>
      </c>
      <c r="AZ349" s="176" t="str">
        <f>IF(AND('Overflow Report'!$L347="Release [Sewer], Dry Weather",'Overflow Report'!$AA347="April"),'Overflow Report'!$N347,"0")</f>
        <v>0</v>
      </c>
      <c r="BA349" s="176" t="str">
        <f>IF(AND('Overflow Report'!$L347="Release [Sewer], Dry Weather",'Overflow Report'!$AA347="May"),'Overflow Report'!$N347,"0")</f>
        <v>0</v>
      </c>
      <c r="BB349" s="176" t="str">
        <f>IF(AND('Overflow Report'!$L347="Release [Sewer], Dry Weather",'Overflow Report'!$AA347="June"),'Overflow Report'!$N347,"0")</f>
        <v>0</v>
      </c>
      <c r="BC349" s="176" t="str">
        <f>IF(AND('Overflow Report'!$L347="Release [Sewer], Dry Weather",'Overflow Report'!$AA347="July"),'Overflow Report'!$N347,"0")</f>
        <v>0</v>
      </c>
      <c r="BD349" s="176" t="str">
        <f>IF(AND('Overflow Report'!$L347="Release [Sewer], Dry Weather",'Overflow Report'!$AA347="August"),'Overflow Report'!$N347,"0")</f>
        <v>0</v>
      </c>
      <c r="BE349" s="176" t="str">
        <f>IF(AND('Overflow Report'!$L347="Release [Sewer], Dry Weather",'Overflow Report'!$AA347="September"),'Overflow Report'!$N347,"0")</f>
        <v>0</v>
      </c>
      <c r="BF349" s="176" t="str">
        <f>IF(AND('Overflow Report'!$L347="Release [Sewer], Dry Weather",'Overflow Report'!$AA347="October"),'Overflow Report'!$N347,"0")</f>
        <v>0</v>
      </c>
      <c r="BG349" s="176" t="str">
        <f>IF(AND('Overflow Report'!$L347="Release [Sewer], Dry Weather",'Overflow Report'!$AA347="November"),'Overflow Report'!$N347,"0")</f>
        <v>0</v>
      </c>
      <c r="BH349" s="176" t="str">
        <f>IF(AND('Overflow Report'!$L347="Release [Sewer], Dry Weather",'Overflow Report'!$AA347="December"),'Overflow Report'!$N347,"0")</f>
        <v>0</v>
      </c>
      <c r="BI349" s="176"/>
      <c r="BJ349" s="176" t="str">
        <f>IF(AND('Overflow Report'!$L347="Release [Sewer], Wet Weather",'Overflow Report'!$AA347="January"),'Overflow Report'!$N347,"0")</f>
        <v>0</v>
      </c>
      <c r="BK349" s="176" t="str">
        <f>IF(AND('Overflow Report'!$L347="Release [Sewer], Wet Weather",'Overflow Report'!$AA347="February"),'Overflow Report'!$N347,"0")</f>
        <v>0</v>
      </c>
      <c r="BL349" s="176" t="str">
        <f>IF(AND('Overflow Report'!$L347="Release [Sewer], Wet Weather",'Overflow Report'!$AA347="March"),'Overflow Report'!$N347,"0")</f>
        <v>0</v>
      </c>
      <c r="BM349" s="176" t="str">
        <f>IF(AND('Overflow Report'!$L347="Release [Sewer], Wet Weather",'Overflow Report'!$AA347="April"),'Overflow Report'!$N347,"0")</f>
        <v>0</v>
      </c>
      <c r="BN349" s="176" t="str">
        <f>IF(AND('Overflow Report'!$L347="Release [Sewer], Wet Weather",'Overflow Report'!$AA347="May"),'Overflow Report'!$N347,"0")</f>
        <v>0</v>
      </c>
      <c r="BO349" s="176" t="str">
        <f>IF(AND('Overflow Report'!$L347="Release [Sewer], Wet Weather",'Overflow Report'!$AA347="June"),'Overflow Report'!$N347,"0")</f>
        <v>0</v>
      </c>
      <c r="BP349" s="176" t="str">
        <f>IF(AND('Overflow Report'!$L347="Release [Sewer], Wet Weather",'Overflow Report'!$AA347="July"),'Overflow Report'!$N347,"0")</f>
        <v>0</v>
      </c>
      <c r="BQ349" s="176" t="str">
        <f>IF(AND('Overflow Report'!$L347="Release [Sewer], Wet Weather",'Overflow Report'!$AA347="August"),'Overflow Report'!$N347,"0")</f>
        <v>0</v>
      </c>
      <c r="BR349" s="176" t="str">
        <f>IF(AND('Overflow Report'!$L347="Release [Sewer], Wet Weather",'Overflow Report'!$AA347="September"),'Overflow Report'!$N347,"0")</f>
        <v>0</v>
      </c>
      <c r="BS349" s="176" t="str">
        <f>IF(AND('Overflow Report'!$L347="Release [Sewer], Wet Weather",'Overflow Report'!$AA347="October"),'Overflow Report'!$N347,"0")</f>
        <v>0</v>
      </c>
      <c r="BT349" s="176" t="str">
        <f>IF(AND('Overflow Report'!$L347="Release [Sewer], Wet Weather",'Overflow Report'!$AA347="November"),'Overflow Report'!$N347,"0")</f>
        <v>0</v>
      </c>
      <c r="BU349" s="176" t="str">
        <f>IF(AND('Overflow Report'!$L347="Release [Sewer], Wet Weather",'Overflow Report'!$AA347="December"),'Overflow Report'!$N347,"0")</f>
        <v>0</v>
      </c>
      <c r="BV349" s="176"/>
      <c r="BW349" s="176"/>
      <c r="BX349" s="176"/>
      <c r="BY349" s="176"/>
      <c r="BZ349" s="176"/>
      <c r="CA349" s="176"/>
      <c r="CB349" s="176"/>
      <c r="CC349" s="176"/>
      <c r="CD349" s="176"/>
      <c r="CE349" s="176"/>
      <c r="CF349" s="176"/>
      <c r="CG349" s="176"/>
      <c r="CH349" s="176"/>
      <c r="CI349" s="176"/>
      <c r="CJ349" s="176"/>
      <c r="DK349" s="159"/>
      <c r="DL349" s="159"/>
      <c r="DM349" s="159"/>
      <c r="DN349" s="159"/>
      <c r="DO349" s="159"/>
      <c r="DP349" s="159"/>
      <c r="DQ349" s="159"/>
      <c r="DR349" s="159"/>
      <c r="DS349" s="159"/>
      <c r="DT349" s="159"/>
      <c r="DU349" s="159"/>
      <c r="DV349" s="159"/>
      <c r="DW349" s="159"/>
      <c r="DX349" s="159"/>
    </row>
    <row r="350" spans="3:128" s="173" customFormat="1" ht="15">
      <c r="C350" s="174"/>
      <c r="D350" s="174"/>
      <c r="E350" s="174"/>
      <c r="R350" s="176"/>
      <c r="S350" s="176"/>
      <c r="T350" s="176"/>
      <c r="U350" s="176"/>
      <c r="V350" s="176"/>
      <c r="W350" s="176" t="str">
        <f>IF(AND('Overflow Report'!$L348="SSO, Dry Weather",'Overflow Report'!$AA348="January"),'Overflow Report'!$N348,"0")</f>
        <v>0</v>
      </c>
      <c r="X350" s="176" t="str">
        <f>IF(AND('Overflow Report'!$L348="SSO, Dry Weather",'Overflow Report'!$AA348="February"),'Overflow Report'!$N348,"0")</f>
        <v>0</v>
      </c>
      <c r="Y350" s="176" t="str">
        <f>IF(AND('Overflow Report'!$L348="SSO, Dry Weather",'Overflow Report'!$AA348="March"),'Overflow Report'!$N348,"0")</f>
        <v>0</v>
      </c>
      <c r="Z350" s="176" t="str">
        <f>IF(AND('Overflow Report'!$L348="SSO, Dry Weather",'Overflow Report'!$AA348="April"),'Overflow Report'!$N348,"0")</f>
        <v>0</v>
      </c>
      <c r="AA350" s="176" t="str">
        <f>IF(AND('Overflow Report'!$L348="SSO, Dry Weather",'Overflow Report'!$AA348="May"),'Overflow Report'!$N348,"0")</f>
        <v>0</v>
      </c>
      <c r="AB350" s="176" t="str">
        <f>IF(AND('Overflow Report'!$L348="SSO, Dry Weather",'Overflow Report'!$AA348="June"),'Overflow Report'!$N348,"0")</f>
        <v>0</v>
      </c>
      <c r="AC350" s="176" t="str">
        <f>IF(AND('Overflow Report'!$L348="SSO, Dry Weather",'Overflow Report'!$AA348="July"),'Overflow Report'!$N348,"0")</f>
        <v>0</v>
      </c>
      <c r="AD350" s="176" t="str">
        <f>IF(AND('Overflow Report'!$L348="SSO, Dry Weather",'Overflow Report'!$AA348="August"),'Overflow Report'!$N348,"0")</f>
        <v>0</v>
      </c>
      <c r="AE350" s="176" t="str">
        <f>IF(AND('Overflow Report'!$L348="SSO, Dry Weather",'Overflow Report'!$AA348="September"),'Overflow Report'!$N348,"0")</f>
        <v>0</v>
      </c>
      <c r="AF350" s="176" t="str">
        <f>IF(AND('Overflow Report'!$L348="SSO, Dry Weather",'Overflow Report'!$AA348="October"),'Overflow Report'!$N348,"0")</f>
        <v>0</v>
      </c>
      <c r="AG350" s="176" t="str">
        <f>IF(AND('Overflow Report'!$L348="SSO, Dry Weather",'Overflow Report'!$AA348="November"),'Overflow Report'!$N348,"0")</f>
        <v>0</v>
      </c>
      <c r="AH350" s="176" t="str">
        <f>IF(AND('Overflow Report'!$L348="SSO, Dry Weather",'Overflow Report'!$AA348="December"),'Overflow Report'!$N348,"0")</f>
        <v>0</v>
      </c>
      <c r="AI350" s="176"/>
      <c r="AJ350" s="176" t="str">
        <f>IF(AND('Overflow Report'!$L348="SSO, Wet Weather",'Overflow Report'!$AA348="January"),'Overflow Report'!$N348,"0")</f>
        <v>0</v>
      </c>
      <c r="AK350" s="176" t="str">
        <f>IF(AND('Overflow Report'!$L348="SSO, Wet Weather",'Overflow Report'!$AA348="February"),'Overflow Report'!$N348,"0")</f>
        <v>0</v>
      </c>
      <c r="AL350" s="176" t="str">
        <f>IF(AND('Overflow Report'!$L348="SSO, Wet Weather",'Overflow Report'!$AA348="March"),'Overflow Report'!$N348,"0")</f>
        <v>0</v>
      </c>
      <c r="AM350" s="176" t="str">
        <f>IF(AND('Overflow Report'!$L348="SSO, Wet Weather",'Overflow Report'!$AA348="April"),'Overflow Report'!$N348,"0")</f>
        <v>0</v>
      </c>
      <c r="AN350" s="176" t="str">
        <f>IF(AND('Overflow Report'!$L348="SSO, Wet Weather",'Overflow Report'!$AA348="May"),'Overflow Report'!$N348,"0")</f>
        <v>0</v>
      </c>
      <c r="AO350" s="176" t="str">
        <f>IF(AND('Overflow Report'!$L348="SSO, Wet Weather",'Overflow Report'!$AA348="June"),'Overflow Report'!$N348,"0")</f>
        <v>0</v>
      </c>
      <c r="AP350" s="176" t="str">
        <f>IF(AND('Overflow Report'!$L348="SSO, Wet Weather",'Overflow Report'!$AA348="July"),'Overflow Report'!$N348,"0")</f>
        <v>0</v>
      </c>
      <c r="AQ350" s="176" t="str">
        <f>IF(AND('Overflow Report'!$L348="SSO, Wet Weather",'Overflow Report'!$AA348="August"),'Overflow Report'!$N348,"0")</f>
        <v>0</v>
      </c>
      <c r="AR350" s="176" t="str">
        <f>IF(AND('Overflow Report'!$L348="SSO, Wet Weather",'Overflow Report'!$AA348="September"),'Overflow Report'!$N348,"0")</f>
        <v>0</v>
      </c>
      <c r="AS350" s="176" t="str">
        <f>IF(AND('Overflow Report'!$L348="SSO, Wet Weather",'Overflow Report'!$AA348="October"),'Overflow Report'!$N348,"0")</f>
        <v>0</v>
      </c>
      <c r="AT350" s="176" t="str">
        <f>IF(AND('Overflow Report'!$L348="SSO, Wet Weather",'Overflow Report'!$AA348="November"),'Overflow Report'!$N348,"0")</f>
        <v>0</v>
      </c>
      <c r="AU350" s="176" t="str">
        <f>IF(AND('Overflow Report'!$L348="SSO, Wet Weather",'Overflow Report'!$AA348="December"),'Overflow Report'!$N348,"0")</f>
        <v>0</v>
      </c>
      <c r="AV350" s="176"/>
      <c r="AW350" s="176" t="str">
        <f>IF(AND('Overflow Report'!$L348="Release [Sewer], Dry Weather",'Overflow Report'!$AA348="January"),'Overflow Report'!$N348,"0")</f>
        <v>0</v>
      </c>
      <c r="AX350" s="176" t="str">
        <f>IF(AND('Overflow Report'!$L348="Release [Sewer], Dry Weather",'Overflow Report'!$AA348="February"),'Overflow Report'!$N348,"0")</f>
        <v>0</v>
      </c>
      <c r="AY350" s="176" t="str">
        <f>IF(AND('Overflow Report'!$L348="Release [Sewer], Dry Weather",'Overflow Report'!$AA348="March"),'Overflow Report'!$N348,"0")</f>
        <v>0</v>
      </c>
      <c r="AZ350" s="176" t="str">
        <f>IF(AND('Overflow Report'!$L348="Release [Sewer], Dry Weather",'Overflow Report'!$AA348="April"),'Overflow Report'!$N348,"0")</f>
        <v>0</v>
      </c>
      <c r="BA350" s="176" t="str">
        <f>IF(AND('Overflow Report'!$L348="Release [Sewer], Dry Weather",'Overflow Report'!$AA348="May"),'Overflow Report'!$N348,"0")</f>
        <v>0</v>
      </c>
      <c r="BB350" s="176" t="str">
        <f>IF(AND('Overflow Report'!$L348="Release [Sewer], Dry Weather",'Overflow Report'!$AA348="June"),'Overflow Report'!$N348,"0")</f>
        <v>0</v>
      </c>
      <c r="BC350" s="176" t="str">
        <f>IF(AND('Overflow Report'!$L348="Release [Sewer], Dry Weather",'Overflow Report'!$AA348="July"),'Overflow Report'!$N348,"0")</f>
        <v>0</v>
      </c>
      <c r="BD350" s="176" t="str">
        <f>IF(AND('Overflow Report'!$L348="Release [Sewer], Dry Weather",'Overflow Report'!$AA348="August"),'Overflow Report'!$N348,"0")</f>
        <v>0</v>
      </c>
      <c r="BE350" s="176" t="str">
        <f>IF(AND('Overflow Report'!$L348="Release [Sewer], Dry Weather",'Overflow Report'!$AA348="September"),'Overflow Report'!$N348,"0")</f>
        <v>0</v>
      </c>
      <c r="BF350" s="176" t="str">
        <f>IF(AND('Overflow Report'!$L348="Release [Sewer], Dry Weather",'Overflow Report'!$AA348="October"),'Overflow Report'!$N348,"0")</f>
        <v>0</v>
      </c>
      <c r="BG350" s="176" t="str">
        <f>IF(AND('Overflow Report'!$L348="Release [Sewer], Dry Weather",'Overflow Report'!$AA348="November"),'Overflow Report'!$N348,"0")</f>
        <v>0</v>
      </c>
      <c r="BH350" s="176" t="str">
        <f>IF(AND('Overflow Report'!$L348="Release [Sewer], Dry Weather",'Overflow Report'!$AA348="December"),'Overflow Report'!$N348,"0")</f>
        <v>0</v>
      </c>
      <c r="BI350" s="176"/>
      <c r="BJ350" s="176" t="str">
        <f>IF(AND('Overflow Report'!$L348="Release [Sewer], Wet Weather",'Overflow Report'!$AA348="January"),'Overflow Report'!$N348,"0")</f>
        <v>0</v>
      </c>
      <c r="BK350" s="176" t="str">
        <f>IF(AND('Overflow Report'!$L348="Release [Sewer], Wet Weather",'Overflow Report'!$AA348="February"),'Overflow Report'!$N348,"0")</f>
        <v>0</v>
      </c>
      <c r="BL350" s="176" t="str">
        <f>IF(AND('Overflow Report'!$L348="Release [Sewer], Wet Weather",'Overflow Report'!$AA348="March"),'Overflow Report'!$N348,"0")</f>
        <v>0</v>
      </c>
      <c r="BM350" s="176" t="str">
        <f>IF(AND('Overflow Report'!$L348="Release [Sewer], Wet Weather",'Overflow Report'!$AA348="April"),'Overflow Report'!$N348,"0")</f>
        <v>0</v>
      </c>
      <c r="BN350" s="176" t="str">
        <f>IF(AND('Overflow Report'!$L348="Release [Sewer], Wet Weather",'Overflow Report'!$AA348="May"),'Overflow Report'!$N348,"0")</f>
        <v>0</v>
      </c>
      <c r="BO350" s="176" t="str">
        <f>IF(AND('Overflow Report'!$L348="Release [Sewer], Wet Weather",'Overflow Report'!$AA348="June"),'Overflow Report'!$N348,"0")</f>
        <v>0</v>
      </c>
      <c r="BP350" s="176" t="str">
        <f>IF(AND('Overflow Report'!$L348="Release [Sewer], Wet Weather",'Overflow Report'!$AA348="July"),'Overflow Report'!$N348,"0")</f>
        <v>0</v>
      </c>
      <c r="BQ350" s="176" t="str">
        <f>IF(AND('Overflow Report'!$L348="Release [Sewer], Wet Weather",'Overflow Report'!$AA348="August"),'Overflow Report'!$N348,"0")</f>
        <v>0</v>
      </c>
      <c r="BR350" s="176" t="str">
        <f>IF(AND('Overflow Report'!$L348="Release [Sewer], Wet Weather",'Overflow Report'!$AA348="September"),'Overflow Report'!$N348,"0")</f>
        <v>0</v>
      </c>
      <c r="BS350" s="176" t="str">
        <f>IF(AND('Overflow Report'!$L348="Release [Sewer], Wet Weather",'Overflow Report'!$AA348="October"),'Overflow Report'!$N348,"0")</f>
        <v>0</v>
      </c>
      <c r="BT350" s="176" t="str">
        <f>IF(AND('Overflow Report'!$L348="Release [Sewer], Wet Weather",'Overflow Report'!$AA348="November"),'Overflow Report'!$N348,"0")</f>
        <v>0</v>
      </c>
      <c r="BU350" s="176" t="str">
        <f>IF(AND('Overflow Report'!$L348="Release [Sewer], Wet Weather",'Overflow Report'!$AA348="December"),'Overflow Report'!$N348,"0")</f>
        <v>0</v>
      </c>
      <c r="BV350" s="176"/>
      <c r="BW350" s="176"/>
      <c r="BX350" s="176"/>
      <c r="BY350" s="176"/>
      <c r="BZ350" s="176"/>
      <c r="CA350" s="176"/>
      <c r="CB350" s="176"/>
      <c r="CC350" s="176"/>
      <c r="CD350" s="176"/>
      <c r="CE350" s="176"/>
      <c r="CF350" s="176"/>
      <c r="CG350" s="176"/>
      <c r="CH350" s="176"/>
      <c r="CI350" s="176"/>
      <c r="CJ350" s="176"/>
      <c r="DK350" s="159"/>
      <c r="DL350" s="159"/>
      <c r="DM350" s="159"/>
      <c r="DN350" s="159"/>
      <c r="DO350" s="159"/>
      <c r="DP350" s="159"/>
      <c r="DQ350" s="159"/>
      <c r="DR350" s="159"/>
      <c r="DS350" s="159"/>
      <c r="DT350" s="159"/>
      <c r="DU350" s="159"/>
      <c r="DV350" s="159"/>
      <c r="DW350" s="159"/>
      <c r="DX350" s="159"/>
    </row>
    <row r="351" spans="3:128" s="173" customFormat="1" ht="15">
      <c r="C351" s="174"/>
      <c r="D351" s="174"/>
      <c r="E351" s="174"/>
      <c r="R351" s="176"/>
      <c r="S351" s="176"/>
      <c r="T351" s="176"/>
      <c r="U351" s="176"/>
      <c r="V351" s="176"/>
      <c r="W351" s="176" t="str">
        <f>IF(AND('Overflow Report'!$L349="SSO, Dry Weather",'Overflow Report'!$AA349="January"),'Overflow Report'!$N349,"0")</f>
        <v>0</v>
      </c>
      <c r="X351" s="176" t="str">
        <f>IF(AND('Overflow Report'!$L349="SSO, Dry Weather",'Overflow Report'!$AA349="February"),'Overflow Report'!$N349,"0")</f>
        <v>0</v>
      </c>
      <c r="Y351" s="176" t="str">
        <f>IF(AND('Overflow Report'!$L349="SSO, Dry Weather",'Overflow Report'!$AA349="March"),'Overflow Report'!$N349,"0")</f>
        <v>0</v>
      </c>
      <c r="Z351" s="176" t="str">
        <f>IF(AND('Overflow Report'!$L349="SSO, Dry Weather",'Overflow Report'!$AA349="April"),'Overflow Report'!$N349,"0")</f>
        <v>0</v>
      </c>
      <c r="AA351" s="176" t="str">
        <f>IF(AND('Overflow Report'!$L349="SSO, Dry Weather",'Overflow Report'!$AA349="May"),'Overflow Report'!$N349,"0")</f>
        <v>0</v>
      </c>
      <c r="AB351" s="176" t="str">
        <f>IF(AND('Overflow Report'!$L349="SSO, Dry Weather",'Overflow Report'!$AA349="June"),'Overflow Report'!$N349,"0")</f>
        <v>0</v>
      </c>
      <c r="AC351" s="176" t="str">
        <f>IF(AND('Overflow Report'!$L349="SSO, Dry Weather",'Overflow Report'!$AA349="July"),'Overflow Report'!$N349,"0")</f>
        <v>0</v>
      </c>
      <c r="AD351" s="176" t="str">
        <f>IF(AND('Overflow Report'!$L349="SSO, Dry Weather",'Overflow Report'!$AA349="August"),'Overflow Report'!$N349,"0")</f>
        <v>0</v>
      </c>
      <c r="AE351" s="176" t="str">
        <f>IF(AND('Overflow Report'!$L349="SSO, Dry Weather",'Overflow Report'!$AA349="September"),'Overflow Report'!$N349,"0")</f>
        <v>0</v>
      </c>
      <c r="AF351" s="176" t="str">
        <f>IF(AND('Overflow Report'!$L349="SSO, Dry Weather",'Overflow Report'!$AA349="October"),'Overflow Report'!$N349,"0")</f>
        <v>0</v>
      </c>
      <c r="AG351" s="176" t="str">
        <f>IF(AND('Overflow Report'!$L349="SSO, Dry Weather",'Overflow Report'!$AA349="November"),'Overflow Report'!$N349,"0")</f>
        <v>0</v>
      </c>
      <c r="AH351" s="176" t="str">
        <f>IF(AND('Overflow Report'!$L349="SSO, Dry Weather",'Overflow Report'!$AA349="December"),'Overflow Report'!$N349,"0")</f>
        <v>0</v>
      </c>
      <c r="AI351" s="176"/>
      <c r="AJ351" s="176" t="str">
        <f>IF(AND('Overflow Report'!$L349="SSO, Wet Weather",'Overflow Report'!$AA349="January"),'Overflow Report'!$N349,"0")</f>
        <v>0</v>
      </c>
      <c r="AK351" s="176" t="str">
        <f>IF(AND('Overflow Report'!$L349="SSO, Wet Weather",'Overflow Report'!$AA349="February"),'Overflow Report'!$N349,"0")</f>
        <v>0</v>
      </c>
      <c r="AL351" s="176" t="str">
        <f>IF(AND('Overflow Report'!$L349="SSO, Wet Weather",'Overflow Report'!$AA349="March"),'Overflow Report'!$N349,"0")</f>
        <v>0</v>
      </c>
      <c r="AM351" s="176" t="str">
        <f>IF(AND('Overflow Report'!$L349="SSO, Wet Weather",'Overflow Report'!$AA349="April"),'Overflow Report'!$N349,"0")</f>
        <v>0</v>
      </c>
      <c r="AN351" s="176" t="str">
        <f>IF(AND('Overflow Report'!$L349="SSO, Wet Weather",'Overflow Report'!$AA349="May"),'Overflow Report'!$N349,"0")</f>
        <v>0</v>
      </c>
      <c r="AO351" s="176" t="str">
        <f>IF(AND('Overflow Report'!$L349="SSO, Wet Weather",'Overflow Report'!$AA349="June"),'Overflow Report'!$N349,"0")</f>
        <v>0</v>
      </c>
      <c r="AP351" s="176" t="str">
        <f>IF(AND('Overflow Report'!$L349="SSO, Wet Weather",'Overflow Report'!$AA349="July"),'Overflow Report'!$N349,"0")</f>
        <v>0</v>
      </c>
      <c r="AQ351" s="176" t="str">
        <f>IF(AND('Overflow Report'!$L349="SSO, Wet Weather",'Overflow Report'!$AA349="August"),'Overflow Report'!$N349,"0")</f>
        <v>0</v>
      </c>
      <c r="AR351" s="176" t="str">
        <f>IF(AND('Overflow Report'!$L349="SSO, Wet Weather",'Overflow Report'!$AA349="September"),'Overflow Report'!$N349,"0")</f>
        <v>0</v>
      </c>
      <c r="AS351" s="176" t="str">
        <f>IF(AND('Overflow Report'!$L349="SSO, Wet Weather",'Overflow Report'!$AA349="October"),'Overflow Report'!$N349,"0")</f>
        <v>0</v>
      </c>
      <c r="AT351" s="176" t="str">
        <f>IF(AND('Overflow Report'!$L349="SSO, Wet Weather",'Overflow Report'!$AA349="November"),'Overflow Report'!$N349,"0")</f>
        <v>0</v>
      </c>
      <c r="AU351" s="176" t="str">
        <f>IF(AND('Overflow Report'!$L349="SSO, Wet Weather",'Overflow Report'!$AA349="December"),'Overflow Report'!$N349,"0")</f>
        <v>0</v>
      </c>
      <c r="AV351" s="176"/>
      <c r="AW351" s="176" t="str">
        <f>IF(AND('Overflow Report'!$L349="Release [Sewer], Dry Weather",'Overflow Report'!$AA349="January"),'Overflow Report'!$N349,"0")</f>
        <v>0</v>
      </c>
      <c r="AX351" s="176" t="str">
        <f>IF(AND('Overflow Report'!$L349="Release [Sewer], Dry Weather",'Overflow Report'!$AA349="February"),'Overflow Report'!$N349,"0")</f>
        <v>0</v>
      </c>
      <c r="AY351" s="176" t="str">
        <f>IF(AND('Overflow Report'!$L349="Release [Sewer], Dry Weather",'Overflow Report'!$AA349="March"),'Overflow Report'!$N349,"0")</f>
        <v>0</v>
      </c>
      <c r="AZ351" s="176" t="str">
        <f>IF(AND('Overflow Report'!$L349="Release [Sewer], Dry Weather",'Overflow Report'!$AA349="April"),'Overflow Report'!$N349,"0")</f>
        <v>0</v>
      </c>
      <c r="BA351" s="176" t="str">
        <f>IF(AND('Overflow Report'!$L349="Release [Sewer], Dry Weather",'Overflow Report'!$AA349="May"),'Overflow Report'!$N349,"0")</f>
        <v>0</v>
      </c>
      <c r="BB351" s="176" t="str">
        <f>IF(AND('Overflow Report'!$L349="Release [Sewer], Dry Weather",'Overflow Report'!$AA349="June"),'Overflow Report'!$N349,"0")</f>
        <v>0</v>
      </c>
      <c r="BC351" s="176" t="str">
        <f>IF(AND('Overflow Report'!$L349="Release [Sewer], Dry Weather",'Overflow Report'!$AA349="July"),'Overflow Report'!$N349,"0")</f>
        <v>0</v>
      </c>
      <c r="BD351" s="176" t="str">
        <f>IF(AND('Overflow Report'!$L349="Release [Sewer], Dry Weather",'Overflow Report'!$AA349="August"),'Overflow Report'!$N349,"0")</f>
        <v>0</v>
      </c>
      <c r="BE351" s="176" t="str">
        <f>IF(AND('Overflow Report'!$L349="Release [Sewer], Dry Weather",'Overflow Report'!$AA349="September"),'Overflow Report'!$N349,"0")</f>
        <v>0</v>
      </c>
      <c r="BF351" s="176" t="str">
        <f>IF(AND('Overflow Report'!$L349="Release [Sewer], Dry Weather",'Overflow Report'!$AA349="October"),'Overflow Report'!$N349,"0")</f>
        <v>0</v>
      </c>
      <c r="BG351" s="176" t="str">
        <f>IF(AND('Overflow Report'!$L349="Release [Sewer], Dry Weather",'Overflow Report'!$AA349="November"),'Overflow Report'!$N349,"0")</f>
        <v>0</v>
      </c>
      <c r="BH351" s="176" t="str">
        <f>IF(AND('Overflow Report'!$L349="Release [Sewer], Dry Weather",'Overflow Report'!$AA349="December"),'Overflow Report'!$N349,"0")</f>
        <v>0</v>
      </c>
      <c r="BI351" s="176"/>
      <c r="BJ351" s="176" t="str">
        <f>IF(AND('Overflow Report'!$L349="Release [Sewer], Wet Weather",'Overflow Report'!$AA349="January"),'Overflow Report'!$N349,"0")</f>
        <v>0</v>
      </c>
      <c r="BK351" s="176" t="str">
        <f>IF(AND('Overflow Report'!$L349="Release [Sewer], Wet Weather",'Overflow Report'!$AA349="February"),'Overflow Report'!$N349,"0")</f>
        <v>0</v>
      </c>
      <c r="BL351" s="176" t="str">
        <f>IF(AND('Overflow Report'!$L349="Release [Sewer], Wet Weather",'Overflow Report'!$AA349="March"),'Overflow Report'!$N349,"0")</f>
        <v>0</v>
      </c>
      <c r="BM351" s="176" t="str">
        <f>IF(AND('Overflow Report'!$L349="Release [Sewer], Wet Weather",'Overflow Report'!$AA349="April"),'Overflow Report'!$N349,"0")</f>
        <v>0</v>
      </c>
      <c r="BN351" s="176" t="str">
        <f>IF(AND('Overflow Report'!$L349="Release [Sewer], Wet Weather",'Overflow Report'!$AA349="May"),'Overflow Report'!$N349,"0")</f>
        <v>0</v>
      </c>
      <c r="BO351" s="176" t="str">
        <f>IF(AND('Overflow Report'!$L349="Release [Sewer], Wet Weather",'Overflow Report'!$AA349="June"),'Overflow Report'!$N349,"0")</f>
        <v>0</v>
      </c>
      <c r="BP351" s="176" t="str">
        <f>IF(AND('Overflow Report'!$L349="Release [Sewer], Wet Weather",'Overflow Report'!$AA349="July"),'Overflow Report'!$N349,"0")</f>
        <v>0</v>
      </c>
      <c r="BQ351" s="176" t="str">
        <f>IF(AND('Overflow Report'!$L349="Release [Sewer], Wet Weather",'Overflow Report'!$AA349="August"),'Overflow Report'!$N349,"0")</f>
        <v>0</v>
      </c>
      <c r="BR351" s="176" t="str">
        <f>IF(AND('Overflow Report'!$L349="Release [Sewer], Wet Weather",'Overflow Report'!$AA349="September"),'Overflow Report'!$N349,"0")</f>
        <v>0</v>
      </c>
      <c r="BS351" s="176" t="str">
        <f>IF(AND('Overflow Report'!$L349="Release [Sewer], Wet Weather",'Overflow Report'!$AA349="October"),'Overflow Report'!$N349,"0")</f>
        <v>0</v>
      </c>
      <c r="BT351" s="176" t="str">
        <f>IF(AND('Overflow Report'!$L349="Release [Sewer], Wet Weather",'Overflow Report'!$AA349="November"),'Overflow Report'!$N349,"0")</f>
        <v>0</v>
      </c>
      <c r="BU351" s="176" t="str">
        <f>IF(AND('Overflow Report'!$L349="Release [Sewer], Wet Weather",'Overflow Report'!$AA349="December"),'Overflow Report'!$N349,"0")</f>
        <v>0</v>
      </c>
      <c r="BV351" s="176"/>
      <c r="BW351" s="176"/>
      <c r="BX351" s="176"/>
      <c r="BY351" s="176"/>
      <c r="BZ351" s="176"/>
      <c r="CA351" s="176"/>
      <c r="CB351" s="176"/>
      <c r="CC351" s="176"/>
      <c r="CD351" s="176"/>
      <c r="CE351" s="176"/>
      <c r="CF351" s="176"/>
      <c r="CG351" s="176"/>
      <c r="CH351" s="176"/>
      <c r="CI351" s="176"/>
      <c r="CJ351" s="176"/>
      <c r="DK351" s="159"/>
      <c r="DL351" s="159"/>
      <c r="DM351" s="159"/>
      <c r="DN351" s="159"/>
      <c r="DO351" s="159"/>
      <c r="DP351" s="159"/>
      <c r="DQ351" s="159"/>
      <c r="DR351" s="159"/>
      <c r="DS351" s="159"/>
      <c r="DT351" s="159"/>
      <c r="DU351" s="159"/>
      <c r="DV351" s="159"/>
      <c r="DW351" s="159"/>
      <c r="DX351" s="159"/>
    </row>
    <row r="352" spans="3:128" s="173" customFormat="1" ht="15">
      <c r="C352" s="174"/>
      <c r="D352" s="174"/>
      <c r="E352" s="174"/>
      <c r="R352" s="176"/>
      <c r="S352" s="176"/>
      <c r="T352" s="176"/>
      <c r="U352" s="176"/>
      <c r="V352" s="176"/>
      <c r="W352" s="176" t="str">
        <f>IF(AND('Overflow Report'!$L350="SSO, Dry Weather",'Overflow Report'!$AA350="January"),'Overflow Report'!$N350,"0")</f>
        <v>0</v>
      </c>
      <c r="X352" s="176" t="str">
        <f>IF(AND('Overflow Report'!$L350="SSO, Dry Weather",'Overflow Report'!$AA350="February"),'Overflow Report'!$N350,"0")</f>
        <v>0</v>
      </c>
      <c r="Y352" s="176" t="str">
        <f>IF(AND('Overflow Report'!$L350="SSO, Dry Weather",'Overflow Report'!$AA350="March"),'Overflow Report'!$N350,"0")</f>
        <v>0</v>
      </c>
      <c r="Z352" s="176" t="str">
        <f>IF(AND('Overflow Report'!$L350="SSO, Dry Weather",'Overflow Report'!$AA350="April"),'Overflow Report'!$N350,"0")</f>
        <v>0</v>
      </c>
      <c r="AA352" s="176" t="str">
        <f>IF(AND('Overflow Report'!$L350="SSO, Dry Weather",'Overflow Report'!$AA350="May"),'Overflow Report'!$N350,"0")</f>
        <v>0</v>
      </c>
      <c r="AB352" s="176" t="str">
        <f>IF(AND('Overflow Report'!$L350="SSO, Dry Weather",'Overflow Report'!$AA350="June"),'Overflow Report'!$N350,"0")</f>
        <v>0</v>
      </c>
      <c r="AC352" s="176" t="str">
        <f>IF(AND('Overflow Report'!$L350="SSO, Dry Weather",'Overflow Report'!$AA350="July"),'Overflow Report'!$N350,"0")</f>
        <v>0</v>
      </c>
      <c r="AD352" s="176" t="str">
        <f>IF(AND('Overflow Report'!$L350="SSO, Dry Weather",'Overflow Report'!$AA350="August"),'Overflow Report'!$N350,"0")</f>
        <v>0</v>
      </c>
      <c r="AE352" s="176" t="str">
        <f>IF(AND('Overflow Report'!$L350="SSO, Dry Weather",'Overflow Report'!$AA350="September"),'Overflow Report'!$N350,"0")</f>
        <v>0</v>
      </c>
      <c r="AF352" s="176" t="str">
        <f>IF(AND('Overflow Report'!$L350="SSO, Dry Weather",'Overflow Report'!$AA350="October"),'Overflow Report'!$N350,"0")</f>
        <v>0</v>
      </c>
      <c r="AG352" s="176" t="str">
        <f>IF(AND('Overflow Report'!$L350="SSO, Dry Weather",'Overflow Report'!$AA350="November"),'Overflow Report'!$N350,"0")</f>
        <v>0</v>
      </c>
      <c r="AH352" s="176" t="str">
        <f>IF(AND('Overflow Report'!$L350="SSO, Dry Weather",'Overflow Report'!$AA350="December"),'Overflow Report'!$N350,"0")</f>
        <v>0</v>
      </c>
      <c r="AI352" s="176"/>
      <c r="AJ352" s="176" t="str">
        <f>IF(AND('Overflow Report'!$L350="SSO, Wet Weather",'Overflow Report'!$AA350="January"),'Overflow Report'!$N350,"0")</f>
        <v>0</v>
      </c>
      <c r="AK352" s="176" t="str">
        <f>IF(AND('Overflow Report'!$L350="SSO, Wet Weather",'Overflow Report'!$AA350="February"),'Overflow Report'!$N350,"0")</f>
        <v>0</v>
      </c>
      <c r="AL352" s="176" t="str">
        <f>IF(AND('Overflow Report'!$L350="SSO, Wet Weather",'Overflow Report'!$AA350="March"),'Overflow Report'!$N350,"0")</f>
        <v>0</v>
      </c>
      <c r="AM352" s="176" t="str">
        <f>IF(AND('Overflow Report'!$L350="SSO, Wet Weather",'Overflow Report'!$AA350="April"),'Overflow Report'!$N350,"0")</f>
        <v>0</v>
      </c>
      <c r="AN352" s="176" t="str">
        <f>IF(AND('Overflow Report'!$L350="SSO, Wet Weather",'Overflow Report'!$AA350="May"),'Overflow Report'!$N350,"0")</f>
        <v>0</v>
      </c>
      <c r="AO352" s="176" t="str">
        <f>IF(AND('Overflow Report'!$L350="SSO, Wet Weather",'Overflow Report'!$AA350="June"),'Overflow Report'!$N350,"0")</f>
        <v>0</v>
      </c>
      <c r="AP352" s="176" t="str">
        <f>IF(AND('Overflow Report'!$L350="SSO, Wet Weather",'Overflow Report'!$AA350="July"),'Overflow Report'!$N350,"0")</f>
        <v>0</v>
      </c>
      <c r="AQ352" s="176" t="str">
        <f>IF(AND('Overflow Report'!$L350="SSO, Wet Weather",'Overflow Report'!$AA350="August"),'Overflow Report'!$N350,"0")</f>
        <v>0</v>
      </c>
      <c r="AR352" s="176" t="str">
        <f>IF(AND('Overflow Report'!$L350="SSO, Wet Weather",'Overflow Report'!$AA350="September"),'Overflow Report'!$N350,"0")</f>
        <v>0</v>
      </c>
      <c r="AS352" s="176" t="str">
        <f>IF(AND('Overflow Report'!$L350="SSO, Wet Weather",'Overflow Report'!$AA350="October"),'Overflow Report'!$N350,"0")</f>
        <v>0</v>
      </c>
      <c r="AT352" s="176" t="str">
        <f>IF(AND('Overflow Report'!$L350="SSO, Wet Weather",'Overflow Report'!$AA350="November"),'Overflow Report'!$N350,"0")</f>
        <v>0</v>
      </c>
      <c r="AU352" s="176" t="str">
        <f>IF(AND('Overflow Report'!$L350="SSO, Wet Weather",'Overflow Report'!$AA350="December"),'Overflow Report'!$N350,"0")</f>
        <v>0</v>
      </c>
      <c r="AV352" s="176"/>
      <c r="AW352" s="176" t="str">
        <f>IF(AND('Overflow Report'!$L350="Release [Sewer], Dry Weather",'Overflow Report'!$AA350="January"),'Overflow Report'!$N350,"0")</f>
        <v>0</v>
      </c>
      <c r="AX352" s="176" t="str">
        <f>IF(AND('Overflow Report'!$L350="Release [Sewer], Dry Weather",'Overflow Report'!$AA350="February"),'Overflow Report'!$N350,"0")</f>
        <v>0</v>
      </c>
      <c r="AY352" s="176" t="str">
        <f>IF(AND('Overflow Report'!$L350="Release [Sewer], Dry Weather",'Overflow Report'!$AA350="March"),'Overflow Report'!$N350,"0")</f>
        <v>0</v>
      </c>
      <c r="AZ352" s="176" t="str">
        <f>IF(AND('Overflow Report'!$L350="Release [Sewer], Dry Weather",'Overflow Report'!$AA350="April"),'Overflow Report'!$N350,"0")</f>
        <v>0</v>
      </c>
      <c r="BA352" s="176" t="str">
        <f>IF(AND('Overflow Report'!$L350="Release [Sewer], Dry Weather",'Overflow Report'!$AA350="May"),'Overflow Report'!$N350,"0")</f>
        <v>0</v>
      </c>
      <c r="BB352" s="176" t="str">
        <f>IF(AND('Overflow Report'!$L350="Release [Sewer], Dry Weather",'Overflow Report'!$AA350="June"),'Overflow Report'!$N350,"0")</f>
        <v>0</v>
      </c>
      <c r="BC352" s="176" t="str">
        <f>IF(AND('Overflow Report'!$L350="Release [Sewer], Dry Weather",'Overflow Report'!$AA350="July"),'Overflow Report'!$N350,"0")</f>
        <v>0</v>
      </c>
      <c r="BD352" s="176" t="str">
        <f>IF(AND('Overflow Report'!$L350="Release [Sewer], Dry Weather",'Overflow Report'!$AA350="August"),'Overflow Report'!$N350,"0")</f>
        <v>0</v>
      </c>
      <c r="BE352" s="176" t="str">
        <f>IF(AND('Overflow Report'!$L350="Release [Sewer], Dry Weather",'Overflow Report'!$AA350="September"),'Overflow Report'!$N350,"0")</f>
        <v>0</v>
      </c>
      <c r="BF352" s="176" t="str">
        <f>IF(AND('Overflow Report'!$L350="Release [Sewer], Dry Weather",'Overflow Report'!$AA350="October"),'Overflow Report'!$N350,"0")</f>
        <v>0</v>
      </c>
      <c r="BG352" s="176" t="str">
        <f>IF(AND('Overflow Report'!$L350="Release [Sewer], Dry Weather",'Overflow Report'!$AA350="November"),'Overflow Report'!$N350,"0")</f>
        <v>0</v>
      </c>
      <c r="BH352" s="176" t="str">
        <f>IF(AND('Overflow Report'!$L350="Release [Sewer], Dry Weather",'Overflow Report'!$AA350="December"),'Overflow Report'!$N350,"0")</f>
        <v>0</v>
      </c>
      <c r="BI352" s="176"/>
      <c r="BJ352" s="176" t="str">
        <f>IF(AND('Overflow Report'!$L350="Release [Sewer], Wet Weather",'Overflow Report'!$AA350="January"),'Overflow Report'!$N350,"0")</f>
        <v>0</v>
      </c>
      <c r="BK352" s="176" t="str">
        <f>IF(AND('Overflow Report'!$L350="Release [Sewer], Wet Weather",'Overflow Report'!$AA350="February"),'Overflow Report'!$N350,"0")</f>
        <v>0</v>
      </c>
      <c r="BL352" s="176" t="str">
        <f>IF(AND('Overflow Report'!$L350="Release [Sewer], Wet Weather",'Overflow Report'!$AA350="March"),'Overflow Report'!$N350,"0")</f>
        <v>0</v>
      </c>
      <c r="BM352" s="176" t="str">
        <f>IF(AND('Overflow Report'!$L350="Release [Sewer], Wet Weather",'Overflow Report'!$AA350="April"),'Overflow Report'!$N350,"0")</f>
        <v>0</v>
      </c>
      <c r="BN352" s="176" t="str">
        <f>IF(AND('Overflow Report'!$L350="Release [Sewer], Wet Weather",'Overflow Report'!$AA350="May"),'Overflow Report'!$N350,"0")</f>
        <v>0</v>
      </c>
      <c r="BO352" s="176" t="str">
        <f>IF(AND('Overflow Report'!$L350="Release [Sewer], Wet Weather",'Overflow Report'!$AA350="June"),'Overflow Report'!$N350,"0")</f>
        <v>0</v>
      </c>
      <c r="BP352" s="176" t="str">
        <f>IF(AND('Overflow Report'!$L350="Release [Sewer], Wet Weather",'Overflow Report'!$AA350="July"),'Overflow Report'!$N350,"0")</f>
        <v>0</v>
      </c>
      <c r="BQ352" s="176" t="str">
        <f>IF(AND('Overflow Report'!$L350="Release [Sewer], Wet Weather",'Overflow Report'!$AA350="August"),'Overflow Report'!$N350,"0")</f>
        <v>0</v>
      </c>
      <c r="BR352" s="176" t="str">
        <f>IF(AND('Overflow Report'!$L350="Release [Sewer], Wet Weather",'Overflow Report'!$AA350="September"),'Overflow Report'!$N350,"0")</f>
        <v>0</v>
      </c>
      <c r="BS352" s="176" t="str">
        <f>IF(AND('Overflow Report'!$L350="Release [Sewer], Wet Weather",'Overflow Report'!$AA350="October"),'Overflow Report'!$N350,"0")</f>
        <v>0</v>
      </c>
      <c r="BT352" s="176" t="str">
        <f>IF(AND('Overflow Report'!$L350="Release [Sewer], Wet Weather",'Overflow Report'!$AA350="November"),'Overflow Report'!$N350,"0")</f>
        <v>0</v>
      </c>
      <c r="BU352" s="176" t="str">
        <f>IF(AND('Overflow Report'!$L350="Release [Sewer], Wet Weather",'Overflow Report'!$AA350="December"),'Overflow Report'!$N350,"0")</f>
        <v>0</v>
      </c>
      <c r="BV352" s="176"/>
      <c r="BW352" s="176"/>
      <c r="BX352" s="176"/>
      <c r="BY352" s="176"/>
      <c r="BZ352" s="176"/>
      <c r="CA352" s="176"/>
      <c r="CB352" s="176"/>
      <c r="CC352" s="176"/>
      <c r="CD352" s="176"/>
      <c r="CE352" s="176"/>
      <c r="CF352" s="176"/>
      <c r="CG352" s="176"/>
      <c r="CH352" s="176"/>
      <c r="CI352" s="176"/>
      <c r="CJ352" s="176"/>
      <c r="DK352" s="159"/>
      <c r="DL352" s="159"/>
      <c r="DM352" s="159"/>
      <c r="DN352" s="159"/>
      <c r="DO352" s="159"/>
      <c r="DP352" s="159"/>
      <c r="DQ352" s="159"/>
      <c r="DR352" s="159"/>
      <c r="DS352" s="159"/>
      <c r="DT352" s="159"/>
      <c r="DU352" s="159"/>
      <c r="DV352" s="159"/>
      <c r="DW352" s="159"/>
      <c r="DX352" s="159"/>
    </row>
    <row r="353" spans="3:128" s="173" customFormat="1" ht="15">
      <c r="C353" s="174"/>
      <c r="D353" s="174"/>
      <c r="E353" s="174"/>
      <c r="R353" s="176"/>
      <c r="S353" s="176"/>
      <c r="T353" s="176"/>
      <c r="U353" s="176"/>
      <c r="V353" s="176"/>
      <c r="W353" s="176" t="str">
        <f>IF(AND('Overflow Report'!$L351="SSO, Dry Weather",'Overflow Report'!$AA351="January"),'Overflow Report'!$N351,"0")</f>
        <v>0</v>
      </c>
      <c r="X353" s="176" t="str">
        <f>IF(AND('Overflow Report'!$L351="SSO, Dry Weather",'Overflow Report'!$AA351="February"),'Overflow Report'!$N351,"0")</f>
        <v>0</v>
      </c>
      <c r="Y353" s="176" t="str">
        <f>IF(AND('Overflow Report'!$L351="SSO, Dry Weather",'Overflow Report'!$AA351="March"),'Overflow Report'!$N351,"0")</f>
        <v>0</v>
      </c>
      <c r="Z353" s="176" t="str">
        <f>IF(AND('Overflow Report'!$L351="SSO, Dry Weather",'Overflow Report'!$AA351="April"),'Overflow Report'!$N351,"0")</f>
        <v>0</v>
      </c>
      <c r="AA353" s="176" t="str">
        <f>IF(AND('Overflow Report'!$L351="SSO, Dry Weather",'Overflow Report'!$AA351="May"),'Overflow Report'!$N351,"0")</f>
        <v>0</v>
      </c>
      <c r="AB353" s="176" t="str">
        <f>IF(AND('Overflow Report'!$L351="SSO, Dry Weather",'Overflow Report'!$AA351="June"),'Overflow Report'!$N351,"0")</f>
        <v>0</v>
      </c>
      <c r="AC353" s="176" t="str">
        <f>IF(AND('Overflow Report'!$L351="SSO, Dry Weather",'Overflow Report'!$AA351="July"),'Overflow Report'!$N351,"0")</f>
        <v>0</v>
      </c>
      <c r="AD353" s="176" t="str">
        <f>IF(AND('Overflow Report'!$L351="SSO, Dry Weather",'Overflow Report'!$AA351="August"),'Overflow Report'!$N351,"0")</f>
        <v>0</v>
      </c>
      <c r="AE353" s="176" t="str">
        <f>IF(AND('Overflow Report'!$L351="SSO, Dry Weather",'Overflow Report'!$AA351="September"),'Overflow Report'!$N351,"0")</f>
        <v>0</v>
      </c>
      <c r="AF353" s="176" t="str">
        <f>IF(AND('Overflow Report'!$L351="SSO, Dry Weather",'Overflow Report'!$AA351="October"),'Overflow Report'!$N351,"0")</f>
        <v>0</v>
      </c>
      <c r="AG353" s="176" t="str">
        <f>IF(AND('Overflow Report'!$L351="SSO, Dry Weather",'Overflow Report'!$AA351="November"),'Overflow Report'!$N351,"0")</f>
        <v>0</v>
      </c>
      <c r="AH353" s="176" t="str">
        <f>IF(AND('Overflow Report'!$L351="SSO, Dry Weather",'Overflow Report'!$AA351="December"),'Overflow Report'!$N351,"0")</f>
        <v>0</v>
      </c>
      <c r="AI353" s="176"/>
      <c r="AJ353" s="176" t="str">
        <f>IF(AND('Overflow Report'!$L351="SSO, Wet Weather",'Overflow Report'!$AA351="January"),'Overflow Report'!$N351,"0")</f>
        <v>0</v>
      </c>
      <c r="AK353" s="176" t="str">
        <f>IF(AND('Overflow Report'!$L351="SSO, Wet Weather",'Overflow Report'!$AA351="February"),'Overflow Report'!$N351,"0")</f>
        <v>0</v>
      </c>
      <c r="AL353" s="176" t="str">
        <f>IF(AND('Overflow Report'!$L351="SSO, Wet Weather",'Overflow Report'!$AA351="March"),'Overflow Report'!$N351,"0")</f>
        <v>0</v>
      </c>
      <c r="AM353" s="176" t="str">
        <f>IF(AND('Overflow Report'!$L351="SSO, Wet Weather",'Overflow Report'!$AA351="April"),'Overflow Report'!$N351,"0")</f>
        <v>0</v>
      </c>
      <c r="AN353" s="176" t="str">
        <f>IF(AND('Overflow Report'!$L351="SSO, Wet Weather",'Overflow Report'!$AA351="May"),'Overflow Report'!$N351,"0")</f>
        <v>0</v>
      </c>
      <c r="AO353" s="176" t="str">
        <f>IF(AND('Overflow Report'!$L351="SSO, Wet Weather",'Overflow Report'!$AA351="June"),'Overflow Report'!$N351,"0")</f>
        <v>0</v>
      </c>
      <c r="AP353" s="176" t="str">
        <f>IF(AND('Overflow Report'!$L351="SSO, Wet Weather",'Overflow Report'!$AA351="July"),'Overflow Report'!$N351,"0")</f>
        <v>0</v>
      </c>
      <c r="AQ353" s="176" t="str">
        <f>IF(AND('Overflow Report'!$L351="SSO, Wet Weather",'Overflow Report'!$AA351="August"),'Overflow Report'!$N351,"0")</f>
        <v>0</v>
      </c>
      <c r="AR353" s="176" t="str">
        <f>IF(AND('Overflow Report'!$L351="SSO, Wet Weather",'Overflow Report'!$AA351="September"),'Overflow Report'!$N351,"0")</f>
        <v>0</v>
      </c>
      <c r="AS353" s="176" t="str">
        <f>IF(AND('Overflow Report'!$L351="SSO, Wet Weather",'Overflow Report'!$AA351="October"),'Overflow Report'!$N351,"0")</f>
        <v>0</v>
      </c>
      <c r="AT353" s="176" t="str">
        <f>IF(AND('Overflow Report'!$L351="SSO, Wet Weather",'Overflow Report'!$AA351="November"),'Overflow Report'!$N351,"0")</f>
        <v>0</v>
      </c>
      <c r="AU353" s="176" t="str">
        <f>IF(AND('Overflow Report'!$L351="SSO, Wet Weather",'Overflow Report'!$AA351="December"),'Overflow Report'!$N351,"0")</f>
        <v>0</v>
      </c>
      <c r="AV353" s="176"/>
      <c r="AW353" s="176" t="str">
        <f>IF(AND('Overflow Report'!$L351="Release [Sewer], Dry Weather",'Overflow Report'!$AA351="January"),'Overflow Report'!$N351,"0")</f>
        <v>0</v>
      </c>
      <c r="AX353" s="176" t="str">
        <f>IF(AND('Overflow Report'!$L351="Release [Sewer], Dry Weather",'Overflow Report'!$AA351="February"),'Overflow Report'!$N351,"0")</f>
        <v>0</v>
      </c>
      <c r="AY353" s="176" t="str">
        <f>IF(AND('Overflow Report'!$L351="Release [Sewer], Dry Weather",'Overflow Report'!$AA351="March"),'Overflow Report'!$N351,"0")</f>
        <v>0</v>
      </c>
      <c r="AZ353" s="176" t="str">
        <f>IF(AND('Overflow Report'!$L351="Release [Sewer], Dry Weather",'Overflow Report'!$AA351="April"),'Overflow Report'!$N351,"0")</f>
        <v>0</v>
      </c>
      <c r="BA353" s="176" t="str">
        <f>IF(AND('Overflow Report'!$L351="Release [Sewer], Dry Weather",'Overflow Report'!$AA351="May"),'Overflow Report'!$N351,"0")</f>
        <v>0</v>
      </c>
      <c r="BB353" s="176" t="str">
        <f>IF(AND('Overflow Report'!$L351="Release [Sewer], Dry Weather",'Overflow Report'!$AA351="June"),'Overflow Report'!$N351,"0")</f>
        <v>0</v>
      </c>
      <c r="BC353" s="176" t="str">
        <f>IF(AND('Overflow Report'!$L351="Release [Sewer], Dry Weather",'Overflow Report'!$AA351="July"),'Overflow Report'!$N351,"0")</f>
        <v>0</v>
      </c>
      <c r="BD353" s="176" t="str">
        <f>IF(AND('Overflow Report'!$L351="Release [Sewer], Dry Weather",'Overflow Report'!$AA351="August"),'Overflow Report'!$N351,"0")</f>
        <v>0</v>
      </c>
      <c r="BE353" s="176" t="str">
        <f>IF(AND('Overflow Report'!$L351="Release [Sewer], Dry Weather",'Overflow Report'!$AA351="September"),'Overflow Report'!$N351,"0")</f>
        <v>0</v>
      </c>
      <c r="BF353" s="176" t="str">
        <f>IF(AND('Overflow Report'!$L351="Release [Sewer], Dry Weather",'Overflow Report'!$AA351="October"),'Overflow Report'!$N351,"0")</f>
        <v>0</v>
      </c>
      <c r="BG353" s="176" t="str">
        <f>IF(AND('Overflow Report'!$L351="Release [Sewer], Dry Weather",'Overflow Report'!$AA351="November"),'Overflow Report'!$N351,"0")</f>
        <v>0</v>
      </c>
      <c r="BH353" s="176" t="str">
        <f>IF(AND('Overflow Report'!$L351="Release [Sewer], Dry Weather",'Overflow Report'!$AA351="December"),'Overflow Report'!$N351,"0")</f>
        <v>0</v>
      </c>
      <c r="BI353" s="176"/>
      <c r="BJ353" s="176" t="str">
        <f>IF(AND('Overflow Report'!$L351="Release [Sewer], Wet Weather",'Overflow Report'!$AA351="January"),'Overflow Report'!$N351,"0")</f>
        <v>0</v>
      </c>
      <c r="BK353" s="176" t="str">
        <f>IF(AND('Overflow Report'!$L351="Release [Sewer], Wet Weather",'Overflow Report'!$AA351="February"),'Overflow Report'!$N351,"0")</f>
        <v>0</v>
      </c>
      <c r="BL353" s="176" t="str">
        <f>IF(AND('Overflow Report'!$L351="Release [Sewer], Wet Weather",'Overflow Report'!$AA351="March"),'Overflow Report'!$N351,"0")</f>
        <v>0</v>
      </c>
      <c r="BM353" s="176" t="str">
        <f>IF(AND('Overflow Report'!$L351="Release [Sewer], Wet Weather",'Overflow Report'!$AA351="April"),'Overflow Report'!$N351,"0")</f>
        <v>0</v>
      </c>
      <c r="BN353" s="176" t="str">
        <f>IF(AND('Overflow Report'!$L351="Release [Sewer], Wet Weather",'Overflow Report'!$AA351="May"),'Overflow Report'!$N351,"0")</f>
        <v>0</v>
      </c>
      <c r="BO353" s="176" t="str">
        <f>IF(AND('Overflow Report'!$L351="Release [Sewer], Wet Weather",'Overflow Report'!$AA351="June"),'Overflow Report'!$N351,"0")</f>
        <v>0</v>
      </c>
      <c r="BP353" s="176" t="str">
        <f>IF(AND('Overflow Report'!$L351="Release [Sewer], Wet Weather",'Overflow Report'!$AA351="July"),'Overflow Report'!$N351,"0")</f>
        <v>0</v>
      </c>
      <c r="BQ353" s="176" t="str">
        <f>IF(AND('Overflow Report'!$L351="Release [Sewer], Wet Weather",'Overflow Report'!$AA351="August"),'Overflow Report'!$N351,"0")</f>
        <v>0</v>
      </c>
      <c r="BR353" s="176" t="str">
        <f>IF(AND('Overflow Report'!$L351="Release [Sewer], Wet Weather",'Overflow Report'!$AA351="September"),'Overflow Report'!$N351,"0")</f>
        <v>0</v>
      </c>
      <c r="BS353" s="176" t="str">
        <f>IF(AND('Overflow Report'!$L351="Release [Sewer], Wet Weather",'Overflow Report'!$AA351="October"),'Overflow Report'!$N351,"0")</f>
        <v>0</v>
      </c>
      <c r="BT353" s="176" t="str">
        <f>IF(AND('Overflow Report'!$L351="Release [Sewer], Wet Weather",'Overflow Report'!$AA351="November"),'Overflow Report'!$N351,"0")</f>
        <v>0</v>
      </c>
      <c r="BU353" s="176" t="str">
        <f>IF(AND('Overflow Report'!$L351="Release [Sewer], Wet Weather",'Overflow Report'!$AA351="December"),'Overflow Report'!$N351,"0")</f>
        <v>0</v>
      </c>
      <c r="BV353" s="176"/>
      <c r="BW353" s="176"/>
      <c r="BX353" s="176"/>
      <c r="BY353" s="176"/>
      <c r="BZ353" s="176"/>
      <c r="CA353" s="176"/>
      <c r="CB353" s="176"/>
      <c r="CC353" s="176"/>
      <c r="CD353" s="176"/>
      <c r="CE353" s="176"/>
      <c r="CF353" s="176"/>
      <c r="CG353" s="176"/>
      <c r="CH353" s="176"/>
      <c r="CI353" s="176"/>
      <c r="CJ353" s="176"/>
      <c r="DK353" s="159"/>
      <c r="DL353" s="159"/>
      <c r="DM353" s="159"/>
      <c r="DN353" s="159"/>
      <c r="DO353" s="159"/>
      <c r="DP353" s="159"/>
      <c r="DQ353" s="159"/>
      <c r="DR353" s="159"/>
      <c r="DS353" s="159"/>
      <c r="DT353" s="159"/>
      <c r="DU353" s="159"/>
      <c r="DV353" s="159"/>
      <c r="DW353" s="159"/>
      <c r="DX353" s="159"/>
    </row>
    <row r="354" spans="3:128" s="173" customFormat="1" ht="15">
      <c r="C354" s="174"/>
      <c r="D354" s="174"/>
      <c r="E354" s="174"/>
      <c r="R354" s="176"/>
      <c r="S354" s="176"/>
      <c r="T354" s="176"/>
      <c r="U354" s="176"/>
      <c r="V354" s="176"/>
      <c r="W354" s="176" t="str">
        <f>IF(AND('Overflow Report'!$L352="SSO, Dry Weather",'Overflow Report'!$AA352="January"),'Overflow Report'!$N352,"0")</f>
        <v>0</v>
      </c>
      <c r="X354" s="176" t="str">
        <f>IF(AND('Overflow Report'!$L352="SSO, Dry Weather",'Overflow Report'!$AA352="February"),'Overflow Report'!$N352,"0")</f>
        <v>0</v>
      </c>
      <c r="Y354" s="176" t="str">
        <f>IF(AND('Overflow Report'!$L352="SSO, Dry Weather",'Overflow Report'!$AA352="March"),'Overflow Report'!$N352,"0")</f>
        <v>0</v>
      </c>
      <c r="Z354" s="176" t="str">
        <f>IF(AND('Overflow Report'!$L352="SSO, Dry Weather",'Overflow Report'!$AA352="April"),'Overflow Report'!$N352,"0")</f>
        <v>0</v>
      </c>
      <c r="AA354" s="176" t="str">
        <f>IF(AND('Overflow Report'!$L352="SSO, Dry Weather",'Overflow Report'!$AA352="May"),'Overflow Report'!$N352,"0")</f>
        <v>0</v>
      </c>
      <c r="AB354" s="176" t="str">
        <f>IF(AND('Overflow Report'!$L352="SSO, Dry Weather",'Overflow Report'!$AA352="June"),'Overflow Report'!$N352,"0")</f>
        <v>0</v>
      </c>
      <c r="AC354" s="176" t="str">
        <f>IF(AND('Overflow Report'!$L352="SSO, Dry Weather",'Overflow Report'!$AA352="July"),'Overflow Report'!$N352,"0")</f>
        <v>0</v>
      </c>
      <c r="AD354" s="176" t="str">
        <f>IF(AND('Overflow Report'!$L352="SSO, Dry Weather",'Overflow Report'!$AA352="August"),'Overflow Report'!$N352,"0")</f>
        <v>0</v>
      </c>
      <c r="AE354" s="176" t="str">
        <f>IF(AND('Overflow Report'!$L352="SSO, Dry Weather",'Overflow Report'!$AA352="September"),'Overflow Report'!$N352,"0")</f>
        <v>0</v>
      </c>
      <c r="AF354" s="176" t="str">
        <f>IF(AND('Overflow Report'!$L352="SSO, Dry Weather",'Overflow Report'!$AA352="October"),'Overflow Report'!$N352,"0")</f>
        <v>0</v>
      </c>
      <c r="AG354" s="176" t="str">
        <f>IF(AND('Overflow Report'!$L352="SSO, Dry Weather",'Overflow Report'!$AA352="November"),'Overflow Report'!$N352,"0")</f>
        <v>0</v>
      </c>
      <c r="AH354" s="176" t="str">
        <f>IF(AND('Overflow Report'!$L352="SSO, Dry Weather",'Overflow Report'!$AA352="December"),'Overflow Report'!$N352,"0")</f>
        <v>0</v>
      </c>
      <c r="AI354" s="176"/>
      <c r="AJ354" s="176" t="str">
        <f>IF(AND('Overflow Report'!$L352="SSO, Wet Weather",'Overflow Report'!$AA352="January"),'Overflow Report'!$N352,"0")</f>
        <v>0</v>
      </c>
      <c r="AK354" s="176" t="str">
        <f>IF(AND('Overflow Report'!$L352="SSO, Wet Weather",'Overflow Report'!$AA352="February"),'Overflow Report'!$N352,"0")</f>
        <v>0</v>
      </c>
      <c r="AL354" s="176" t="str">
        <f>IF(AND('Overflow Report'!$L352="SSO, Wet Weather",'Overflow Report'!$AA352="March"),'Overflow Report'!$N352,"0")</f>
        <v>0</v>
      </c>
      <c r="AM354" s="176" t="str">
        <f>IF(AND('Overflow Report'!$L352="SSO, Wet Weather",'Overflow Report'!$AA352="April"),'Overflow Report'!$N352,"0")</f>
        <v>0</v>
      </c>
      <c r="AN354" s="176" t="str">
        <f>IF(AND('Overflow Report'!$L352="SSO, Wet Weather",'Overflow Report'!$AA352="May"),'Overflow Report'!$N352,"0")</f>
        <v>0</v>
      </c>
      <c r="AO354" s="176" t="str">
        <f>IF(AND('Overflow Report'!$L352="SSO, Wet Weather",'Overflow Report'!$AA352="June"),'Overflow Report'!$N352,"0")</f>
        <v>0</v>
      </c>
      <c r="AP354" s="176" t="str">
        <f>IF(AND('Overflow Report'!$L352="SSO, Wet Weather",'Overflow Report'!$AA352="July"),'Overflow Report'!$N352,"0")</f>
        <v>0</v>
      </c>
      <c r="AQ354" s="176" t="str">
        <f>IF(AND('Overflow Report'!$L352="SSO, Wet Weather",'Overflow Report'!$AA352="August"),'Overflow Report'!$N352,"0")</f>
        <v>0</v>
      </c>
      <c r="AR354" s="176" t="str">
        <f>IF(AND('Overflow Report'!$L352="SSO, Wet Weather",'Overflow Report'!$AA352="September"),'Overflow Report'!$N352,"0")</f>
        <v>0</v>
      </c>
      <c r="AS354" s="176" t="str">
        <f>IF(AND('Overflow Report'!$L352="SSO, Wet Weather",'Overflow Report'!$AA352="October"),'Overflow Report'!$N352,"0")</f>
        <v>0</v>
      </c>
      <c r="AT354" s="176" t="str">
        <f>IF(AND('Overflow Report'!$L352="SSO, Wet Weather",'Overflow Report'!$AA352="November"),'Overflow Report'!$N352,"0")</f>
        <v>0</v>
      </c>
      <c r="AU354" s="176" t="str">
        <f>IF(AND('Overflow Report'!$L352="SSO, Wet Weather",'Overflow Report'!$AA352="December"),'Overflow Report'!$N352,"0")</f>
        <v>0</v>
      </c>
      <c r="AV354" s="176"/>
      <c r="AW354" s="176" t="str">
        <f>IF(AND('Overflow Report'!$L352="Release [Sewer], Dry Weather",'Overflow Report'!$AA352="January"),'Overflow Report'!$N352,"0")</f>
        <v>0</v>
      </c>
      <c r="AX354" s="176" t="str">
        <f>IF(AND('Overflow Report'!$L352="Release [Sewer], Dry Weather",'Overflow Report'!$AA352="February"),'Overflow Report'!$N352,"0")</f>
        <v>0</v>
      </c>
      <c r="AY354" s="176" t="str">
        <f>IF(AND('Overflow Report'!$L352="Release [Sewer], Dry Weather",'Overflow Report'!$AA352="March"),'Overflow Report'!$N352,"0")</f>
        <v>0</v>
      </c>
      <c r="AZ354" s="176" t="str">
        <f>IF(AND('Overflow Report'!$L352="Release [Sewer], Dry Weather",'Overflow Report'!$AA352="April"),'Overflow Report'!$N352,"0")</f>
        <v>0</v>
      </c>
      <c r="BA354" s="176" t="str">
        <f>IF(AND('Overflow Report'!$L352="Release [Sewer], Dry Weather",'Overflow Report'!$AA352="May"),'Overflow Report'!$N352,"0")</f>
        <v>0</v>
      </c>
      <c r="BB354" s="176" t="str">
        <f>IF(AND('Overflow Report'!$L352="Release [Sewer], Dry Weather",'Overflow Report'!$AA352="June"),'Overflow Report'!$N352,"0")</f>
        <v>0</v>
      </c>
      <c r="BC354" s="176" t="str">
        <f>IF(AND('Overflow Report'!$L352="Release [Sewer], Dry Weather",'Overflow Report'!$AA352="July"),'Overflow Report'!$N352,"0")</f>
        <v>0</v>
      </c>
      <c r="BD354" s="176" t="str">
        <f>IF(AND('Overflow Report'!$L352="Release [Sewer], Dry Weather",'Overflow Report'!$AA352="August"),'Overflow Report'!$N352,"0")</f>
        <v>0</v>
      </c>
      <c r="BE354" s="176" t="str">
        <f>IF(AND('Overflow Report'!$L352="Release [Sewer], Dry Weather",'Overflow Report'!$AA352="September"),'Overflow Report'!$N352,"0")</f>
        <v>0</v>
      </c>
      <c r="BF354" s="176" t="str">
        <f>IF(AND('Overflow Report'!$L352="Release [Sewer], Dry Weather",'Overflow Report'!$AA352="October"),'Overflow Report'!$N352,"0")</f>
        <v>0</v>
      </c>
      <c r="BG354" s="176" t="str">
        <f>IF(AND('Overflow Report'!$L352="Release [Sewer], Dry Weather",'Overflow Report'!$AA352="November"),'Overflow Report'!$N352,"0")</f>
        <v>0</v>
      </c>
      <c r="BH354" s="176" t="str">
        <f>IF(AND('Overflow Report'!$L352="Release [Sewer], Dry Weather",'Overflow Report'!$AA352="December"),'Overflow Report'!$N352,"0")</f>
        <v>0</v>
      </c>
      <c r="BI354" s="176"/>
      <c r="BJ354" s="176" t="str">
        <f>IF(AND('Overflow Report'!$L352="Release [Sewer], Wet Weather",'Overflow Report'!$AA352="January"),'Overflow Report'!$N352,"0")</f>
        <v>0</v>
      </c>
      <c r="BK354" s="176" t="str">
        <f>IF(AND('Overflow Report'!$L352="Release [Sewer], Wet Weather",'Overflow Report'!$AA352="February"),'Overflow Report'!$N352,"0")</f>
        <v>0</v>
      </c>
      <c r="BL354" s="176" t="str">
        <f>IF(AND('Overflow Report'!$L352="Release [Sewer], Wet Weather",'Overflow Report'!$AA352="March"),'Overflow Report'!$N352,"0")</f>
        <v>0</v>
      </c>
      <c r="BM354" s="176" t="str">
        <f>IF(AND('Overflow Report'!$L352="Release [Sewer], Wet Weather",'Overflow Report'!$AA352="April"),'Overflow Report'!$N352,"0")</f>
        <v>0</v>
      </c>
      <c r="BN354" s="176" t="str">
        <f>IF(AND('Overflow Report'!$L352="Release [Sewer], Wet Weather",'Overflow Report'!$AA352="May"),'Overflow Report'!$N352,"0")</f>
        <v>0</v>
      </c>
      <c r="BO354" s="176" t="str">
        <f>IF(AND('Overflow Report'!$L352="Release [Sewer], Wet Weather",'Overflow Report'!$AA352="June"),'Overflow Report'!$N352,"0")</f>
        <v>0</v>
      </c>
      <c r="BP354" s="176" t="str">
        <f>IF(AND('Overflow Report'!$L352="Release [Sewer], Wet Weather",'Overflow Report'!$AA352="July"),'Overflow Report'!$N352,"0")</f>
        <v>0</v>
      </c>
      <c r="BQ354" s="176" t="str">
        <f>IF(AND('Overflow Report'!$L352="Release [Sewer], Wet Weather",'Overflow Report'!$AA352="August"),'Overflow Report'!$N352,"0")</f>
        <v>0</v>
      </c>
      <c r="BR354" s="176" t="str">
        <f>IF(AND('Overflow Report'!$L352="Release [Sewer], Wet Weather",'Overflow Report'!$AA352="September"),'Overflow Report'!$N352,"0")</f>
        <v>0</v>
      </c>
      <c r="BS354" s="176" t="str">
        <f>IF(AND('Overflow Report'!$L352="Release [Sewer], Wet Weather",'Overflow Report'!$AA352="October"),'Overflow Report'!$N352,"0")</f>
        <v>0</v>
      </c>
      <c r="BT354" s="176" t="str">
        <f>IF(AND('Overflow Report'!$L352="Release [Sewer], Wet Weather",'Overflow Report'!$AA352="November"),'Overflow Report'!$N352,"0")</f>
        <v>0</v>
      </c>
      <c r="BU354" s="176" t="str">
        <f>IF(AND('Overflow Report'!$L352="Release [Sewer], Wet Weather",'Overflow Report'!$AA352="December"),'Overflow Report'!$N352,"0")</f>
        <v>0</v>
      </c>
      <c r="BV354" s="176"/>
      <c r="BW354" s="176"/>
      <c r="BX354" s="176"/>
      <c r="BY354" s="176"/>
      <c r="BZ354" s="176"/>
      <c r="CA354" s="176"/>
      <c r="CB354" s="176"/>
      <c r="CC354" s="176"/>
      <c r="CD354" s="176"/>
      <c r="CE354" s="176"/>
      <c r="CF354" s="176"/>
      <c r="CG354" s="176"/>
      <c r="CH354" s="176"/>
      <c r="CI354" s="176"/>
      <c r="CJ354" s="176"/>
      <c r="DK354" s="159"/>
      <c r="DL354" s="159"/>
      <c r="DM354" s="159"/>
      <c r="DN354" s="159"/>
      <c r="DO354" s="159"/>
      <c r="DP354" s="159"/>
      <c r="DQ354" s="159"/>
      <c r="DR354" s="159"/>
      <c r="DS354" s="159"/>
      <c r="DT354" s="159"/>
      <c r="DU354" s="159"/>
      <c r="DV354" s="159"/>
      <c r="DW354" s="159"/>
      <c r="DX354" s="159"/>
    </row>
    <row r="355" spans="3:128" s="173" customFormat="1" ht="15">
      <c r="C355" s="174"/>
      <c r="D355" s="174"/>
      <c r="E355" s="174"/>
      <c r="R355" s="176"/>
      <c r="S355" s="176"/>
      <c r="T355" s="176"/>
      <c r="U355" s="176"/>
      <c r="V355" s="176"/>
      <c r="W355" s="176" t="str">
        <f>IF(AND('Overflow Report'!$L353="SSO, Dry Weather",'Overflow Report'!$AA353="January"),'Overflow Report'!$N353,"0")</f>
        <v>0</v>
      </c>
      <c r="X355" s="176" t="str">
        <f>IF(AND('Overflow Report'!$L353="SSO, Dry Weather",'Overflow Report'!$AA353="February"),'Overflow Report'!$N353,"0")</f>
        <v>0</v>
      </c>
      <c r="Y355" s="176" t="str">
        <f>IF(AND('Overflow Report'!$L353="SSO, Dry Weather",'Overflow Report'!$AA353="March"),'Overflow Report'!$N353,"0")</f>
        <v>0</v>
      </c>
      <c r="Z355" s="176" t="str">
        <f>IF(AND('Overflow Report'!$L353="SSO, Dry Weather",'Overflow Report'!$AA353="April"),'Overflow Report'!$N353,"0")</f>
        <v>0</v>
      </c>
      <c r="AA355" s="176" t="str">
        <f>IF(AND('Overflow Report'!$L353="SSO, Dry Weather",'Overflow Report'!$AA353="May"),'Overflow Report'!$N353,"0")</f>
        <v>0</v>
      </c>
      <c r="AB355" s="176" t="str">
        <f>IF(AND('Overflow Report'!$L353="SSO, Dry Weather",'Overflow Report'!$AA353="June"),'Overflow Report'!$N353,"0")</f>
        <v>0</v>
      </c>
      <c r="AC355" s="176" t="str">
        <f>IF(AND('Overflow Report'!$L353="SSO, Dry Weather",'Overflow Report'!$AA353="July"),'Overflow Report'!$N353,"0")</f>
        <v>0</v>
      </c>
      <c r="AD355" s="176" t="str">
        <f>IF(AND('Overflow Report'!$L353="SSO, Dry Weather",'Overflow Report'!$AA353="August"),'Overflow Report'!$N353,"0")</f>
        <v>0</v>
      </c>
      <c r="AE355" s="176" t="str">
        <f>IF(AND('Overflow Report'!$L353="SSO, Dry Weather",'Overflow Report'!$AA353="September"),'Overflow Report'!$N353,"0")</f>
        <v>0</v>
      </c>
      <c r="AF355" s="176" t="str">
        <f>IF(AND('Overflow Report'!$L353="SSO, Dry Weather",'Overflow Report'!$AA353="October"),'Overflow Report'!$N353,"0")</f>
        <v>0</v>
      </c>
      <c r="AG355" s="176" t="str">
        <f>IF(AND('Overflow Report'!$L353="SSO, Dry Weather",'Overflow Report'!$AA353="November"),'Overflow Report'!$N353,"0")</f>
        <v>0</v>
      </c>
      <c r="AH355" s="176" t="str">
        <f>IF(AND('Overflow Report'!$L353="SSO, Dry Weather",'Overflow Report'!$AA353="December"),'Overflow Report'!$N353,"0")</f>
        <v>0</v>
      </c>
      <c r="AI355" s="176"/>
      <c r="AJ355" s="176" t="str">
        <f>IF(AND('Overflow Report'!$L353="SSO, Wet Weather",'Overflow Report'!$AA353="January"),'Overflow Report'!$N353,"0")</f>
        <v>0</v>
      </c>
      <c r="AK355" s="176" t="str">
        <f>IF(AND('Overflow Report'!$L353="SSO, Wet Weather",'Overflow Report'!$AA353="February"),'Overflow Report'!$N353,"0")</f>
        <v>0</v>
      </c>
      <c r="AL355" s="176" t="str">
        <f>IF(AND('Overflow Report'!$L353="SSO, Wet Weather",'Overflow Report'!$AA353="March"),'Overflow Report'!$N353,"0")</f>
        <v>0</v>
      </c>
      <c r="AM355" s="176" t="str">
        <f>IF(AND('Overflow Report'!$L353="SSO, Wet Weather",'Overflow Report'!$AA353="April"),'Overflow Report'!$N353,"0")</f>
        <v>0</v>
      </c>
      <c r="AN355" s="176" t="str">
        <f>IF(AND('Overflow Report'!$L353="SSO, Wet Weather",'Overflow Report'!$AA353="May"),'Overflow Report'!$N353,"0")</f>
        <v>0</v>
      </c>
      <c r="AO355" s="176" t="str">
        <f>IF(AND('Overflow Report'!$L353="SSO, Wet Weather",'Overflow Report'!$AA353="June"),'Overflow Report'!$N353,"0")</f>
        <v>0</v>
      </c>
      <c r="AP355" s="176" t="str">
        <f>IF(AND('Overflow Report'!$L353="SSO, Wet Weather",'Overflow Report'!$AA353="July"),'Overflow Report'!$N353,"0")</f>
        <v>0</v>
      </c>
      <c r="AQ355" s="176" t="str">
        <f>IF(AND('Overflow Report'!$L353="SSO, Wet Weather",'Overflow Report'!$AA353="August"),'Overflow Report'!$N353,"0")</f>
        <v>0</v>
      </c>
      <c r="AR355" s="176" t="str">
        <f>IF(AND('Overflow Report'!$L353="SSO, Wet Weather",'Overflow Report'!$AA353="September"),'Overflow Report'!$N353,"0")</f>
        <v>0</v>
      </c>
      <c r="AS355" s="176" t="str">
        <f>IF(AND('Overflow Report'!$L353="SSO, Wet Weather",'Overflow Report'!$AA353="October"),'Overflow Report'!$N353,"0")</f>
        <v>0</v>
      </c>
      <c r="AT355" s="176" t="str">
        <f>IF(AND('Overflow Report'!$L353="SSO, Wet Weather",'Overflow Report'!$AA353="November"),'Overflow Report'!$N353,"0")</f>
        <v>0</v>
      </c>
      <c r="AU355" s="176" t="str">
        <f>IF(AND('Overflow Report'!$L353="SSO, Wet Weather",'Overflow Report'!$AA353="December"),'Overflow Report'!$N353,"0")</f>
        <v>0</v>
      </c>
      <c r="AV355" s="176"/>
      <c r="AW355" s="176" t="str">
        <f>IF(AND('Overflow Report'!$L353="Release [Sewer], Dry Weather",'Overflow Report'!$AA353="January"),'Overflow Report'!$N353,"0")</f>
        <v>0</v>
      </c>
      <c r="AX355" s="176" t="str">
        <f>IF(AND('Overflow Report'!$L353="Release [Sewer], Dry Weather",'Overflow Report'!$AA353="February"),'Overflow Report'!$N353,"0")</f>
        <v>0</v>
      </c>
      <c r="AY355" s="176" t="str">
        <f>IF(AND('Overflow Report'!$L353="Release [Sewer], Dry Weather",'Overflow Report'!$AA353="March"),'Overflow Report'!$N353,"0")</f>
        <v>0</v>
      </c>
      <c r="AZ355" s="176" t="str">
        <f>IF(AND('Overflow Report'!$L353="Release [Sewer], Dry Weather",'Overflow Report'!$AA353="April"),'Overflow Report'!$N353,"0")</f>
        <v>0</v>
      </c>
      <c r="BA355" s="176" t="str">
        <f>IF(AND('Overflow Report'!$L353="Release [Sewer], Dry Weather",'Overflow Report'!$AA353="May"),'Overflow Report'!$N353,"0")</f>
        <v>0</v>
      </c>
      <c r="BB355" s="176" t="str">
        <f>IF(AND('Overflow Report'!$L353="Release [Sewer], Dry Weather",'Overflow Report'!$AA353="June"),'Overflow Report'!$N353,"0")</f>
        <v>0</v>
      </c>
      <c r="BC355" s="176" t="str">
        <f>IF(AND('Overflow Report'!$L353="Release [Sewer], Dry Weather",'Overflow Report'!$AA353="July"),'Overflow Report'!$N353,"0")</f>
        <v>0</v>
      </c>
      <c r="BD355" s="176" t="str">
        <f>IF(AND('Overflow Report'!$L353="Release [Sewer], Dry Weather",'Overflow Report'!$AA353="August"),'Overflow Report'!$N353,"0")</f>
        <v>0</v>
      </c>
      <c r="BE355" s="176" t="str">
        <f>IF(AND('Overflow Report'!$L353="Release [Sewer], Dry Weather",'Overflow Report'!$AA353="September"),'Overflow Report'!$N353,"0")</f>
        <v>0</v>
      </c>
      <c r="BF355" s="176" t="str">
        <f>IF(AND('Overflow Report'!$L353="Release [Sewer], Dry Weather",'Overflow Report'!$AA353="October"),'Overflow Report'!$N353,"0")</f>
        <v>0</v>
      </c>
      <c r="BG355" s="176" t="str">
        <f>IF(AND('Overflow Report'!$L353="Release [Sewer], Dry Weather",'Overflow Report'!$AA353="November"),'Overflow Report'!$N353,"0")</f>
        <v>0</v>
      </c>
      <c r="BH355" s="176" t="str">
        <f>IF(AND('Overflow Report'!$L353="Release [Sewer], Dry Weather",'Overflow Report'!$AA353="December"),'Overflow Report'!$N353,"0")</f>
        <v>0</v>
      </c>
      <c r="BI355" s="176"/>
      <c r="BJ355" s="176" t="str">
        <f>IF(AND('Overflow Report'!$L353="Release [Sewer], Wet Weather",'Overflow Report'!$AA353="January"),'Overflow Report'!$N353,"0")</f>
        <v>0</v>
      </c>
      <c r="BK355" s="176" t="str">
        <f>IF(AND('Overflow Report'!$L353="Release [Sewer], Wet Weather",'Overflow Report'!$AA353="February"),'Overflow Report'!$N353,"0")</f>
        <v>0</v>
      </c>
      <c r="BL355" s="176" t="str">
        <f>IF(AND('Overflow Report'!$L353="Release [Sewer], Wet Weather",'Overflow Report'!$AA353="March"),'Overflow Report'!$N353,"0")</f>
        <v>0</v>
      </c>
      <c r="BM355" s="176" t="str">
        <f>IF(AND('Overflow Report'!$L353="Release [Sewer], Wet Weather",'Overflow Report'!$AA353="April"),'Overflow Report'!$N353,"0")</f>
        <v>0</v>
      </c>
      <c r="BN355" s="176" t="str">
        <f>IF(AND('Overflow Report'!$L353="Release [Sewer], Wet Weather",'Overflow Report'!$AA353="May"),'Overflow Report'!$N353,"0")</f>
        <v>0</v>
      </c>
      <c r="BO355" s="176" t="str">
        <f>IF(AND('Overflow Report'!$L353="Release [Sewer], Wet Weather",'Overflow Report'!$AA353="June"),'Overflow Report'!$N353,"0")</f>
        <v>0</v>
      </c>
      <c r="BP355" s="176" t="str">
        <f>IF(AND('Overflow Report'!$L353="Release [Sewer], Wet Weather",'Overflow Report'!$AA353="July"),'Overflow Report'!$N353,"0")</f>
        <v>0</v>
      </c>
      <c r="BQ355" s="176" t="str">
        <f>IF(AND('Overflow Report'!$L353="Release [Sewer], Wet Weather",'Overflow Report'!$AA353="August"),'Overflow Report'!$N353,"0")</f>
        <v>0</v>
      </c>
      <c r="BR355" s="176" t="str">
        <f>IF(AND('Overflow Report'!$L353="Release [Sewer], Wet Weather",'Overflow Report'!$AA353="September"),'Overflow Report'!$N353,"0")</f>
        <v>0</v>
      </c>
      <c r="BS355" s="176" t="str">
        <f>IF(AND('Overflow Report'!$L353="Release [Sewer], Wet Weather",'Overflow Report'!$AA353="October"),'Overflow Report'!$N353,"0")</f>
        <v>0</v>
      </c>
      <c r="BT355" s="176" t="str">
        <f>IF(AND('Overflow Report'!$L353="Release [Sewer], Wet Weather",'Overflow Report'!$AA353="November"),'Overflow Report'!$N353,"0")</f>
        <v>0</v>
      </c>
      <c r="BU355" s="176" t="str">
        <f>IF(AND('Overflow Report'!$L353="Release [Sewer], Wet Weather",'Overflow Report'!$AA353="December"),'Overflow Report'!$N353,"0")</f>
        <v>0</v>
      </c>
      <c r="BV355" s="176"/>
      <c r="BW355" s="176"/>
      <c r="BX355" s="176"/>
      <c r="BY355" s="176"/>
      <c r="BZ355" s="176"/>
      <c r="CA355" s="176"/>
      <c r="CB355" s="176"/>
      <c r="CC355" s="176"/>
      <c r="CD355" s="176"/>
      <c r="CE355" s="176"/>
      <c r="CF355" s="176"/>
      <c r="CG355" s="176"/>
      <c r="CH355" s="176"/>
      <c r="CI355" s="176"/>
      <c r="CJ355" s="176"/>
      <c r="DK355" s="159"/>
      <c r="DL355" s="159"/>
      <c r="DM355" s="159"/>
      <c r="DN355" s="159"/>
      <c r="DO355" s="159"/>
      <c r="DP355" s="159"/>
      <c r="DQ355" s="159"/>
      <c r="DR355" s="159"/>
      <c r="DS355" s="159"/>
      <c r="DT355" s="159"/>
      <c r="DU355" s="159"/>
      <c r="DV355" s="159"/>
      <c r="DW355" s="159"/>
      <c r="DX355" s="159"/>
    </row>
    <row r="356" spans="3:128" s="173" customFormat="1" ht="15">
      <c r="C356" s="174"/>
      <c r="D356" s="174"/>
      <c r="E356" s="174"/>
      <c r="R356" s="176"/>
      <c r="S356" s="176"/>
      <c r="T356" s="176"/>
      <c r="U356" s="176"/>
      <c r="V356" s="176"/>
      <c r="W356" s="176" t="str">
        <f>IF(AND('Overflow Report'!$L354="SSO, Dry Weather",'Overflow Report'!$AA354="January"),'Overflow Report'!$N354,"0")</f>
        <v>0</v>
      </c>
      <c r="X356" s="176" t="str">
        <f>IF(AND('Overflow Report'!$L354="SSO, Dry Weather",'Overflow Report'!$AA354="February"),'Overflow Report'!$N354,"0")</f>
        <v>0</v>
      </c>
      <c r="Y356" s="176" t="str">
        <f>IF(AND('Overflow Report'!$L354="SSO, Dry Weather",'Overflow Report'!$AA354="March"),'Overflow Report'!$N354,"0")</f>
        <v>0</v>
      </c>
      <c r="Z356" s="176" t="str">
        <f>IF(AND('Overflow Report'!$L354="SSO, Dry Weather",'Overflow Report'!$AA354="April"),'Overflow Report'!$N354,"0")</f>
        <v>0</v>
      </c>
      <c r="AA356" s="176" t="str">
        <f>IF(AND('Overflow Report'!$L354="SSO, Dry Weather",'Overflow Report'!$AA354="May"),'Overflow Report'!$N354,"0")</f>
        <v>0</v>
      </c>
      <c r="AB356" s="176" t="str">
        <f>IF(AND('Overflow Report'!$L354="SSO, Dry Weather",'Overflow Report'!$AA354="June"),'Overflow Report'!$N354,"0")</f>
        <v>0</v>
      </c>
      <c r="AC356" s="176" t="str">
        <f>IF(AND('Overflow Report'!$L354="SSO, Dry Weather",'Overflow Report'!$AA354="July"),'Overflow Report'!$N354,"0")</f>
        <v>0</v>
      </c>
      <c r="AD356" s="176" t="str">
        <f>IF(AND('Overflow Report'!$L354="SSO, Dry Weather",'Overflow Report'!$AA354="August"),'Overflow Report'!$N354,"0")</f>
        <v>0</v>
      </c>
      <c r="AE356" s="176" t="str">
        <f>IF(AND('Overflow Report'!$L354="SSO, Dry Weather",'Overflow Report'!$AA354="September"),'Overflow Report'!$N354,"0")</f>
        <v>0</v>
      </c>
      <c r="AF356" s="176" t="str">
        <f>IF(AND('Overflow Report'!$L354="SSO, Dry Weather",'Overflow Report'!$AA354="October"),'Overflow Report'!$N354,"0")</f>
        <v>0</v>
      </c>
      <c r="AG356" s="176" t="str">
        <f>IF(AND('Overflow Report'!$L354="SSO, Dry Weather",'Overflow Report'!$AA354="November"),'Overflow Report'!$N354,"0")</f>
        <v>0</v>
      </c>
      <c r="AH356" s="176" t="str">
        <f>IF(AND('Overflow Report'!$L354="SSO, Dry Weather",'Overflow Report'!$AA354="December"),'Overflow Report'!$N354,"0")</f>
        <v>0</v>
      </c>
      <c r="AI356" s="176"/>
      <c r="AJ356" s="176" t="str">
        <f>IF(AND('Overflow Report'!$L354="SSO, Wet Weather",'Overflow Report'!$AA354="January"),'Overflow Report'!$N354,"0")</f>
        <v>0</v>
      </c>
      <c r="AK356" s="176" t="str">
        <f>IF(AND('Overflow Report'!$L354="SSO, Wet Weather",'Overflow Report'!$AA354="February"),'Overflow Report'!$N354,"0")</f>
        <v>0</v>
      </c>
      <c r="AL356" s="176" t="str">
        <f>IF(AND('Overflow Report'!$L354="SSO, Wet Weather",'Overflow Report'!$AA354="March"),'Overflow Report'!$N354,"0")</f>
        <v>0</v>
      </c>
      <c r="AM356" s="176" t="str">
        <f>IF(AND('Overflow Report'!$L354="SSO, Wet Weather",'Overflow Report'!$AA354="April"),'Overflow Report'!$N354,"0")</f>
        <v>0</v>
      </c>
      <c r="AN356" s="176" t="str">
        <f>IF(AND('Overflow Report'!$L354="SSO, Wet Weather",'Overflow Report'!$AA354="May"),'Overflow Report'!$N354,"0")</f>
        <v>0</v>
      </c>
      <c r="AO356" s="176" t="str">
        <f>IF(AND('Overflow Report'!$L354="SSO, Wet Weather",'Overflow Report'!$AA354="June"),'Overflow Report'!$N354,"0")</f>
        <v>0</v>
      </c>
      <c r="AP356" s="176" t="str">
        <f>IF(AND('Overflow Report'!$L354="SSO, Wet Weather",'Overflow Report'!$AA354="July"),'Overflow Report'!$N354,"0")</f>
        <v>0</v>
      </c>
      <c r="AQ356" s="176" t="str">
        <f>IF(AND('Overflow Report'!$L354="SSO, Wet Weather",'Overflow Report'!$AA354="August"),'Overflow Report'!$N354,"0")</f>
        <v>0</v>
      </c>
      <c r="AR356" s="176" t="str">
        <f>IF(AND('Overflow Report'!$L354="SSO, Wet Weather",'Overflow Report'!$AA354="September"),'Overflow Report'!$N354,"0")</f>
        <v>0</v>
      </c>
      <c r="AS356" s="176" t="str">
        <f>IF(AND('Overflow Report'!$L354="SSO, Wet Weather",'Overflow Report'!$AA354="October"),'Overflow Report'!$N354,"0")</f>
        <v>0</v>
      </c>
      <c r="AT356" s="176" t="str">
        <f>IF(AND('Overflow Report'!$L354="SSO, Wet Weather",'Overflow Report'!$AA354="November"),'Overflow Report'!$N354,"0")</f>
        <v>0</v>
      </c>
      <c r="AU356" s="176" t="str">
        <f>IF(AND('Overflow Report'!$L354="SSO, Wet Weather",'Overflow Report'!$AA354="December"),'Overflow Report'!$N354,"0")</f>
        <v>0</v>
      </c>
      <c r="AV356" s="176"/>
      <c r="AW356" s="176" t="str">
        <f>IF(AND('Overflow Report'!$L354="Release [Sewer], Dry Weather",'Overflow Report'!$AA354="January"),'Overflow Report'!$N354,"0")</f>
        <v>0</v>
      </c>
      <c r="AX356" s="176" t="str">
        <f>IF(AND('Overflow Report'!$L354="Release [Sewer], Dry Weather",'Overflow Report'!$AA354="February"),'Overflow Report'!$N354,"0")</f>
        <v>0</v>
      </c>
      <c r="AY356" s="176" t="str">
        <f>IF(AND('Overflow Report'!$L354="Release [Sewer], Dry Weather",'Overflow Report'!$AA354="March"),'Overflow Report'!$N354,"0")</f>
        <v>0</v>
      </c>
      <c r="AZ356" s="176" t="str">
        <f>IF(AND('Overflow Report'!$L354="Release [Sewer], Dry Weather",'Overflow Report'!$AA354="April"),'Overflow Report'!$N354,"0")</f>
        <v>0</v>
      </c>
      <c r="BA356" s="176" t="str">
        <f>IF(AND('Overflow Report'!$L354="Release [Sewer], Dry Weather",'Overflow Report'!$AA354="May"),'Overflow Report'!$N354,"0")</f>
        <v>0</v>
      </c>
      <c r="BB356" s="176" t="str">
        <f>IF(AND('Overflow Report'!$L354="Release [Sewer], Dry Weather",'Overflow Report'!$AA354="June"),'Overflow Report'!$N354,"0")</f>
        <v>0</v>
      </c>
      <c r="BC356" s="176" t="str">
        <f>IF(AND('Overflow Report'!$L354="Release [Sewer], Dry Weather",'Overflow Report'!$AA354="July"),'Overflow Report'!$N354,"0")</f>
        <v>0</v>
      </c>
      <c r="BD356" s="176" t="str">
        <f>IF(AND('Overflow Report'!$L354="Release [Sewer], Dry Weather",'Overflow Report'!$AA354="August"),'Overflow Report'!$N354,"0")</f>
        <v>0</v>
      </c>
      <c r="BE356" s="176" t="str">
        <f>IF(AND('Overflow Report'!$L354="Release [Sewer], Dry Weather",'Overflow Report'!$AA354="September"),'Overflow Report'!$N354,"0")</f>
        <v>0</v>
      </c>
      <c r="BF356" s="176" t="str">
        <f>IF(AND('Overflow Report'!$L354="Release [Sewer], Dry Weather",'Overflow Report'!$AA354="October"),'Overflow Report'!$N354,"0")</f>
        <v>0</v>
      </c>
      <c r="BG356" s="176" t="str">
        <f>IF(AND('Overflow Report'!$L354="Release [Sewer], Dry Weather",'Overflow Report'!$AA354="November"),'Overflow Report'!$N354,"0")</f>
        <v>0</v>
      </c>
      <c r="BH356" s="176" t="str">
        <f>IF(AND('Overflow Report'!$L354="Release [Sewer], Dry Weather",'Overflow Report'!$AA354="December"),'Overflow Report'!$N354,"0")</f>
        <v>0</v>
      </c>
      <c r="BI356" s="176"/>
      <c r="BJ356" s="176" t="str">
        <f>IF(AND('Overflow Report'!$L354="Release [Sewer], Wet Weather",'Overflow Report'!$AA354="January"),'Overflow Report'!$N354,"0")</f>
        <v>0</v>
      </c>
      <c r="BK356" s="176" t="str">
        <f>IF(AND('Overflow Report'!$L354="Release [Sewer], Wet Weather",'Overflow Report'!$AA354="February"),'Overflow Report'!$N354,"0")</f>
        <v>0</v>
      </c>
      <c r="BL356" s="176" t="str">
        <f>IF(AND('Overflow Report'!$L354="Release [Sewer], Wet Weather",'Overflow Report'!$AA354="March"),'Overflow Report'!$N354,"0")</f>
        <v>0</v>
      </c>
      <c r="BM356" s="176" t="str">
        <f>IF(AND('Overflow Report'!$L354="Release [Sewer], Wet Weather",'Overflow Report'!$AA354="April"),'Overflow Report'!$N354,"0")</f>
        <v>0</v>
      </c>
      <c r="BN356" s="176" t="str">
        <f>IF(AND('Overflow Report'!$L354="Release [Sewer], Wet Weather",'Overflow Report'!$AA354="May"),'Overflow Report'!$N354,"0")</f>
        <v>0</v>
      </c>
      <c r="BO356" s="176" t="str">
        <f>IF(AND('Overflow Report'!$L354="Release [Sewer], Wet Weather",'Overflow Report'!$AA354="June"),'Overflow Report'!$N354,"0")</f>
        <v>0</v>
      </c>
      <c r="BP356" s="176" t="str">
        <f>IF(AND('Overflow Report'!$L354="Release [Sewer], Wet Weather",'Overflow Report'!$AA354="July"),'Overflow Report'!$N354,"0")</f>
        <v>0</v>
      </c>
      <c r="BQ356" s="176" t="str">
        <f>IF(AND('Overflow Report'!$L354="Release [Sewer], Wet Weather",'Overflow Report'!$AA354="August"),'Overflow Report'!$N354,"0")</f>
        <v>0</v>
      </c>
      <c r="BR356" s="176" t="str">
        <f>IF(AND('Overflow Report'!$L354="Release [Sewer], Wet Weather",'Overflow Report'!$AA354="September"),'Overflow Report'!$N354,"0")</f>
        <v>0</v>
      </c>
      <c r="BS356" s="176" t="str">
        <f>IF(AND('Overflow Report'!$L354="Release [Sewer], Wet Weather",'Overflow Report'!$AA354="October"),'Overflow Report'!$N354,"0")</f>
        <v>0</v>
      </c>
      <c r="BT356" s="176" t="str">
        <f>IF(AND('Overflow Report'!$L354="Release [Sewer], Wet Weather",'Overflow Report'!$AA354="November"),'Overflow Report'!$N354,"0")</f>
        <v>0</v>
      </c>
      <c r="BU356" s="176" t="str">
        <f>IF(AND('Overflow Report'!$L354="Release [Sewer], Wet Weather",'Overflow Report'!$AA354="December"),'Overflow Report'!$N354,"0")</f>
        <v>0</v>
      </c>
      <c r="BV356" s="176"/>
      <c r="BW356" s="176"/>
      <c r="BX356" s="176"/>
      <c r="BY356" s="176"/>
      <c r="BZ356" s="176"/>
      <c r="CA356" s="176"/>
      <c r="CB356" s="176"/>
      <c r="CC356" s="176"/>
      <c r="CD356" s="176"/>
      <c r="CE356" s="176"/>
      <c r="CF356" s="176"/>
      <c r="CG356" s="176"/>
      <c r="CH356" s="176"/>
      <c r="CI356" s="176"/>
      <c r="CJ356" s="176"/>
      <c r="DK356" s="159"/>
      <c r="DL356" s="159"/>
      <c r="DM356" s="159"/>
      <c r="DN356" s="159"/>
      <c r="DO356" s="159"/>
      <c r="DP356" s="159"/>
      <c r="DQ356" s="159"/>
      <c r="DR356" s="159"/>
      <c r="DS356" s="159"/>
      <c r="DT356" s="159"/>
      <c r="DU356" s="159"/>
      <c r="DV356" s="159"/>
      <c r="DW356" s="159"/>
      <c r="DX356" s="159"/>
    </row>
    <row r="357" spans="3:128" s="173" customFormat="1" ht="15">
      <c r="C357" s="174"/>
      <c r="D357" s="174"/>
      <c r="E357" s="174"/>
      <c r="R357" s="176"/>
      <c r="S357" s="176"/>
      <c r="T357" s="176"/>
      <c r="U357" s="176"/>
      <c r="V357" s="176"/>
      <c r="W357" s="176" t="str">
        <f>IF(AND('Overflow Report'!$L355="SSO, Dry Weather",'Overflow Report'!$AA355="January"),'Overflow Report'!$N355,"0")</f>
        <v>0</v>
      </c>
      <c r="X357" s="176" t="str">
        <f>IF(AND('Overflow Report'!$L355="SSO, Dry Weather",'Overflow Report'!$AA355="February"),'Overflow Report'!$N355,"0")</f>
        <v>0</v>
      </c>
      <c r="Y357" s="176" t="str">
        <f>IF(AND('Overflow Report'!$L355="SSO, Dry Weather",'Overflow Report'!$AA355="March"),'Overflow Report'!$N355,"0")</f>
        <v>0</v>
      </c>
      <c r="Z357" s="176" t="str">
        <f>IF(AND('Overflow Report'!$L355="SSO, Dry Weather",'Overflow Report'!$AA355="April"),'Overflow Report'!$N355,"0")</f>
        <v>0</v>
      </c>
      <c r="AA357" s="176" t="str">
        <f>IF(AND('Overflow Report'!$L355="SSO, Dry Weather",'Overflow Report'!$AA355="May"),'Overflow Report'!$N355,"0")</f>
        <v>0</v>
      </c>
      <c r="AB357" s="176" t="str">
        <f>IF(AND('Overflow Report'!$L355="SSO, Dry Weather",'Overflow Report'!$AA355="June"),'Overflow Report'!$N355,"0")</f>
        <v>0</v>
      </c>
      <c r="AC357" s="176" t="str">
        <f>IF(AND('Overflow Report'!$L355="SSO, Dry Weather",'Overflow Report'!$AA355="July"),'Overflow Report'!$N355,"0")</f>
        <v>0</v>
      </c>
      <c r="AD357" s="176" t="str">
        <f>IF(AND('Overflow Report'!$L355="SSO, Dry Weather",'Overflow Report'!$AA355="August"),'Overflow Report'!$N355,"0")</f>
        <v>0</v>
      </c>
      <c r="AE357" s="176" t="str">
        <f>IF(AND('Overflow Report'!$L355="SSO, Dry Weather",'Overflow Report'!$AA355="September"),'Overflow Report'!$N355,"0")</f>
        <v>0</v>
      </c>
      <c r="AF357" s="176" t="str">
        <f>IF(AND('Overflow Report'!$L355="SSO, Dry Weather",'Overflow Report'!$AA355="October"),'Overflow Report'!$N355,"0")</f>
        <v>0</v>
      </c>
      <c r="AG357" s="176" t="str">
        <f>IF(AND('Overflow Report'!$L355="SSO, Dry Weather",'Overflow Report'!$AA355="November"),'Overflow Report'!$N355,"0")</f>
        <v>0</v>
      </c>
      <c r="AH357" s="176" t="str">
        <f>IF(AND('Overflow Report'!$L355="SSO, Dry Weather",'Overflow Report'!$AA355="December"),'Overflow Report'!$N355,"0")</f>
        <v>0</v>
      </c>
      <c r="AI357" s="176"/>
      <c r="AJ357" s="176" t="str">
        <f>IF(AND('Overflow Report'!$L355="SSO, Wet Weather",'Overflow Report'!$AA355="January"),'Overflow Report'!$N355,"0")</f>
        <v>0</v>
      </c>
      <c r="AK357" s="176" t="str">
        <f>IF(AND('Overflow Report'!$L355="SSO, Wet Weather",'Overflow Report'!$AA355="February"),'Overflow Report'!$N355,"0")</f>
        <v>0</v>
      </c>
      <c r="AL357" s="176" t="str">
        <f>IF(AND('Overflow Report'!$L355="SSO, Wet Weather",'Overflow Report'!$AA355="March"),'Overflow Report'!$N355,"0")</f>
        <v>0</v>
      </c>
      <c r="AM357" s="176" t="str">
        <f>IF(AND('Overflow Report'!$L355="SSO, Wet Weather",'Overflow Report'!$AA355="April"),'Overflow Report'!$N355,"0")</f>
        <v>0</v>
      </c>
      <c r="AN357" s="176" t="str">
        <f>IF(AND('Overflow Report'!$L355="SSO, Wet Weather",'Overflow Report'!$AA355="May"),'Overflow Report'!$N355,"0")</f>
        <v>0</v>
      </c>
      <c r="AO357" s="176" t="str">
        <f>IF(AND('Overflow Report'!$L355="SSO, Wet Weather",'Overflow Report'!$AA355="June"),'Overflow Report'!$N355,"0")</f>
        <v>0</v>
      </c>
      <c r="AP357" s="176" t="str">
        <f>IF(AND('Overflow Report'!$L355="SSO, Wet Weather",'Overflow Report'!$AA355="July"),'Overflow Report'!$N355,"0")</f>
        <v>0</v>
      </c>
      <c r="AQ357" s="176" t="str">
        <f>IF(AND('Overflow Report'!$L355="SSO, Wet Weather",'Overflow Report'!$AA355="August"),'Overflow Report'!$N355,"0")</f>
        <v>0</v>
      </c>
      <c r="AR357" s="176" t="str">
        <f>IF(AND('Overflow Report'!$L355="SSO, Wet Weather",'Overflow Report'!$AA355="September"),'Overflow Report'!$N355,"0")</f>
        <v>0</v>
      </c>
      <c r="AS357" s="176" t="str">
        <f>IF(AND('Overflow Report'!$L355="SSO, Wet Weather",'Overflow Report'!$AA355="October"),'Overflow Report'!$N355,"0")</f>
        <v>0</v>
      </c>
      <c r="AT357" s="176" t="str">
        <f>IF(AND('Overflow Report'!$L355="SSO, Wet Weather",'Overflow Report'!$AA355="November"),'Overflow Report'!$N355,"0")</f>
        <v>0</v>
      </c>
      <c r="AU357" s="176" t="str">
        <f>IF(AND('Overflow Report'!$L355="SSO, Wet Weather",'Overflow Report'!$AA355="December"),'Overflow Report'!$N355,"0")</f>
        <v>0</v>
      </c>
      <c r="AV357" s="176"/>
      <c r="AW357" s="176" t="str">
        <f>IF(AND('Overflow Report'!$L355="Release [Sewer], Dry Weather",'Overflow Report'!$AA355="January"),'Overflow Report'!$N355,"0")</f>
        <v>0</v>
      </c>
      <c r="AX357" s="176" t="str">
        <f>IF(AND('Overflow Report'!$L355="Release [Sewer], Dry Weather",'Overflow Report'!$AA355="February"),'Overflow Report'!$N355,"0")</f>
        <v>0</v>
      </c>
      <c r="AY357" s="176" t="str">
        <f>IF(AND('Overflow Report'!$L355="Release [Sewer], Dry Weather",'Overflow Report'!$AA355="March"),'Overflow Report'!$N355,"0")</f>
        <v>0</v>
      </c>
      <c r="AZ357" s="176" t="str">
        <f>IF(AND('Overflow Report'!$L355="Release [Sewer], Dry Weather",'Overflow Report'!$AA355="April"),'Overflow Report'!$N355,"0")</f>
        <v>0</v>
      </c>
      <c r="BA357" s="176" t="str">
        <f>IF(AND('Overflow Report'!$L355="Release [Sewer], Dry Weather",'Overflow Report'!$AA355="May"),'Overflow Report'!$N355,"0")</f>
        <v>0</v>
      </c>
      <c r="BB357" s="176" t="str">
        <f>IF(AND('Overflow Report'!$L355="Release [Sewer], Dry Weather",'Overflow Report'!$AA355="June"),'Overflow Report'!$N355,"0")</f>
        <v>0</v>
      </c>
      <c r="BC357" s="176" t="str">
        <f>IF(AND('Overflow Report'!$L355="Release [Sewer], Dry Weather",'Overflow Report'!$AA355="July"),'Overflow Report'!$N355,"0")</f>
        <v>0</v>
      </c>
      <c r="BD357" s="176" t="str">
        <f>IF(AND('Overflow Report'!$L355="Release [Sewer], Dry Weather",'Overflow Report'!$AA355="August"),'Overflow Report'!$N355,"0")</f>
        <v>0</v>
      </c>
      <c r="BE357" s="176" t="str">
        <f>IF(AND('Overflow Report'!$L355="Release [Sewer], Dry Weather",'Overflow Report'!$AA355="September"),'Overflow Report'!$N355,"0")</f>
        <v>0</v>
      </c>
      <c r="BF357" s="176" t="str">
        <f>IF(AND('Overflow Report'!$L355="Release [Sewer], Dry Weather",'Overflow Report'!$AA355="October"),'Overflow Report'!$N355,"0")</f>
        <v>0</v>
      </c>
      <c r="BG357" s="176" t="str">
        <f>IF(AND('Overflow Report'!$L355="Release [Sewer], Dry Weather",'Overflow Report'!$AA355="November"),'Overflow Report'!$N355,"0")</f>
        <v>0</v>
      </c>
      <c r="BH357" s="176" t="str">
        <f>IF(AND('Overflow Report'!$L355="Release [Sewer], Dry Weather",'Overflow Report'!$AA355="December"),'Overflow Report'!$N355,"0")</f>
        <v>0</v>
      </c>
      <c r="BI357" s="176"/>
      <c r="BJ357" s="176" t="str">
        <f>IF(AND('Overflow Report'!$L355="Release [Sewer], Wet Weather",'Overflow Report'!$AA355="January"),'Overflow Report'!$N355,"0")</f>
        <v>0</v>
      </c>
      <c r="BK357" s="176" t="str">
        <f>IF(AND('Overflow Report'!$L355="Release [Sewer], Wet Weather",'Overflow Report'!$AA355="February"),'Overflow Report'!$N355,"0")</f>
        <v>0</v>
      </c>
      <c r="BL357" s="176" t="str">
        <f>IF(AND('Overflow Report'!$L355="Release [Sewer], Wet Weather",'Overflow Report'!$AA355="March"),'Overflow Report'!$N355,"0")</f>
        <v>0</v>
      </c>
      <c r="BM357" s="176" t="str">
        <f>IF(AND('Overflow Report'!$L355="Release [Sewer], Wet Weather",'Overflow Report'!$AA355="April"),'Overflow Report'!$N355,"0")</f>
        <v>0</v>
      </c>
      <c r="BN357" s="176" t="str">
        <f>IF(AND('Overflow Report'!$L355="Release [Sewer], Wet Weather",'Overflow Report'!$AA355="May"),'Overflow Report'!$N355,"0")</f>
        <v>0</v>
      </c>
      <c r="BO357" s="176" t="str">
        <f>IF(AND('Overflow Report'!$L355="Release [Sewer], Wet Weather",'Overflow Report'!$AA355="June"),'Overflow Report'!$N355,"0")</f>
        <v>0</v>
      </c>
      <c r="BP357" s="176" t="str">
        <f>IF(AND('Overflow Report'!$L355="Release [Sewer], Wet Weather",'Overflow Report'!$AA355="July"),'Overflow Report'!$N355,"0")</f>
        <v>0</v>
      </c>
      <c r="BQ357" s="176" t="str">
        <f>IF(AND('Overflow Report'!$L355="Release [Sewer], Wet Weather",'Overflow Report'!$AA355="August"),'Overflow Report'!$N355,"0")</f>
        <v>0</v>
      </c>
      <c r="BR357" s="176" t="str">
        <f>IF(AND('Overflow Report'!$L355="Release [Sewer], Wet Weather",'Overflow Report'!$AA355="September"),'Overflow Report'!$N355,"0")</f>
        <v>0</v>
      </c>
      <c r="BS357" s="176" t="str">
        <f>IF(AND('Overflow Report'!$L355="Release [Sewer], Wet Weather",'Overflow Report'!$AA355="October"),'Overflow Report'!$N355,"0")</f>
        <v>0</v>
      </c>
      <c r="BT357" s="176" t="str">
        <f>IF(AND('Overflow Report'!$L355="Release [Sewer], Wet Weather",'Overflow Report'!$AA355="November"),'Overflow Report'!$N355,"0")</f>
        <v>0</v>
      </c>
      <c r="BU357" s="176" t="str">
        <f>IF(AND('Overflow Report'!$L355="Release [Sewer], Wet Weather",'Overflow Report'!$AA355="December"),'Overflow Report'!$N355,"0")</f>
        <v>0</v>
      </c>
      <c r="BV357" s="176"/>
      <c r="BW357" s="176"/>
      <c r="BX357" s="176"/>
      <c r="BY357" s="176"/>
      <c r="BZ357" s="176"/>
      <c r="CA357" s="176"/>
      <c r="CB357" s="176"/>
      <c r="CC357" s="176"/>
      <c r="CD357" s="176"/>
      <c r="CE357" s="176"/>
      <c r="CF357" s="176"/>
      <c r="CG357" s="176"/>
      <c r="CH357" s="176"/>
      <c r="CI357" s="176"/>
      <c r="CJ357" s="176"/>
      <c r="DK357" s="159"/>
      <c r="DL357" s="159"/>
      <c r="DM357" s="159"/>
      <c r="DN357" s="159"/>
      <c r="DO357" s="159"/>
      <c r="DP357" s="159"/>
      <c r="DQ357" s="159"/>
      <c r="DR357" s="159"/>
      <c r="DS357" s="159"/>
      <c r="DT357" s="159"/>
      <c r="DU357" s="159"/>
      <c r="DV357" s="159"/>
      <c r="DW357" s="159"/>
      <c r="DX357" s="159"/>
    </row>
    <row r="358" spans="3:128" s="173" customFormat="1" ht="15">
      <c r="C358" s="174"/>
      <c r="D358" s="174"/>
      <c r="E358" s="174"/>
      <c r="R358" s="176"/>
      <c r="S358" s="176"/>
      <c r="T358" s="176"/>
      <c r="U358" s="176"/>
      <c r="V358" s="176"/>
      <c r="W358" s="176" t="str">
        <f>IF(AND('Overflow Report'!$L356="SSO, Dry Weather",'Overflow Report'!$AA356="January"),'Overflow Report'!$N356,"0")</f>
        <v>0</v>
      </c>
      <c r="X358" s="176" t="str">
        <f>IF(AND('Overflow Report'!$L356="SSO, Dry Weather",'Overflow Report'!$AA356="February"),'Overflow Report'!$N356,"0")</f>
        <v>0</v>
      </c>
      <c r="Y358" s="176" t="str">
        <f>IF(AND('Overflow Report'!$L356="SSO, Dry Weather",'Overflow Report'!$AA356="March"),'Overflow Report'!$N356,"0")</f>
        <v>0</v>
      </c>
      <c r="Z358" s="176" t="str">
        <f>IF(AND('Overflow Report'!$L356="SSO, Dry Weather",'Overflow Report'!$AA356="April"),'Overflow Report'!$N356,"0")</f>
        <v>0</v>
      </c>
      <c r="AA358" s="176" t="str">
        <f>IF(AND('Overflow Report'!$L356="SSO, Dry Weather",'Overflow Report'!$AA356="May"),'Overflow Report'!$N356,"0")</f>
        <v>0</v>
      </c>
      <c r="AB358" s="176" t="str">
        <f>IF(AND('Overflow Report'!$L356="SSO, Dry Weather",'Overflow Report'!$AA356="June"),'Overflow Report'!$N356,"0")</f>
        <v>0</v>
      </c>
      <c r="AC358" s="176" t="str">
        <f>IF(AND('Overflow Report'!$L356="SSO, Dry Weather",'Overflow Report'!$AA356="July"),'Overflow Report'!$N356,"0")</f>
        <v>0</v>
      </c>
      <c r="AD358" s="176" t="str">
        <f>IF(AND('Overflow Report'!$L356="SSO, Dry Weather",'Overflow Report'!$AA356="August"),'Overflow Report'!$N356,"0")</f>
        <v>0</v>
      </c>
      <c r="AE358" s="176" t="str">
        <f>IF(AND('Overflow Report'!$L356="SSO, Dry Weather",'Overflow Report'!$AA356="September"),'Overflow Report'!$N356,"0")</f>
        <v>0</v>
      </c>
      <c r="AF358" s="176" t="str">
        <f>IF(AND('Overflow Report'!$L356="SSO, Dry Weather",'Overflow Report'!$AA356="October"),'Overflow Report'!$N356,"0")</f>
        <v>0</v>
      </c>
      <c r="AG358" s="176" t="str">
        <f>IF(AND('Overflow Report'!$L356="SSO, Dry Weather",'Overflow Report'!$AA356="November"),'Overflow Report'!$N356,"0")</f>
        <v>0</v>
      </c>
      <c r="AH358" s="176" t="str">
        <f>IF(AND('Overflow Report'!$L356="SSO, Dry Weather",'Overflow Report'!$AA356="December"),'Overflow Report'!$N356,"0")</f>
        <v>0</v>
      </c>
      <c r="AI358" s="176"/>
      <c r="AJ358" s="176" t="str">
        <f>IF(AND('Overflow Report'!$L356="SSO, Wet Weather",'Overflow Report'!$AA356="January"),'Overflow Report'!$N356,"0")</f>
        <v>0</v>
      </c>
      <c r="AK358" s="176" t="str">
        <f>IF(AND('Overflow Report'!$L356="SSO, Wet Weather",'Overflow Report'!$AA356="February"),'Overflow Report'!$N356,"0")</f>
        <v>0</v>
      </c>
      <c r="AL358" s="176" t="str">
        <f>IF(AND('Overflow Report'!$L356="SSO, Wet Weather",'Overflow Report'!$AA356="March"),'Overflow Report'!$N356,"0")</f>
        <v>0</v>
      </c>
      <c r="AM358" s="176" t="str">
        <f>IF(AND('Overflow Report'!$L356="SSO, Wet Weather",'Overflow Report'!$AA356="April"),'Overflow Report'!$N356,"0")</f>
        <v>0</v>
      </c>
      <c r="AN358" s="176" t="str">
        <f>IF(AND('Overflow Report'!$L356="SSO, Wet Weather",'Overflow Report'!$AA356="May"),'Overflow Report'!$N356,"0")</f>
        <v>0</v>
      </c>
      <c r="AO358" s="176" t="str">
        <f>IF(AND('Overflow Report'!$L356="SSO, Wet Weather",'Overflow Report'!$AA356="June"),'Overflow Report'!$N356,"0")</f>
        <v>0</v>
      </c>
      <c r="AP358" s="176" t="str">
        <f>IF(AND('Overflow Report'!$L356="SSO, Wet Weather",'Overflow Report'!$AA356="July"),'Overflow Report'!$N356,"0")</f>
        <v>0</v>
      </c>
      <c r="AQ358" s="176" t="str">
        <f>IF(AND('Overflow Report'!$L356="SSO, Wet Weather",'Overflow Report'!$AA356="August"),'Overflow Report'!$N356,"0")</f>
        <v>0</v>
      </c>
      <c r="AR358" s="176" t="str">
        <f>IF(AND('Overflow Report'!$L356="SSO, Wet Weather",'Overflow Report'!$AA356="September"),'Overflow Report'!$N356,"0")</f>
        <v>0</v>
      </c>
      <c r="AS358" s="176" t="str">
        <f>IF(AND('Overflow Report'!$L356="SSO, Wet Weather",'Overflow Report'!$AA356="October"),'Overflow Report'!$N356,"0")</f>
        <v>0</v>
      </c>
      <c r="AT358" s="176" t="str">
        <f>IF(AND('Overflow Report'!$L356="SSO, Wet Weather",'Overflow Report'!$AA356="November"),'Overflow Report'!$N356,"0")</f>
        <v>0</v>
      </c>
      <c r="AU358" s="176" t="str">
        <f>IF(AND('Overflow Report'!$L356="SSO, Wet Weather",'Overflow Report'!$AA356="December"),'Overflow Report'!$N356,"0")</f>
        <v>0</v>
      </c>
      <c r="AV358" s="176"/>
      <c r="AW358" s="176" t="str">
        <f>IF(AND('Overflow Report'!$L356="Release [Sewer], Dry Weather",'Overflow Report'!$AA356="January"),'Overflow Report'!$N356,"0")</f>
        <v>0</v>
      </c>
      <c r="AX358" s="176" t="str">
        <f>IF(AND('Overflow Report'!$L356="Release [Sewer], Dry Weather",'Overflow Report'!$AA356="February"),'Overflow Report'!$N356,"0")</f>
        <v>0</v>
      </c>
      <c r="AY358" s="176" t="str">
        <f>IF(AND('Overflow Report'!$L356="Release [Sewer], Dry Weather",'Overflow Report'!$AA356="March"),'Overflow Report'!$N356,"0")</f>
        <v>0</v>
      </c>
      <c r="AZ358" s="176" t="str">
        <f>IF(AND('Overflow Report'!$L356="Release [Sewer], Dry Weather",'Overflow Report'!$AA356="April"),'Overflow Report'!$N356,"0")</f>
        <v>0</v>
      </c>
      <c r="BA358" s="176" t="str">
        <f>IF(AND('Overflow Report'!$L356="Release [Sewer], Dry Weather",'Overflow Report'!$AA356="May"),'Overflow Report'!$N356,"0")</f>
        <v>0</v>
      </c>
      <c r="BB358" s="176" t="str">
        <f>IF(AND('Overflow Report'!$L356="Release [Sewer], Dry Weather",'Overflow Report'!$AA356="June"),'Overflow Report'!$N356,"0")</f>
        <v>0</v>
      </c>
      <c r="BC358" s="176" t="str">
        <f>IF(AND('Overflow Report'!$L356="Release [Sewer], Dry Weather",'Overflow Report'!$AA356="July"),'Overflow Report'!$N356,"0")</f>
        <v>0</v>
      </c>
      <c r="BD358" s="176" t="str">
        <f>IF(AND('Overflow Report'!$L356="Release [Sewer], Dry Weather",'Overflow Report'!$AA356="August"),'Overflow Report'!$N356,"0")</f>
        <v>0</v>
      </c>
      <c r="BE358" s="176" t="str">
        <f>IF(AND('Overflow Report'!$L356="Release [Sewer], Dry Weather",'Overflow Report'!$AA356="September"),'Overflow Report'!$N356,"0")</f>
        <v>0</v>
      </c>
      <c r="BF358" s="176" t="str">
        <f>IF(AND('Overflow Report'!$L356="Release [Sewer], Dry Weather",'Overflow Report'!$AA356="October"),'Overflow Report'!$N356,"0")</f>
        <v>0</v>
      </c>
      <c r="BG358" s="176" t="str">
        <f>IF(AND('Overflow Report'!$L356="Release [Sewer], Dry Weather",'Overflow Report'!$AA356="November"),'Overflow Report'!$N356,"0")</f>
        <v>0</v>
      </c>
      <c r="BH358" s="176" t="str">
        <f>IF(AND('Overflow Report'!$L356="Release [Sewer], Dry Weather",'Overflow Report'!$AA356="December"),'Overflow Report'!$N356,"0")</f>
        <v>0</v>
      </c>
      <c r="BI358" s="176"/>
      <c r="BJ358" s="176" t="str">
        <f>IF(AND('Overflow Report'!$L356="Release [Sewer], Wet Weather",'Overflow Report'!$AA356="January"),'Overflow Report'!$N356,"0")</f>
        <v>0</v>
      </c>
      <c r="BK358" s="176" t="str">
        <f>IF(AND('Overflow Report'!$L356="Release [Sewer], Wet Weather",'Overflow Report'!$AA356="February"),'Overflow Report'!$N356,"0")</f>
        <v>0</v>
      </c>
      <c r="BL358" s="176" t="str">
        <f>IF(AND('Overflow Report'!$L356="Release [Sewer], Wet Weather",'Overflow Report'!$AA356="March"),'Overflow Report'!$N356,"0")</f>
        <v>0</v>
      </c>
      <c r="BM358" s="176" t="str">
        <f>IF(AND('Overflow Report'!$L356="Release [Sewer], Wet Weather",'Overflow Report'!$AA356="April"),'Overflow Report'!$N356,"0")</f>
        <v>0</v>
      </c>
      <c r="BN358" s="176" t="str">
        <f>IF(AND('Overflow Report'!$L356="Release [Sewer], Wet Weather",'Overflow Report'!$AA356="May"),'Overflow Report'!$N356,"0")</f>
        <v>0</v>
      </c>
      <c r="BO358" s="176" t="str">
        <f>IF(AND('Overflow Report'!$L356="Release [Sewer], Wet Weather",'Overflow Report'!$AA356="June"),'Overflow Report'!$N356,"0")</f>
        <v>0</v>
      </c>
      <c r="BP358" s="176" t="str">
        <f>IF(AND('Overflow Report'!$L356="Release [Sewer], Wet Weather",'Overflow Report'!$AA356="July"),'Overflow Report'!$N356,"0")</f>
        <v>0</v>
      </c>
      <c r="BQ358" s="176" t="str">
        <f>IF(AND('Overflow Report'!$L356="Release [Sewer], Wet Weather",'Overflow Report'!$AA356="August"),'Overflow Report'!$N356,"0")</f>
        <v>0</v>
      </c>
      <c r="BR358" s="176" t="str">
        <f>IF(AND('Overflow Report'!$L356="Release [Sewer], Wet Weather",'Overflow Report'!$AA356="September"),'Overflow Report'!$N356,"0")</f>
        <v>0</v>
      </c>
      <c r="BS358" s="176" t="str">
        <f>IF(AND('Overflow Report'!$L356="Release [Sewer], Wet Weather",'Overflow Report'!$AA356="October"),'Overflow Report'!$N356,"0")</f>
        <v>0</v>
      </c>
      <c r="BT358" s="176" t="str">
        <f>IF(AND('Overflow Report'!$L356="Release [Sewer], Wet Weather",'Overflow Report'!$AA356="November"),'Overflow Report'!$N356,"0")</f>
        <v>0</v>
      </c>
      <c r="BU358" s="176" t="str">
        <f>IF(AND('Overflow Report'!$L356="Release [Sewer], Wet Weather",'Overflow Report'!$AA356="December"),'Overflow Report'!$N356,"0")</f>
        <v>0</v>
      </c>
      <c r="BV358" s="176"/>
      <c r="BW358" s="176"/>
      <c r="BX358" s="176"/>
      <c r="BY358" s="176"/>
      <c r="BZ358" s="176"/>
      <c r="CA358" s="176"/>
      <c r="CB358" s="176"/>
      <c r="CC358" s="176"/>
      <c r="CD358" s="176"/>
      <c r="CE358" s="176"/>
      <c r="CF358" s="176"/>
      <c r="CG358" s="176"/>
      <c r="CH358" s="176"/>
      <c r="CI358" s="176"/>
      <c r="CJ358" s="176"/>
      <c r="DK358" s="159"/>
      <c r="DL358" s="159"/>
      <c r="DM358" s="159"/>
      <c r="DN358" s="159"/>
      <c r="DO358" s="159"/>
      <c r="DP358" s="159"/>
      <c r="DQ358" s="159"/>
      <c r="DR358" s="159"/>
      <c r="DS358" s="159"/>
      <c r="DT358" s="159"/>
      <c r="DU358" s="159"/>
      <c r="DV358" s="159"/>
      <c r="DW358" s="159"/>
      <c r="DX358" s="159"/>
    </row>
    <row r="359" spans="3:128" s="173" customFormat="1" ht="15">
      <c r="C359" s="174"/>
      <c r="D359" s="174"/>
      <c r="E359" s="174"/>
      <c r="R359" s="176"/>
      <c r="S359" s="176"/>
      <c r="T359" s="176"/>
      <c r="U359" s="176"/>
      <c r="V359" s="176"/>
      <c r="W359" s="176" t="str">
        <f>IF(AND('Overflow Report'!$L357="SSO, Dry Weather",'Overflow Report'!$AA357="January"),'Overflow Report'!$N357,"0")</f>
        <v>0</v>
      </c>
      <c r="X359" s="176" t="str">
        <f>IF(AND('Overflow Report'!$L357="SSO, Dry Weather",'Overflow Report'!$AA357="February"),'Overflow Report'!$N357,"0")</f>
        <v>0</v>
      </c>
      <c r="Y359" s="176" t="str">
        <f>IF(AND('Overflow Report'!$L357="SSO, Dry Weather",'Overflow Report'!$AA357="March"),'Overflow Report'!$N357,"0")</f>
        <v>0</v>
      </c>
      <c r="Z359" s="176" t="str">
        <f>IF(AND('Overflow Report'!$L357="SSO, Dry Weather",'Overflow Report'!$AA357="April"),'Overflow Report'!$N357,"0")</f>
        <v>0</v>
      </c>
      <c r="AA359" s="176" t="str">
        <f>IF(AND('Overflow Report'!$L357="SSO, Dry Weather",'Overflow Report'!$AA357="May"),'Overflow Report'!$N357,"0")</f>
        <v>0</v>
      </c>
      <c r="AB359" s="176" t="str">
        <f>IF(AND('Overflow Report'!$L357="SSO, Dry Weather",'Overflow Report'!$AA357="June"),'Overflow Report'!$N357,"0")</f>
        <v>0</v>
      </c>
      <c r="AC359" s="176" t="str">
        <f>IF(AND('Overflow Report'!$L357="SSO, Dry Weather",'Overflow Report'!$AA357="July"),'Overflow Report'!$N357,"0")</f>
        <v>0</v>
      </c>
      <c r="AD359" s="176" t="str">
        <f>IF(AND('Overflow Report'!$L357="SSO, Dry Weather",'Overflow Report'!$AA357="August"),'Overflow Report'!$N357,"0")</f>
        <v>0</v>
      </c>
      <c r="AE359" s="176" t="str">
        <f>IF(AND('Overflow Report'!$L357="SSO, Dry Weather",'Overflow Report'!$AA357="September"),'Overflow Report'!$N357,"0")</f>
        <v>0</v>
      </c>
      <c r="AF359" s="176" t="str">
        <f>IF(AND('Overflow Report'!$L357="SSO, Dry Weather",'Overflow Report'!$AA357="October"),'Overflow Report'!$N357,"0")</f>
        <v>0</v>
      </c>
      <c r="AG359" s="176" t="str">
        <f>IF(AND('Overflow Report'!$L357="SSO, Dry Weather",'Overflow Report'!$AA357="November"),'Overflow Report'!$N357,"0")</f>
        <v>0</v>
      </c>
      <c r="AH359" s="176" t="str">
        <f>IF(AND('Overflow Report'!$L357="SSO, Dry Weather",'Overflow Report'!$AA357="December"),'Overflow Report'!$N357,"0")</f>
        <v>0</v>
      </c>
      <c r="AI359" s="176"/>
      <c r="AJ359" s="176" t="str">
        <f>IF(AND('Overflow Report'!$L357="SSO, Wet Weather",'Overflow Report'!$AA357="January"),'Overflow Report'!$N357,"0")</f>
        <v>0</v>
      </c>
      <c r="AK359" s="176" t="str">
        <f>IF(AND('Overflow Report'!$L357="SSO, Wet Weather",'Overflow Report'!$AA357="February"),'Overflow Report'!$N357,"0")</f>
        <v>0</v>
      </c>
      <c r="AL359" s="176" t="str">
        <f>IF(AND('Overflow Report'!$L357="SSO, Wet Weather",'Overflow Report'!$AA357="March"),'Overflow Report'!$N357,"0")</f>
        <v>0</v>
      </c>
      <c r="AM359" s="176" t="str">
        <f>IF(AND('Overflow Report'!$L357="SSO, Wet Weather",'Overflow Report'!$AA357="April"),'Overflow Report'!$N357,"0")</f>
        <v>0</v>
      </c>
      <c r="AN359" s="176" t="str">
        <f>IF(AND('Overflow Report'!$L357="SSO, Wet Weather",'Overflow Report'!$AA357="May"),'Overflow Report'!$N357,"0")</f>
        <v>0</v>
      </c>
      <c r="AO359" s="176" t="str">
        <f>IF(AND('Overflow Report'!$L357="SSO, Wet Weather",'Overflow Report'!$AA357="June"),'Overflow Report'!$N357,"0")</f>
        <v>0</v>
      </c>
      <c r="AP359" s="176" t="str">
        <f>IF(AND('Overflow Report'!$L357="SSO, Wet Weather",'Overflow Report'!$AA357="July"),'Overflow Report'!$N357,"0")</f>
        <v>0</v>
      </c>
      <c r="AQ359" s="176" t="str">
        <f>IF(AND('Overflow Report'!$L357="SSO, Wet Weather",'Overflow Report'!$AA357="August"),'Overflow Report'!$N357,"0")</f>
        <v>0</v>
      </c>
      <c r="AR359" s="176" t="str">
        <f>IF(AND('Overflow Report'!$L357="SSO, Wet Weather",'Overflow Report'!$AA357="September"),'Overflow Report'!$N357,"0")</f>
        <v>0</v>
      </c>
      <c r="AS359" s="176" t="str">
        <f>IF(AND('Overflow Report'!$L357="SSO, Wet Weather",'Overflow Report'!$AA357="October"),'Overflow Report'!$N357,"0")</f>
        <v>0</v>
      </c>
      <c r="AT359" s="176" t="str">
        <f>IF(AND('Overflow Report'!$L357="SSO, Wet Weather",'Overflow Report'!$AA357="November"),'Overflow Report'!$N357,"0")</f>
        <v>0</v>
      </c>
      <c r="AU359" s="176" t="str">
        <f>IF(AND('Overflow Report'!$L357="SSO, Wet Weather",'Overflow Report'!$AA357="December"),'Overflow Report'!$N357,"0")</f>
        <v>0</v>
      </c>
      <c r="AV359" s="176"/>
      <c r="AW359" s="176" t="str">
        <f>IF(AND('Overflow Report'!$L357="Release [Sewer], Dry Weather",'Overflow Report'!$AA357="January"),'Overflow Report'!$N357,"0")</f>
        <v>0</v>
      </c>
      <c r="AX359" s="176" t="str">
        <f>IF(AND('Overflow Report'!$L357="Release [Sewer], Dry Weather",'Overflow Report'!$AA357="February"),'Overflow Report'!$N357,"0")</f>
        <v>0</v>
      </c>
      <c r="AY359" s="176" t="str">
        <f>IF(AND('Overflow Report'!$L357="Release [Sewer], Dry Weather",'Overflow Report'!$AA357="March"),'Overflow Report'!$N357,"0")</f>
        <v>0</v>
      </c>
      <c r="AZ359" s="176" t="str">
        <f>IF(AND('Overflow Report'!$L357="Release [Sewer], Dry Weather",'Overflow Report'!$AA357="April"),'Overflow Report'!$N357,"0")</f>
        <v>0</v>
      </c>
      <c r="BA359" s="176" t="str">
        <f>IF(AND('Overflow Report'!$L357="Release [Sewer], Dry Weather",'Overflow Report'!$AA357="May"),'Overflow Report'!$N357,"0")</f>
        <v>0</v>
      </c>
      <c r="BB359" s="176" t="str">
        <f>IF(AND('Overflow Report'!$L357="Release [Sewer], Dry Weather",'Overflow Report'!$AA357="June"),'Overflow Report'!$N357,"0")</f>
        <v>0</v>
      </c>
      <c r="BC359" s="176" t="str">
        <f>IF(AND('Overflow Report'!$L357="Release [Sewer], Dry Weather",'Overflow Report'!$AA357="July"),'Overflow Report'!$N357,"0")</f>
        <v>0</v>
      </c>
      <c r="BD359" s="176" t="str">
        <f>IF(AND('Overflow Report'!$L357="Release [Sewer], Dry Weather",'Overflow Report'!$AA357="August"),'Overflow Report'!$N357,"0")</f>
        <v>0</v>
      </c>
      <c r="BE359" s="176" t="str">
        <f>IF(AND('Overflow Report'!$L357="Release [Sewer], Dry Weather",'Overflow Report'!$AA357="September"),'Overflow Report'!$N357,"0")</f>
        <v>0</v>
      </c>
      <c r="BF359" s="176" t="str">
        <f>IF(AND('Overflow Report'!$L357="Release [Sewer], Dry Weather",'Overflow Report'!$AA357="October"),'Overflow Report'!$N357,"0")</f>
        <v>0</v>
      </c>
      <c r="BG359" s="176" t="str">
        <f>IF(AND('Overflow Report'!$L357="Release [Sewer], Dry Weather",'Overflow Report'!$AA357="November"),'Overflow Report'!$N357,"0")</f>
        <v>0</v>
      </c>
      <c r="BH359" s="176" t="str">
        <f>IF(AND('Overflow Report'!$L357="Release [Sewer], Dry Weather",'Overflow Report'!$AA357="December"),'Overflow Report'!$N357,"0")</f>
        <v>0</v>
      </c>
      <c r="BI359" s="176"/>
      <c r="BJ359" s="176" t="str">
        <f>IF(AND('Overflow Report'!$L357="Release [Sewer], Wet Weather",'Overflow Report'!$AA357="January"),'Overflow Report'!$N357,"0")</f>
        <v>0</v>
      </c>
      <c r="BK359" s="176" t="str">
        <f>IF(AND('Overflow Report'!$L357="Release [Sewer], Wet Weather",'Overflow Report'!$AA357="February"),'Overflow Report'!$N357,"0")</f>
        <v>0</v>
      </c>
      <c r="BL359" s="176" t="str">
        <f>IF(AND('Overflow Report'!$L357="Release [Sewer], Wet Weather",'Overflow Report'!$AA357="March"),'Overflow Report'!$N357,"0")</f>
        <v>0</v>
      </c>
      <c r="BM359" s="176" t="str">
        <f>IF(AND('Overflow Report'!$L357="Release [Sewer], Wet Weather",'Overflow Report'!$AA357="April"),'Overflow Report'!$N357,"0")</f>
        <v>0</v>
      </c>
      <c r="BN359" s="176" t="str">
        <f>IF(AND('Overflow Report'!$L357="Release [Sewer], Wet Weather",'Overflow Report'!$AA357="May"),'Overflow Report'!$N357,"0")</f>
        <v>0</v>
      </c>
      <c r="BO359" s="176" t="str">
        <f>IF(AND('Overflow Report'!$L357="Release [Sewer], Wet Weather",'Overflow Report'!$AA357="June"),'Overflow Report'!$N357,"0")</f>
        <v>0</v>
      </c>
      <c r="BP359" s="176" t="str">
        <f>IF(AND('Overflow Report'!$L357="Release [Sewer], Wet Weather",'Overflow Report'!$AA357="July"),'Overflow Report'!$N357,"0")</f>
        <v>0</v>
      </c>
      <c r="BQ359" s="176" t="str">
        <f>IF(AND('Overflow Report'!$L357="Release [Sewer], Wet Weather",'Overflow Report'!$AA357="August"),'Overflow Report'!$N357,"0")</f>
        <v>0</v>
      </c>
      <c r="BR359" s="176" t="str">
        <f>IF(AND('Overflow Report'!$L357="Release [Sewer], Wet Weather",'Overflow Report'!$AA357="September"),'Overflow Report'!$N357,"0")</f>
        <v>0</v>
      </c>
      <c r="BS359" s="176" t="str">
        <f>IF(AND('Overflow Report'!$L357="Release [Sewer], Wet Weather",'Overflow Report'!$AA357="October"),'Overflow Report'!$N357,"0")</f>
        <v>0</v>
      </c>
      <c r="BT359" s="176" t="str">
        <f>IF(AND('Overflow Report'!$L357="Release [Sewer], Wet Weather",'Overflow Report'!$AA357="November"),'Overflow Report'!$N357,"0")</f>
        <v>0</v>
      </c>
      <c r="BU359" s="176" t="str">
        <f>IF(AND('Overflow Report'!$L357="Release [Sewer], Wet Weather",'Overflow Report'!$AA357="December"),'Overflow Report'!$N357,"0")</f>
        <v>0</v>
      </c>
      <c r="BV359" s="176"/>
      <c r="BW359" s="176"/>
      <c r="BX359" s="176"/>
      <c r="BY359" s="176"/>
      <c r="BZ359" s="176"/>
      <c r="CA359" s="176"/>
      <c r="CB359" s="176"/>
      <c r="CC359" s="176"/>
      <c r="CD359" s="176"/>
      <c r="CE359" s="176"/>
      <c r="CF359" s="176"/>
      <c r="CG359" s="176"/>
      <c r="CH359" s="176"/>
      <c r="CI359" s="176"/>
      <c r="CJ359" s="176"/>
      <c r="DK359" s="159"/>
      <c r="DL359" s="159"/>
      <c r="DM359" s="159"/>
      <c r="DN359" s="159"/>
      <c r="DO359" s="159"/>
      <c r="DP359" s="159"/>
      <c r="DQ359" s="159"/>
      <c r="DR359" s="159"/>
      <c r="DS359" s="159"/>
      <c r="DT359" s="159"/>
      <c r="DU359" s="159"/>
      <c r="DV359" s="159"/>
      <c r="DW359" s="159"/>
      <c r="DX359" s="159"/>
    </row>
    <row r="360" spans="3:128" s="173" customFormat="1" ht="15">
      <c r="C360" s="174"/>
      <c r="D360" s="174"/>
      <c r="E360" s="174"/>
      <c r="R360" s="176"/>
      <c r="S360" s="176"/>
      <c r="T360" s="176"/>
      <c r="U360" s="176"/>
      <c r="V360" s="176"/>
      <c r="W360" s="176" t="str">
        <f>IF(AND('Overflow Report'!$L358="SSO, Dry Weather",'Overflow Report'!$AA358="January"),'Overflow Report'!$N358,"0")</f>
        <v>0</v>
      </c>
      <c r="X360" s="176" t="str">
        <f>IF(AND('Overflow Report'!$L358="SSO, Dry Weather",'Overflow Report'!$AA358="February"),'Overflow Report'!$N358,"0")</f>
        <v>0</v>
      </c>
      <c r="Y360" s="176" t="str">
        <f>IF(AND('Overflow Report'!$L358="SSO, Dry Weather",'Overflow Report'!$AA358="March"),'Overflow Report'!$N358,"0")</f>
        <v>0</v>
      </c>
      <c r="Z360" s="176" t="str">
        <f>IF(AND('Overflow Report'!$L358="SSO, Dry Weather",'Overflow Report'!$AA358="April"),'Overflow Report'!$N358,"0")</f>
        <v>0</v>
      </c>
      <c r="AA360" s="176" t="str">
        <f>IF(AND('Overflow Report'!$L358="SSO, Dry Weather",'Overflow Report'!$AA358="May"),'Overflow Report'!$N358,"0")</f>
        <v>0</v>
      </c>
      <c r="AB360" s="176" t="str">
        <f>IF(AND('Overflow Report'!$L358="SSO, Dry Weather",'Overflow Report'!$AA358="June"),'Overflow Report'!$N358,"0")</f>
        <v>0</v>
      </c>
      <c r="AC360" s="176" t="str">
        <f>IF(AND('Overflow Report'!$L358="SSO, Dry Weather",'Overflow Report'!$AA358="July"),'Overflow Report'!$N358,"0")</f>
        <v>0</v>
      </c>
      <c r="AD360" s="176" t="str">
        <f>IF(AND('Overflow Report'!$L358="SSO, Dry Weather",'Overflow Report'!$AA358="August"),'Overflow Report'!$N358,"0")</f>
        <v>0</v>
      </c>
      <c r="AE360" s="176" t="str">
        <f>IF(AND('Overflow Report'!$L358="SSO, Dry Weather",'Overflow Report'!$AA358="September"),'Overflow Report'!$N358,"0")</f>
        <v>0</v>
      </c>
      <c r="AF360" s="176" t="str">
        <f>IF(AND('Overflow Report'!$L358="SSO, Dry Weather",'Overflow Report'!$AA358="October"),'Overflow Report'!$N358,"0")</f>
        <v>0</v>
      </c>
      <c r="AG360" s="176" t="str">
        <f>IF(AND('Overflow Report'!$L358="SSO, Dry Weather",'Overflow Report'!$AA358="November"),'Overflow Report'!$N358,"0")</f>
        <v>0</v>
      </c>
      <c r="AH360" s="176" t="str">
        <f>IF(AND('Overflow Report'!$L358="SSO, Dry Weather",'Overflow Report'!$AA358="December"),'Overflow Report'!$N358,"0")</f>
        <v>0</v>
      </c>
      <c r="AI360" s="176"/>
      <c r="AJ360" s="176" t="str">
        <f>IF(AND('Overflow Report'!$L358="SSO, Wet Weather",'Overflow Report'!$AA358="January"),'Overflow Report'!$N358,"0")</f>
        <v>0</v>
      </c>
      <c r="AK360" s="176" t="str">
        <f>IF(AND('Overflow Report'!$L358="SSO, Wet Weather",'Overflow Report'!$AA358="February"),'Overflow Report'!$N358,"0")</f>
        <v>0</v>
      </c>
      <c r="AL360" s="176" t="str">
        <f>IF(AND('Overflow Report'!$L358="SSO, Wet Weather",'Overflow Report'!$AA358="March"),'Overflow Report'!$N358,"0")</f>
        <v>0</v>
      </c>
      <c r="AM360" s="176" t="str">
        <f>IF(AND('Overflow Report'!$L358="SSO, Wet Weather",'Overflow Report'!$AA358="April"),'Overflow Report'!$N358,"0")</f>
        <v>0</v>
      </c>
      <c r="AN360" s="176" t="str">
        <f>IF(AND('Overflow Report'!$L358="SSO, Wet Weather",'Overflow Report'!$AA358="May"),'Overflow Report'!$N358,"0")</f>
        <v>0</v>
      </c>
      <c r="AO360" s="176" t="str">
        <f>IF(AND('Overflow Report'!$L358="SSO, Wet Weather",'Overflow Report'!$AA358="June"),'Overflow Report'!$N358,"0")</f>
        <v>0</v>
      </c>
      <c r="AP360" s="176" t="str">
        <f>IF(AND('Overflow Report'!$L358="SSO, Wet Weather",'Overflow Report'!$AA358="July"),'Overflow Report'!$N358,"0")</f>
        <v>0</v>
      </c>
      <c r="AQ360" s="176" t="str">
        <f>IF(AND('Overflow Report'!$L358="SSO, Wet Weather",'Overflow Report'!$AA358="August"),'Overflow Report'!$N358,"0")</f>
        <v>0</v>
      </c>
      <c r="AR360" s="176" t="str">
        <f>IF(AND('Overflow Report'!$L358="SSO, Wet Weather",'Overflow Report'!$AA358="September"),'Overflow Report'!$N358,"0")</f>
        <v>0</v>
      </c>
      <c r="AS360" s="176" t="str">
        <f>IF(AND('Overflow Report'!$L358="SSO, Wet Weather",'Overflow Report'!$AA358="October"),'Overflow Report'!$N358,"0")</f>
        <v>0</v>
      </c>
      <c r="AT360" s="176" t="str">
        <f>IF(AND('Overflow Report'!$L358="SSO, Wet Weather",'Overflow Report'!$AA358="November"),'Overflow Report'!$N358,"0")</f>
        <v>0</v>
      </c>
      <c r="AU360" s="176" t="str">
        <f>IF(AND('Overflow Report'!$L358="SSO, Wet Weather",'Overflow Report'!$AA358="December"),'Overflow Report'!$N358,"0")</f>
        <v>0</v>
      </c>
      <c r="AV360" s="176"/>
      <c r="AW360" s="176" t="str">
        <f>IF(AND('Overflow Report'!$L358="Release [Sewer], Dry Weather",'Overflow Report'!$AA358="January"),'Overflow Report'!$N358,"0")</f>
        <v>0</v>
      </c>
      <c r="AX360" s="176" t="str">
        <f>IF(AND('Overflow Report'!$L358="Release [Sewer], Dry Weather",'Overflow Report'!$AA358="February"),'Overflow Report'!$N358,"0")</f>
        <v>0</v>
      </c>
      <c r="AY360" s="176" t="str">
        <f>IF(AND('Overflow Report'!$L358="Release [Sewer], Dry Weather",'Overflow Report'!$AA358="March"),'Overflow Report'!$N358,"0")</f>
        <v>0</v>
      </c>
      <c r="AZ360" s="176" t="str">
        <f>IF(AND('Overflow Report'!$L358="Release [Sewer], Dry Weather",'Overflow Report'!$AA358="April"),'Overflow Report'!$N358,"0")</f>
        <v>0</v>
      </c>
      <c r="BA360" s="176" t="str">
        <f>IF(AND('Overflow Report'!$L358="Release [Sewer], Dry Weather",'Overflow Report'!$AA358="May"),'Overflow Report'!$N358,"0")</f>
        <v>0</v>
      </c>
      <c r="BB360" s="176" t="str">
        <f>IF(AND('Overflow Report'!$L358="Release [Sewer], Dry Weather",'Overflow Report'!$AA358="June"),'Overflow Report'!$N358,"0")</f>
        <v>0</v>
      </c>
      <c r="BC360" s="176" t="str">
        <f>IF(AND('Overflow Report'!$L358="Release [Sewer], Dry Weather",'Overflow Report'!$AA358="July"),'Overflow Report'!$N358,"0")</f>
        <v>0</v>
      </c>
      <c r="BD360" s="176" t="str">
        <f>IF(AND('Overflow Report'!$L358="Release [Sewer], Dry Weather",'Overflow Report'!$AA358="August"),'Overflow Report'!$N358,"0")</f>
        <v>0</v>
      </c>
      <c r="BE360" s="176" t="str">
        <f>IF(AND('Overflow Report'!$L358="Release [Sewer], Dry Weather",'Overflow Report'!$AA358="September"),'Overflow Report'!$N358,"0")</f>
        <v>0</v>
      </c>
      <c r="BF360" s="176" t="str">
        <f>IF(AND('Overflow Report'!$L358="Release [Sewer], Dry Weather",'Overflow Report'!$AA358="October"),'Overflow Report'!$N358,"0")</f>
        <v>0</v>
      </c>
      <c r="BG360" s="176" t="str">
        <f>IF(AND('Overflow Report'!$L358="Release [Sewer], Dry Weather",'Overflow Report'!$AA358="November"),'Overflow Report'!$N358,"0")</f>
        <v>0</v>
      </c>
      <c r="BH360" s="176" t="str">
        <f>IF(AND('Overflow Report'!$L358="Release [Sewer], Dry Weather",'Overflow Report'!$AA358="December"),'Overflow Report'!$N358,"0")</f>
        <v>0</v>
      </c>
      <c r="BI360" s="176"/>
      <c r="BJ360" s="176" t="str">
        <f>IF(AND('Overflow Report'!$L358="Release [Sewer], Wet Weather",'Overflow Report'!$AA358="January"),'Overflow Report'!$N358,"0")</f>
        <v>0</v>
      </c>
      <c r="BK360" s="176" t="str">
        <f>IF(AND('Overflow Report'!$L358="Release [Sewer], Wet Weather",'Overflow Report'!$AA358="February"),'Overflow Report'!$N358,"0")</f>
        <v>0</v>
      </c>
      <c r="BL360" s="176" t="str">
        <f>IF(AND('Overflow Report'!$L358="Release [Sewer], Wet Weather",'Overflow Report'!$AA358="March"),'Overflow Report'!$N358,"0")</f>
        <v>0</v>
      </c>
      <c r="BM360" s="176" t="str">
        <f>IF(AND('Overflow Report'!$L358="Release [Sewer], Wet Weather",'Overflow Report'!$AA358="April"),'Overflow Report'!$N358,"0")</f>
        <v>0</v>
      </c>
      <c r="BN360" s="176" t="str">
        <f>IF(AND('Overflow Report'!$L358="Release [Sewer], Wet Weather",'Overflow Report'!$AA358="May"),'Overflow Report'!$N358,"0")</f>
        <v>0</v>
      </c>
      <c r="BO360" s="176" t="str">
        <f>IF(AND('Overflow Report'!$L358="Release [Sewer], Wet Weather",'Overflow Report'!$AA358="June"),'Overflow Report'!$N358,"0")</f>
        <v>0</v>
      </c>
      <c r="BP360" s="176" t="str">
        <f>IF(AND('Overflow Report'!$L358="Release [Sewer], Wet Weather",'Overflow Report'!$AA358="July"),'Overflow Report'!$N358,"0")</f>
        <v>0</v>
      </c>
      <c r="BQ360" s="176" t="str">
        <f>IF(AND('Overflow Report'!$L358="Release [Sewer], Wet Weather",'Overflow Report'!$AA358="August"),'Overflow Report'!$N358,"0")</f>
        <v>0</v>
      </c>
      <c r="BR360" s="176" t="str">
        <f>IF(AND('Overflow Report'!$L358="Release [Sewer], Wet Weather",'Overflow Report'!$AA358="September"),'Overflow Report'!$N358,"0")</f>
        <v>0</v>
      </c>
      <c r="BS360" s="176" t="str">
        <f>IF(AND('Overflow Report'!$L358="Release [Sewer], Wet Weather",'Overflow Report'!$AA358="October"),'Overflow Report'!$N358,"0")</f>
        <v>0</v>
      </c>
      <c r="BT360" s="176" t="str">
        <f>IF(AND('Overflow Report'!$L358="Release [Sewer], Wet Weather",'Overflow Report'!$AA358="November"),'Overflow Report'!$N358,"0")</f>
        <v>0</v>
      </c>
      <c r="BU360" s="176" t="str">
        <f>IF(AND('Overflow Report'!$L358="Release [Sewer], Wet Weather",'Overflow Report'!$AA358="December"),'Overflow Report'!$N358,"0")</f>
        <v>0</v>
      </c>
      <c r="BV360" s="176"/>
      <c r="BW360" s="176"/>
      <c r="BX360" s="176"/>
      <c r="BY360" s="176"/>
      <c r="BZ360" s="176"/>
      <c r="CA360" s="176"/>
      <c r="CB360" s="176"/>
      <c r="CC360" s="176"/>
      <c r="CD360" s="176"/>
      <c r="CE360" s="176"/>
      <c r="CF360" s="176"/>
      <c r="CG360" s="176"/>
      <c r="CH360" s="176"/>
      <c r="CI360" s="176"/>
      <c r="CJ360" s="176"/>
      <c r="DK360" s="159"/>
      <c r="DL360" s="159"/>
      <c r="DM360" s="159"/>
      <c r="DN360" s="159"/>
      <c r="DO360" s="159"/>
      <c r="DP360" s="159"/>
      <c r="DQ360" s="159"/>
      <c r="DR360" s="159"/>
      <c r="DS360" s="159"/>
      <c r="DT360" s="159"/>
      <c r="DU360" s="159"/>
      <c r="DV360" s="159"/>
      <c r="DW360" s="159"/>
      <c r="DX360" s="159"/>
    </row>
    <row r="361" spans="3:128" s="173" customFormat="1" ht="15">
      <c r="C361" s="174"/>
      <c r="D361" s="174"/>
      <c r="E361" s="174"/>
      <c r="R361" s="176"/>
      <c r="S361" s="176"/>
      <c r="T361" s="176"/>
      <c r="U361" s="176"/>
      <c r="V361" s="176"/>
      <c r="W361" s="176" t="str">
        <f>IF(AND('Overflow Report'!$L359="SSO, Dry Weather",'Overflow Report'!$AA359="January"),'Overflow Report'!$N359,"0")</f>
        <v>0</v>
      </c>
      <c r="X361" s="176" t="str">
        <f>IF(AND('Overflow Report'!$L359="SSO, Dry Weather",'Overflow Report'!$AA359="February"),'Overflow Report'!$N359,"0")</f>
        <v>0</v>
      </c>
      <c r="Y361" s="176" t="str">
        <f>IF(AND('Overflow Report'!$L359="SSO, Dry Weather",'Overflow Report'!$AA359="March"),'Overflow Report'!$N359,"0")</f>
        <v>0</v>
      </c>
      <c r="Z361" s="176" t="str">
        <f>IF(AND('Overflow Report'!$L359="SSO, Dry Weather",'Overflow Report'!$AA359="April"),'Overflow Report'!$N359,"0")</f>
        <v>0</v>
      </c>
      <c r="AA361" s="176" t="str">
        <f>IF(AND('Overflow Report'!$L359="SSO, Dry Weather",'Overflow Report'!$AA359="May"),'Overflow Report'!$N359,"0")</f>
        <v>0</v>
      </c>
      <c r="AB361" s="176" t="str">
        <f>IF(AND('Overflow Report'!$L359="SSO, Dry Weather",'Overflow Report'!$AA359="June"),'Overflow Report'!$N359,"0")</f>
        <v>0</v>
      </c>
      <c r="AC361" s="176" t="str">
        <f>IF(AND('Overflow Report'!$L359="SSO, Dry Weather",'Overflow Report'!$AA359="July"),'Overflow Report'!$N359,"0")</f>
        <v>0</v>
      </c>
      <c r="AD361" s="176" t="str">
        <f>IF(AND('Overflow Report'!$L359="SSO, Dry Weather",'Overflow Report'!$AA359="August"),'Overflow Report'!$N359,"0")</f>
        <v>0</v>
      </c>
      <c r="AE361" s="176" t="str">
        <f>IF(AND('Overflow Report'!$L359="SSO, Dry Weather",'Overflow Report'!$AA359="September"),'Overflow Report'!$N359,"0")</f>
        <v>0</v>
      </c>
      <c r="AF361" s="176" t="str">
        <f>IF(AND('Overflow Report'!$L359="SSO, Dry Weather",'Overflow Report'!$AA359="October"),'Overflow Report'!$N359,"0")</f>
        <v>0</v>
      </c>
      <c r="AG361" s="176" t="str">
        <f>IF(AND('Overflow Report'!$L359="SSO, Dry Weather",'Overflow Report'!$AA359="November"),'Overflow Report'!$N359,"0")</f>
        <v>0</v>
      </c>
      <c r="AH361" s="176" t="str">
        <f>IF(AND('Overflow Report'!$L359="SSO, Dry Weather",'Overflow Report'!$AA359="December"),'Overflow Report'!$N359,"0")</f>
        <v>0</v>
      </c>
      <c r="AI361" s="176"/>
      <c r="AJ361" s="176" t="str">
        <f>IF(AND('Overflow Report'!$L359="SSO, Wet Weather",'Overflow Report'!$AA359="January"),'Overflow Report'!$N359,"0")</f>
        <v>0</v>
      </c>
      <c r="AK361" s="176" t="str">
        <f>IF(AND('Overflow Report'!$L359="SSO, Wet Weather",'Overflow Report'!$AA359="February"),'Overflow Report'!$N359,"0")</f>
        <v>0</v>
      </c>
      <c r="AL361" s="176" t="str">
        <f>IF(AND('Overflow Report'!$L359="SSO, Wet Weather",'Overflow Report'!$AA359="March"),'Overflow Report'!$N359,"0")</f>
        <v>0</v>
      </c>
      <c r="AM361" s="176" t="str">
        <f>IF(AND('Overflow Report'!$L359="SSO, Wet Weather",'Overflow Report'!$AA359="April"),'Overflow Report'!$N359,"0")</f>
        <v>0</v>
      </c>
      <c r="AN361" s="176" t="str">
        <f>IF(AND('Overflow Report'!$L359="SSO, Wet Weather",'Overflow Report'!$AA359="May"),'Overflow Report'!$N359,"0")</f>
        <v>0</v>
      </c>
      <c r="AO361" s="176" t="str">
        <f>IF(AND('Overflow Report'!$L359="SSO, Wet Weather",'Overflow Report'!$AA359="June"),'Overflow Report'!$N359,"0")</f>
        <v>0</v>
      </c>
      <c r="AP361" s="176" t="str">
        <f>IF(AND('Overflow Report'!$L359="SSO, Wet Weather",'Overflow Report'!$AA359="July"),'Overflow Report'!$N359,"0")</f>
        <v>0</v>
      </c>
      <c r="AQ361" s="176" t="str">
        <f>IF(AND('Overflow Report'!$L359="SSO, Wet Weather",'Overflow Report'!$AA359="August"),'Overflow Report'!$N359,"0")</f>
        <v>0</v>
      </c>
      <c r="AR361" s="176" t="str">
        <f>IF(AND('Overflow Report'!$L359="SSO, Wet Weather",'Overflow Report'!$AA359="September"),'Overflow Report'!$N359,"0")</f>
        <v>0</v>
      </c>
      <c r="AS361" s="176" t="str">
        <f>IF(AND('Overflow Report'!$L359="SSO, Wet Weather",'Overflow Report'!$AA359="October"),'Overflow Report'!$N359,"0")</f>
        <v>0</v>
      </c>
      <c r="AT361" s="176" t="str">
        <f>IF(AND('Overflow Report'!$L359="SSO, Wet Weather",'Overflow Report'!$AA359="November"),'Overflow Report'!$N359,"0")</f>
        <v>0</v>
      </c>
      <c r="AU361" s="176" t="str">
        <f>IF(AND('Overflow Report'!$L359="SSO, Wet Weather",'Overflow Report'!$AA359="December"),'Overflow Report'!$N359,"0")</f>
        <v>0</v>
      </c>
      <c r="AV361" s="176"/>
      <c r="AW361" s="176" t="str">
        <f>IF(AND('Overflow Report'!$L359="Release [Sewer], Dry Weather",'Overflow Report'!$AA359="January"),'Overflow Report'!$N359,"0")</f>
        <v>0</v>
      </c>
      <c r="AX361" s="176" t="str">
        <f>IF(AND('Overflow Report'!$L359="Release [Sewer], Dry Weather",'Overflow Report'!$AA359="February"),'Overflow Report'!$N359,"0")</f>
        <v>0</v>
      </c>
      <c r="AY361" s="176" t="str">
        <f>IF(AND('Overflow Report'!$L359="Release [Sewer], Dry Weather",'Overflow Report'!$AA359="March"),'Overflow Report'!$N359,"0")</f>
        <v>0</v>
      </c>
      <c r="AZ361" s="176" t="str">
        <f>IF(AND('Overflow Report'!$L359="Release [Sewer], Dry Weather",'Overflow Report'!$AA359="April"),'Overflow Report'!$N359,"0")</f>
        <v>0</v>
      </c>
      <c r="BA361" s="176" t="str">
        <f>IF(AND('Overflow Report'!$L359="Release [Sewer], Dry Weather",'Overflow Report'!$AA359="May"),'Overflow Report'!$N359,"0")</f>
        <v>0</v>
      </c>
      <c r="BB361" s="176" t="str">
        <f>IF(AND('Overflow Report'!$L359="Release [Sewer], Dry Weather",'Overflow Report'!$AA359="June"),'Overflow Report'!$N359,"0")</f>
        <v>0</v>
      </c>
      <c r="BC361" s="176" t="str">
        <f>IF(AND('Overflow Report'!$L359="Release [Sewer], Dry Weather",'Overflow Report'!$AA359="July"),'Overflow Report'!$N359,"0")</f>
        <v>0</v>
      </c>
      <c r="BD361" s="176" t="str">
        <f>IF(AND('Overflow Report'!$L359="Release [Sewer], Dry Weather",'Overflow Report'!$AA359="August"),'Overflow Report'!$N359,"0")</f>
        <v>0</v>
      </c>
      <c r="BE361" s="176" t="str">
        <f>IF(AND('Overflow Report'!$L359="Release [Sewer], Dry Weather",'Overflow Report'!$AA359="September"),'Overflow Report'!$N359,"0")</f>
        <v>0</v>
      </c>
      <c r="BF361" s="176" t="str">
        <f>IF(AND('Overflow Report'!$L359="Release [Sewer], Dry Weather",'Overflow Report'!$AA359="October"),'Overflow Report'!$N359,"0")</f>
        <v>0</v>
      </c>
      <c r="BG361" s="176" t="str">
        <f>IF(AND('Overflow Report'!$L359="Release [Sewer], Dry Weather",'Overflow Report'!$AA359="November"),'Overflow Report'!$N359,"0")</f>
        <v>0</v>
      </c>
      <c r="BH361" s="176" t="str">
        <f>IF(AND('Overflow Report'!$L359="Release [Sewer], Dry Weather",'Overflow Report'!$AA359="December"),'Overflow Report'!$N359,"0")</f>
        <v>0</v>
      </c>
      <c r="BI361" s="176"/>
      <c r="BJ361" s="176" t="str">
        <f>IF(AND('Overflow Report'!$L359="Release [Sewer], Wet Weather",'Overflow Report'!$AA359="January"),'Overflow Report'!$N359,"0")</f>
        <v>0</v>
      </c>
      <c r="BK361" s="176" t="str">
        <f>IF(AND('Overflow Report'!$L359="Release [Sewer], Wet Weather",'Overflow Report'!$AA359="February"),'Overflow Report'!$N359,"0")</f>
        <v>0</v>
      </c>
      <c r="BL361" s="176" t="str">
        <f>IF(AND('Overflow Report'!$L359="Release [Sewer], Wet Weather",'Overflow Report'!$AA359="March"),'Overflow Report'!$N359,"0")</f>
        <v>0</v>
      </c>
      <c r="BM361" s="176" t="str">
        <f>IF(AND('Overflow Report'!$L359="Release [Sewer], Wet Weather",'Overflow Report'!$AA359="April"),'Overflow Report'!$N359,"0")</f>
        <v>0</v>
      </c>
      <c r="BN361" s="176" t="str">
        <f>IF(AND('Overflow Report'!$L359="Release [Sewer], Wet Weather",'Overflow Report'!$AA359="May"),'Overflow Report'!$N359,"0")</f>
        <v>0</v>
      </c>
      <c r="BO361" s="176" t="str">
        <f>IF(AND('Overflow Report'!$L359="Release [Sewer], Wet Weather",'Overflow Report'!$AA359="June"),'Overflow Report'!$N359,"0")</f>
        <v>0</v>
      </c>
      <c r="BP361" s="176" t="str">
        <f>IF(AND('Overflow Report'!$L359="Release [Sewer], Wet Weather",'Overflow Report'!$AA359="July"),'Overflow Report'!$N359,"0")</f>
        <v>0</v>
      </c>
      <c r="BQ361" s="176" t="str">
        <f>IF(AND('Overflow Report'!$L359="Release [Sewer], Wet Weather",'Overflow Report'!$AA359="August"),'Overflow Report'!$N359,"0")</f>
        <v>0</v>
      </c>
      <c r="BR361" s="176" t="str">
        <f>IF(AND('Overflow Report'!$L359="Release [Sewer], Wet Weather",'Overflow Report'!$AA359="September"),'Overflow Report'!$N359,"0")</f>
        <v>0</v>
      </c>
      <c r="BS361" s="176" t="str">
        <f>IF(AND('Overflow Report'!$L359="Release [Sewer], Wet Weather",'Overflow Report'!$AA359="October"),'Overflow Report'!$N359,"0")</f>
        <v>0</v>
      </c>
      <c r="BT361" s="176" t="str">
        <f>IF(AND('Overflow Report'!$L359="Release [Sewer], Wet Weather",'Overflow Report'!$AA359="November"),'Overflow Report'!$N359,"0")</f>
        <v>0</v>
      </c>
      <c r="BU361" s="176" t="str">
        <f>IF(AND('Overflow Report'!$L359="Release [Sewer], Wet Weather",'Overflow Report'!$AA359="December"),'Overflow Report'!$N359,"0")</f>
        <v>0</v>
      </c>
      <c r="BV361" s="176"/>
      <c r="BW361" s="176"/>
      <c r="BX361" s="176"/>
      <c r="BY361" s="176"/>
      <c r="BZ361" s="176"/>
      <c r="CA361" s="176"/>
      <c r="CB361" s="176"/>
      <c r="CC361" s="176"/>
      <c r="CD361" s="176"/>
      <c r="CE361" s="176"/>
      <c r="CF361" s="176"/>
      <c r="CG361" s="176"/>
      <c r="CH361" s="176"/>
      <c r="CI361" s="176"/>
      <c r="CJ361" s="176"/>
      <c r="DK361" s="159"/>
      <c r="DL361" s="159"/>
      <c r="DM361" s="159"/>
      <c r="DN361" s="159"/>
      <c r="DO361" s="159"/>
      <c r="DP361" s="159"/>
      <c r="DQ361" s="159"/>
      <c r="DR361" s="159"/>
      <c r="DS361" s="159"/>
      <c r="DT361" s="159"/>
      <c r="DU361" s="159"/>
      <c r="DV361" s="159"/>
      <c r="DW361" s="159"/>
      <c r="DX361" s="159"/>
    </row>
    <row r="362" spans="3:128" s="173" customFormat="1" ht="15">
      <c r="C362" s="174"/>
      <c r="D362" s="174"/>
      <c r="E362" s="174"/>
      <c r="R362" s="176"/>
      <c r="S362" s="176"/>
      <c r="T362" s="176"/>
      <c r="U362" s="176"/>
      <c r="V362" s="176"/>
      <c r="W362" s="176" t="str">
        <f>IF(AND('Overflow Report'!$L360="SSO, Dry Weather",'Overflow Report'!$AA360="January"),'Overflow Report'!$N360,"0")</f>
        <v>0</v>
      </c>
      <c r="X362" s="176" t="str">
        <f>IF(AND('Overflow Report'!$L360="SSO, Dry Weather",'Overflow Report'!$AA360="February"),'Overflow Report'!$N360,"0")</f>
        <v>0</v>
      </c>
      <c r="Y362" s="176" t="str">
        <f>IF(AND('Overflow Report'!$L360="SSO, Dry Weather",'Overflow Report'!$AA360="March"),'Overflow Report'!$N360,"0")</f>
        <v>0</v>
      </c>
      <c r="Z362" s="176" t="str">
        <f>IF(AND('Overflow Report'!$L360="SSO, Dry Weather",'Overflow Report'!$AA360="April"),'Overflow Report'!$N360,"0")</f>
        <v>0</v>
      </c>
      <c r="AA362" s="176" t="str">
        <f>IF(AND('Overflow Report'!$L360="SSO, Dry Weather",'Overflow Report'!$AA360="May"),'Overflow Report'!$N360,"0")</f>
        <v>0</v>
      </c>
      <c r="AB362" s="176" t="str">
        <f>IF(AND('Overflow Report'!$L360="SSO, Dry Weather",'Overflow Report'!$AA360="June"),'Overflow Report'!$N360,"0")</f>
        <v>0</v>
      </c>
      <c r="AC362" s="176" t="str">
        <f>IF(AND('Overflow Report'!$L360="SSO, Dry Weather",'Overflow Report'!$AA360="July"),'Overflow Report'!$N360,"0")</f>
        <v>0</v>
      </c>
      <c r="AD362" s="176" t="str">
        <f>IF(AND('Overflow Report'!$L360="SSO, Dry Weather",'Overflow Report'!$AA360="August"),'Overflow Report'!$N360,"0")</f>
        <v>0</v>
      </c>
      <c r="AE362" s="176" t="str">
        <f>IF(AND('Overflow Report'!$L360="SSO, Dry Weather",'Overflow Report'!$AA360="September"),'Overflow Report'!$N360,"0")</f>
        <v>0</v>
      </c>
      <c r="AF362" s="176" t="str">
        <f>IF(AND('Overflow Report'!$L360="SSO, Dry Weather",'Overflow Report'!$AA360="October"),'Overflow Report'!$N360,"0")</f>
        <v>0</v>
      </c>
      <c r="AG362" s="176" t="str">
        <f>IF(AND('Overflow Report'!$L360="SSO, Dry Weather",'Overflow Report'!$AA360="November"),'Overflow Report'!$N360,"0")</f>
        <v>0</v>
      </c>
      <c r="AH362" s="176" t="str">
        <f>IF(AND('Overflow Report'!$L360="SSO, Dry Weather",'Overflow Report'!$AA360="December"),'Overflow Report'!$N360,"0")</f>
        <v>0</v>
      </c>
      <c r="AI362" s="176"/>
      <c r="AJ362" s="176" t="str">
        <f>IF(AND('Overflow Report'!$L360="SSO, Wet Weather",'Overflow Report'!$AA360="January"),'Overflow Report'!$N360,"0")</f>
        <v>0</v>
      </c>
      <c r="AK362" s="176" t="str">
        <f>IF(AND('Overflow Report'!$L360="SSO, Wet Weather",'Overflow Report'!$AA360="February"),'Overflow Report'!$N360,"0")</f>
        <v>0</v>
      </c>
      <c r="AL362" s="176" t="str">
        <f>IF(AND('Overflow Report'!$L360="SSO, Wet Weather",'Overflow Report'!$AA360="March"),'Overflow Report'!$N360,"0")</f>
        <v>0</v>
      </c>
      <c r="AM362" s="176" t="str">
        <f>IF(AND('Overflow Report'!$L360="SSO, Wet Weather",'Overflow Report'!$AA360="April"),'Overflow Report'!$N360,"0")</f>
        <v>0</v>
      </c>
      <c r="AN362" s="176" t="str">
        <f>IF(AND('Overflow Report'!$L360="SSO, Wet Weather",'Overflow Report'!$AA360="May"),'Overflow Report'!$N360,"0")</f>
        <v>0</v>
      </c>
      <c r="AO362" s="176" t="str">
        <f>IF(AND('Overflow Report'!$L360="SSO, Wet Weather",'Overflow Report'!$AA360="June"),'Overflow Report'!$N360,"0")</f>
        <v>0</v>
      </c>
      <c r="AP362" s="176" t="str">
        <f>IF(AND('Overflow Report'!$L360="SSO, Wet Weather",'Overflow Report'!$AA360="July"),'Overflow Report'!$N360,"0")</f>
        <v>0</v>
      </c>
      <c r="AQ362" s="176" t="str">
        <f>IF(AND('Overflow Report'!$L360="SSO, Wet Weather",'Overflow Report'!$AA360="August"),'Overflow Report'!$N360,"0")</f>
        <v>0</v>
      </c>
      <c r="AR362" s="176" t="str">
        <f>IF(AND('Overflow Report'!$L360="SSO, Wet Weather",'Overflow Report'!$AA360="September"),'Overflow Report'!$N360,"0")</f>
        <v>0</v>
      </c>
      <c r="AS362" s="176" t="str">
        <f>IF(AND('Overflow Report'!$L360="SSO, Wet Weather",'Overflow Report'!$AA360="October"),'Overflow Report'!$N360,"0")</f>
        <v>0</v>
      </c>
      <c r="AT362" s="176" t="str">
        <f>IF(AND('Overflow Report'!$L360="SSO, Wet Weather",'Overflow Report'!$AA360="November"),'Overflow Report'!$N360,"0")</f>
        <v>0</v>
      </c>
      <c r="AU362" s="176" t="str">
        <f>IF(AND('Overflow Report'!$L360="SSO, Wet Weather",'Overflow Report'!$AA360="December"),'Overflow Report'!$N360,"0")</f>
        <v>0</v>
      </c>
      <c r="AV362" s="176"/>
      <c r="AW362" s="176" t="str">
        <f>IF(AND('Overflow Report'!$L360="Release [Sewer], Dry Weather",'Overflow Report'!$AA360="January"),'Overflow Report'!$N360,"0")</f>
        <v>0</v>
      </c>
      <c r="AX362" s="176" t="str">
        <f>IF(AND('Overflow Report'!$L360="Release [Sewer], Dry Weather",'Overflow Report'!$AA360="February"),'Overflow Report'!$N360,"0")</f>
        <v>0</v>
      </c>
      <c r="AY362" s="176" t="str">
        <f>IF(AND('Overflow Report'!$L360="Release [Sewer], Dry Weather",'Overflow Report'!$AA360="March"),'Overflow Report'!$N360,"0")</f>
        <v>0</v>
      </c>
      <c r="AZ362" s="176" t="str">
        <f>IF(AND('Overflow Report'!$L360="Release [Sewer], Dry Weather",'Overflow Report'!$AA360="April"),'Overflow Report'!$N360,"0")</f>
        <v>0</v>
      </c>
      <c r="BA362" s="176" t="str">
        <f>IF(AND('Overflow Report'!$L360="Release [Sewer], Dry Weather",'Overflow Report'!$AA360="May"),'Overflow Report'!$N360,"0")</f>
        <v>0</v>
      </c>
      <c r="BB362" s="176" t="str">
        <f>IF(AND('Overflow Report'!$L360="Release [Sewer], Dry Weather",'Overflow Report'!$AA360="June"),'Overflow Report'!$N360,"0")</f>
        <v>0</v>
      </c>
      <c r="BC362" s="176" t="str">
        <f>IF(AND('Overflow Report'!$L360="Release [Sewer], Dry Weather",'Overflow Report'!$AA360="July"),'Overflow Report'!$N360,"0")</f>
        <v>0</v>
      </c>
      <c r="BD362" s="176" t="str">
        <f>IF(AND('Overflow Report'!$L360="Release [Sewer], Dry Weather",'Overflow Report'!$AA360="August"),'Overflow Report'!$N360,"0")</f>
        <v>0</v>
      </c>
      <c r="BE362" s="176" t="str">
        <f>IF(AND('Overflow Report'!$L360="Release [Sewer], Dry Weather",'Overflow Report'!$AA360="September"),'Overflow Report'!$N360,"0")</f>
        <v>0</v>
      </c>
      <c r="BF362" s="176" t="str">
        <f>IF(AND('Overflow Report'!$L360="Release [Sewer], Dry Weather",'Overflow Report'!$AA360="October"),'Overflow Report'!$N360,"0")</f>
        <v>0</v>
      </c>
      <c r="BG362" s="176" t="str">
        <f>IF(AND('Overflow Report'!$L360="Release [Sewer], Dry Weather",'Overflow Report'!$AA360="November"),'Overflow Report'!$N360,"0")</f>
        <v>0</v>
      </c>
      <c r="BH362" s="176" t="str">
        <f>IF(AND('Overflow Report'!$L360="Release [Sewer], Dry Weather",'Overflow Report'!$AA360="December"),'Overflow Report'!$N360,"0")</f>
        <v>0</v>
      </c>
      <c r="BI362" s="176"/>
      <c r="BJ362" s="176" t="str">
        <f>IF(AND('Overflow Report'!$L360="Release [Sewer], Wet Weather",'Overflow Report'!$AA360="January"),'Overflow Report'!$N360,"0")</f>
        <v>0</v>
      </c>
      <c r="BK362" s="176" t="str">
        <f>IF(AND('Overflow Report'!$L360="Release [Sewer], Wet Weather",'Overflow Report'!$AA360="February"),'Overflow Report'!$N360,"0")</f>
        <v>0</v>
      </c>
      <c r="BL362" s="176" t="str">
        <f>IF(AND('Overflow Report'!$L360="Release [Sewer], Wet Weather",'Overflow Report'!$AA360="March"),'Overflow Report'!$N360,"0")</f>
        <v>0</v>
      </c>
      <c r="BM362" s="176" t="str">
        <f>IF(AND('Overflow Report'!$L360="Release [Sewer], Wet Weather",'Overflow Report'!$AA360="April"),'Overflow Report'!$N360,"0")</f>
        <v>0</v>
      </c>
      <c r="BN362" s="176" t="str">
        <f>IF(AND('Overflow Report'!$L360="Release [Sewer], Wet Weather",'Overflow Report'!$AA360="May"),'Overflow Report'!$N360,"0")</f>
        <v>0</v>
      </c>
      <c r="BO362" s="176" t="str">
        <f>IF(AND('Overflow Report'!$L360="Release [Sewer], Wet Weather",'Overflow Report'!$AA360="June"),'Overflow Report'!$N360,"0")</f>
        <v>0</v>
      </c>
      <c r="BP362" s="176" t="str">
        <f>IF(AND('Overflow Report'!$L360="Release [Sewer], Wet Weather",'Overflow Report'!$AA360="July"),'Overflow Report'!$N360,"0")</f>
        <v>0</v>
      </c>
      <c r="BQ362" s="176" t="str">
        <f>IF(AND('Overflow Report'!$L360="Release [Sewer], Wet Weather",'Overflow Report'!$AA360="August"),'Overflow Report'!$N360,"0")</f>
        <v>0</v>
      </c>
      <c r="BR362" s="176" t="str">
        <f>IF(AND('Overflow Report'!$L360="Release [Sewer], Wet Weather",'Overflow Report'!$AA360="September"),'Overflow Report'!$N360,"0")</f>
        <v>0</v>
      </c>
      <c r="BS362" s="176" t="str">
        <f>IF(AND('Overflow Report'!$L360="Release [Sewer], Wet Weather",'Overflow Report'!$AA360="October"),'Overflow Report'!$N360,"0")</f>
        <v>0</v>
      </c>
      <c r="BT362" s="176" t="str">
        <f>IF(AND('Overflow Report'!$L360="Release [Sewer], Wet Weather",'Overflow Report'!$AA360="November"),'Overflow Report'!$N360,"0")</f>
        <v>0</v>
      </c>
      <c r="BU362" s="176" t="str">
        <f>IF(AND('Overflow Report'!$L360="Release [Sewer], Wet Weather",'Overflow Report'!$AA360="December"),'Overflow Report'!$N360,"0")</f>
        <v>0</v>
      </c>
      <c r="BV362" s="176"/>
      <c r="BW362" s="176"/>
      <c r="BX362" s="176"/>
      <c r="BY362" s="176"/>
      <c r="BZ362" s="176"/>
      <c r="CA362" s="176"/>
      <c r="CB362" s="176"/>
      <c r="CC362" s="176"/>
      <c r="CD362" s="176"/>
      <c r="CE362" s="176"/>
      <c r="CF362" s="176"/>
      <c r="CG362" s="176"/>
      <c r="CH362" s="176"/>
      <c r="CI362" s="176"/>
      <c r="CJ362" s="176"/>
      <c r="DK362" s="159"/>
      <c r="DL362" s="159"/>
      <c r="DM362" s="159"/>
      <c r="DN362" s="159"/>
      <c r="DO362" s="159"/>
      <c r="DP362" s="159"/>
      <c r="DQ362" s="159"/>
      <c r="DR362" s="159"/>
      <c r="DS362" s="159"/>
      <c r="DT362" s="159"/>
      <c r="DU362" s="159"/>
      <c r="DV362" s="159"/>
      <c r="DW362" s="159"/>
      <c r="DX362" s="159"/>
    </row>
    <row r="363" spans="3:128" s="173" customFormat="1" ht="15">
      <c r="C363" s="174"/>
      <c r="D363" s="174"/>
      <c r="E363" s="174"/>
      <c r="R363" s="176"/>
      <c r="S363" s="176"/>
      <c r="T363" s="176"/>
      <c r="U363" s="176"/>
      <c r="V363" s="176"/>
      <c r="W363" s="176" t="str">
        <f>IF(AND('Overflow Report'!$L361="SSO, Dry Weather",'Overflow Report'!$AA361="January"),'Overflow Report'!$N361,"0")</f>
        <v>0</v>
      </c>
      <c r="X363" s="176" t="str">
        <f>IF(AND('Overflow Report'!$L361="SSO, Dry Weather",'Overflow Report'!$AA361="February"),'Overflow Report'!$N361,"0")</f>
        <v>0</v>
      </c>
      <c r="Y363" s="176" t="str">
        <f>IF(AND('Overflow Report'!$L361="SSO, Dry Weather",'Overflow Report'!$AA361="March"),'Overflow Report'!$N361,"0")</f>
        <v>0</v>
      </c>
      <c r="Z363" s="176" t="str">
        <f>IF(AND('Overflow Report'!$L361="SSO, Dry Weather",'Overflow Report'!$AA361="April"),'Overflow Report'!$N361,"0")</f>
        <v>0</v>
      </c>
      <c r="AA363" s="176" t="str">
        <f>IF(AND('Overflow Report'!$L361="SSO, Dry Weather",'Overflow Report'!$AA361="May"),'Overflow Report'!$N361,"0")</f>
        <v>0</v>
      </c>
      <c r="AB363" s="176" t="str">
        <f>IF(AND('Overflow Report'!$L361="SSO, Dry Weather",'Overflow Report'!$AA361="June"),'Overflow Report'!$N361,"0")</f>
        <v>0</v>
      </c>
      <c r="AC363" s="176" t="str">
        <f>IF(AND('Overflow Report'!$L361="SSO, Dry Weather",'Overflow Report'!$AA361="July"),'Overflow Report'!$N361,"0")</f>
        <v>0</v>
      </c>
      <c r="AD363" s="176" t="str">
        <f>IF(AND('Overflow Report'!$L361="SSO, Dry Weather",'Overflow Report'!$AA361="August"),'Overflow Report'!$N361,"0")</f>
        <v>0</v>
      </c>
      <c r="AE363" s="176" t="str">
        <f>IF(AND('Overflow Report'!$L361="SSO, Dry Weather",'Overflow Report'!$AA361="September"),'Overflow Report'!$N361,"0")</f>
        <v>0</v>
      </c>
      <c r="AF363" s="176" t="str">
        <f>IF(AND('Overflow Report'!$L361="SSO, Dry Weather",'Overflow Report'!$AA361="October"),'Overflow Report'!$N361,"0")</f>
        <v>0</v>
      </c>
      <c r="AG363" s="176" t="str">
        <f>IF(AND('Overflow Report'!$L361="SSO, Dry Weather",'Overflow Report'!$AA361="November"),'Overflow Report'!$N361,"0")</f>
        <v>0</v>
      </c>
      <c r="AH363" s="176" t="str">
        <f>IF(AND('Overflow Report'!$L361="SSO, Dry Weather",'Overflow Report'!$AA361="December"),'Overflow Report'!$N361,"0")</f>
        <v>0</v>
      </c>
      <c r="AI363" s="176"/>
      <c r="AJ363" s="176" t="str">
        <f>IF(AND('Overflow Report'!$L361="SSO, Wet Weather",'Overflow Report'!$AA361="January"),'Overflow Report'!$N361,"0")</f>
        <v>0</v>
      </c>
      <c r="AK363" s="176" t="str">
        <f>IF(AND('Overflow Report'!$L361="SSO, Wet Weather",'Overflow Report'!$AA361="February"),'Overflow Report'!$N361,"0")</f>
        <v>0</v>
      </c>
      <c r="AL363" s="176" t="str">
        <f>IF(AND('Overflow Report'!$L361="SSO, Wet Weather",'Overflow Report'!$AA361="March"),'Overflow Report'!$N361,"0")</f>
        <v>0</v>
      </c>
      <c r="AM363" s="176" t="str">
        <f>IF(AND('Overflow Report'!$L361="SSO, Wet Weather",'Overflow Report'!$AA361="April"),'Overflow Report'!$N361,"0")</f>
        <v>0</v>
      </c>
      <c r="AN363" s="176" t="str">
        <f>IF(AND('Overflow Report'!$L361="SSO, Wet Weather",'Overflow Report'!$AA361="May"),'Overflow Report'!$N361,"0")</f>
        <v>0</v>
      </c>
      <c r="AO363" s="176" t="str">
        <f>IF(AND('Overflow Report'!$L361="SSO, Wet Weather",'Overflow Report'!$AA361="June"),'Overflow Report'!$N361,"0")</f>
        <v>0</v>
      </c>
      <c r="AP363" s="176" t="str">
        <f>IF(AND('Overflow Report'!$L361="SSO, Wet Weather",'Overflow Report'!$AA361="July"),'Overflow Report'!$N361,"0")</f>
        <v>0</v>
      </c>
      <c r="AQ363" s="176" t="str">
        <f>IF(AND('Overflow Report'!$L361="SSO, Wet Weather",'Overflow Report'!$AA361="August"),'Overflow Report'!$N361,"0")</f>
        <v>0</v>
      </c>
      <c r="AR363" s="176" t="str">
        <f>IF(AND('Overflow Report'!$L361="SSO, Wet Weather",'Overflow Report'!$AA361="September"),'Overflow Report'!$N361,"0")</f>
        <v>0</v>
      </c>
      <c r="AS363" s="176" t="str">
        <f>IF(AND('Overflow Report'!$L361="SSO, Wet Weather",'Overflow Report'!$AA361="October"),'Overflow Report'!$N361,"0")</f>
        <v>0</v>
      </c>
      <c r="AT363" s="176" t="str">
        <f>IF(AND('Overflow Report'!$L361="SSO, Wet Weather",'Overflow Report'!$AA361="November"),'Overflow Report'!$N361,"0")</f>
        <v>0</v>
      </c>
      <c r="AU363" s="176" t="str">
        <f>IF(AND('Overflow Report'!$L361="SSO, Wet Weather",'Overflow Report'!$AA361="December"),'Overflow Report'!$N361,"0")</f>
        <v>0</v>
      </c>
      <c r="AV363" s="176"/>
      <c r="AW363" s="176" t="str">
        <f>IF(AND('Overflow Report'!$L361="Release [Sewer], Dry Weather",'Overflow Report'!$AA361="January"),'Overflow Report'!$N361,"0")</f>
        <v>0</v>
      </c>
      <c r="AX363" s="176" t="str">
        <f>IF(AND('Overflow Report'!$L361="Release [Sewer], Dry Weather",'Overflow Report'!$AA361="February"),'Overflow Report'!$N361,"0")</f>
        <v>0</v>
      </c>
      <c r="AY363" s="176" t="str">
        <f>IF(AND('Overflow Report'!$L361="Release [Sewer], Dry Weather",'Overflow Report'!$AA361="March"),'Overflow Report'!$N361,"0")</f>
        <v>0</v>
      </c>
      <c r="AZ363" s="176" t="str">
        <f>IF(AND('Overflow Report'!$L361="Release [Sewer], Dry Weather",'Overflow Report'!$AA361="April"),'Overflow Report'!$N361,"0")</f>
        <v>0</v>
      </c>
      <c r="BA363" s="176" t="str">
        <f>IF(AND('Overflow Report'!$L361="Release [Sewer], Dry Weather",'Overflow Report'!$AA361="May"),'Overflow Report'!$N361,"0")</f>
        <v>0</v>
      </c>
      <c r="BB363" s="176" t="str">
        <f>IF(AND('Overflow Report'!$L361="Release [Sewer], Dry Weather",'Overflow Report'!$AA361="June"),'Overflow Report'!$N361,"0")</f>
        <v>0</v>
      </c>
      <c r="BC363" s="176" t="str">
        <f>IF(AND('Overflow Report'!$L361="Release [Sewer], Dry Weather",'Overflow Report'!$AA361="July"),'Overflow Report'!$N361,"0")</f>
        <v>0</v>
      </c>
      <c r="BD363" s="176" t="str">
        <f>IF(AND('Overflow Report'!$L361="Release [Sewer], Dry Weather",'Overflow Report'!$AA361="August"),'Overflow Report'!$N361,"0")</f>
        <v>0</v>
      </c>
      <c r="BE363" s="176" t="str">
        <f>IF(AND('Overflow Report'!$L361="Release [Sewer], Dry Weather",'Overflow Report'!$AA361="September"),'Overflow Report'!$N361,"0")</f>
        <v>0</v>
      </c>
      <c r="BF363" s="176" t="str">
        <f>IF(AND('Overflow Report'!$L361="Release [Sewer], Dry Weather",'Overflow Report'!$AA361="October"),'Overflow Report'!$N361,"0")</f>
        <v>0</v>
      </c>
      <c r="BG363" s="176" t="str">
        <f>IF(AND('Overflow Report'!$L361="Release [Sewer], Dry Weather",'Overflow Report'!$AA361="November"),'Overflow Report'!$N361,"0")</f>
        <v>0</v>
      </c>
      <c r="BH363" s="176" t="str">
        <f>IF(AND('Overflow Report'!$L361="Release [Sewer], Dry Weather",'Overflow Report'!$AA361="December"),'Overflow Report'!$N361,"0")</f>
        <v>0</v>
      </c>
      <c r="BI363" s="176"/>
      <c r="BJ363" s="176" t="str">
        <f>IF(AND('Overflow Report'!$L361="Release [Sewer], Wet Weather",'Overflow Report'!$AA361="January"),'Overflow Report'!$N361,"0")</f>
        <v>0</v>
      </c>
      <c r="BK363" s="176" t="str">
        <f>IF(AND('Overflow Report'!$L361="Release [Sewer], Wet Weather",'Overflow Report'!$AA361="February"),'Overflow Report'!$N361,"0")</f>
        <v>0</v>
      </c>
      <c r="BL363" s="176" t="str">
        <f>IF(AND('Overflow Report'!$L361="Release [Sewer], Wet Weather",'Overflow Report'!$AA361="March"),'Overflow Report'!$N361,"0")</f>
        <v>0</v>
      </c>
      <c r="BM363" s="176" t="str">
        <f>IF(AND('Overflow Report'!$L361="Release [Sewer], Wet Weather",'Overflow Report'!$AA361="April"),'Overflow Report'!$N361,"0")</f>
        <v>0</v>
      </c>
      <c r="BN363" s="176" t="str">
        <f>IF(AND('Overflow Report'!$L361="Release [Sewer], Wet Weather",'Overflow Report'!$AA361="May"),'Overflow Report'!$N361,"0")</f>
        <v>0</v>
      </c>
      <c r="BO363" s="176" t="str">
        <f>IF(AND('Overflow Report'!$L361="Release [Sewer], Wet Weather",'Overflow Report'!$AA361="June"),'Overflow Report'!$N361,"0")</f>
        <v>0</v>
      </c>
      <c r="BP363" s="176" t="str">
        <f>IF(AND('Overflow Report'!$L361="Release [Sewer], Wet Weather",'Overflow Report'!$AA361="July"),'Overflow Report'!$N361,"0")</f>
        <v>0</v>
      </c>
      <c r="BQ363" s="176" t="str">
        <f>IF(AND('Overflow Report'!$L361="Release [Sewer], Wet Weather",'Overflow Report'!$AA361="August"),'Overflow Report'!$N361,"0")</f>
        <v>0</v>
      </c>
      <c r="BR363" s="176" t="str">
        <f>IF(AND('Overflow Report'!$L361="Release [Sewer], Wet Weather",'Overflow Report'!$AA361="September"),'Overflow Report'!$N361,"0")</f>
        <v>0</v>
      </c>
      <c r="BS363" s="176" t="str">
        <f>IF(AND('Overflow Report'!$L361="Release [Sewer], Wet Weather",'Overflow Report'!$AA361="October"),'Overflow Report'!$N361,"0")</f>
        <v>0</v>
      </c>
      <c r="BT363" s="176" t="str">
        <f>IF(AND('Overflow Report'!$L361="Release [Sewer], Wet Weather",'Overflow Report'!$AA361="November"),'Overflow Report'!$N361,"0")</f>
        <v>0</v>
      </c>
      <c r="BU363" s="176" t="str">
        <f>IF(AND('Overflow Report'!$L361="Release [Sewer], Wet Weather",'Overflow Report'!$AA361="December"),'Overflow Report'!$N361,"0")</f>
        <v>0</v>
      </c>
      <c r="BV363" s="176"/>
      <c r="BW363" s="176"/>
      <c r="BX363" s="176"/>
      <c r="BY363" s="176"/>
      <c r="BZ363" s="176"/>
      <c r="CA363" s="176"/>
      <c r="CB363" s="176"/>
      <c r="CC363" s="176"/>
      <c r="CD363" s="176"/>
      <c r="CE363" s="176"/>
      <c r="CF363" s="176"/>
      <c r="CG363" s="176"/>
      <c r="CH363" s="176"/>
      <c r="CI363" s="176"/>
      <c r="CJ363" s="176"/>
      <c r="DK363" s="159"/>
      <c r="DL363" s="159"/>
      <c r="DM363" s="159"/>
      <c r="DN363" s="159"/>
      <c r="DO363" s="159"/>
      <c r="DP363" s="159"/>
      <c r="DQ363" s="159"/>
      <c r="DR363" s="159"/>
      <c r="DS363" s="159"/>
      <c r="DT363" s="159"/>
      <c r="DU363" s="159"/>
      <c r="DV363" s="159"/>
      <c r="DW363" s="159"/>
      <c r="DX363" s="159"/>
    </row>
    <row r="364" spans="3:128" s="173" customFormat="1" ht="15">
      <c r="C364" s="174"/>
      <c r="D364" s="174"/>
      <c r="E364" s="174"/>
      <c r="R364" s="176"/>
      <c r="S364" s="176"/>
      <c r="T364" s="176"/>
      <c r="U364" s="176"/>
      <c r="V364" s="176"/>
      <c r="W364" s="176" t="str">
        <f>IF(AND('Overflow Report'!$L362="SSO, Dry Weather",'Overflow Report'!$AA362="January"),'Overflow Report'!$N362,"0")</f>
        <v>0</v>
      </c>
      <c r="X364" s="176" t="str">
        <f>IF(AND('Overflow Report'!$L362="SSO, Dry Weather",'Overflow Report'!$AA362="February"),'Overflow Report'!$N362,"0")</f>
        <v>0</v>
      </c>
      <c r="Y364" s="176" t="str">
        <f>IF(AND('Overflow Report'!$L362="SSO, Dry Weather",'Overflow Report'!$AA362="March"),'Overflow Report'!$N362,"0")</f>
        <v>0</v>
      </c>
      <c r="Z364" s="176" t="str">
        <f>IF(AND('Overflow Report'!$L362="SSO, Dry Weather",'Overflow Report'!$AA362="April"),'Overflow Report'!$N362,"0")</f>
        <v>0</v>
      </c>
      <c r="AA364" s="176" t="str">
        <f>IF(AND('Overflow Report'!$L362="SSO, Dry Weather",'Overflow Report'!$AA362="May"),'Overflow Report'!$N362,"0")</f>
        <v>0</v>
      </c>
      <c r="AB364" s="176" t="str">
        <f>IF(AND('Overflow Report'!$L362="SSO, Dry Weather",'Overflow Report'!$AA362="June"),'Overflow Report'!$N362,"0")</f>
        <v>0</v>
      </c>
      <c r="AC364" s="176" t="str">
        <f>IF(AND('Overflow Report'!$L362="SSO, Dry Weather",'Overflow Report'!$AA362="July"),'Overflow Report'!$N362,"0")</f>
        <v>0</v>
      </c>
      <c r="AD364" s="176" t="str">
        <f>IF(AND('Overflow Report'!$L362="SSO, Dry Weather",'Overflow Report'!$AA362="August"),'Overflow Report'!$N362,"0")</f>
        <v>0</v>
      </c>
      <c r="AE364" s="176" t="str">
        <f>IF(AND('Overflow Report'!$L362="SSO, Dry Weather",'Overflow Report'!$AA362="September"),'Overflow Report'!$N362,"0")</f>
        <v>0</v>
      </c>
      <c r="AF364" s="176" t="str">
        <f>IF(AND('Overflow Report'!$L362="SSO, Dry Weather",'Overflow Report'!$AA362="October"),'Overflow Report'!$N362,"0")</f>
        <v>0</v>
      </c>
      <c r="AG364" s="176" t="str">
        <f>IF(AND('Overflow Report'!$L362="SSO, Dry Weather",'Overflow Report'!$AA362="November"),'Overflow Report'!$N362,"0")</f>
        <v>0</v>
      </c>
      <c r="AH364" s="176" t="str">
        <f>IF(AND('Overflow Report'!$L362="SSO, Dry Weather",'Overflow Report'!$AA362="December"),'Overflow Report'!$N362,"0")</f>
        <v>0</v>
      </c>
      <c r="AI364" s="176"/>
      <c r="AJ364" s="176" t="str">
        <f>IF(AND('Overflow Report'!$L362="SSO, Wet Weather",'Overflow Report'!$AA362="January"),'Overflow Report'!$N362,"0")</f>
        <v>0</v>
      </c>
      <c r="AK364" s="176" t="str">
        <f>IF(AND('Overflow Report'!$L362="SSO, Wet Weather",'Overflow Report'!$AA362="February"),'Overflow Report'!$N362,"0")</f>
        <v>0</v>
      </c>
      <c r="AL364" s="176" t="str">
        <f>IF(AND('Overflow Report'!$L362="SSO, Wet Weather",'Overflow Report'!$AA362="March"),'Overflow Report'!$N362,"0")</f>
        <v>0</v>
      </c>
      <c r="AM364" s="176" t="str">
        <f>IF(AND('Overflow Report'!$L362="SSO, Wet Weather",'Overflow Report'!$AA362="April"),'Overflow Report'!$N362,"0")</f>
        <v>0</v>
      </c>
      <c r="AN364" s="176" t="str">
        <f>IF(AND('Overflow Report'!$L362="SSO, Wet Weather",'Overflow Report'!$AA362="May"),'Overflow Report'!$N362,"0")</f>
        <v>0</v>
      </c>
      <c r="AO364" s="176" t="str">
        <f>IF(AND('Overflow Report'!$L362="SSO, Wet Weather",'Overflow Report'!$AA362="June"),'Overflow Report'!$N362,"0")</f>
        <v>0</v>
      </c>
      <c r="AP364" s="176" t="str">
        <f>IF(AND('Overflow Report'!$L362="SSO, Wet Weather",'Overflow Report'!$AA362="July"),'Overflow Report'!$N362,"0")</f>
        <v>0</v>
      </c>
      <c r="AQ364" s="176" t="str">
        <f>IF(AND('Overflow Report'!$L362="SSO, Wet Weather",'Overflow Report'!$AA362="August"),'Overflow Report'!$N362,"0")</f>
        <v>0</v>
      </c>
      <c r="AR364" s="176" t="str">
        <f>IF(AND('Overflow Report'!$L362="SSO, Wet Weather",'Overflow Report'!$AA362="September"),'Overflow Report'!$N362,"0")</f>
        <v>0</v>
      </c>
      <c r="AS364" s="176" t="str">
        <f>IF(AND('Overflow Report'!$L362="SSO, Wet Weather",'Overflow Report'!$AA362="October"),'Overflow Report'!$N362,"0")</f>
        <v>0</v>
      </c>
      <c r="AT364" s="176" t="str">
        <f>IF(AND('Overflow Report'!$L362="SSO, Wet Weather",'Overflow Report'!$AA362="November"),'Overflow Report'!$N362,"0")</f>
        <v>0</v>
      </c>
      <c r="AU364" s="176" t="str">
        <f>IF(AND('Overflow Report'!$L362="SSO, Wet Weather",'Overflow Report'!$AA362="December"),'Overflow Report'!$N362,"0")</f>
        <v>0</v>
      </c>
      <c r="AV364" s="176"/>
      <c r="AW364" s="176" t="str">
        <f>IF(AND('Overflow Report'!$L362="Release [Sewer], Dry Weather",'Overflow Report'!$AA362="January"),'Overflow Report'!$N362,"0")</f>
        <v>0</v>
      </c>
      <c r="AX364" s="176" t="str">
        <f>IF(AND('Overflow Report'!$L362="Release [Sewer], Dry Weather",'Overflow Report'!$AA362="February"),'Overflow Report'!$N362,"0")</f>
        <v>0</v>
      </c>
      <c r="AY364" s="176" t="str">
        <f>IF(AND('Overflow Report'!$L362="Release [Sewer], Dry Weather",'Overflow Report'!$AA362="March"),'Overflow Report'!$N362,"0")</f>
        <v>0</v>
      </c>
      <c r="AZ364" s="176" t="str">
        <f>IF(AND('Overflow Report'!$L362="Release [Sewer], Dry Weather",'Overflow Report'!$AA362="April"),'Overflow Report'!$N362,"0")</f>
        <v>0</v>
      </c>
      <c r="BA364" s="176" t="str">
        <f>IF(AND('Overflow Report'!$L362="Release [Sewer], Dry Weather",'Overflow Report'!$AA362="May"),'Overflow Report'!$N362,"0")</f>
        <v>0</v>
      </c>
      <c r="BB364" s="176" t="str">
        <f>IF(AND('Overflow Report'!$L362="Release [Sewer], Dry Weather",'Overflow Report'!$AA362="June"),'Overflow Report'!$N362,"0")</f>
        <v>0</v>
      </c>
      <c r="BC364" s="176" t="str">
        <f>IF(AND('Overflow Report'!$L362="Release [Sewer], Dry Weather",'Overflow Report'!$AA362="July"),'Overflow Report'!$N362,"0")</f>
        <v>0</v>
      </c>
      <c r="BD364" s="176" t="str">
        <f>IF(AND('Overflow Report'!$L362="Release [Sewer], Dry Weather",'Overflow Report'!$AA362="August"),'Overflow Report'!$N362,"0")</f>
        <v>0</v>
      </c>
      <c r="BE364" s="176" t="str">
        <f>IF(AND('Overflow Report'!$L362="Release [Sewer], Dry Weather",'Overflow Report'!$AA362="September"),'Overflow Report'!$N362,"0")</f>
        <v>0</v>
      </c>
      <c r="BF364" s="176" t="str">
        <f>IF(AND('Overflow Report'!$L362="Release [Sewer], Dry Weather",'Overflow Report'!$AA362="October"),'Overflow Report'!$N362,"0")</f>
        <v>0</v>
      </c>
      <c r="BG364" s="176" t="str">
        <f>IF(AND('Overflow Report'!$L362="Release [Sewer], Dry Weather",'Overflow Report'!$AA362="November"),'Overflow Report'!$N362,"0")</f>
        <v>0</v>
      </c>
      <c r="BH364" s="176" t="str">
        <f>IF(AND('Overflow Report'!$L362="Release [Sewer], Dry Weather",'Overflow Report'!$AA362="December"),'Overflow Report'!$N362,"0")</f>
        <v>0</v>
      </c>
      <c r="BI364" s="176"/>
      <c r="BJ364" s="176" t="str">
        <f>IF(AND('Overflow Report'!$L362="Release [Sewer], Wet Weather",'Overflow Report'!$AA362="January"),'Overflow Report'!$N362,"0")</f>
        <v>0</v>
      </c>
      <c r="BK364" s="176" t="str">
        <f>IF(AND('Overflow Report'!$L362="Release [Sewer], Wet Weather",'Overflow Report'!$AA362="February"),'Overflow Report'!$N362,"0")</f>
        <v>0</v>
      </c>
      <c r="BL364" s="176" t="str">
        <f>IF(AND('Overflow Report'!$L362="Release [Sewer], Wet Weather",'Overflow Report'!$AA362="March"),'Overflow Report'!$N362,"0")</f>
        <v>0</v>
      </c>
      <c r="BM364" s="176" t="str">
        <f>IF(AND('Overflow Report'!$L362="Release [Sewer], Wet Weather",'Overflow Report'!$AA362="April"),'Overflow Report'!$N362,"0")</f>
        <v>0</v>
      </c>
      <c r="BN364" s="176" t="str">
        <f>IF(AND('Overflow Report'!$L362="Release [Sewer], Wet Weather",'Overflow Report'!$AA362="May"),'Overflow Report'!$N362,"0")</f>
        <v>0</v>
      </c>
      <c r="BO364" s="176" t="str">
        <f>IF(AND('Overflow Report'!$L362="Release [Sewer], Wet Weather",'Overflow Report'!$AA362="June"),'Overflow Report'!$N362,"0")</f>
        <v>0</v>
      </c>
      <c r="BP364" s="176" t="str">
        <f>IF(AND('Overflow Report'!$L362="Release [Sewer], Wet Weather",'Overflow Report'!$AA362="July"),'Overflow Report'!$N362,"0")</f>
        <v>0</v>
      </c>
      <c r="BQ364" s="176" t="str">
        <f>IF(AND('Overflow Report'!$L362="Release [Sewer], Wet Weather",'Overflow Report'!$AA362="August"),'Overflow Report'!$N362,"0")</f>
        <v>0</v>
      </c>
      <c r="BR364" s="176" t="str">
        <f>IF(AND('Overflow Report'!$L362="Release [Sewer], Wet Weather",'Overflow Report'!$AA362="September"),'Overflow Report'!$N362,"0")</f>
        <v>0</v>
      </c>
      <c r="BS364" s="176" t="str">
        <f>IF(AND('Overflow Report'!$L362="Release [Sewer], Wet Weather",'Overflow Report'!$AA362="October"),'Overflow Report'!$N362,"0")</f>
        <v>0</v>
      </c>
      <c r="BT364" s="176" t="str">
        <f>IF(AND('Overflow Report'!$L362="Release [Sewer], Wet Weather",'Overflow Report'!$AA362="November"),'Overflow Report'!$N362,"0")</f>
        <v>0</v>
      </c>
      <c r="BU364" s="176" t="str">
        <f>IF(AND('Overflow Report'!$L362="Release [Sewer], Wet Weather",'Overflow Report'!$AA362="December"),'Overflow Report'!$N362,"0")</f>
        <v>0</v>
      </c>
      <c r="BV364" s="176"/>
      <c r="BW364" s="176"/>
      <c r="BX364" s="176"/>
      <c r="BY364" s="176"/>
      <c r="BZ364" s="176"/>
      <c r="CA364" s="176"/>
      <c r="CB364" s="176"/>
      <c r="CC364" s="176"/>
      <c r="CD364" s="176"/>
      <c r="CE364" s="176"/>
      <c r="CF364" s="176"/>
      <c r="CG364" s="176"/>
      <c r="CH364" s="176"/>
      <c r="CI364" s="176"/>
      <c r="CJ364" s="176"/>
      <c r="DK364" s="159"/>
      <c r="DL364" s="159"/>
      <c r="DM364" s="159"/>
      <c r="DN364" s="159"/>
      <c r="DO364" s="159"/>
      <c r="DP364" s="159"/>
      <c r="DQ364" s="159"/>
      <c r="DR364" s="159"/>
      <c r="DS364" s="159"/>
      <c r="DT364" s="159"/>
      <c r="DU364" s="159"/>
      <c r="DV364" s="159"/>
      <c r="DW364" s="159"/>
      <c r="DX364" s="159"/>
    </row>
    <row r="365" spans="3:128" s="173" customFormat="1" ht="15">
      <c r="C365" s="174"/>
      <c r="D365" s="174"/>
      <c r="E365" s="174"/>
      <c r="R365" s="176"/>
      <c r="S365" s="176"/>
      <c r="T365" s="176"/>
      <c r="U365" s="176"/>
      <c r="V365" s="176"/>
      <c r="W365" s="176" t="str">
        <f>IF(AND('Overflow Report'!$L363="SSO, Dry Weather",'Overflow Report'!$AA363="January"),'Overflow Report'!$N363,"0")</f>
        <v>0</v>
      </c>
      <c r="X365" s="176" t="str">
        <f>IF(AND('Overflow Report'!$L363="SSO, Dry Weather",'Overflow Report'!$AA363="February"),'Overflow Report'!$N363,"0")</f>
        <v>0</v>
      </c>
      <c r="Y365" s="176" t="str">
        <f>IF(AND('Overflow Report'!$L363="SSO, Dry Weather",'Overflow Report'!$AA363="March"),'Overflow Report'!$N363,"0")</f>
        <v>0</v>
      </c>
      <c r="Z365" s="176" t="str">
        <f>IF(AND('Overflow Report'!$L363="SSO, Dry Weather",'Overflow Report'!$AA363="April"),'Overflow Report'!$N363,"0")</f>
        <v>0</v>
      </c>
      <c r="AA365" s="176" t="str">
        <f>IF(AND('Overflow Report'!$L363="SSO, Dry Weather",'Overflow Report'!$AA363="May"),'Overflow Report'!$N363,"0")</f>
        <v>0</v>
      </c>
      <c r="AB365" s="176" t="str">
        <f>IF(AND('Overflow Report'!$L363="SSO, Dry Weather",'Overflow Report'!$AA363="June"),'Overflow Report'!$N363,"0")</f>
        <v>0</v>
      </c>
      <c r="AC365" s="176" t="str">
        <f>IF(AND('Overflow Report'!$L363="SSO, Dry Weather",'Overflow Report'!$AA363="July"),'Overflow Report'!$N363,"0")</f>
        <v>0</v>
      </c>
      <c r="AD365" s="176" t="str">
        <f>IF(AND('Overflow Report'!$L363="SSO, Dry Weather",'Overflow Report'!$AA363="August"),'Overflow Report'!$N363,"0")</f>
        <v>0</v>
      </c>
      <c r="AE365" s="176" t="str">
        <f>IF(AND('Overflow Report'!$L363="SSO, Dry Weather",'Overflow Report'!$AA363="September"),'Overflow Report'!$N363,"0")</f>
        <v>0</v>
      </c>
      <c r="AF365" s="176" t="str">
        <f>IF(AND('Overflow Report'!$L363="SSO, Dry Weather",'Overflow Report'!$AA363="October"),'Overflow Report'!$N363,"0")</f>
        <v>0</v>
      </c>
      <c r="AG365" s="176" t="str">
        <f>IF(AND('Overflow Report'!$L363="SSO, Dry Weather",'Overflow Report'!$AA363="November"),'Overflow Report'!$N363,"0")</f>
        <v>0</v>
      </c>
      <c r="AH365" s="176" t="str">
        <f>IF(AND('Overflow Report'!$L363="SSO, Dry Weather",'Overflow Report'!$AA363="December"),'Overflow Report'!$N363,"0")</f>
        <v>0</v>
      </c>
      <c r="AI365" s="176"/>
      <c r="AJ365" s="176" t="str">
        <f>IF(AND('Overflow Report'!$L363="SSO, Wet Weather",'Overflow Report'!$AA363="January"),'Overflow Report'!$N363,"0")</f>
        <v>0</v>
      </c>
      <c r="AK365" s="176" t="str">
        <f>IF(AND('Overflow Report'!$L363="SSO, Wet Weather",'Overflow Report'!$AA363="February"),'Overflow Report'!$N363,"0")</f>
        <v>0</v>
      </c>
      <c r="AL365" s="176" t="str">
        <f>IF(AND('Overflow Report'!$L363="SSO, Wet Weather",'Overflow Report'!$AA363="March"),'Overflow Report'!$N363,"0")</f>
        <v>0</v>
      </c>
      <c r="AM365" s="176" t="str">
        <f>IF(AND('Overflow Report'!$L363="SSO, Wet Weather",'Overflow Report'!$AA363="April"),'Overflow Report'!$N363,"0")</f>
        <v>0</v>
      </c>
      <c r="AN365" s="176" t="str">
        <f>IF(AND('Overflow Report'!$L363="SSO, Wet Weather",'Overflow Report'!$AA363="May"),'Overflow Report'!$N363,"0")</f>
        <v>0</v>
      </c>
      <c r="AO365" s="176" t="str">
        <f>IF(AND('Overflow Report'!$L363="SSO, Wet Weather",'Overflow Report'!$AA363="June"),'Overflow Report'!$N363,"0")</f>
        <v>0</v>
      </c>
      <c r="AP365" s="176" t="str">
        <f>IF(AND('Overflow Report'!$L363="SSO, Wet Weather",'Overflow Report'!$AA363="July"),'Overflow Report'!$N363,"0")</f>
        <v>0</v>
      </c>
      <c r="AQ365" s="176" t="str">
        <f>IF(AND('Overflow Report'!$L363="SSO, Wet Weather",'Overflow Report'!$AA363="August"),'Overflow Report'!$N363,"0")</f>
        <v>0</v>
      </c>
      <c r="AR365" s="176" t="str">
        <f>IF(AND('Overflow Report'!$L363="SSO, Wet Weather",'Overflow Report'!$AA363="September"),'Overflow Report'!$N363,"0")</f>
        <v>0</v>
      </c>
      <c r="AS365" s="176" t="str">
        <f>IF(AND('Overflow Report'!$L363="SSO, Wet Weather",'Overflow Report'!$AA363="October"),'Overflow Report'!$N363,"0")</f>
        <v>0</v>
      </c>
      <c r="AT365" s="176" t="str">
        <f>IF(AND('Overflow Report'!$L363="SSO, Wet Weather",'Overflow Report'!$AA363="November"),'Overflow Report'!$N363,"0")</f>
        <v>0</v>
      </c>
      <c r="AU365" s="176" t="str">
        <f>IF(AND('Overflow Report'!$L363="SSO, Wet Weather",'Overflow Report'!$AA363="December"),'Overflow Report'!$N363,"0")</f>
        <v>0</v>
      </c>
      <c r="AV365" s="176"/>
      <c r="AW365" s="176" t="str">
        <f>IF(AND('Overflow Report'!$L363="Release [Sewer], Dry Weather",'Overflow Report'!$AA363="January"),'Overflow Report'!$N363,"0")</f>
        <v>0</v>
      </c>
      <c r="AX365" s="176" t="str">
        <f>IF(AND('Overflow Report'!$L363="Release [Sewer], Dry Weather",'Overflow Report'!$AA363="February"),'Overflow Report'!$N363,"0")</f>
        <v>0</v>
      </c>
      <c r="AY365" s="176" t="str">
        <f>IF(AND('Overflow Report'!$L363="Release [Sewer], Dry Weather",'Overflow Report'!$AA363="March"),'Overflow Report'!$N363,"0")</f>
        <v>0</v>
      </c>
      <c r="AZ365" s="176" t="str">
        <f>IF(AND('Overflow Report'!$L363="Release [Sewer], Dry Weather",'Overflow Report'!$AA363="April"),'Overflow Report'!$N363,"0")</f>
        <v>0</v>
      </c>
      <c r="BA365" s="176" t="str">
        <f>IF(AND('Overflow Report'!$L363="Release [Sewer], Dry Weather",'Overflow Report'!$AA363="May"),'Overflow Report'!$N363,"0")</f>
        <v>0</v>
      </c>
      <c r="BB365" s="176" t="str">
        <f>IF(AND('Overflow Report'!$L363="Release [Sewer], Dry Weather",'Overflow Report'!$AA363="June"),'Overflow Report'!$N363,"0")</f>
        <v>0</v>
      </c>
      <c r="BC365" s="176" t="str">
        <f>IF(AND('Overflow Report'!$L363="Release [Sewer], Dry Weather",'Overflow Report'!$AA363="July"),'Overflow Report'!$N363,"0")</f>
        <v>0</v>
      </c>
      <c r="BD365" s="176" t="str">
        <f>IF(AND('Overflow Report'!$L363="Release [Sewer], Dry Weather",'Overflow Report'!$AA363="August"),'Overflow Report'!$N363,"0")</f>
        <v>0</v>
      </c>
      <c r="BE365" s="176" t="str">
        <f>IF(AND('Overflow Report'!$L363="Release [Sewer], Dry Weather",'Overflow Report'!$AA363="September"),'Overflow Report'!$N363,"0")</f>
        <v>0</v>
      </c>
      <c r="BF365" s="176" t="str">
        <f>IF(AND('Overflow Report'!$L363="Release [Sewer], Dry Weather",'Overflow Report'!$AA363="October"),'Overflow Report'!$N363,"0")</f>
        <v>0</v>
      </c>
      <c r="BG365" s="176" t="str">
        <f>IF(AND('Overflow Report'!$L363="Release [Sewer], Dry Weather",'Overflow Report'!$AA363="November"),'Overflow Report'!$N363,"0")</f>
        <v>0</v>
      </c>
      <c r="BH365" s="176" t="str">
        <f>IF(AND('Overflow Report'!$L363="Release [Sewer], Dry Weather",'Overflow Report'!$AA363="December"),'Overflow Report'!$N363,"0")</f>
        <v>0</v>
      </c>
      <c r="BI365" s="176"/>
      <c r="BJ365" s="176" t="str">
        <f>IF(AND('Overflow Report'!$L363="Release [Sewer], Wet Weather",'Overflow Report'!$AA363="January"),'Overflow Report'!$N363,"0")</f>
        <v>0</v>
      </c>
      <c r="BK365" s="176" t="str">
        <f>IF(AND('Overflow Report'!$L363="Release [Sewer], Wet Weather",'Overflow Report'!$AA363="February"),'Overflow Report'!$N363,"0")</f>
        <v>0</v>
      </c>
      <c r="BL365" s="176" t="str">
        <f>IF(AND('Overflow Report'!$L363="Release [Sewer], Wet Weather",'Overflow Report'!$AA363="March"),'Overflow Report'!$N363,"0")</f>
        <v>0</v>
      </c>
      <c r="BM365" s="176" t="str">
        <f>IF(AND('Overflow Report'!$L363="Release [Sewer], Wet Weather",'Overflow Report'!$AA363="April"),'Overflow Report'!$N363,"0")</f>
        <v>0</v>
      </c>
      <c r="BN365" s="176" t="str">
        <f>IF(AND('Overflow Report'!$L363="Release [Sewer], Wet Weather",'Overflow Report'!$AA363="May"),'Overflow Report'!$N363,"0")</f>
        <v>0</v>
      </c>
      <c r="BO365" s="176" t="str">
        <f>IF(AND('Overflow Report'!$L363="Release [Sewer], Wet Weather",'Overflow Report'!$AA363="June"),'Overflow Report'!$N363,"0")</f>
        <v>0</v>
      </c>
      <c r="BP365" s="176" t="str">
        <f>IF(AND('Overflow Report'!$L363="Release [Sewer], Wet Weather",'Overflow Report'!$AA363="July"),'Overflow Report'!$N363,"0")</f>
        <v>0</v>
      </c>
      <c r="BQ365" s="176" t="str">
        <f>IF(AND('Overflow Report'!$L363="Release [Sewer], Wet Weather",'Overflow Report'!$AA363="August"),'Overflow Report'!$N363,"0")</f>
        <v>0</v>
      </c>
      <c r="BR365" s="176" t="str">
        <f>IF(AND('Overflow Report'!$L363="Release [Sewer], Wet Weather",'Overflow Report'!$AA363="September"),'Overflow Report'!$N363,"0")</f>
        <v>0</v>
      </c>
      <c r="BS365" s="176" t="str">
        <f>IF(AND('Overflow Report'!$L363="Release [Sewer], Wet Weather",'Overflow Report'!$AA363="October"),'Overflow Report'!$N363,"0")</f>
        <v>0</v>
      </c>
      <c r="BT365" s="176" t="str">
        <f>IF(AND('Overflow Report'!$L363="Release [Sewer], Wet Weather",'Overflow Report'!$AA363="November"),'Overflow Report'!$N363,"0")</f>
        <v>0</v>
      </c>
      <c r="BU365" s="176" t="str">
        <f>IF(AND('Overflow Report'!$L363="Release [Sewer], Wet Weather",'Overflow Report'!$AA363="December"),'Overflow Report'!$N363,"0")</f>
        <v>0</v>
      </c>
      <c r="BV365" s="176"/>
      <c r="BW365" s="176"/>
      <c r="BX365" s="176"/>
      <c r="BY365" s="176"/>
      <c r="BZ365" s="176"/>
      <c r="CA365" s="176"/>
      <c r="CB365" s="176"/>
      <c r="CC365" s="176"/>
      <c r="CD365" s="176"/>
      <c r="CE365" s="176"/>
      <c r="CF365" s="176"/>
      <c r="CG365" s="176"/>
      <c r="CH365" s="176"/>
      <c r="CI365" s="176"/>
      <c r="CJ365" s="176"/>
      <c r="DK365" s="159"/>
      <c r="DL365" s="159"/>
      <c r="DM365" s="159"/>
      <c r="DN365" s="159"/>
      <c r="DO365" s="159"/>
      <c r="DP365" s="159"/>
      <c r="DQ365" s="159"/>
      <c r="DR365" s="159"/>
      <c r="DS365" s="159"/>
      <c r="DT365" s="159"/>
      <c r="DU365" s="159"/>
      <c r="DV365" s="159"/>
      <c r="DW365" s="159"/>
      <c r="DX365" s="159"/>
    </row>
    <row r="366" spans="3:128" s="173" customFormat="1" ht="15">
      <c r="C366" s="174"/>
      <c r="D366" s="174"/>
      <c r="E366" s="174"/>
      <c r="R366" s="176"/>
      <c r="S366" s="176"/>
      <c r="T366" s="176"/>
      <c r="U366" s="176"/>
      <c r="V366" s="176"/>
      <c r="W366" s="176" t="str">
        <f>IF(AND('Overflow Report'!$L364="SSO, Dry Weather",'Overflow Report'!$AA364="January"),'Overflow Report'!$N364,"0")</f>
        <v>0</v>
      </c>
      <c r="X366" s="176" t="str">
        <f>IF(AND('Overflow Report'!$L364="SSO, Dry Weather",'Overflow Report'!$AA364="February"),'Overflow Report'!$N364,"0")</f>
        <v>0</v>
      </c>
      <c r="Y366" s="176" t="str">
        <f>IF(AND('Overflow Report'!$L364="SSO, Dry Weather",'Overflow Report'!$AA364="March"),'Overflow Report'!$N364,"0")</f>
        <v>0</v>
      </c>
      <c r="Z366" s="176" t="str">
        <f>IF(AND('Overflow Report'!$L364="SSO, Dry Weather",'Overflow Report'!$AA364="April"),'Overflow Report'!$N364,"0")</f>
        <v>0</v>
      </c>
      <c r="AA366" s="176" t="str">
        <f>IF(AND('Overflow Report'!$L364="SSO, Dry Weather",'Overflow Report'!$AA364="May"),'Overflow Report'!$N364,"0")</f>
        <v>0</v>
      </c>
      <c r="AB366" s="176" t="str">
        <f>IF(AND('Overflow Report'!$L364="SSO, Dry Weather",'Overflow Report'!$AA364="June"),'Overflow Report'!$N364,"0")</f>
        <v>0</v>
      </c>
      <c r="AC366" s="176" t="str">
        <f>IF(AND('Overflow Report'!$L364="SSO, Dry Weather",'Overflow Report'!$AA364="July"),'Overflow Report'!$N364,"0")</f>
        <v>0</v>
      </c>
      <c r="AD366" s="176" t="str">
        <f>IF(AND('Overflow Report'!$L364="SSO, Dry Weather",'Overflow Report'!$AA364="August"),'Overflow Report'!$N364,"0")</f>
        <v>0</v>
      </c>
      <c r="AE366" s="176" t="str">
        <f>IF(AND('Overflow Report'!$L364="SSO, Dry Weather",'Overflow Report'!$AA364="September"),'Overflow Report'!$N364,"0")</f>
        <v>0</v>
      </c>
      <c r="AF366" s="176" t="str">
        <f>IF(AND('Overflow Report'!$L364="SSO, Dry Weather",'Overflow Report'!$AA364="October"),'Overflow Report'!$N364,"0")</f>
        <v>0</v>
      </c>
      <c r="AG366" s="176" t="str">
        <f>IF(AND('Overflow Report'!$L364="SSO, Dry Weather",'Overflow Report'!$AA364="November"),'Overflow Report'!$N364,"0")</f>
        <v>0</v>
      </c>
      <c r="AH366" s="176" t="str">
        <f>IF(AND('Overflow Report'!$L364="SSO, Dry Weather",'Overflow Report'!$AA364="December"),'Overflow Report'!$N364,"0")</f>
        <v>0</v>
      </c>
      <c r="AI366" s="176"/>
      <c r="AJ366" s="176" t="str">
        <f>IF(AND('Overflow Report'!$L364="SSO, Wet Weather",'Overflow Report'!$AA364="January"),'Overflow Report'!$N364,"0")</f>
        <v>0</v>
      </c>
      <c r="AK366" s="176" t="str">
        <f>IF(AND('Overflow Report'!$L364="SSO, Wet Weather",'Overflow Report'!$AA364="February"),'Overflow Report'!$N364,"0")</f>
        <v>0</v>
      </c>
      <c r="AL366" s="176" t="str">
        <f>IF(AND('Overflow Report'!$L364="SSO, Wet Weather",'Overflow Report'!$AA364="March"),'Overflow Report'!$N364,"0")</f>
        <v>0</v>
      </c>
      <c r="AM366" s="176" t="str">
        <f>IF(AND('Overflow Report'!$L364="SSO, Wet Weather",'Overflow Report'!$AA364="April"),'Overflow Report'!$N364,"0")</f>
        <v>0</v>
      </c>
      <c r="AN366" s="176" t="str">
        <f>IF(AND('Overflow Report'!$L364="SSO, Wet Weather",'Overflow Report'!$AA364="May"),'Overflow Report'!$N364,"0")</f>
        <v>0</v>
      </c>
      <c r="AO366" s="176" t="str">
        <f>IF(AND('Overflow Report'!$L364="SSO, Wet Weather",'Overflow Report'!$AA364="June"),'Overflow Report'!$N364,"0")</f>
        <v>0</v>
      </c>
      <c r="AP366" s="176" t="str">
        <f>IF(AND('Overflow Report'!$L364="SSO, Wet Weather",'Overflow Report'!$AA364="July"),'Overflow Report'!$N364,"0")</f>
        <v>0</v>
      </c>
      <c r="AQ366" s="176" t="str">
        <f>IF(AND('Overflow Report'!$L364="SSO, Wet Weather",'Overflow Report'!$AA364="August"),'Overflow Report'!$N364,"0")</f>
        <v>0</v>
      </c>
      <c r="AR366" s="176" t="str">
        <f>IF(AND('Overflow Report'!$L364="SSO, Wet Weather",'Overflow Report'!$AA364="September"),'Overflow Report'!$N364,"0")</f>
        <v>0</v>
      </c>
      <c r="AS366" s="176" t="str">
        <f>IF(AND('Overflow Report'!$L364="SSO, Wet Weather",'Overflow Report'!$AA364="October"),'Overflow Report'!$N364,"0")</f>
        <v>0</v>
      </c>
      <c r="AT366" s="176" t="str">
        <f>IF(AND('Overflow Report'!$L364="SSO, Wet Weather",'Overflow Report'!$AA364="November"),'Overflow Report'!$N364,"0")</f>
        <v>0</v>
      </c>
      <c r="AU366" s="176" t="str">
        <f>IF(AND('Overflow Report'!$L364="SSO, Wet Weather",'Overflow Report'!$AA364="December"),'Overflow Report'!$N364,"0")</f>
        <v>0</v>
      </c>
      <c r="AV366" s="176"/>
      <c r="AW366" s="176" t="str">
        <f>IF(AND('Overflow Report'!$L364="Release [Sewer], Dry Weather",'Overflow Report'!$AA364="January"),'Overflow Report'!$N364,"0")</f>
        <v>0</v>
      </c>
      <c r="AX366" s="176" t="str">
        <f>IF(AND('Overflow Report'!$L364="Release [Sewer], Dry Weather",'Overflow Report'!$AA364="February"),'Overflow Report'!$N364,"0")</f>
        <v>0</v>
      </c>
      <c r="AY366" s="176" t="str">
        <f>IF(AND('Overflow Report'!$L364="Release [Sewer], Dry Weather",'Overflow Report'!$AA364="March"),'Overflow Report'!$N364,"0")</f>
        <v>0</v>
      </c>
      <c r="AZ366" s="176" t="str">
        <f>IF(AND('Overflow Report'!$L364="Release [Sewer], Dry Weather",'Overflow Report'!$AA364="April"),'Overflow Report'!$N364,"0")</f>
        <v>0</v>
      </c>
      <c r="BA366" s="176" t="str">
        <f>IF(AND('Overflow Report'!$L364="Release [Sewer], Dry Weather",'Overflow Report'!$AA364="May"),'Overflow Report'!$N364,"0")</f>
        <v>0</v>
      </c>
      <c r="BB366" s="176" t="str">
        <f>IF(AND('Overflow Report'!$L364="Release [Sewer], Dry Weather",'Overflow Report'!$AA364="June"),'Overflow Report'!$N364,"0")</f>
        <v>0</v>
      </c>
      <c r="BC366" s="176" t="str">
        <f>IF(AND('Overflow Report'!$L364="Release [Sewer], Dry Weather",'Overflow Report'!$AA364="July"),'Overflow Report'!$N364,"0")</f>
        <v>0</v>
      </c>
      <c r="BD366" s="176" t="str">
        <f>IF(AND('Overflow Report'!$L364="Release [Sewer], Dry Weather",'Overflow Report'!$AA364="August"),'Overflow Report'!$N364,"0")</f>
        <v>0</v>
      </c>
      <c r="BE366" s="176" t="str">
        <f>IF(AND('Overflow Report'!$L364="Release [Sewer], Dry Weather",'Overflow Report'!$AA364="September"),'Overflow Report'!$N364,"0")</f>
        <v>0</v>
      </c>
      <c r="BF366" s="176" t="str">
        <f>IF(AND('Overflow Report'!$L364="Release [Sewer], Dry Weather",'Overflow Report'!$AA364="October"),'Overflow Report'!$N364,"0")</f>
        <v>0</v>
      </c>
      <c r="BG366" s="176" t="str">
        <f>IF(AND('Overflow Report'!$L364="Release [Sewer], Dry Weather",'Overflow Report'!$AA364="November"),'Overflow Report'!$N364,"0")</f>
        <v>0</v>
      </c>
      <c r="BH366" s="176" t="str">
        <f>IF(AND('Overflow Report'!$L364="Release [Sewer], Dry Weather",'Overflow Report'!$AA364="December"),'Overflow Report'!$N364,"0")</f>
        <v>0</v>
      </c>
      <c r="BI366" s="176"/>
      <c r="BJ366" s="176" t="str">
        <f>IF(AND('Overflow Report'!$L364="Release [Sewer], Wet Weather",'Overflow Report'!$AA364="January"),'Overflow Report'!$N364,"0")</f>
        <v>0</v>
      </c>
      <c r="BK366" s="176" t="str">
        <f>IF(AND('Overflow Report'!$L364="Release [Sewer], Wet Weather",'Overflow Report'!$AA364="February"),'Overflow Report'!$N364,"0")</f>
        <v>0</v>
      </c>
      <c r="BL366" s="176" t="str">
        <f>IF(AND('Overflow Report'!$L364="Release [Sewer], Wet Weather",'Overflow Report'!$AA364="March"),'Overflow Report'!$N364,"0")</f>
        <v>0</v>
      </c>
      <c r="BM366" s="176" t="str">
        <f>IF(AND('Overflow Report'!$L364="Release [Sewer], Wet Weather",'Overflow Report'!$AA364="April"),'Overflow Report'!$N364,"0")</f>
        <v>0</v>
      </c>
      <c r="BN366" s="176" t="str">
        <f>IF(AND('Overflow Report'!$L364="Release [Sewer], Wet Weather",'Overflow Report'!$AA364="May"),'Overflow Report'!$N364,"0")</f>
        <v>0</v>
      </c>
      <c r="BO366" s="176" t="str">
        <f>IF(AND('Overflow Report'!$L364="Release [Sewer], Wet Weather",'Overflow Report'!$AA364="June"),'Overflow Report'!$N364,"0")</f>
        <v>0</v>
      </c>
      <c r="BP366" s="176" t="str">
        <f>IF(AND('Overflow Report'!$L364="Release [Sewer], Wet Weather",'Overflow Report'!$AA364="July"),'Overflow Report'!$N364,"0")</f>
        <v>0</v>
      </c>
      <c r="BQ366" s="176" t="str">
        <f>IF(AND('Overflow Report'!$L364="Release [Sewer], Wet Weather",'Overflow Report'!$AA364="August"),'Overflow Report'!$N364,"0")</f>
        <v>0</v>
      </c>
      <c r="BR366" s="176" t="str">
        <f>IF(AND('Overflow Report'!$L364="Release [Sewer], Wet Weather",'Overflow Report'!$AA364="September"),'Overflow Report'!$N364,"0")</f>
        <v>0</v>
      </c>
      <c r="BS366" s="176" t="str">
        <f>IF(AND('Overflow Report'!$L364="Release [Sewer], Wet Weather",'Overflow Report'!$AA364="October"),'Overflow Report'!$N364,"0")</f>
        <v>0</v>
      </c>
      <c r="BT366" s="176" t="str">
        <f>IF(AND('Overflow Report'!$L364="Release [Sewer], Wet Weather",'Overflow Report'!$AA364="November"),'Overflow Report'!$N364,"0")</f>
        <v>0</v>
      </c>
      <c r="BU366" s="176" t="str">
        <f>IF(AND('Overflow Report'!$L364="Release [Sewer], Wet Weather",'Overflow Report'!$AA364="December"),'Overflow Report'!$N364,"0")</f>
        <v>0</v>
      </c>
      <c r="BV366" s="176"/>
      <c r="BW366" s="176"/>
      <c r="BX366" s="176"/>
      <c r="BY366" s="176"/>
      <c r="BZ366" s="176"/>
      <c r="CA366" s="176"/>
      <c r="CB366" s="176"/>
      <c r="CC366" s="176"/>
      <c r="CD366" s="176"/>
      <c r="CE366" s="176"/>
      <c r="CF366" s="176"/>
      <c r="CG366" s="176"/>
      <c r="CH366" s="176"/>
      <c r="CI366" s="176"/>
      <c r="CJ366" s="176"/>
      <c r="DK366" s="159"/>
      <c r="DL366" s="159"/>
      <c r="DM366" s="159"/>
      <c r="DN366" s="159"/>
      <c r="DO366" s="159"/>
      <c r="DP366" s="159"/>
      <c r="DQ366" s="159"/>
      <c r="DR366" s="159"/>
      <c r="DS366" s="159"/>
      <c r="DT366" s="159"/>
      <c r="DU366" s="159"/>
      <c r="DV366" s="159"/>
      <c r="DW366" s="159"/>
      <c r="DX366" s="159"/>
    </row>
    <row r="367" spans="3:128" s="173" customFormat="1" ht="15">
      <c r="C367" s="174"/>
      <c r="D367" s="174"/>
      <c r="E367" s="174"/>
      <c r="R367" s="176"/>
      <c r="S367" s="176"/>
      <c r="T367" s="176"/>
      <c r="U367" s="176"/>
      <c r="V367" s="176"/>
      <c r="W367" s="176" t="str">
        <f>IF(AND('Overflow Report'!$L365="SSO, Dry Weather",'Overflow Report'!$AA365="January"),'Overflow Report'!$N365,"0")</f>
        <v>0</v>
      </c>
      <c r="X367" s="176" t="str">
        <f>IF(AND('Overflow Report'!$L365="SSO, Dry Weather",'Overflow Report'!$AA365="February"),'Overflow Report'!$N365,"0")</f>
        <v>0</v>
      </c>
      <c r="Y367" s="176" t="str">
        <f>IF(AND('Overflow Report'!$L365="SSO, Dry Weather",'Overflow Report'!$AA365="March"),'Overflow Report'!$N365,"0")</f>
        <v>0</v>
      </c>
      <c r="Z367" s="176" t="str">
        <f>IF(AND('Overflow Report'!$L365="SSO, Dry Weather",'Overflow Report'!$AA365="April"),'Overflow Report'!$N365,"0")</f>
        <v>0</v>
      </c>
      <c r="AA367" s="176" t="str">
        <f>IF(AND('Overflow Report'!$L365="SSO, Dry Weather",'Overflow Report'!$AA365="May"),'Overflow Report'!$N365,"0")</f>
        <v>0</v>
      </c>
      <c r="AB367" s="176" t="str">
        <f>IF(AND('Overflow Report'!$L365="SSO, Dry Weather",'Overflow Report'!$AA365="June"),'Overflow Report'!$N365,"0")</f>
        <v>0</v>
      </c>
      <c r="AC367" s="176" t="str">
        <f>IF(AND('Overflow Report'!$L365="SSO, Dry Weather",'Overflow Report'!$AA365="July"),'Overflow Report'!$N365,"0")</f>
        <v>0</v>
      </c>
      <c r="AD367" s="176" t="str">
        <f>IF(AND('Overflow Report'!$L365="SSO, Dry Weather",'Overflow Report'!$AA365="August"),'Overflow Report'!$N365,"0")</f>
        <v>0</v>
      </c>
      <c r="AE367" s="176" t="str">
        <f>IF(AND('Overflow Report'!$L365="SSO, Dry Weather",'Overflow Report'!$AA365="September"),'Overflow Report'!$N365,"0")</f>
        <v>0</v>
      </c>
      <c r="AF367" s="176" t="str">
        <f>IF(AND('Overflow Report'!$L365="SSO, Dry Weather",'Overflow Report'!$AA365="October"),'Overflow Report'!$N365,"0")</f>
        <v>0</v>
      </c>
      <c r="AG367" s="176" t="str">
        <f>IF(AND('Overflow Report'!$L365="SSO, Dry Weather",'Overflow Report'!$AA365="November"),'Overflow Report'!$N365,"0")</f>
        <v>0</v>
      </c>
      <c r="AH367" s="176" t="str">
        <f>IF(AND('Overflow Report'!$L365="SSO, Dry Weather",'Overflow Report'!$AA365="December"),'Overflow Report'!$N365,"0")</f>
        <v>0</v>
      </c>
      <c r="AI367" s="176"/>
      <c r="AJ367" s="176" t="str">
        <f>IF(AND('Overflow Report'!$L365="SSO, Wet Weather",'Overflow Report'!$AA365="January"),'Overflow Report'!$N365,"0")</f>
        <v>0</v>
      </c>
      <c r="AK367" s="176" t="str">
        <f>IF(AND('Overflow Report'!$L365="SSO, Wet Weather",'Overflow Report'!$AA365="February"),'Overflow Report'!$N365,"0")</f>
        <v>0</v>
      </c>
      <c r="AL367" s="176" t="str">
        <f>IF(AND('Overflow Report'!$L365="SSO, Wet Weather",'Overflow Report'!$AA365="March"),'Overflow Report'!$N365,"0")</f>
        <v>0</v>
      </c>
      <c r="AM367" s="176" t="str">
        <f>IF(AND('Overflow Report'!$L365="SSO, Wet Weather",'Overflow Report'!$AA365="April"),'Overflow Report'!$N365,"0")</f>
        <v>0</v>
      </c>
      <c r="AN367" s="176" t="str">
        <f>IF(AND('Overflow Report'!$L365="SSO, Wet Weather",'Overflow Report'!$AA365="May"),'Overflow Report'!$N365,"0")</f>
        <v>0</v>
      </c>
      <c r="AO367" s="176" t="str">
        <f>IF(AND('Overflow Report'!$L365="SSO, Wet Weather",'Overflow Report'!$AA365="June"),'Overflow Report'!$N365,"0")</f>
        <v>0</v>
      </c>
      <c r="AP367" s="176" t="str">
        <f>IF(AND('Overflow Report'!$L365="SSO, Wet Weather",'Overflow Report'!$AA365="July"),'Overflow Report'!$N365,"0")</f>
        <v>0</v>
      </c>
      <c r="AQ367" s="176" t="str">
        <f>IF(AND('Overflow Report'!$L365="SSO, Wet Weather",'Overflow Report'!$AA365="August"),'Overflow Report'!$N365,"0")</f>
        <v>0</v>
      </c>
      <c r="AR367" s="176" t="str">
        <f>IF(AND('Overflow Report'!$L365="SSO, Wet Weather",'Overflow Report'!$AA365="September"),'Overflow Report'!$N365,"0")</f>
        <v>0</v>
      </c>
      <c r="AS367" s="176" t="str">
        <f>IF(AND('Overflow Report'!$L365="SSO, Wet Weather",'Overflow Report'!$AA365="October"),'Overflow Report'!$N365,"0")</f>
        <v>0</v>
      </c>
      <c r="AT367" s="176" t="str">
        <f>IF(AND('Overflow Report'!$L365="SSO, Wet Weather",'Overflow Report'!$AA365="November"),'Overflow Report'!$N365,"0")</f>
        <v>0</v>
      </c>
      <c r="AU367" s="176" t="str">
        <f>IF(AND('Overflow Report'!$L365="SSO, Wet Weather",'Overflow Report'!$AA365="December"),'Overflow Report'!$N365,"0")</f>
        <v>0</v>
      </c>
      <c r="AV367" s="176"/>
      <c r="AW367" s="176" t="str">
        <f>IF(AND('Overflow Report'!$L365="Release [Sewer], Dry Weather",'Overflow Report'!$AA365="January"),'Overflow Report'!$N365,"0")</f>
        <v>0</v>
      </c>
      <c r="AX367" s="176" t="str">
        <f>IF(AND('Overflow Report'!$L365="Release [Sewer], Dry Weather",'Overflow Report'!$AA365="February"),'Overflow Report'!$N365,"0")</f>
        <v>0</v>
      </c>
      <c r="AY367" s="176" t="str">
        <f>IF(AND('Overflow Report'!$L365="Release [Sewer], Dry Weather",'Overflow Report'!$AA365="March"),'Overflow Report'!$N365,"0")</f>
        <v>0</v>
      </c>
      <c r="AZ367" s="176" t="str">
        <f>IF(AND('Overflow Report'!$L365="Release [Sewer], Dry Weather",'Overflow Report'!$AA365="April"),'Overflow Report'!$N365,"0")</f>
        <v>0</v>
      </c>
      <c r="BA367" s="176" t="str">
        <f>IF(AND('Overflow Report'!$L365="Release [Sewer], Dry Weather",'Overflow Report'!$AA365="May"),'Overflow Report'!$N365,"0")</f>
        <v>0</v>
      </c>
      <c r="BB367" s="176" t="str">
        <f>IF(AND('Overflow Report'!$L365="Release [Sewer], Dry Weather",'Overflow Report'!$AA365="June"),'Overflow Report'!$N365,"0")</f>
        <v>0</v>
      </c>
      <c r="BC367" s="176" t="str">
        <f>IF(AND('Overflow Report'!$L365="Release [Sewer], Dry Weather",'Overflow Report'!$AA365="July"),'Overflow Report'!$N365,"0")</f>
        <v>0</v>
      </c>
      <c r="BD367" s="176" t="str">
        <f>IF(AND('Overflow Report'!$L365="Release [Sewer], Dry Weather",'Overflow Report'!$AA365="August"),'Overflow Report'!$N365,"0")</f>
        <v>0</v>
      </c>
      <c r="BE367" s="176" t="str">
        <f>IF(AND('Overflow Report'!$L365="Release [Sewer], Dry Weather",'Overflow Report'!$AA365="September"),'Overflow Report'!$N365,"0")</f>
        <v>0</v>
      </c>
      <c r="BF367" s="176" t="str">
        <f>IF(AND('Overflow Report'!$L365="Release [Sewer], Dry Weather",'Overflow Report'!$AA365="October"),'Overflow Report'!$N365,"0")</f>
        <v>0</v>
      </c>
      <c r="BG367" s="176" t="str">
        <f>IF(AND('Overflow Report'!$L365="Release [Sewer], Dry Weather",'Overflow Report'!$AA365="November"),'Overflow Report'!$N365,"0")</f>
        <v>0</v>
      </c>
      <c r="BH367" s="176" t="str">
        <f>IF(AND('Overflow Report'!$L365="Release [Sewer], Dry Weather",'Overflow Report'!$AA365="December"),'Overflow Report'!$N365,"0")</f>
        <v>0</v>
      </c>
      <c r="BI367" s="176"/>
      <c r="BJ367" s="176" t="str">
        <f>IF(AND('Overflow Report'!$L365="Release [Sewer], Wet Weather",'Overflow Report'!$AA365="January"),'Overflow Report'!$N365,"0")</f>
        <v>0</v>
      </c>
      <c r="BK367" s="176" t="str">
        <f>IF(AND('Overflow Report'!$L365="Release [Sewer], Wet Weather",'Overflow Report'!$AA365="February"),'Overflow Report'!$N365,"0")</f>
        <v>0</v>
      </c>
      <c r="BL367" s="176" t="str">
        <f>IF(AND('Overflow Report'!$L365="Release [Sewer], Wet Weather",'Overflow Report'!$AA365="March"),'Overflow Report'!$N365,"0")</f>
        <v>0</v>
      </c>
      <c r="BM367" s="176" t="str">
        <f>IF(AND('Overflow Report'!$L365="Release [Sewer], Wet Weather",'Overflow Report'!$AA365="April"),'Overflow Report'!$N365,"0")</f>
        <v>0</v>
      </c>
      <c r="BN367" s="176" t="str">
        <f>IF(AND('Overflow Report'!$L365="Release [Sewer], Wet Weather",'Overflow Report'!$AA365="May"),'Overflow Report'!$N365,"0")</f>
        <v>0</v>
      </c>
      <c r="BO367" s="176" t="str">
        <f>IF(AND('Overflow Report'!$L365="Release [Sewer], Wet Weather",'Overflow Report'!$AA365="June"),'Overflow Report'!$N365,"0")</f>
        <v>0</v>
      </c>
      <c r="BP367" s="176" t="str">
        <f>IF(AND('Overflow Report'!$L365="Release [Sewer], Wet Weather",'Overflow Report'!$AA365="July"),'Overflow Report'!$N365,"0")</f>
        <v>0</v>
      </c>
      <c r="BQ367" s="176" t="str">
        <f>IF(AND('Overflow Report'!$L365="Release [Sewer], Wet Weather",'Overflow Report'!$AA365="August"),'Overflow Report'!$N365,"0")</f>
        <v>0</v>
      </c>
      <c r="BR367" s="176" t="str">
        <f>IF(AND('Overflow Report'!$L365="Release [Sewer], Wet Weather",'Overflow Report'!$AA365="September"),'Overflow Report'!$N365,"0")</f>
        <v>0</v>
      </c>
      <c r="BS367" s="176" t="str">
        <f>IF(AND('Overflow Report'!$L365="Release [Sewer], Wet Weather",'Overflow Report'!$AA365="October"),'Overflow Report'!$N365,"0")</f>
        <v>0</v>
      </c>
      <c r="BT367" s="176" t="str">
        <f>IF(AND('Overflow Report'!$L365="Release [Sewer], Wet Weather",'Overflow Report'!$AA365="November"),'Overflow Report'!$N365,"0")</f>
        <v>0</v>
      </c>
      <c r="BU367" s="176" t="str">
        <f>IF(AND('Overflow Report'!$L365="Release [Sewer], Wet Weather",'Overflow Report'!$AA365="December"),'Overflow Report'!$N365,"0")</f>
        <v>0</v>
      </c>
      <c r="BV367" s="176"/>
      <c r="BW367" s="176"/>
      <c r="BX367" s="176"/>
      <c r="BY367" s="176"/>
      <c r="BZ367" s="176"/>
      <c r="CA367" s="176"/>
      <c r="CB367" s="176"/>
      <c r="CC367" s="176"/>
      <c r="CD367" s="176"/>
      <c r="CE367" s="176"/>
      <c r="CF367" s="176"/>
      <c r="CG367" s="176"/>
      <c r="CH367" s="176"/>
      <c r="CI367" s="176"/>
      <c r="CJ367" s="176"/>
      <c r="DK367" s="159"/>
      <c r="DL367" s="159"/>
      <c r="DM367" s="159"/>
      <c r="DN367" s="159"/>
      <c r="DO367" s="159"/>
      <c r="DP367" s="159"/>
      <c r="DQ367" s="159"/>
      <c r="DR367" s="159"/>
      <c r="DS367" s="159"/>
      <c r="DT367" s="159"/>
      <c r="DU367" s="159"/>
      <c r="DV367" s="159"/>
      <c r="DW367" s="159"/>
      <c r="DX367" s="159"/>
    </row>
    <row r="368" spans="3:128" s="173" customFormat="1" ht="15">
      <c r="C368" s="174"/>
      <c r="D368" s="174"/>
      <c r="E368" s="174"/>
      <c r="R368" s="176"/>
      <c r="S368" s="176"/>
      <c r="T368" s="176"/>
      <c r="U368" s="176"/>
      <c r="V368" s="176"/>
      <c r="W368" s="176" t="str">
        <f>IF(AND('Overflow Report'!$L366="SSO, Dry Weather",'Overflow Report'!$AA366="January"),'Overflow Report'!$N366,"0")</f>
        <v>0</v>
      </c>
      <c r="X368" s="176" t="str">
        <f>IF(AND('Overflow Report'!$L366="SSO, Dry Weather",'Overflow Report'!$AA366="February"),'Overflow Report'!$N366,"0")</f>
        <v>0</v>
      </c>
      <c r="Y368" s="176" t="str">
        <f>IF(AND('Overflow Report'!$L366="SSO, Dry Weather",'Overflow Report'!$AA366="March"),'Overflow Report'!$N366,"0")</f>
        <v>0</v>
      </c>
      <c r="Z368" s="176" t="str">
        <f>IF(AND('Overflow Report'!$L366="SSO, Dry Weather",'Overflow Report'!$AA366="April"),'Overflow Report'!$N366,"0")</f>
        <v>0</v>
      </c>
      <c r="AA368" s="176" t="str">
        <f>IF(AND('Overflow Report'!$L366="SSO, Dry Weather",'Overflow Report'!$AA366="May"),'Overflow Report'!$N366,"0")</f>
        <v>0</v>
      </c>
      <c r="AB368" s="176" t="str">
        <f>IF(AND('Overflow Report'!$L366="SSO, Dry Weather",'Overflow Report'!$AA366="June"),'Overflow Report'!$N366,"0")</f>
        <v>0</v>
      </c>
      <c r="AC368" s="176" t="str">
        <f>IF(AND('Overflow Report'!$L366="SSO, Dry Weather",'Overflow Report'!$AA366="July"),'Overflow Report'!$N366,"0")</f>
        <v>0</v>
      </c>
      <c r="AD368" s="176" t="str">
        <f>IF(AND('Overflow Report'!$L366="SSO, Dry Weather",'Overflow Report'!$AA366="August"),'Overflow Report'!$N366,"0")</f>
        <v>0</v>
      </c>
      <c r="AE368" s="176" t="str">
        <f>IF(AND('Overflow Report'!$L366="SSO, Dry Weather",'Overflow Report'!$AA366="September"),'Overflow Report'!$N366,"0")</f>
        <v>0</v>
      </c>
      <c r="AF368" s="176" t="str">
        <f>IF(AND('Overflow Report'!$L366="SSO, Dry Weather",'Overflow Report'!$AA366="October"),'Overflow Report'!$N366,"0")</f>
        <v>0</v>
      </c>
      <c r="AG368" s="176" t="str">
        <f>IF(AND('Overflow Report'!$L366="SSO, Dry Weather",'Overflow Report'!$AA366="November"),'Overflow Report'!$N366,"0")</f>
        <v>0</v>
      </c>
      <c r="AH368" s="176" t="str">
        <f>IF(AND('Overflow Report'!$L366="SSO, Dry Weather",'Overflow Report'!$AA366="December"),'Overflow Report'!$N366,"0")</f>
        <v>0</v>
      </c>
      <c r="AI368" s="176"/>
      <c r="AJ368" s="176" t="str">
        <f>IF(AND('Overflow Report'!$L366="SSO, Wet Weather",'Overflow Report'!$AA366="January"),'Overflow Report'!$N366,"0")</f>
        <v>0</v>
      </c>
      <c r="AK368" s="176" t="str">
        <f>IF(AND('Overflow Report'!$L366="SSO, Wet Weather",'Overflow Report'!$AA366="February"),'Overflow Report'!$N366,"0")</f>
        <v>0</v>
      </c>
      <c r="AL368" s="176" t="str">
        <f>IF(AND('Overflow Report'!$L366="SSO, Wet Weather",'Overflow Report'!$AA366="March"),'Overflow Report'!$N366,"0")</f>
        <v>0</v>
      </c>
      <c r="AM368" s="176" t="str">
        <f>IF(AND('Overflow Report'!$L366="SSO, Wet Weather",'Overflow Report'!$AA366="April"),'Overflow Report'!$N366,"0")</f>
        <v>0</v>
      </c>
      <c r="AN368" s="176" t="str">
        <f>IF(AND('Overflow Report'!$L366="SSO, Wet Weather",'Overflow Report'!$AA366="May"),'Overflow Report'!$N366,"0")</f>
        <v>0</v>
      </c>
      <c r="AO368" s="176" t="str">
        <f>IF(AND('Overflow Report'!$L366="SSO, Wet Weather",'Overflow Report'!$AA366="June"),'Overflow Report'!$N366,"0")</f>
        <v>0</v>
      </c>
      <c r="AP368" s="176" t="str">
        <f>IF(AND('Overflow Report'!$L366="SSO, Wet Weather",'Overflow Report'!$AA366="July"),'Overflow Report'!$N366,"0")</f>
        <v>0</v>
      </c>
      <c r="AQ368" s="176" t="str">
        <f>IF(AND('Overflow Report'!$L366="SSO, Wet Weather",'Overflow Report'!$AA366="August"),'Overflow Report'!$N366,"0")</f>
        <v>0</v>
      </c>
      <c r="AR368" s="176" t="str">
        <f>IF(AND('Overflow Report'!$L366="SSO, Wet Weather",'Overflow Report'!$AA366="September"),'Overflow Report'!$N366,"0")</f>
        <v>0</v>
      </c>
      <c r="AS368" s="176" t="str">
        <f>IF(AND('Overflow Report'!$L366="SSO, Wet Weather",'Overflow Report'!$AA366="October"),'Overflow Report'!$N366,"0")</f>
        <v>0</v>
      </c>
      <c r="AT368" s="176" t="str">
        <f>IF(AND('Overflow Report'!$L366="SSO, Wet Weather",'Overflow Report'!$AA366="November"),'Overflow Report'!$N366,"0")</f>
        <v>0</v>
      </c>
      <c r="AU368" s="176" t="str">
        <f>IF(AND('Overflow Report'!$L366="SSO, Wet Weather",'Overflow Report'!$AA366="December"),'Overflow Report'!$N366,"0")</f>
        <v>0</v>
      </c>
      <c r="AV368" s="176"/>
      <c r="AW368" s="176" t="str">
        <f>IF(AND('Overflow Report'!$L366="Release [Sewer], Dry Weather",'Overflow Report'!$AA366="January"),'Overflow Report'!$N366,"0")</f>
        <v>0</v>
      </c>
      <c r="AX368" s="176" t="str">
        <f>IF(AND('Overflow Report'!$L366="Release [Sewer], Dry Weather",'Overflow Report'!$AA366="February"),'Overflow Report'!$N366,"0")</f>
        <v>0</v>
      </c>
      <c r="AY368" s="176" t="str">
        <f>IF(AND('Overflow Report'!$L366="Release [Sewer], Dry Weather",'Overflow Report'!$AA366="March"),'Overflow Report'!$N366,"0")</f>
        <v>0</v>
      </c>
      <c r="AZ368" s="176" t="str">
        <f>IF(AND('Overflow Report'!$L366="Release [Sewer], Dry Weather",'Overflow Report'!$AA366="April"),'Overflow Report'!$N366,"0")</f>
        <v>0</v>
      </c>
      <c r="BA368" s="176" t="str">
        <f>IF(AND('Overflow Report'!$L366="Release [Sewer], Dry Weather",'Overflow Report'!$AA366="May"),'Overflow Report'!$N366,"0")</f>
        <v>0</v>
      </c>
      <c r="BB368" s="176" t="str">
        <f>IF(AND('Overflow Report'!$L366="Release [Sewer], Dry Weather",'Overflow Report'!$AA366="June"),'Overflow Report'!$N366,"0")</f>
        <v>0</v>
      </c>
      <c r="BC368" s="176" t="str">
        <f>IF(AND('Overflow Report'!$L366="Release [Sewer], Dry Weather",'Overflow Report'!$AA366="July"),'Overflow Report'!$N366,"0")</f>
        <v>0</v>
      </c>
      <c r="BD368" s="176" t="str">
        <f>IF(AND('Overflow Report'!$L366="Release [Sewer], Dry Weather",'Overflow Report'!$AA366="August"),'Overflow Report'!$N366,"0")</f>
        <v>0</v>
      </c>
      <c r="BE368" s="176" t="str">
        <f>IF(AND('Overflow Report'!$L366="Release [Sewer], Dry Weather",'Overflow Report'!$AA366="September"),'Overflow Report'!$N366,"0")</f>
        <v>0</v>
      </c>
      <c r="BF368" s="176" t="str">
        <f>IF(AND('Overflow Report'!$L366="Release [Sewer], Dry Weather",'Overflow Report'!$AA366="October"),'Overflow Report'!$N366,"0")</f>
        <v>0</v>
      </c>
      <c r="BG368" s="176" t="str">
        <f>IF(AND('Overflow Report'!$L366="Release [Sewer], Dry Weather",'Overflow Report'!$AA366="November"),'Overflow Report'!$N366,"0")</f>
        <v>0</v>
      </c>
      <c r="BH368" s="176" t="str">
        <f>IF(AND('Overflow Report'!$L366="Release [Sewer], Dry Weather",'Overflow Report'!$AA366="December"),'Overflow Report'!$N366,"0")</f>
        <v>0</v>
      </c>
      <c r="BI368" s="176"/>
      <c r="BJ368" s="176" t="str">
        <f>IF(AND('Overflow Report'!$L366="Release [Sewer], Wet Weather",'Overflow Report'!$AA366="January"),'Overflow Report'!$N366,"0")</f>
        <v>0</v>
      </c>
      <c r="BK368" s="176" t="str">
        <f>IF(AND('Overflow Report'!$L366="Release [Sewer], Wet Weather",'Overflow Report'!$AA366="February"),'Overflow Report'!$N366,"0")</f>
        <v>0</v>
      </c>
      <c r="BL368" s="176" t="str">
        <f>IF(AND('Overflow Report'!$L366="Release [Sewer], Wet Weather",'Overflow Report'!$AA366="March"),'Overflow Report'!$N366,"0")</f>
        <v>0</v>
      </c>
      <c r="BM368" s="176" t="str">
        <f>IF(AND('Overflow Report'!$L366="Release [Sewer], Wet Weather",'Overflow Report'!$AA366="April"),'Overflow Report'!$N366,"0")</f>
        <v>0</v>
      </c>
      <c r="BN368" s="176" t="str">
        <f>IF(AND('Overflow Report'!$L366="Release [Sewer], Wet Weather",'Overflow Report'!$AA366="May"),'Overflow Report'!$N366,"0")</f>
        <v>0</v>
      </c>
      <c r="BO368" s="176" t="str">
        <f>IF(AND('Overflow Report'!$L366="Release [Sewer], Wet Weather",'Overflow Report'!$AA366="June"),'Overflow Report'!$N366,"0")</f>
        <v>0</v>
      </c>
      <c r="BP368" s="176" t="str">
        <f>IF(AND('Overflow Report'!$L366="Release [Sewer], Wet Weather",'Overflow Report'!$AA366="July"),'Overflow Report'!$N366,"0")</f>
        <v>0</v>
      </c>
      <c r="BQ368" s="176" t="str">
        <f>IF(AND('Overflow Report'!$L366="Release [Sewer], Wet Weather",'Overflow Report'!$AA366="August"),'Overflow Report'!$N366,"0")</f>
        <v>0</v>
      </c>
      <c r="BR368" s="176" t="str">
        <f>IF(AND('Overflow Report'!$L366="Release [Sewer], Wet Weather",'Overflow Report'!$AA366="September"),'Overflow Report'!$N366,"0")</f>
        <v>0</v>
      </c>
      <c r="BS368" s="176" t="str">
        <f>IF(AND('Overflow Report'!$L366="Release [Sewer], Wet Weather",'Overflow Report'!$AA366="October"),'Overflow Report'!$N366,"0")</f>
        <v>0</v>
      </c>
      <c r="BT368" s="176" t="str">
        <f>IF(AND('Overflow Report'!$L366="Release [Sewer], Wet Weather",'Overflow Report'!$AA366="November"),'Overflow Report'!$N366,"0")</f>
        <v>0</v>
      </c>
      <c r="BU368" s="176" t="str">
        <f>IF(AND('Overflow Report'!$L366="Release [Sewer], Wet Weather",'Overflow Report'!$AA366="December"),'Overflow Report'!$N366,"0")</f>
        <v>0</v>
      </c>
      <c r="BV368" s="176"/>
      <c r="BW368" s="176"/>
      <c r="BX368" s="176"/>
      <c r="BY368" s="176"/>
      <c r="BZ368" s="176"/>
      <c r="CA368" s="176"/>
      <c r="CB368" s="176"/>
      <c r="CC368" s="176"/>
      <c r="CD368" s="176"/>
      <c r="CE368" s="176"/>
      <c r="CF368" s="176"/>
      <c r="CG368" s="176"/>
      <c r="CH368" s="176"/>
      <c r="CI368" s="176"/>
      <c r="CJ368" s="176"/>
      <c r="DK368" s="159"/>
      <c r="DL368" s="159"/>
      <c r="DM368" s="159"/>
      <c r="DN368" s="159"/>
      <c r="DO368" s="159"/>
      <c r="DP368" s="159"/>
      <c r="DQ368" s="159"/>
      <c r="DR368" s="159"/>
      <c r="DS368" s="159"/>
      <c r="DT368" s="159"/>
      <c r="DU368" s="159"/>
      <c r="DV368" s="159"/>
      <c r="DW368" s="159"/>
      <c r="DX368" s="159"/>
    </row>
    <row r="369" spans="3:128" s="173" customFormat="1" ht="15">
      <c r="C369" s="174"/>
      <c r="D369" s="174"/>
      <c r="E369" s="174"/>
      <c r="R369" s="176"/>
      <c r="S369" s="176"/>
      <c r="T369" s="176"/>
      <c r="U369" s="176"/>
      <c r="V369" s="176"/>
      <c r="W369" s="176" t="str">
        <f>IF(AND('Overflow Report'!$L367="SSO, Dry Weather",'Overflow Report'!$AA367="January"),'Overflow Report'!$N367,"0")</f>
        <v>0</v>
      </c>
      <c r="X369" s="176" t="str">
        <f>IF(AND('Overflow Report'!$L367="SSO, Dry Weather",'Overflow Report'!$AA367="February"),'Overflow Report'!$N367,"0")</f>
        <v>0</v>
      </c>
      <c r="Y369" s="176" t="str">
        <f>IF(AND('Overflow Report'!$L367="SSO, Dry Weather",'Overflow Report'!$AA367="March"),'Overflow Report'!$N367,"0")</f>
        <v>0</v>
      </c>
      <c r="Z369" s="176" t="str">
        <f>IF(AND('Overflow Report'!$L367="SSO, Dry Weather",'Overflow Report'!$AA367="April"),'Overflow Report'!$N367,"0")</f>
        <v>0</v>
      </c>
      <c r="AA369" s="176" t="str">
        <f>IF(AND('Overflow Report'!$L367="SSO, Dry Weather",'Overflow Report'!$AA367="May"),'Overflow Report'!$N367,"0")</f>
        <v>0</v>
      </c>
      <c r="AB369" s="176" t="str">
        <f>IF(AND('Overflow Report'!$L367="SSO, Dry Weather",'Overflow Report'!$AA367="June"),'Overflow Report'!$N367,"0")</f>
        <v>0</v>
      </c>
      <c r="AC369" s="176" t="str">
        <f>IF(AND('Overflow Report'!$L367="SSO, Dry Weather",'Overflow Report'!$AA367="July"),'Overflow Report'!$N367,"0")</f>
        <v>0</v>
      </c>
      <c r="AD369" s="176" t="str">
        <f>IF(AND('Overflow Report'!$L367="SSO, Dry Weather",'Overflow Report'!$AA367="August"),'Overflow Report'!$N367,"0")</f>
        <v>0</v>
      </c>
      <c r="AE369" s="176" t="str">
        <f>IF(AND('Overflow Report'!$L367="SSO, Dry Weather",'Overflow Report'!$AA367="September"),'Overflow Report'!$N367,"0")</f>
        <v>0</v>
      </c>
      <c r="AF369" s="176" t="str">
        <f>IF(AND('Overflow Report'!$L367="SSO, Dry Weather",'Overflow Report'!$AA367="October"),'Overflow Report'!$N367,"0")</f>
        <v>0</v>
      </c>
      <c r="AG369" s="176" t="str">
        <f>IF(AND('Overflow Report'!$L367="SSO, Dry Weather",'Overflow Report'!$AA367="November"),'Overflow Report'!$N367,"0")</f>
        <v>0</v>
      </c>
      <c r="AH369" s="176" t="str">
        <f>IF(AND('Overflow Report'!$L367="SSO, Dry Weather",'Overflow Report'!$AA367="December"),'Overflow Report'!$N367,"0")</f>
        <v>0</v>
      </c>
      <c r="AI369" s="176"/>
      <c r="AJ369" s="176" t="str">
        <f>IF(AND('Overflow Report'!$L367="SSO, Wet Weather",'Overflow Report'!$AA367="January"),'Overflow Report'!$N367,"0")</f>
        <v>0</v>
      </c>
      <c r="AK369" s="176" t="str">
        <f>IF(AND('Overflow Report'!$L367="SSO, Wet Weather",'Overflow Report'!$AA367="February"),'Overflow Report'!$N367,"0")</f>
        <v>0</v>
      </c>
      <c r="AL369" s="176" t="str">
        <f>IF(AND('Overflow Report'!$L367="SSO, Wet Weather",'Overflow Report'!$AA367="March"),'Overflow Report'!$N367,"0")</f>
        <v>0</v>
      </c>
      <c r="AM369" s="176" t="str">
        <f>IF(AND('Overflow Report'!$L367="SSO, Wet Weather",'Overflow Report'!$AA367="April"),'Overflow Report'!$N367,"0")</f>
        <v>0</v>
      </c>
      <c r="AN369" s="176" t="str">
        <f>IF(AND('Overflow Report'!$L367="SSO, Wet Weather",'Overflow Report'!$AA367="May"),'Overflow Report'!$N367,"0")</f>
        <v>0</v>
      </c>
      <c r="AO369" s="176" t="str">
        <f>IF(AND('Overflow Report'!$L367="SSO, Wet Weather",'Overflow Report'!$AA367="June"),'Overflow Report'!$N367,"0")</f>
        <v>0</v>
      </c>
      <c r="AP369" s="176" t="str">
        <f>IF(AND('Overflow Report'!$L367="SSO, Wet Weather",'Overflow Report'!$AA367="July"),'Overflow Report'!$N367,"0")</f>
        <v>0</v>
      </c>
      <c r="AQ369" s="176" t="str">
        <f>IF(AND('Overflow Report'!$L367="SSO, Wet Weather",'Overflow Report'!$AA367="August"),'Overflow Report'!$N367,"0")</f>
        <v>0</v>
      </c>
      <c r="AR369" s="176" t="str">
        <f>IF(AND('Overflow Report'!$L367="SSO, Wet Weather",'Overflow Report'!$AA367="September"),'Overflow Report'!$N367,"0")</f>
        <v>0</v>
      </c>
      <c r="AS369" s="176" t="str">
        <f>IF(AND('Overflow Report'!$L367="SSO, Wet Weather",'Overflow Report'!$AA367="October"),'Overflow Report'!$N367,"0")</f>
        <v>0</v>
      </c>
      <c r="AT369" s="176" t="str">
        <f>IF(AND('Overflow Report'!$L367="SSO, Wet Weather",'Overflow Report'!$AA367="November"),'Overflow Report'!$N367,"0")</f>
        <v>0</v>
      </c>
      <c r="AU369" s="176" t="str">
        <f>IF(AND('Overflow Report'!$L367="SSO, Wet Weather",'Overflow Report'!$AA367="December"),'Overflow Report'!$N367,"0")</f>
        <v>0</v>
      </c>
      <c r="AV369" s="176"/>
      <c r="AW369" s="176" t="str">
        <f>IF(AND('Overflow Report'!$L367="Release [Sewer], Dry Weather",'Overflow Report'!$AA367="January"),'Overflow Report'!$N367,"0")</f>
        <v>0</v>
      </c>
      <c r="AX369" s="176" t="str">
        <f>IF(AND('Overflow Report'!$L367="Release [Sewer], Dry Weather",'Overflow Report'!$AA367="February"),'Overflow Report'!$N367,"0")</f>
        <v>0</v>
      </c>
      <c r="AY369" s="176" t="str">
        <f>IF(AND('Overflow Report'!$L367="Release [Sewer], Dry Weather",'Overflow Report'!$AA367="March"),'Overflow Report'!$N367,"0")</f>
        <v>0</v>
      </c>
      <c r="AZ369" s="176" t="str">
        <f>IF(AND('Overflow Report'!$L367="Release [Sewer], Dry Weather",'Overflow Report'!$AA367="April"),'Overflow Report'!$N367,"0")</f>
        <v>0</v>
      </c>
      <c r="BA369" s="176" t="str">
        <f>IF(AND('Overflow Report'!$L367="Release [Sewer], Dry Weather",'Overflow Report'!$AA367="May"),'Overflow Report'!$N367,"0")</f>
        <v>0</v>
      </c>
      <c r="BB369" s="176" t="str">
        <f>IF(AND('Overflow Report'!$L367="Release [Sewer], Dry Weather",'Overflow Report'!$AA367="June"),'Overflow Report'!$N367,"0")</f>
        <v>0</v>
      </c>
      <c r="BC369" s="176" t="str">
        <f>IF(AND('Overflow Report'!$L367="Release [Sewer], Dry Weather",'Overflow Report'!$AA367="July"),'Overflow Report'!$N367,"0")</f>
        <v>0</v>
      </c>
      <c r="BD369" s="176" t="str">
        <f>IF(AND('Overflow Report'!$L367="Release [Sewer], Dry Weather",'Overflow Report'!$AA367="August"),'Overflow Report'!$N367,"0")</f>
        <v>0</v>
      </c>
      <c r="BE369" s="176" t="str">
        <f>IF(AND('Overflow Report'!$L367="Release [Sewer], Dry Weather",'Overflow Report'!$AA367="September"),'Overflow Report'!$N367,"0")</f>
        <v>0</v>
      </c>
      <c r="BF369" s="176" t="str">
        <f>IF(AND('Overflow Report'!$L367="Release [Sewer], Dry Weather",'Overflow Report'!$AA367="October"),'Overflow Report'!$N367,"0")</f>
        <v>0</v>
      </c>
      <c r="BG369" s="176" t="str">
        <f>IF(AND('Overflow Report'!$L367="Release [Sewer], Dry Weather",'Overflow Report'!$AA367="November"),'Overflow Report'!$N367,"0")</f>
        <v>0</v>
      </c>
      <c r="BH369" s="176" t="str">
        <f>IF(AND('Overflow Report'!$L367="Release [Sewer], Dry Weather",'Overflow Report'!$AA367="December"),'Overflow Report'!$N367,"0")</f>
        <v>0</v>
      </c>
      <c r="BI369" s="176"/>
      <c r="BJ369" s="176" t="str">
        <f>IF(AND('Overflow Report'!$L367="Release [Sewer], Wet Weather",'Overflow Report'!$AA367="January"),'Overflow Report'!$N367,"0")</f>
        <v>0</v>
      </c>
      <c r="BK369" s="176" t="str">
        <f>IF(AND('Overflow Report'!$L367="Release [Sewer], Wet Weather",'Overflow Report'!$AA367="February"),'Overflow Report'!$N367,"0")</f>
        <v>0</v>
      </c>
      <c r="BL369" s="176" t="str">
        <f>IF(AND('Overflow Report'!$L367="Release [Sewer], Wet Weather",'Overflow Report'!$AA367="March"),'Overflow Report'!$N367,"0")</f>
        <v>0</v>
      </c>
      <c r="BM369" s="176" t="str">
        <f>IF(AND('Overflow Report'!$L367="Release [Sewer], Wet Weather",'Overflow Report'!$AA367="April"),'Overflow Report'!$N367,"0")</f>
        <v>0</v>
      </c>
      <c r="BN369" s="176" t="str">
        <f>IF(AND('Overflow Report'!$L367="Release [Sewer], Wet Weather",'Overflow Report'!$AA367="May"),'Overflow Report'!$N367,"0")</f>
        <v>0</v>
      </c>
      <c r="BO369" s="176" t="str">
        <f>IF(AND('Overflow Report'!$L367="Release [Sewer], Wet Weather",'Overflow Report'!$AA367="June"),'Overflow Report'!$N367,"0")</f>
        <v>0</v>
      </c>
      <c r="BP369" s="176" t="str">
        <f>IF(AND('Overflow Report'!$L367="Release [Sewer], Wet Weather",'Overflow Report'!$AA367="July"),'Overflow Report'!$N367,"0")</f>
        <v>0</v>
      </c>
      <c r="BQ369" s="176" t="str">
        <f>IF(AND('Overflow Report'!$L367="Release [Sewer], Wet Weather",'Overflow Report'!$AA367="August"),'Overflow Report'!$N367,"0")</f>
        <v>0</v>
      </c>
      <c r="BR369" s="176" t="str">
        <f>IF(AND('Overflow Report'!$L367="Release [Sewer], Wet Weather",'Overflow Report'!$AA367="September"),'Overflow Report'!$N367,"0")</f>
        <v>0</v>
      </c>
      <c r="BS369" s="176" t="str">
        <f>IF(AND('Overflow Report'!$L367="Release [Sewer], Wet Weather",'Overflow Report'!$AA367="October"),'Overflow Report'!$N367,"0")</f>
        <v>0</v>
      </c>
      <c r="BT369" s="176" t="str">
        <f>IF(AND('Overflow Report'!$L367="Release [Sewer], Wet Weather",'Overflow Report'!$AA367="November"),'Overflow Report'!$N367,"0")</f>
        <v>0</v>
      </c>
      <c r="BU369" s="176" t="str">
        <f>IF(AND('Overflow Report'!$L367="Release [Sewer], Wet Weather",'Overflow Report'!$AA367="December"),'Overflow Report'!$N367,"0")</f>
        <v>0</v>
      </c>
      <c r="BV369" s="176"/>
      <c r="BW369" s="176"/>
      <c r="BX369" s="176"/>
      <c r="BY369" s="176"/>
      <c r="BZ369" s="176"/>
      <c r="CA369" s="176"/>
      <c r="CB369" s="176"/>
      <c r="CC369" s="176"/>
      <c r="CD369" s="176"/>
      <c r="CE369" s="176"/>
      <c r="CF369" s="176"/>
      <c r="CG369" s="176"/>
      <c r="CH369" s="176"/>
      <c r="CI369" s="176"/>
      <c r="CJ369" s="176"/>
      <c r="DK369" s="159"/>
      <c r="DL369" s="159"/>
      <c r="DM369" s="159"/>
      <c r="DN369" s="159"/>
      <c r="DO369" s="159"/>
      <c r="DP369" s="159"/>
      <c r="DQ369" s="159"/>
      <c r="DR369" s="159"/>
      <c r="DS369" s="159"/>
      <c r="DT369" s="159"/>
      <c r="DU369" s="159"/>
      <c r="DV369" s="159"/>
      <c r="DW369" s="159"/>
      <c r="DX369" s="159"/>
    </row>
    <row r="370" spans="3:128" s="173" customFormat="1" ht="15">
      <c r="C370" s="174"/>
      <c r="D370" s="174"/>
      <c r="E370" s="174"/>
      <c r="R370" s="176"/>
      <c r="S370" s="176"/>
      <c r="T370" s="176"/>
      <c r="U370" s="176"/>
      <c r="V370" s="176"/>
      <c r="W370" s="176" t="str">
        <f>IF(AND('Overflow Report'!$L368="SSO, Dry Weather",'Overflow Report'!$AA368="January"),'Overflow Report'!$N368,"0")</f>
        <v>0</v>
      </c>
      <c r="X370" s="176" t="str">
        <f>IF(AND('Overflow Report'!$L368="SSO, Dry Weather",'Overflow Report'!$AA368="February"),'Overflow Report'!$N368,"0")</f>
        <v>0</v>
      </c>
      <c r="Y370" s="176" t="str">
        <f>IF(AND('Overflow Report'!$L368="SSO, Dry Weather",'Overflow Report'!$AA368="March"),'Overflow Report'!$N368,"0")</f>
        <v>0</v>
      </c>
      <c r="Z370" s="176" t="str">
        <f>IF(AND('Overflow Report'!$L368="SSO, Dry Weather",'Overflow Report'!$AA368="April"),'Overflow Report'!$N368,"0")</f>
        <v>0</v>
      </c>
      <c r="AA370" s="176" t="str">
        <f>IF(AND('Overflow Report'!$L368="SSO, Dry Weather",'Overflow Report'!$AA368="May"),'Overflow Report'!$N368,"0")</f>
        <v>0</v>
      </c>
      <c r="AB370" s="176" t="str">
        <f>IF(AND('Overflow Report'!$L368="SSO, Dry Weather",'Overflow Report'!$AA368="June"),'Overflow Report'!$N368,"0")</f>
        <v>0</v>
      </c>
      <c r="AC370" s="176" t="str">
        <f>IF(AND('Overflow Report'!$L368="SSO, Dry Weather",'Overflow Report'!$AA368="July"),'Overflow Report'!$N368,"0")</f>
        <v>0</v>
      </c>
      <c r="AD370" s="176" t="str">
        <f>IF(AND('Overflow Report'!$L368="SSO, Dry Weather",'Overflow Report'!$AA368="August"),'Overflow Report'!$N368,"0")</f>
        <v>0</v>
      </c>
      <c r="AE370" s="176" t="str">
        <f>IF(AND('Overflow Report'!$L368="SSO, Dry Weather",'Overflow Report'!$AA368="September"),'Overflow Report'!$N368,"0")</f>
        <v>0</v>
      </c>
      <c r="AF370" s="176" t="str">
        <f>IF(AND('Overflow Report'!$L368="SSO, Dry Weather",'Overflow Report'!$AA368="October"),'Overflow Report'!$N368,"0")</f>
        <v>0</v>
      </c>
      <c r="AG370" s="176" t="str">
        <f>IF(AND('Overflow Report'!$L368="SSO, Dry Weather",'Overflow Report'!$AA368="November"),'Overflow Report'!$N368,"0")</f>
        <v>0</v>
      </c>
      <c r="AH370" s="176" t="str">
        <f>IF(AND('Overflow Report'!$L368="SSO, Dry Weather",'Overflow Report'!$AA368="December"),'Overflow Report'!$N368,"0")</f>
        <v>0</v>
      </c>
      <c r="AI370" s="176"/>
      <c r="AJ370" s="176" t="str">
        <f>IF(AND('Overflow Report'!$L368="SSO, Wet Weather",'Overflow Report'!$AA368="January"),'Overflow Report'!$N368,"0")</f>
        <v>0</v>
      </c>
      <c r="AK370" s="176" t="str">
        <f>IF(AND('Overflow Report'!$L368="SSO, Wet Weather",'Overflow Report'!$AA368="February"),'Overflow Report'!$N368,"0")</f>
        <v>0</v>
      </c>
      <c r="AL370" s="176" t="str">
        <f>IF(AND('Overflow Report'!$L368="SSO, Wet Weather",'Overflow Report'!$AA368="March"),'Overflow Report'!$N368,"0")</f>
        <v>0</v>
      </c>
      <c r="AM370" s="176" t="str">
        <f>IF(AND('Overflow Report'!$L368="SSO, Wet Weather",'Overflow Report'!$AA368="April"),'Overflow Report'!$N368,"0")</f>
        <v>0</v>
      </c>
      <c r="AN370" s="176" t="str">
        <f>IF(AND('Overflow Report'!$L368="SSO, Wet Weather",'Overflow Report'!$AA368="May"),'Overflow Report'!$N368,"0")</f>
        <v>0</v>
      </c>
      <c r="AO370" s="176" t="str">
        <f>IF(AND('Overflow Report'!$L368="SSO, Wet Weather",'Overflow Report'!$AA368="June"),'Overflow Report'!$N368,"0")</f>
        <v>0</v>
      </c>
      <c r="AP370" s="176" t="str">
        <f>IF(AND('Overflow Report'!$L368="SSO, Wet Weather",'Overflow Report'!$AA368="July"),'Overflow Report'!$N368,"0")</f>
        <v>0</v>
      </c>
      <c r="AQ370" s="176" t="str">
        <f>IF(AND('Overflow Report'!$L368="SSO, Wet Weather",'Overflow Report'!$AA368="August"),'Overflow Report'!$N368,"0")</f>
        <v>0</v>
      </c>
      <c r="AR370" s="176" t="str">
        <f>IF(AND('Overflow Report'!$L368="SSO, Wet Weather",'Overflow Report'!$AA368="September"),'Overflow Report'!$N368,"0")</f>
        <v>0</v>
      </c>
      <c r="AS370" s="176" t="str">
        <f>IF(AND('Overflow Report'!$L368="SSO, Wet Weather",'Overflow Report'!$AA368="October"),'Overflow Report'!$N368,"0")</f>
        <v>0</v>
      </c>
      <c r="AT370" s="176" t="str">
        <f>IF(AND('Overflow Report'!$L368="SSO, Wet Weather",'Overflow Report'!$AA368="November"),'Overflow Report'!$N368,"0")</f>
        <v>0</v>
      </c>
      <c r="AU370" s="176" t="str">
        <f>IF(AND('Overflow Report'!$L368="SSO, Wet Weather",'Overflow Report'!$AA368="December"),'Overflow Report'!$N368,"0")</f>
        <v>0</v>
      </c>
      <c r="AV370" s="176"/>
      <c r="AW370" s="176" t="str">
        <f>IF(AND('Overflow Report'!$L368="Release [Sewer], Dry Weather",'Overflow Report'!$AA368="January"),'Overflow Report'!$N368,"0")</f>
        <v>0</v>
      </c>
      <c r="AX370" s="176" t="str">
        <f>IF(AND('Overflow Report'!$L368="Release [Sewer], Dry Weather",'Overflow Report'!$AA368="February"),'Overflow Report'!$N368,"0")</f>
        <v>0</v>
      </c>
      <c r="AY370" s="176" t="str">
        <f>IF(AND('Overflow Report'!$L368="Release [Sewer], Dry Weather",'Overflow Report'!$AA368="March"),'Overflow Report'!$N368,"0")</f>
        <v>0</v>
      </c>
      <c r="AZ370" s="176" t="str">
        <f>IF(AND('Overflow Report'!$L368="Release [Sewer], Dry Weather",'Overflow Report'!$AA368="April"),'Overflow Report'!$N368,"0")</f>
        <v>0</v>
      </c>
      <c r="BA370" s="176" t="str">
        <f>IF(AND('Overflow Report'!$L368="Release [Sewer], Dry Weather",'Overflow Report'!$AA368="May"),'Overflow Report'!$N368,"0")</f>
        <v>0</v>
      </c>
      <c r="BB370" s="176" t="str">
        <f>IF(AND('Overflow Report'!$L368="Release [Sewer], Dry Weather",'Overflow Report'!$AA368="June"),'Overflow Report'!$N368,"0")</f>
        <v>0</v>
      </c>
      <c r="BC370" s="176" t="str">
        <f>IF(AND('Overflow Report'!$L368="Release [Sewer], Dry Weather",'Overflow Report'!$AA368="July"),'Overflow Report'!$N368,"0")</f>
        <v>0</v>
      </c>
      <c r="BD370" s="176" t="str">
        <f>IF(AND('Overflow Report'!$L368="Release [Sewer], Dry Weather",'Overflow Report'!$AA368="August"),'Overflow Report'!$N368,"0")</f>
        <v>0</v>
      </c>
      <c r="BE370" s="176" t="str">
        <f>IF(AND('Overflow Report'!$L368="Release [Sewer], Dry Weather",'Overflow Report'!$AA368="September"),'Overflow Report'!$N368,"0")</f>
        <v>0</v>
      </c>
      <c r="BF370" s="176" t="str">
        <f>IF(AND('Overflow Report'!$L368="Release [Sewer], Dry Weather",'Overflow Report'!$AA368="October"),'Overflow Report'!$N368,"0")</f>
        <v>0</v>
      </c>
      <c r="BG370" s="176" t="str">
        <f>IF(AND('Overflow Report'!$L368="Release [Sewer], Dry Weather",'Overflow Report'!$AA368="November"),'Overflow Report'!$N368,"0")</f>
        <v>0</v>
      </c>
      <c r="BH370" s="176" t="str">
        <f>IF(AND('Overflow Report'!$L368="Release [Sewer], Dry Weather",'Overflow Report'!$AA368="December"),'Overflow Report'!$N368,"0")</f>
        <v>0</v>
      </c>
      <c r="BI370" s="176"/>
      <c r="BJ370" s="176" t="str">
        <f>IF(AND('Overflow Report'!$L368="Release [Sewer], Wet Weather",'Overflow Report'!$AA368="January"),'Overflow Report'!$N368,"0")</f>
        <v>0</v>
      </c>
      <c r="BK370" s="176" t="str">
        <f>IF(AND('Overflow Report'!$L368="Release [Sewer], Wet Weather",'Overflow Report'!$AA368="February"),'Overflow Report'!$N368,"0")</f>
        <v>0</v>
      </c>
      <c r="BL370" s="176" t="str">
        <f>IF(AND('Overflow Report'!$L368="Release [Sewer], Wet Weather",'Overflow Report'!$AA368="March"),'Overflow Report'!$N368,"0")</f>
        <v>0</v>
      </c>
      <c r="BM370" s="176" t="str">
        <f>IF(AND('Overflow Report'!$L368="Release [Sewer], Wet Weather",'Overflow Report'!$AA368="April"),'Overflow Report'!$N368,"0")</f>
        <v>0</v>
      </c>
      <c r="BN370" s="176" t="str">
        <f>IF(AND('Overflow Report'!$L368="Release [Sewer], Wet Weather",'Overflow Report'!$AA368="May"),'Overflow Report'!$N368,"0")</f>
        <v>0</v>
      </c>
      <c r="BO370" s="176" t="str">
        <f>IF(AND('Overflow Report'!$L368="Release [Sewer], Wet Weather",'Overflow Report'!$AA368="June"),'Overflow Report'!$N368,"0")</f>
        <v>0</v>
      </c>
      <c r="BP370" s="176" t="str">
        <f>IF(AND('Overflow Report'!$L368="Release [Sewer], Wet Weather",'Overflow Report'!$AA368="July"),'Overflow Report'!$N368,"0")</f>
        <v>0</v>
      </c>
      <c r="BQ370" s="176" t="str">
        <f>IF(AND('Overflow Report'!$L368="Release [Sewer], Wet Weather",'Overflow Report'!$AA368="August"),'Overflow Report'!$N368,"0")</f>
        <v>0</v>
      </c>
      <c r="BR370" s="176" t="str">
        <f>IF(AND('Overflow Report'!$L368="Release [Sewer], Wet Weather",'Overflow Report'!$AA368="September"),'Overflow Report'!$N368,"0")</f>
        <v>0</v>
      </c>
      <c r="BS370" s="176" t="str">
        <f>IF(AND('Overflow Report'!$L368="Release [Sewer], Wet Weather",'Overflow Report'!$AA368="October"),'Overflow Report'!$N368,"0")</f>
        <v>0</v>
      </c>
      <c r="BT370" s="176" t="str">
        <f>IF(AND('Overflow Report'!$L368="Release [Sewer], Wet Weather",'Overflow Report'!$AA368="November"),'Overflow Report'!$N368,"0")</f>
        <v>0</v>
      </c>
      <c r="BU370" s="176" t="str">
        <f>IF(AND('Overflow Report'!$L368="Release [Sewer], Wet Weather",'Overflow Report'!$AA368="December"),'Overflow Report'!$N368,"0")</f>
        <v>0</v>
      </c>
      <c r="BV370" s="176"/>
      <c r="BW370" s="176"/>
      <c r="BX370" s="176"/>
      <c r="BY370" s="176"/>
      <c r="BZ370" s="176"/>
      <c r="CA370" s="176"/>
      <c r="CB370" s="176"/>
      <c r="CC370" s="176"/>
      <c r="CD370" s="176"/>
      <c r="CE370" s="176"/>
      <c r="CF370" s="176"/>
      <c r="CG370" s="176"/>
      <c r="CH370" s="176"/>
      <c r="CI370" s="176"/>
      <c r="CJ370" s="176"/>
      <c r="DK370" s="159"/>
      <c r="DL370" s="159"/>
      <c r="DM370" s="159"/>
      <c r="DN370" s="159"/>
      <c r="DO370" s="159"/>
      <c r="DP370" s="159"/>
      <c r="DQ370" s="159"/>
      <c r="DR370" s="159"/>
      <c r="DS370" s="159"/>
      <c r="DT370" s="159"/>
      <c r="DU370" s="159"/>
      <c r="DV370" s="159"/>
      <c r="DW370" s="159"/>
      <c r="DX370" s="159"/>
    </row>
    <row r="371" spans="3:128" s="173" customFormat="1" ht="15">
      <c r="C371" s="174"/>
      <c r="D371" s="174"/>
      <c r="E371" s="174"/>
      <c r="R371" s="176"/>
      <c r="S371" s="176"/>
      <c r="T371" s="176"/>
      <c r="U371" s="176"/>
      <c r="V371" s="176"/>
      <c r="W371" s="176" t="str">
        <f>IF(AND('Overflow Report'!$L369="SSO, Dry Weather",'Overflow Report'!$AA369="January"),'Overflow Report'!$N369,"0")</f>
        <v>0</v>
      </c>
      <c r="X371" s="176" t="str">
        <f>IF(AND('Overflow Report'!$L369="SSO, Dry Weather",'Overflow Report'!$AA369="February"),'Overflow Report'!$N369,"0")</f>
        <v>0</v>
      </c>
      <c r="Y371" s="176" t="str">
        <f>IF(AND('Overflow Report'!$L369="SSO, Dry Weather",'Overflow Report'!$AA369="March"),'Overflow Report'!$N369,"0")</f>
        <v>0</v>
      </c>
      <c r="Z371" s="176" t="str">
        <f>IF(AND('Overflow Report'!$L369="SSO, Dry Weather",'Overflow Report'!$AA369="April"),'Overflow Report'!$N369,"0")</f>
        <v>0</v>
      </c>
      <c r="AA371" s="176" t="str">
        <f>IF(AND('Overflow Report'!$L369="SSO, Dry Weather",'Overflow Report'!$AA369="May"),'Overflow Report'!$N369,"0")</f>
        <v>0</v>
      </c>
      <c r="AB371" s="176" t="str">
        <f>IF(AND('Overflow Report'!$L369="SSO, Dry Weather",'Overflow Report'!$AA369="June"),'Overflow Report'!$N369,"0")</f>
        <v>0</v>
      </c>
      <c r="AC371" s="176" t="str">
        <f>IF(AND('Overflow Report'!$L369="SSO, Dry Weather",'Overflow Report'!$AA369="July"),'Overflow Report'!$N369,"0")</f>
        <v>0</v>
      </c>
      <c r="AD371" s="176" t="str">
        <f>IF(AND('Overflow Report'!$L369="SSO, Dry Weather",'Overflow Report'!$AA369="August"),'Overflow Report'!$N369,"0")</f>
        <v>0</v>
      </c>
      <c r="AE371" s="176" t="str">
        <f>IF(AND('Overflow Report'!$L369="SSO, Dry Weather",'Overflow Report'!$AA369="September"),'Overflow Report'!$N369,"0")</f>
        <v>0</v>
      </c>
      <c r="AF371" s="176" t="str">
        <f>IF(AND('Overflow Report'!$L369="SSO, Dry Weather",'Overflow Report'!$AA369="October"),'Overflow Report'!$N369,"0")</f>
        <v>0</v>
      </c>
      <c r="AG371" s="176" t="str">
        <f>IF(AND('Overflow Report'!$L369="SSO, Dry Weather",'Overflow Report'!$AA369="November"),'Overflow Report'!$N369,"0")</f>
        <v>0</v>
      </c>
      <c r="AH371" s="176" t="str">
        <f>IF(AND('Overflow Report'!$L369="SSO, Dry Weather",'Overflow Report'!$AA369="December"),'Overflow Report'!$N369,"0")</f>
        <v>0</v>
      </c>
      <c r="AI371" s="176"/>
      <c r="AJ371" s="176" t="str">
        <f>IF(AND('Overflow Report'!$L369="SSO, Wet Weather",'Overflow Report'!$AA369="January"),'Overflow Report'!$N369,"0")</f>
        <v>0</v>
      </c>
      <c r="AK371" s="176" t="str">
        <f>IF(AND('Overflow Report'!$L369="SSO, Wet Weather",'Overflow Report'!$AA369="February"),'Overflow Report'!$N369,"0")</f>
        <v>0</v>
      </c>
      <c r="AL371" s="176" t="str">
        <f>IF(AND('Overflow Report'!$L369="SSO, Wet Weather",'Overflow Report'!$AA369="March"),'Overflow Report'!$N369,"0")</f>
        <v>0</v>
      </c>
      <c r="AM371" s="176" t="str">
        <f>IF(AND('Overflow Report'!$L369="SSO, Wet Weather",'Overflow Report'!$AA369="April"),'Overflow Report'!$N369,"0")</f>
        <v>0</v>
      </c>
      <c r="AN371" s="176" t="str">
        <f>IF(AND('Overflow Report'!$L369="SSO, Wet Weather",'Overflow Report'!$AA369="May"),'Overflow Report'!$N369,"0")</f>
        <v>0</v>
      </c>
      <c r="AO371" s="176" t="str">
        <f>IF(AND('Overflow Report'!$L369="SSO, Wet Weather",'Overflow Report'!$AA369="June"),'Overflow Report'!$N369,"0")</f>
        <v>0</v>
      </c>
      <c r="AP371" s="176" t="str">
        <f>IF(AND('Overflow Report'!$L369="SSO, Wet Weather",'Overflow Report'!$AA369="July"),'Overflow Report'!$N369,"0")</f>
        <v>0</v>
      </c>
      <c r="AQ371" s="176" t="str">
        <f>IF(AND('Overflow Report'!$L369="SSO, Wet Weather",'Overflow Report'!$AA369="August"),'Overflow Report'!$N369,"0")</f>
        <v>0</v>
      </c>
      <c r="AR371" s="176" t="str">
        <f>IF(AND('Overflow Report'!$L369="SSO, Wet Weather",'Overflow Report'!$AA369="September"),'Overflow Report'!$N369,"0")</f>
        <v>0</v>
      </c>
      <c r="AS371" s="176" t="str">
        <f>IF(AND('Overflow Report'!$L369="SSO, Wet Weather",'Overflow Report'!$AA369="October"),'Overflow Report'!$N369,"0")</f>
        <v>0</v>
      </c>
      <c r="AT371" s="176" t="str">
        <f>IF(AND('Overflow Report'!$L369="SSO, Wet Weather",'Overflow Report'!$AA369="November"),'Overflow Report'!$N369,"0")</f>
        <v>0</v>
      </c>
      <c r="AU371" s="176" t="str">
        <f>IF(AND('Overflow Report'!$L369="SSO, Wet Weather",'Overflow Report'!$AA369="December"),'Overflow Report'!$N369,"0")</f>
        <v>0</v>
      </c>
      <c r="AV371" s="176"/>
      <c r="AW371" s="176" t="str">
        <f>IF(AND('Overflow Report'!$L369="Release [Sewer], Dry Weather",'Overflow Report'!$AA369="January"),'Overflow Report'!$N369,"0")</f>
        <v>0</v>
      </c>
      <c r="AX371" s="176" t="str">
        <f>IF(AND('Overflow Report'!$L369="Release [Sewer], Dry Weather",'Overflow Report'!$AA369="February"),'Overflow Report'!$N369,"0")</f>
        <v>0</v>
      </c>
      <c r="AY371" s="176" t="str">
        <f>IF(AND('Overflow Report'!$L369="Release [Sewer], Dry Weather",'Overflow Report'!$AA369="March"),'Overflow Report'!$N369,"0")</f>
        <v>0</v>
      </c>
      <c r="AZ371" s="176" t="str">
        <f>IF(AND('Overflow Report'!$L369="Release [Sewer], Dry Weather",'Overflow Report'!$AA369="April"),'Overflow Report'!$N369,"0")</f>
        <v>0</v>
      </c>
      <c r="BA371" s="176" t="str">
        <f>IF(AND('Overflow Report'!$L369="Release [Sewer], Dry Weather",'Overflow Report'!$AA369="May"),'Overflow Report'!$N369,"0")</f>
        <v>0</v>
      </c>
      <c r="BB371" s="176" t="str">
        <f>IF(AND('Overflow Report'!$L369="Release [Sewer], Dry Weather",'Overflow Report'!$AA369="June"),'Overflow Report'!$N369,"0")</f>
        <v>0</v>
      </c>
      <c r="BC371" s="176" t="str">
        <f>IF(AND('Overflow Report'!$L369="Release [Sewer], Dry Weather",'Overflow Report'!$AA369="July"),'Overflow Report'!$N369,"0")</f>
        <v>0</v>
      </c>
      <c r="BD371" s="176" t="str">
        <f>IF(AND('Overflow Report'!$L369="Release [Sewer], Dry Weather",'Overflow Report'!$AA369="August"),'Overflow Report'!$N369,"0")</f>
        <v>0</v>
      </c>
      <c r="BE371" s="176" t="str">
        <f>IF(AND('Overflow Report'!$L369="Release [Sewer], Dry Weather",'Overflow Report'!$AA369="September"),'Overflow Report'!$N369,"0")</f>
        <v>0</v>
      </c>
      <c r="BF371" s="176" t="str">
        <f>IF(AND('Overflow Report'!$L369="Release [Sewer], Dry Weather",'Overflow Report'!$AA369="October"),'Overflow Report'!$N369,"0")</f>
        <v>0</v>
      </c>
      <c r="BG371" s="176" t="str">
        <f>IF(AND('Overflow Report'!$L369="Release [Sewer], Dry Weather",'Overflow Report'!$AA369="November"),'Overflow Report'!$N369,"0")</f>
        <v>0</v>
      </c>
      <c r="BH371" s="176" t="str">
        <f>IF(AND('Overflow Report'!$L369="Release [Sewer], Dry Weather",'Overflow Report'!$AA369="December"),'Overflow Report'!$N369,"0")</f>
        <v>0</v>
      </c>
      <c r="BI371" s="176"/>
      <c r="BJ371" s="176" t="str">
        <f>IF(AND('Overflow Report'!$L369="Release [Sewer], Wet Weather",'Overflow Report'!$AA369="January"),'Overflow Report'!$N369,"0")</f>
        <v>0</v>
      </c>
      <c r="BK371" s="176" t="str">
        <f>IF(AND('Overflow Report'!$L369="Release [Sewer], Wet Weather",'Overflow Report'!$AA369="February"),'Overflow Report'!$N369,"0")</f>
        <v>0</v>
      </c>
      <c r="BL371" s="176" t="str">
        <f>IF(AND('Overflow Report'!$L369="Release [Sewer], Wet Weather",'Overflow Report'!$AA369="March"),'Overflow Report'!$N369,"0")</f>
        <v>0</v>
      </c>
      <c r="BM371" s="176" t="str">
        <f>IF(AND('Overflow Report'!$L369="Release [Sewer], Wet Weather",'Overflow Report'!$AA369="April"),'Overflow Report'!$N369,"0")</f>
        <v>0</v>
      </c>
      <c r="BN371" s="176" t="str">
        <f>IF(AND('Overflow Report'!$L369="Release [Sewer], Wet Weather",'Overflow Report'!$AA369="May"),'Overflow Report'!$N369,"0")</f>
        <v>0</v>
      </c>
      <c r="BO371" s="176" t="str">
        <f>IF(AND('Overflow Report'!$L369="Release [Sewer], Wet Weather",'Overflow Report'!$AA369="June"),'Overflow Report'!$N369,"0")</f>
        <v>0</v>
      </c>
      <c r="BP371" s="176" t="str">
        <f>IF(AND('Overflow Report'!$L369="Release [Sewer], Wet Weather",'Overflow Report'!$AA369="July"),'Overflow Report'!$N369,"0")</f>
        <v>0</v>
      </c>
      <c r="BQ371" s="176" t="str">
        <f>IF(AND('Overflow Report'!$L369="Release [Sewer], Wet Weather",'Overflow Report'!$AA369="August"),'Overflow Report'!$N369,"0")</f>
        <v>0</v>
      </c>
      <c r="BR371" s="176" t="str">
        <f>IF(AND('Overflow Report'!$L369="Release [Sewer], Wet Weather",'Overflow Report'!$AA369="September"),'Overflow Report'!$N369,"0")</f>
        <v>0</v>
      </c>
      <c r="BS371" s="176" t="str">
        <f>IF(AND('Overflow Report'!$L369="Release [Sewer], Wet Weather",'Overflow Report'!$AA369="October"),'Overflow Report'!$N369,"0")</f>
        <v>0</v>
      </c>
      <c r="BT371" s="176" t="str">
        <f>IF(AND('Overflow Report'!$L369="Release [Sewer], Wet Weather",'Overflow Report'!$AA369="November"),'Overflow Report'!$N369,"0")</f>
        <v>0</v>
      </c>
      <c r="BU371" s="176" t="str">
        <f>IF(AND('Overflow Report'!$L369="Release [Sewer], Wet Weather",'Overflow Report'!$AA369="December"),'Overflow Report'!$N369,"0")</f>
        <v>0</v>
      </c>
      <c r="BV371" s="176"/>
      <c r="BW371" s="176"/>
      <c r="BX371" s="176"/>
      <c r="BY371" s="176"/>
      <c r="BZ371" s="176"/>
      <c r="CA371" s="176"/>
      <c r="CB371" s="176"/>
      <c r="CC371" s="176"/>
      <c r="CD371" s="176"/>
      <c r="CE371" s="176"/>
      <c r="CF371" s="176"/>
      <c r="CG371" s="176"/>
      <c r="CH371" s="176"/>
      <c r="CI371" s="176"/>
      <c r="CJ371" s="176"/>
      <c r="DK371" s="159"/>
      <c r="DL371" s="159"/>
      <c r="DM371" s="159"/>
      <c r="DN371" s="159"/>
      <c r="DO371" s="159"/>
      <c r="DP371" s="159"/>
      <c r="DQ371" s="159"/>
      <c r="DR371" s="159"/>
      <c r="DS371" s="159"/>
      <c r="DT371" s="159"/>
      <c r="DU371" s="159"/>
      <c r="DV371" s="159"/>
      <c r="DW371" s="159"/>
      <c r="DX371" s="159"/>
    </row>
    <row r="372" spans="3:128" s="173" customFormat="1" ht="15">
      <c r="C372" s="174"/>
      <c r="D372" s="174"/>
      <c r="E372" s="174"/>
      <c r="R372" s="176"/>
      <c r="S372" s="176"/>
      <c r="T372" s="176"/>
      <c r="U372" s="176"/>
      <c r="V372" s="176"/>
      <c r="W372" s="176" t="str">
        <f>IF(AND('Overflow Report'!$L370="SSO, Dry Weather",'Overflow Report'!$AA370="January"),'Overflow Report'!$N370,"0")</f>
        <v>0</v>
      </c>
      <c r="X372" s="176" t="str">
        <f>IF(AND('Overflow Report'!$L370="SSO, Dry Weather",'Overflow Report'!$AA370="February"),'Overflow Report'!$N370,"0")</f>
        <v>0</v>
      </c>
      <c r="Y372" s="176" t="str">
        <f>IF(AND('Overflow Report'!$L370="SSO, Dry Weather",'Overflow Report'!$AA370="March"),'Overflow Report'!$N370,"0")</f>
        <v>0</v>
      </c>
      <c r="Z372" s="176" t="str">
        <f>IF(AND('Overflow Report'!$L370="SSO, Dry Weather",'Overflow Report'!$AA370="April"),'Overflow Report'!$N370,"0")</f>
        <v>0</v>
      </c>
      <c r="AA372" s="176" t="str">
        <f>IF(AND('Overflow Report'!$L370="SSO, Dry Weather",'Overflow Report'!$AA370="May"),'Overflow Report'!$N370,"0")</f>
        <v>0</v>
      </c>
      <c r="AB372" s="176" t="str">
        <f>IF(AND('Overflow Report'!$L370="SSO, Dry Weather",'Overflow Report'!$AA370="June"),'Overflow Report'!$N370,"0")</f>
        <v>0</v>
      </c>
      <c r="AC372" s="176" t="str">
        <f>IF(AND('Overflow Report'!$L370="SSO, Dry Weather",'Overflow Report'!$AA370="July"),'Overflow Report'!$N370,"0")</f>
        <v>0</v>
      </c>
      <c r="AD372" s="176" t="str">
        <f>IF(AND('Overflow Report'!$L370="SSO, Dry Weather",'Overflow Report'!$AA370="August"),'Overflow Report'!$N370,"0")</f>
        <v>0</v>
      </c>
      <c r="AE372" s="176" t="str">
        <f>IF(AND('Overflow Report'!$L370="SSO, Dry Weather",'Overflow Report'!$AA370="September"),'Overflow Report'!$N370,"0")</f>
        <v>0</v>
      </c>
      <c r="AF372" s="176" t="str">
        <f>IF(AND('Overflow Report'!$L370="SSO, Dry Weather",'Overflow Report'!$AA370="October"),'Overflow Report'!$N370,"0")</f>
        <v>0</v>
      </c>
      <c r="AG372" s="176" t="str">
        <f>IF(AND('Overflow Report'!$L370="SSO, Dry Weather",'Overflow Report'!$AA370="November"),'Overflow Report'!$N370,"0")</f>
        <v>0</v>
      </c>
      <c r="AH372" s="176" t="str">
        <f>IF(AND('Overflow Report'!$L370="SSO, Dry Weather",'Overflow Report'!$AA370="December"),'Overflow Report'!$N370,"0")</f>
        <v>0</v>
      </c>
      <c r="AI372" s="176"/>
      <c r="AJ372" s="176" t="str">
        <f>IF(AND('Overflow Report'!$L370="SSO, Wet Weather",'Overflow Report'!$AA370="January"),'Overflow Report'!$N370,"0")</f>
        <v>0</v>
      </c>
      <c r="AK372" s="176" t="str">
        <f>IF(AND('Overflow Report'!$L370="SSO, Wet Weather",'Overflow Report'!$AA370="February"),'Overflow Report'!$N370,"0")</f>
        <v>0</v>
      </c>
      <c r="AL372" s="176" t="str">
        <f>IF(AND('Overflow Report'!$L370="SSO, Wet Weather",'Overflow Report'!$AA370="March"),'Overflow Report'!$N370,"0")</f>
        <v>0</v>
      </c>
      <c r="AM372" s="176" t="str">
        <f>IF(AND('Overflow Report'!$L370="SSO, Wet Weather",'Overflow Report'!$AA370="April"),'Overflow Report'!$N370,"0")</f>
        <v>0</v>
      </c>
      <c r="AN372" s="176" t="str">
        <f>IF(AND('Overflow Report'!$L370="SSO, Wet Weather",'Overflow Report'!$AA370="May"),'Overflow Report'!$N370,"0")</f>
        <v>0</v>
      </c>
      <c r="AO372" s="176" t="str">
        <f>IF(AND('Overflow Report'!$L370="SSO, Wet Weather",'Overflow Report'!$AA370="June"),'Overflow Report'!$N370,"0")</f>
        <v>0</v>
      </c>
      <c r="AP372" s="176" t="str">
        <f>IF(AND('Overflow Report'!$L370="SSO, Wet Weather",'Overflow Report'!$AA370="July"),'Overflow Report'!$N370,"0")</f>
        <v>0</v>
      </c>
      <c r="AQ372" s="176" t="str">
        <f>IF(AND('Overflow Report'!$L370="SSO, Wet Weather",'Overflow Report'!$AA370="August"),'Overflow Report'!$N370,"0")</f>
        <v>0</v>
      </c>
      <c r="AR372" s="176" t="str">
        <f>IF(AND('Overflow Report'!$L370="SSO, Wet Weather",'Overflow Report'!$AA370="September"),'Overflow Report'!$N370,"0")</f>
        <v>0</v>
      </c>
      <c r="AS372" s="176" t="str">
        <f>IF(AND('Overflow Report'!$L370="SSO, Wet Weather",'Overflow Report'!$AA370="October"),'Overflow Report'!$N370,"0")</f>
        <v>0</v>
      </c>
      <c r="AT372" s="176" t="str">
        <f>IF(AND('Overflow Report'!$L370="SSO, Wet Weather",'Overflow Report'!$AA370="November"),'Overflow Report'!$N370,"0")</f>
        <v>0</v>
      </c>
      <c r="AU372" s="176" t="str">
        <f>IF(AND('Overflow Report'!$L370="SSO, Wet Weather",'Overflow Report'!$AA370="December"),'Overflow Report'!$N370,"0")</f>
        <v>0</v>
      </c>
      <c r="AV372" s="176"/>
      <c r="AW372" s="176" t="str">
        <f>IF(AND('Overflow Report'!$L370="Release [Sewer], Dry Weather",'Overflow Report'!$AA370="January"),'Overflow Report'!$N370,"0")</f>
        <v>0</v>
      </c>
      <c r="AX372" s="176" t="str">
        <f>IF(AND('Overflow Report'!$L370="Release [Sewer], Dry Weather",'Overflow Report'!$AA370="February"),'Overflow Report'!$N370,"0")</f>
        <v>0</v>
      </c>
      <c r="AY372" s="176" t="str">
        <f>IF(AND('Overflow Report'!$L370="Release [Sewer], Dry Weather",'Overflow Report'!$AA370="March"),'Overflow Report'!$N370,"0")</f>
        <v>0</v>
      </c>
      <c r="AZ372" s="176" t="str">
        <f>IF(AND('Overflow Report'!$L370="Release [Sewer], Dry Weather",'Overflow Report'!$AA370="April"),'Overflow Report'!$N370,"0")</f>
        <v>0</v>
      </c>
      <c r="BA372" s="176" t="str">
        <f>IF(AND('Overflow Report'!$L370="Release [Sewer], Dry Weather",'Overflow Report'!$AA370="May"),'Overflow Report'!$N370,"0")</f>
        <v>0</v>
      </c>
      <c r="BB372" s="176" t="str">
        <f>IF(AND('Overflow Report'!$L370="Release [Sewer], Dry Weather",'Overflow Report'!$AA370="June"),'Overflow Report'!$N370,"0")</f>
        <v>0</v>
      </c>
      <c r="BC372" s="176" t="str">
        <f>IF(AND('Overflow Report'!$L370="Release [Sewer], Dry Weather",'Overflow Report'!$AA370="July"),'Overflow Report'!$N370,"0")</f>
        <v>0</v>
      </c>
      <c r="BD372" s="176" t="str">
        <f>IF(AND('Overflow Report'!$L370="Release [Sewer], Dry Weather",'Overflow Report'!$AA370="August"),'Overflow Report'!$N370,"0")</f>
        <v>0</v>
      </c>
      <c r="BE372" s="176" t="str">
        <f>IF(AND('Overflow Report'!$L370="Release [Sewer], Dry Weather",'Overflow Report'!$AA370="September"),'Overflow Report'!$N370,"0")</f>
        <v>0</v>
      </c>
      <c r="BF372" s="176" t="str">
        <f>IF(AND('Overflow Report'!$L370="Release [Sewer], Dry Weather",'Overflow Report'!$AA370="October"),'Overflow Report'!$N370,"0")</f>
        <v>0</v>
      </c>
      <c r="BG372" s="176" t="str">
        <f>IF(AND('Overflow Report'!$L370="Release [Sewer], Dry Weather",'Overflow Report'!$AA370="November"),'Overflow Report'!$N370,"0")</f>
        <v>0</v>
      </c>
      <c r="BH372" s="176" t="str">
        <f>IF(AND('Overflow Report'!$L370="Release [Sewer], Dry Weather",'Overflow Report'!$AA370="December"),'Overflow Report'!$N370,"0")</f>
        <v>0</v>
      </c>
      <c r="BI372" s="176"/>
      <c r="BJ372" s="176" t="str">
        <f>IF(AND('Overflow Report'!$L370="Release [Sewer], Wet Weather",'Overflow Report'!$AA370="January"),'Overflow Report'!$N370,"0")</f>
        <v>0</v>
      </c>
      <c r="BK372" s="176" t="str">
        <f>IF(AND('Overflow Report'!$L370="Release [Sewer], Wet Weather",'Overflow Report'!$AA370="February"),'Overflow Report'!$N370,"0")</f>
        <v>0</v>
      </c>
      <c r="BL372" s="176" t="str">
        <f>IF(AND('Overflow Report'!$L370="Release [Sewer], Wet Weather",'Overflow Report'!$AA370="March"),'Overflow Report'!$N370,"0")</f>
        <v>0</v>
      </c>
      <c r="BM372" s="176" t="str">
        <f>IF(AND('Overflow Report'!$L370="Release [Sewer], Wet Weather",'Overflow Report'!$AA370="April"),'Overflow Report'!$N370,"0")</f>
        <v>0</v>
      </c>
      <c r="BN372" s="176" t="str">
        <f>IF(AND('Overflow Report'!$L370="Release [Sewer], Wet Weather",'Overflow Report'!$AA370="May"),'Overflow Report'!$N370,"0")</f>
        <v>0</v>
      </c>
      <c r="BO372" s="176" t="str">
        <f>IF(AND('Overflow Report'!$L370="Release [Sewer], Wet Weather",'Overflow Report'!$AA370="June"),'Overflow Report'!$N370,"0")</f>
        <v>0</v>
      </c>
      <c r="BP372" s="176" t="str">
        <f>IF(AND('Overflow Report'!$L370="Release [Sewer], Wet Weather",'Overflow Report'!$AA370="July"),'Overflow Report'!$N370,"0")</f>
        <v>0</v>
      </c>
      <c r="BQ372" s="176" t="str">
        <f>IF(AND('Overflow Report'!$L370="Release [Sewer], Wet Weather",'Overflow Report'!$AA370="August"),'Overflow Report'!$N370,"0")</f>
        <v>0</v>
      </c>
      <c r="BR372" s="176" t="str">
        <f>IF(AND('Overflow Report'!$L370="Release [Sewer], Wet Weather",'Overflow Report'!$AA370="September"),'Overflow Report'!$N370,"0")</f>
        <v>0</v>
      </c>
      <c r="BS372" s="176" t="str">
        <f>IF(AND('Overflow Report'!$L370="Release [Sewer], Wet Weather",'Overflow Report'!$AA370="October"),'Overflow Report'!$N370,"0")</f>
        <v>0</v>
      </c>
      <c r="BT372" s="176" t="str">
        <f>IF(AND('Overflow Report'!$L370="Release [Sewer], Wet Weather",'Overflow Report'!$AA370="November"),'Overflow Report'!$N370,"0")</f>
        <v>0</v>
      </c>
      <c r="BU372" s="176" t="str">
        <f>IF(AND('Overflow Report'!$L370="Release [Sewer], Wet Weather",'Overflow Report'!$AA370="December"),'Overflow Report'!$N370,"0")</f>
        <v>0</v>
      </c>
      <c r="BV372" s="176"/>
      <c r="BW372" s="176"/>
      <c r="BX372" s="176"/>
      <c r="BY372" s="176"/>
      <c r="BZ372" s="176"/>
      <c r="CA372" s="176"/>
      <c r="CB372" s="176"/>
      <c r="CC372" s="176"/>
      <c r="CD372" s="176"/>
      <c r="CE372" s="176"/>
      <c r="CF372" s="176"/>
      <c r="CG372" s="176"/>
      <c r="CH372" s="176"/>
      <c r="CI372" s="176"/>
      <c r="CJ372" s="176"/>
      <c r="DK372" s="159"/>
      <c r="DL372" s="159"/>
      <c r="DM372" s="159"/>
      <c r="DN372" s="159"/>
      <c r="DO372" s="159"/>
      <c r="DP372" s="159"/>
      <c r="DQ372" s="159"/>
      <c r="DR372" s="159"/>
      <c r="DS372" s="159"/>
      <c r="DT372" s="159"/>
      <c r="DU372" s="159"/>
      <c r="DV372" s="159"/>
      <c r="DW372" s="159"/>
      <c r="DX372" s="159"/>
    </row>
    <row r="373" spans="3:128" s="173" customFormat="1" ht="15">
      <c r="C373" s="174"/>
      <c r="D373" s="174"/>
      <c r="E373" s="174"/>
      <c r="R373" s="176"/>
      <c r="S373" s="176"/>
      <c r="T373" s="176"/>
      <c r="U373" s="176"/>
      <c r="V373" s="176"/>
      <c r="W373" s="176" t="str">
        <f>IF(AND('Overflow Report'!$L371="SSO, Dry Weather",'Overflow Report'!$AA371="January"),'Overflow Report'!$N371,"0")</f>
        <v>0</v>
      </c>
      <c r="X373" s="176" t="str">
        <f>IF(AND('Overflow Report'!$L371="SSO, Dry Weather",'Overflow Report'!$AA371="February"),'Overflow Report'!$N371,"0")</f>
        <v>0</v>
      </c>
      <c r="Y373" s="176" t="str">
        <f>IF(AND('Overflow Report'!$L371="SSO, Dry Weather",'Overflow Report'!$AA371="March"),'Overflow Report'!$N371,"0")</f>
        <v>0</v>
      </c>
      <c r="Z373" s="176" t="str">
        <f>IF(AND('Overflow Report'!$L371="SSO, Dry Weather",'Overflow Report'!$AA371="April"),'Overflow Report'!$N371,"0")</f>
        <v>0</v>
      </c>
      <c r="AA373" s="176" t="str">
        <f>IF(AND('Overflow Report'!$L371="SSO, Dry Weather",'Overflow Report'!$AA371="May"),'Overflow Report'!$N371,"0")</f>
        <v>0</v>
      </c>
      <c r="AB373" s="176" t="str">
        <f>IF(AND('Overflow Report'!$L371="SSO, Dry Weather",'Overflow Report'!$AA371="June"),'Overflow Report'!$N371,"0")</f>
        <v>0</v>
      </c>
      <c r="AC373" s="176" t="str">
        <f>IF(AND('Overflow Report'!$L371="SSO, Dry Weather",'Overflow Report'!$AA371="July"),'Overflow Report'!$N371,"0")</f>
        <v>0</v>
      </c>
      <c r="AD373" s="176" t="str">
        <f>IF(AND('Overflow Report'!$L371="SSO, Dry Weather",'Overflow Report'!$AA371="August"),'Overflow Report'!$N371,"0")</f>
        <v>0</v>
      </c>
      <c r="AE373" s="176" t="str">
        <f>IF(AND('Overflow Report'!$L371="SSO, Dry Weather",'Overflow Report'!$AA371="September"),'Overflow Report'!$N371,"0")</f>
        <v>0</v>
      </c>
      <c r="AF373" s="176" t="str">
        <f>IF(AND('Overflow Report'!$L371="SSO, Dry Weather",'Overflow Report'!$AA371="October"),'Overflow Report'!$N371,"0")</f>
        <v>0</v>
      </c>
      <c r="AG373" s="176" t="str">
        <f>IF(AND('Overflow Report'!$L371="SSO, Dry Weather",'Overflow Report'!$AA371="November"),'Overflow Report'!$N371,"0")</f>
        <v>0</v>
      </c>
      <c r="AH373" s="176" t="str">
        <f>IF(AND('Overflow Report'!$L371="SSO, Dry Weather",'Overflow Report'!$AA371="December"),'Overflow Report'!$N371,"0")</f>
        <v>0</v>
      </c>
      <c r="AI373" s="176"/>
      <c r="AJ373" s="176" t="str">
        <f>IF(AND('Overflow Report'!$L371="SSO, Wet Weather",'Overflow Report'!$AA371="January"),'Overflow Report'!$N371,"0")</f>
        <v>0</v>
      </c>
      <c r="AK373" s="176" t="str">
        <f>IF(AND('Overflow Report'!$L371="SSO, Wet Weather",'Overflow Report'!$AA371="February"),'Overflow Report'!$N371,"0")</f>
        <v>0</v>
      </c>
      <c r="AL373" s="176" t="str">
        <f>IF(AND('Overflow Report'!$L371="SSO, Wet Weather",'Overflow Report'!$AA371="March"),'Overflow Report'!$N371,"0")</f>
        <v>0</v>
      </c>
      <c r="AM373" s="176" t="str">
        <f>IF(AND('Overflow Report'!$L371="SSO, Wet Weather",'Overflow Report'!$AA371="April"),'Overflow Report'!$N371,"0")</f>
        <v>0</v>
      </c>
      <c r="AN373" s="176" t="str">
        <f>IF(AND('Overflow Report'!$L371="SSO, Wet Weather",'Overflow Report'!$AA371="May"),'Overflow Report'!$N371,"0")</f>
        <v>0</v>
      </c>
      <c r="AO373" s="176" t="str">
        <f>IF(AND('Overflow Report'!$L371="SSO, Wet Weather",'Overflow Report'!$AA371="June"),'Overflow Report'!$N371,"0")</f>
        <v>0</v>
      </c>
      <c r="AP373" s="176" t="str">
        <f>IF(AND('Overflow Report'!$L371="SSO, Wet Weather",'Overflow Report'!$AA371="July"),'Overflow Report'!$N371,"0")</f>
        <v>0</v>
      </c>
      <c r="AQ373" s="176" t="str">
        <f>IF(AND('Overflow Report'!$L371="SSO, Wet Weather",'Overflow Report'!$AA371="August"),'Overflow Report'!$N371,"0")</f>
        <v>0</v>
      </c>
      <c r="AR373" s="176" t="str">
        <f>IF(AND('Overflow Report'!$L371="SSO, Wet Weather",'Overflow Report'!$AA371="September"),'Overflow Report'!$N371,"0")</f>
        <v>0</v>
      </c>
      <c r="AS373" s="176" t="str">
        <f>IF(AND('Overflow Report'!$L371="SSO, Wet Weather",'Overflow Report'!$AA371="October"),'Overflow Report'!$N371,"0")</f>
        <v>0</v>
      </c>
      <c r="AT373" s="176" t="str">
        <f>IF(AND('Overflow Report'!$L371="SSO, Wet Weather",'Overflow Report'!$AA371="November"),'Overflow Report'!$N371,"0")</f>
        <v>0</v>
      </c>
      <c r="AU373" s="176" t="str">
        <f>IF(AND('Overflow Report'!$L371="SSO, Wet Weather",'Overflow Report'!$AA371="December"),'Overflow Report'!$N371,"0")</f>
        <v>0</v>
      </c>
      <c r="AV373" s="176"/>
      <c r="AW373" s="176" t="str">
        <f>IF(AND('Overflow Report'!$L371="Release [Sewer], Dry Weather",'Overflow Report'!$AA371="January"),'Overflow Report'!$N371,"0")</f>
        <v>0</v>
      </c>
      <c r="AX373" s="176" t="str">
        <f>IF(AND('Overflow Report'!$L371="Release [Sewer], Dry Weather",'Overflow Report'!$AA371="February"),'Overflow Report'!$N371,"0")</f>
        <v>0</v>
      </c>
      <c r="AY373" s="176" t="str">
        <f>IF(AND('Overflow Report'!$L371="Release [Sewer], Dry Weather",'Overflow Report'!$AA371="March"),'Overflow Report'!$N371,"0")</f>
        <v>0</v>
      </c>
      <c r="AZ373" s="176" t="str">
        <f>IF(AND('Overflow Report'!$L371="Release [Sewer], Dry Weather",'Overflow Report'!$AA371="April"),'Overflow Report'!$N371,"0")</f>
        <v>0</v>
      </c>
      <c r="BA373" s="176" t="str">
        <f>IF(AND('Overflow Report'!$L371="Release [Sewer], Dry Weather",'Overflow Report'!$AA371="May"),'Overflow Report'!$N371,"0")</f>
        <v>0</v>
      </c>
      <c r="BB373" s="176" t="str">
        <f>IF(AND('Overflow Report'!$L371="Release [Sewer], Dry Weather",'Overflow Report'!$AA371="June"),'Overflow Report'!$N371,"0")</f>
        <v>0</v>
      </c>
      <c r="BC373" s="176" t="str">
        <f>IF(AND('Overflow Report'!$L371="Release [Sewer], Dry Weather",'Overflow Report'!$AA371="July"),'Overflow Report'!$N371,"0")</f>
        <v>0</v>
      </c>
      <c r="BD373" s="176" t="str">
        <f>IF(AND('Overflow Report'!$L371="Release [Sewer], Dry Weather",'Overflow Report'!$AA371="August"),'Overflow Report'!$N371,"0")</f>
        <v>0</v>
      </c>
      <c r="BE373" s="176" t="str">
        <f>IF(AND('Overflow Report'!$L371="Release [Sewer], Dry Weather",'Overflow Report'!$AA371="September"),'Overflow Report'!$N371,"0")</f>
        <v>0</v>
      </c>
      <c r="BF373" s="176" t="str">
        <f>IF(AND('Overflow Report'!$L371="Release [Sewer], Dry Weather",'Overflow Report'!$AA371="October"),'Overflow Report'!$N371,"0")</f>
        <v>0</v>
      </c>
      <c r="BG373" s="176" t="str">
        <f>IF(AND('Overflow Report'!$L371="Release [Sewer], Dry Weather",'Overflow Report'!$AA371="November"),'Overflow Report'!$N371,"0")</f>
        <v>0</v>
      </c>
      <c r="BH373" s="176" t="str">
        <f>IF(AND('Overflow Report'!$L371="Release [Sewer], Dry Weather",'Overflow Report'!$AA371="December"),'Overflow Report'!$N371,"0")</f>
        <v>0</v>
      </c>
      <c r="BI373" s="176"/>
      <c r="BJ373" s="176" t="str">
        <f>IF(AND('Overflow Report'!$L371="Release [Sewer], Wet Weather",'Overflow Report'!$AA371="January"),'Overflow Report'!$N371,"0")</f>
        <v>0</v>
      </c>
      <c r="BK373" s="176" t="str">
        <f>IF(AND('Overflow Report'!$L371="Release [Sewer], Wet Weather",'Overflow Report'!$AA371="February"),'Overflow Report'!$N371,"0")</f>
        <v>0</v>
      </c>
      <c r="BL373" s="176" t="str">
        <f>IF(AND('Overflow Report'!$L371="Release [Sewer], Wet Weather",'Overflow Report'!$AA371="March"),'Overflow Report'!$N371,"0")</f>
        <v>0</v>
      </c>
      <c r="BM373" s="176" t="str">
        <f>IF(AND('Overflow Report'!$L371="Release [Sewer], Wet Weather",'Overflow Report'!$AA371="April"),'Overflow Report'!$N371,"0")</f>
        <v>0</v>
      </c>
      <c r="BN373" s="176" t="str">
        <f>IF(AND('Overflow Report'!$L371="Release [Sewer], Wet Weather",'Overflow Report'!$AA371="May"),'Overflow Report'!$N371,"0")</f>
        <v>0</v>
      </c>
      <c r="BO373" s="176" t="str">
        <f>IF(AND('Overflow Report'!$L371="Release [Sewer], Wet Weather",'Overflow Report'!$AA371="June"),'Overflow Report'!$N371,"0")</f>
        <v>0</v>
      </c>
      <c r="BP373" s="176" t="str">
        <f>IF(AND('Overflow Report'!$L371="Release [Sewer], Wet Weather",'Overflow Report'!$AA371="July"),'Overflow Report'!$N371,"0")</f>
        <v>0</v>
      </c>
      <c r="BQ373" s="176" t="str">
        <f>IF(AND('Overflow Report'!$L371="Release [Sewer], Wet Weather",'Overflow Report'!$AA371="August"),'Overflow Report'!$N371,"0")</f>
        <v>0</v>
      </c>
      <c r="BR373" s="176" t="str">
        <f>IF(AND('Overflow Report'!$L371="Release [Sewer], Wet Weather",'Overflow Report'!$AA371="September"),'Overflow Report'!$N371,"0")</f>
        <v>0</v>
      </c>
      <c r="BS373" s="176" t="str">
        <f>IF(AND('Overflow Report'!$L371="Release [Sewer], Wet Weather",'Overflow Report'!$AA371="October"),'Overflow Report'!$N371,"0")</f>
        <v>0</v>
      </c>
      <c r="BT373" s="176" t="str">
        <f>IF(AND('Overflow Report'!$L371="Release [Sewer], Wet Weather",'Overflow Report'!$AA371="November"),'Overflow Report'!$N371,"0")</f>
        <v>0</v>
      </c>
      <c r="BU373" s="176" t="str">
        <f>IF(AND('Overflow Report'!$L371="Release [Sewer], Wet Weather",'Overflow Report'!$AA371="December"),'Overflow Report'!$N371,"0")</f>
        <v>0</v>
      </c>
      <c r="BV373" s="176"/>
      <c r="BW373" s="176"/>
      <c r="BX373" s="176"/>
      <c r="BY373" s="176"/>
      <c r="BZ373" s="176"/>
      <c r="CA373" s="176"/>
      <c r="CB373" s="176"/>
      <c r="CC373" s="176"/>
      <c r="CD373" s="176"/>
      <c r="CE373" s="176"/>
      <c r="CF373" s="176"/>
      <c r="CG373" s="176"/>
      <c r="CH373" s="176"/>
      <c r="CI373" s="176"/>
      <c r="CJ373" s="176"/>
      <c r="DK373" s="159"/>
      <c r="DL373" s="159"/>
      <c r="DM373" s="159"/>
      <c r="DN373" s="159"/>
      <c r="DO373" s="159"/>
      <c r="DP373" s="159"/>
      <c r="DQ373" s="159"/>
      <c r="DR373" s="159"/>
      <c r="DS373" s="159"/>
      <c r="DT373" s="159"/>
      <c r="DU373" s="159"/>
      <c r="DV373" s="159"/>
      <c r="DW373" s="159"/>
      <c r="DX373" s="159"/>
    </row>
    <row r="374" spans="3:128" s="173" customFormat="1" ht="15">
      <c r="C374" s="174"/>
      <c r="D374" s="174"/>
      <c r="E374" s="174"/>
      <c r="R374" s="176"/>
      <c r="S374" s="176"/>
      <c r="T374" s="176"/>
      <c r="U374" s="176"/>
      <c r="V374" s="176"/>
      <c r="W374" s="176" t="str">
        <f>IF(AND('Overflow Report'!$L372="SSO, Dry Weather",'Overflow Report'!$AA372="January"),'Overflow Report'!$N372,"0")</f>
        <v>0</v>
      </c>
      <c r="X374" s="176" t="str">
        <f>IF(AND('Overflow Report'!$L372="SSO, Dry Weather",'Overflow Report'!$AA372="February"),'Overflow Report'!$N372,"0")</f>
        <v>0</v>
      </c>
      <c r="Y374" s="176" t="str">
        <f>IF(AND('Overflow Report'!$L372="SSO, Dry Weather",'Overflow Report'!$AA372="March"),'Overflow Report'!$N372,"0")</f>
        <v>0</v>
      </c>
      <c r="Z374" s="176" t="str">
        <f>IF(AND('Overflow Report'!$L372="SSO, Dry Weather",'Overflow Report'!$AA372="April"),'Overflow Report'!$N372,"0")</f>
        <v>0</v>
      </c>
      <c r="AA374" s="176" t="str">
        <f>IF(AND('Overflow Report'!$L372="SSO, Dry Weather",'Overflow Report'!$AA372="May"),'Overflow Report'!$N372,"0")</f>
        <v>0</v>
      </c>
      <c r="AB374" s="176" t="str">
        <f>IF(AND('Overflow Report'!$L372="SSO, Dry Weather",'Overflow Report'!$AA372="June"),'Overflow Report'!$N372,"0")</f>
        <v>0</v>
      </c>
      <c r="AC374" s="176" t="str">
        <f>IF(AND('Overflow Report'!$L372="SSO, Dry Weather",'Overflow Report'!$AA372="July"),'Overflow Report'!$N372,"0")</f>
        <v>0</v>
      </c>
      <c r="AD374" s="176" t="str">
        <f>IF(AND('Overflow Report'!$L372="SSO, Dry Weather",'Overflow Report'!$AA372="August"),'Overflow Report'!$N372,"0")</f>
        <v>0</v>
      </c>
      <c r="AE374" s="176" t="str">
        <f>IF(AND('Overflow Report'!$L372="SSO, Dry Weather",'Overflow Report'!$AA372="September"),'Overflow Report'!$N372,"0")</f>
        <v>0</v>
      </c>
      <c r="AF374" s="176" t="str">
        <f>IF(AND('Overflow Report'!$L372="SSO, Dry Weather",'Overflow Report'!$AA372="October"),'Overflow Report'!$N372,"0")</f>
        <v>0</v>
      </c>
      <c r="AG374" s="176" t="str">
        <f>IF(AND('Overflow Report'!$L372="SSO, Dry Weather",'Overflow Report'!$AA372="November"),'Overflow Report'!$N372,"0")</f>
        <v>0</v>
      </c>
      <c r="AH374" s="176" t="str">
        <f>IF(AND('Overflow Report'!$L372="SSO, Dry Weather",'Overflow Report'!$AA372="December"),'Overflow Report'!$N372,"0")</f>
        <v>0</v>
      </c>
      <c r="AI374" s="176"/>
      <c r="AJ374" s="176" t="str">
        <f>IF(AND('Overflow Report'!$L372="SSO, Wet Weather",'Overflow Report'!$AA372="January"),'Overflow Report'!$N372,"0")</f>
        <v>0</v>
      </c>
      <c r="AK374" s="176" t="str">
        <f>IF(AND('Overflow Report'!$L372="SSO, Wet Weather",'Overflow Report'!$AA372="February"),'Overflow Report'!$N372,"0")</f>
        <v>0</v>
      </c>
      <c r="AL374" s="176" t="str">
        <f>IF(AND('Overflow Report'!$L372="SSO, Wet Weather",'Overflow Report'!$AA372="March"),'Overflow Report'!$N372,"0")</f>
        <v>0</v>
      </c>
      <c r="AM374" s="176" t="str">
        <f>IF(AND('Overflow Report'!$L372="SSO, Wet Weather",'Overflow Report'!$AA372="April"),'Overflow Report'!$N372,"0")</f>
        <v>0</v>
      </c>
      <c r="AN374" s="176" t="str">
        <f>IF(AND('Overflow Report'!$L372="SSO, Wet Weather",'Overflow Report'!$AA372="May"),'Overflow Report'!$N372,"0")</f>
        <v>0</v>
      </c>
      <c r="AO374" s="176" t="str">
        <f>IF(AND('Overflow Report'!$L372="SSO, Wet Weather",'Overflow Report'!$AA372="June"),'Overflow Report'!$N372,"0")</f>
        <v>0</v>
      </c>
      <c r="AP374" s="176" t="str">
        <f>IF(AND('Overflow Report'!$L372="SSO, Wet Weather",'Overflow Report'!$AA372="July"),'Overflow Report'!$N372,"0")</f>
        <v>0</v>
      </c>
      <c r="AQ374" s="176" t="str">
        <f>IF(AND('Overflow Report'!$L372="SSO, Wet Weather",'Overflow Report'!$AA372="August"),'Overflow Report'!$N372,"0")</f>
        <v>0</v>
      </c>
      <c r="AR374" s="176" t="str">
        <f>IF(AND('Overflow Report'!$L372="SSO, Wet Weather",'Overflow Report'!$AA372="September"),'Overflow Report'!$N372,"0")</f>
        <v>0</v>
      </c>
      <c r="AS374" s="176" t="str">
        <f>IF(AND('Overflow Report'!$L372="SSO, Wet Weather",'Overflow Report'!$AA372="October"),'Overflow Report'!$N372,"0")</f>
        <v>0</v>
      </c>
      <c r="AT374" s="176" t="str">
        <f>IF(AND('Overflow Report'!$L372="SSO, Wet Weather",'Overflow Report'!$AA372="November"),'Overflow Report'!$N372,"0")</f>
        <v>0</v>
      </c>
      <c r="AU374" s="176" t="str">
        <f>IF(AND('Overflow Report'!$L372="SSO, Wet Weather",'Overflow Report'!$AA372="December"),'Overflow Report'!$N372,"0")</f>
        <v>0</v>
      </c>
      <c r="AV374" s="176"/>
      <c r="AW374" s="176" t="str">
        <f>IF(AND('Overflow Report'!$L372="Release [Sewer], Dry Weather",'Overflow Report'!$AA372="January"),'Overflow Report'!$N372,"0")</f>
        <v>0</v>
      </c>
      <c r="AX374" s="176" t="str">
        <f>IF(AND('Overflow Report'!$L372="Release [Sewer], Dry Weather",'Overflow Report'!$AA372="February"),'Overflow Report'!$N372,"0")</f>
        <v>0</v>
      </c>
      <c r="AY374" s="176" t="str">
        <f>IF(AND('Overflow Report'!$L372="Release [Sewer], Dry Weather",'Overflow Report'!$AA372="March"),'Overflow Report'!$N372,"0")</f>
        <v>0</v>
      </c>
      <c r="AZ374" s="176" t="str">
        <f>IF(AND('Overflow Report'!$L372="Release [Sewer], Dry Weather",'Overflow Report'!$AA372="April"),'Overflow Report'!$N372,"0")</f>
        <v>0</v>
      </c>
      <c r="BA374" s="176" t="str">
        <f>IF(AND('Overflow Report'!$L372="Release [Sewer], Dry Weather",'Overflow Report'!$AA372="May"),'Overflow Report'!$N372,"0")</f>
        <v>0</v>
      </c>
      <c r="BB374" s="176" t="str">
        <f>IF(AND('Overflow Report'!$L372="Release [Sewer], Dry Weather",'Overflow Report'!$AA372="June"),'Overflow Report'!$N372,"0")</f>
        <v>0</v>
      </c>
      <c r="BC374" s="176" t="str">
        <f>IF(AND('Overflow Report'!$L372="Release [Sewer], Dry Weather",'Overflow Report'!$AA372="July"),'Overflow Report'!$N372,"0")</f>
        <v>0</v>
      </c>
      <c r="BD374" s="176" t="str">
        <f>IF(AND('Overflow Report'!$L372="Release [Sewer], Dry Weather",'Overflow Report'!$AA372="August"),'Overflow Report'!$N372,"0")</f>
        <v>0</v>
      </c>
      <c r="BE374" s="176" t="str">
        <f>IF(AND('Overflow Report'!$L372="Release [Sewer], Dry Weather",'Overflow Report'!$AA372="September"),'Overflow Report'!$N372,"0")</f>
        <v>0</v>
      </c>
      <c r="BF374" s="176" t="str">
        <f>IF(AND('Overflow Report'!$L372="Release [Sewer], Dry Weather",'Overflow Report'!$AA372="October"),'Overflow Report'!$N372,"0")</f>
        <v>0</v>
      </c>
      <c r="BG374" s="176" t="str">
        <f>IF(AND('Overflow Report'!$L372="Release [Sewer], Dry Weather",'Overflow Report'!$AA372="November"),'Overflow Report'!$N372,"0")</f>
        <v>0</v>
      </c>
      <c r="BH374" s="176" t="str">
        <f>IF(AND('Overflow Report'!$L372="Release [Sewer], Dry Weather",'Overflow Report'!$AA372="December"),'Overflow Report'!$N372,"0")</f>
        <v>0</v>
      </c>
      <c r="BI374" s="176"/>
      <c r="BJ374" s="176" t="str">
        <f>IF(AND('Overflow Report'!$L372="Release [Sewer], Wet Weather",'Overflow Report'!$AA372="January"),'Overflow Report'!$N372,"0")</f>
        <v>0</v>
      </c>
      <c r="BK374" s="176" t="str">
        <f>IF(AND('Overflow Report'!$L372="Release [Sewer], Wet Weather",'Overflow Report'!$AA372="February"),'Overflow Report'!$N372,"0")</f>
        <v>0</v>
      </c>
      <c r="BL374" s="176" t="str">
        <f>IF(AND('Overflow Report'!$L372="Release [Sewer], Wet Weather",'Overflow Report'!$AA372="March"),'Overflow Report'!$N372,"0")</f>
        <v>0</v>
      </c>
      <c r="BM374" s="176" t="str">
        <f>IF(AND('Overflow Report'!$L372="Release [Sewer], Wet Weather",'Overflow Report'!$AA372="April"),'Overflow Report'!$N372,"0")</f>
        <v>0</v>
      </c>
      <c r="BN374" s="176" t="str">
        <f>IF(AND('Overflow Report'!$L372="Release [Sewer], Wet Weather",'Overflow Report'!$AA372="May"),'Overflow Report'!$N372,"0")</f>
        <v>0</v>
      </c>
      <c r="BO374" s="176" t="str">
        <f>IF(AND('Overflow Report'!$L372="Release [Sewer], Wet Weather",'Overflow Report'!$AA372="June"),'Overflow Report'!$N372,"0")</f>
        <v>0</v>
      </c>
      <c r="BP374" s="176" t="str">
        <f>IF(AND('Overflow Report'!$L372="Release [Sewer], Wet Weather",'Overflow Report'!$AA372="July"),'Overflow Report'!$N372,"0")</f>
        <v>0</v>
      </c>
      <c r="BQ374" s="176" t="str">
        <f>IF(AND('Overflow Report'!$L372="Release [Sewer], Wet Weather",'Overflow Report'!$AA372="August"),'Overflow Report'!$N372,"0")</f>
        <v>0</v>
      </c>
      <c r="BR374" s="176" t="str">
        <f>IF(AND('Overflow Report'!$L372="Release [Sewer], Wet Weather",'Overflow Report'!$AA372="September"),'Overflow Report'!$N372,"0")</f>
        <v>0</v>
      </c>
      <c r="BS374" s="176" t="str">
        <f>IF(AND('Overflow Report'!$L372="Release [Sewer], Wet Weather",'Overflow Report'!$AA372="October"),'Overflow Report'!$N372,"0")</f>
        <v>0</v>
      </c>
      <c r="BT374" s="176" t="str">
        <f>IF(AND('Overflow Report'!$L372="Release [Sewer], Wet Weather",'Overflow Report'!$AA372="November"),'Overflow Report'!$N372,"0")</f>
        <v>0</v>
      </c>
      <c r="BU374" s="176" t="str">
        <f>IF(AND('Overflow Report'!$L372="Release [Sewer], Wet Weather",'Overflow Report'!$AA372="December"),'Overflow Report'!$N372,"0")</f>
        <v>0</v>
      </c>
      <c r="BV374" s="176"/>
      <c r="BW374" s="176"/>
      <c r="BX374" s="176"/>
      <c r="BY374" s="176"/>
      <c r="BZ374" s="176"/>
      <c r="CA374" s="176"/>
      <c r="CB374" s="176"/>
      <c r="CC374" s="176"/>
      <c r="CD374" s="176"/>
      <c r="CE374" s="176"/>
      <c r="CF374" s="176"/>
      <c r="CG374" s="176"/>
      <c r="CH374" s="176"/>
      <c r="CI374" s="176"/>
      <c r="CJ374" s="176"/>
      <c r="DK374" s="159"/>
      <c r="DL374" s="159"/>
      <c r="DM374" s="159"/>
      <c r="DN374" s="159"/>
      <c r="DO374" s="159"/>
      <c r="DP374" s="159"/>
      <c r="DQ374" s="159"/>
      <c r="DR374" s="159"/>
      <c r="DS374" s="159"/>
      <c r="DT374" s="159"/>
      <c r="DU374" s="159"/>
      <c r="DV374" s="159"/>
      <c r="DW374" s="159"/>
      <c r="DX374" s="159"/>
    </row>
    <row r="375" spans="3:128" s="173" customFormat="1" ht="15">
      <c r="C375" s="174"/>
      <c r="D375" s="174"/>
      <c r="E375" s="174"/>
      <c r="R375" s="176"/>
      <c r="S375" s="176"/>
      <c r="T375" s="176"/>
      <c r="U375" s="176"/>
      <c r="V375" s="176"/>
      <c r="W375" s="176" t="str">
        <f>IF(AND('Overflow Report'!$L373="SSO, Dry Weather",'Overflow Report'!$AA373="January"),'Overflow Report'!$N373,"0")</f>
        <v>0</v>
      </c>
      <c r="X375" s="176" t="str">
        <f>IF(AND('Overflow Report'!$L373="SSO, Dry Weather",'Overflow Report'!$AA373="February"),'Overflow Report'!$N373,"0")</f>
        <v>0</v>
      </c>
      <c r="Y375" s="176" t="str">
        <f>IF(AND('Overflow Report'!$L373="SSO, Dry Weather",'Overflow Report'!$AA373="March"),'Overflow Report'!$N373,"0")</f>
        <v>0</v>
      </c>
      <c r="Z375" s="176" t="str">
        <f>IF(AND('Overflow Report'!$L373="SSO, Dry Weather",'Overflow Report'!$AA373="April"),'Overflow Report'!$N373,"0")</f>
        <v>0</v>
      </c>
      <c r="AA375" s="176" t="str">
        <f>IF(AND('Overflow Report'!$L373="SSO, Dry Weather",'Overflow Report'!$AA373="May"),'Overflow Report'!$N373,"0")</f>
        <v>0</v>
      </c>
      <c r="AB375" s="176" t="str">
        <f>IF(AND('Overflow Report'!$L373="SSO, Dry Weather",'Overflow Report'!$AA373="June"),'Overflow Report'!$N373,"0")</f>
        <v>0</v>
      </c>
      <c r="AC375" s="176" t="str">
        <f>IF(AND('Overflow Report'!$L373="SSO, Dry Weather",'Overflow Report'!$AA373="July"),'Overflow Report'!$N373,"0")</f>
        <v>0</v>
      </c>
      <c r="AD375" s="176" t="str">
        <f>IF(AND('Overflow Report'!$L373="SSO, Dry Weather",'Overflow Report'!$AA373="August"),'Overflow Report'!$N373,"0")</f>
        <v>0</v>
      </c>
      <c r="AE375" s="176" t="str">
        <f>IF(AND('Overflow Report'!$L373="SSO, Dry Weather",'Overflow Report'!$AA373="September"),'Overflow Report'!$N373,"0")</f>
        <v>0</v>
      </c>
      <c r="AF375" s="176" t="str">
        <f>IF(AND('Overflow Report'!$L373="SSO, Dry Weather",'Overflow Report'!$AA373="October"),'Overflow Report'!$N373,"0")</f>
        <v>0</v>
      </c>
      <c r="AG375" s="176" t="str">
        <f>IF(AND('Overflow Report'!$L373="SSO, Dry Weather",'Overflow Report'!$AA373="November"),'Overflow Report'!$N373,"0")</f>
        <v>0</v>
      </c>
      <c r="AH375" s="176" t="str">
        <f>IF(AND('Overflow Report'!$L373="SSO, Dry Weather",'Overflow Report'!$AA373="December"),'Overflow Report'!$N373,"0")</f>
        <v>0</v>
      </c>
      <c r="AI375" s="176"/>
      <c r="AJ375" s="176" t="str">
        <f>IF(AND('Overflow Report'!$L373="SSO, Wet Weather",'Overflow Report'!$AA373="January"),'Overflow Report'!$N373,"0")</f>
        <v>0</v>
      </c>
      <c r="AK375" s="176" t="str">
        <f>IF(AND('Overflow Report'!$L373="SSO, Wet Weather",'Overflow Report'!$AA373="February"),'Overflow Report'!$N373,"0")</f>
        <v>0</v>
      </c>
      <c r="AL375" s="176" t="str">
        <f>IF(AND('Overflow Report'!$L373="SSO, Wet Weather",'Overflow Report'!$AA373="March"),'Overflow Report'!$N373,"0")</f>
        <v>0</v>
      </c>
      <c r="AM375" s="176" t="str">
        <f>IF(AND('Overflow Report'!$L373="SSO, Wet Weather",'Overflow Report'!$AA373="April"),'Overflow Report'!$N373,"0")</f>
        <v>0</v>
      </c>
      <c r="AN375" s="176" t="str">
        <f>IF(AND('Overflow Report'!$L373="SSO, Wet Weather",'Overflow Report'!$AA373="May"),'Overflow Report'!$N373,"0")</f>
        <v>0</v>
      </c>
      <c r="AO375" s="176" t="str">
        <f>IF(AND('Overflow Report'!$L373="SSO, Wet Weather",'Overflow Report'!$AA373="June"),'Overflow Report'!$N373,"0")</f>
        <v>0</v>
      </c>
      <c r="AP375" s="176" t="str">
        <f>IF(AND('Overflow Report'!$L373="SSO, Wet Weather",'Overflow Report'!$AA373="July"),'Overflow Report'!$N373,"0")</f>
        <v>0</v>
      </c>
      <c r="AQ375" s="176" t="str">
        <f>IF(AND('Overflow Report'!$L373="SSO, Wet Weather",'Overflow Report'!$AA373="August"),'Overflow Report'!$N373,"0")</f>
        <v>0</v>
      </c>
      <c r="AR375" s="176" t="str">
        <f>IF(AND('Overflow Report'!$L373="SSO, Wet Weather",'Overflow Report'!$AA373="September"),'Overflow Report'!$N373,"0")</f>
        <v>0</v>
      </c>
      <c r="AS375" s="176" t="str">
        <f>IF(AND('Overflow Report'!$L373="SSO, Wet Weather",'Overflow Report'!$AA373="October"),'Overflow Report'!$N373,"0")</f>
        <v>0</v>
      </c>
      <c r="AT375" s="176" t="str">
        <f>IF(AND('Overflow Report'!$L373="SSO, Wet Weather",'Overflow Report'!$AA373="November"),'Overflow Report'!$N373,"0")</f>
        <v>0</v>
      </c>
      <c r="AU375" s="176" t="str">
        <f>IF(AND('Overflow Report'!$L373="SSO, Wet Weather",'Overflow Report'!$AA373="December"),'Overflow Report'!$N373,"0")</f>
        <v>0</v>
      </c>
      <c r="AV375" s="176"/>
      <c r="AW375" s="176" t="str">
        <f>IF(AND('Overflow Report'!$L373="Release [Sewer], Dry Weather",'Overflow Report'!$AA373="January"),'Overflow Report'!$N373,"0")</f>
        <v>0</v>
      </c>
      <c r="AX375" s="176" t="str">
        <f>IF(AND('Overflow Report'!$L373="Release [Sewer], Dry Weather",'Overflow Report'!$AA373="February"),'Overflow Report'!$N373,"0")</f>
        <v>0</v>
      </c>
      <c r="AY375" s="176" t="str">
        <f>IF(AND('Overflow Report'!$L373="Release [Sewer], Dry Weather",'Overflow Report'!$AA373="March"),'Overflow Report'!$N373,"0")</f>
        <v>0</v>
      </c>
      <c r="AZ375" s="176" t="str">
        <f>IF(AND('Overflow Report'!$L373="Release [Sewer], Dry Weather",'Overflow Report'!$AA373="April"),'Overflow Report'!$N373,"0")</f>
        <v>0</v>
      </c>
      <c r="BA375" s="176" t="str">
        <f>IF(AND('Overflow Report'!$L373="Release [Sewer], Dry Weather",'Overflow Report'!$AA373="May"),'Overflow Report'!$N373,"0")</f>
        <v>0</v>
      </c>
      <c r="BB375" s="176" t="str">
        <f>IF(AND('Overflow Report'!$L373="Release [Sewer], Dry Weather",'Overflow Report'!$AA373="June"),'Overflow Report'!$N373,"0")</f>
        <v>0</v>
      </c>
      <c r="BC375" s="176" t="str">
        <f>IF(AND('Overflow Report'!$L373="Release [Sewer], Dry Weather",'Overflow Report'!$AA373="July"),'Overflow Report'!$N373,"0")</f>
        <v>0</v>
      </c>
      <c r="BD375" s="176" t="str">
        <f>IF(AND('Overflow Report'!$L373="Release [Sewer], Dry Weather",'Overflow Report'!$AA373="August"),'Overflow Report'!$N373,"0")</f>
        <v>0</v>
      </c>
      <c r="BE375" s="176" t="str">
        <f>IF(AND('Overflow Report'!$L373="Release [Sewer], Dry Weather",'Overflow Report'!$AA373="September"),'Overflow Report'!$N373,"0")</f>
        <v>0</v>
      </c>
      <c r="BF375" s="176" t="str">
        <f>IF(AND('Overflow Report'!$L373="Release [Sewer], Dry Weather",'Overflow Report'!$AA373="October"),'Overflow Report'!$N373,"0")</f>
        <v>0</v>
      </c>
      <c r="BG375" s="176" t="str">
        <f>IF(AND('Overflow Report'!$L373="Release [Sewer], Dry Weather",'Overflow Report'!$AA373="November"),'Overflow Report'!$N373,"0")</f>
        <v>0</v>
      </c>
      <c r="BH375" s="176" t="str">
        <f>IF(AND('Overflow Report'!$L373="Release [Sewer], Dry Weather",'Overflow Report'!$AA373="December"),'Overflow Report'!$N373,"0")</f>
        <v>0</v>
      </c>
      <c r="BI375" s="176"/>
      <c r="BJ375" s="176" t="str">
        <f>IF(AND('Overflow Report'!$L373="Release [Sewer], Wet Weather",'Overflow Report'!$AA373="January"),'Overflow Report'!$N373,"0")</f>
        <v>0</v>
      </c>
      <c r="BK375" s="176" t="str">
        <f>IF(AND('Overflow Report'!$L373="Release [Sewer], Wet Weather",'Overflow Report'!$AA373="February"),'Overflow Report'!$N373,"0")</f>
        <v>0</v>
      </c>
      <c r="BL375" s="176" t="str">
        <f>IF(AND('Overflow Report'!$L373="Release [Sewer], Wet Weather",'Overflow Report'!$AA373="March"),'Overflow Report'!$N373,"0")</f>
        <v>0</v>
      </c>
      <c r="BM375" s="176" t="str">
        <f>IF(AND('Overflow Report'!$L373="Release [Sewer], Wet Weather",'Overflow Report'!$AA373="April"),'Overflow Report'!$N373,"0")</f>
        <v>0</v>
      </c>
      <c r="BN375" s="176" t="str">
        <f>IF(AND('Overflow Report'!$L373="Release [Sewer], Wet Weather",'Overflow Report'!$AA373="May"),'Overflow Report'!$N373,"0")</f>
        <v>0</v>
      </c>
      <c r="BO375" s="176" t="str">
        <f>IF(AND('Overflow Report'!$L373="Release [Sewer], Wet Weather",'Overflow Report'!$AA373="June"),'Overflow Report'!$N373,"0")</f>
        <v>0</v>
      </c>
      <c r="BP375" s="176" t="str">
        <f>IF(AND('Overflow Report'!$L373="Release [Sewer], Wet Weather",'Overflow Report'!$AA373="July"),'Overflow Report'!$N373,"0")</f>
        <v>0</v>
      </c>
      <c r="BQ375" s="176" t="str">
        <f>IF(AND('Overflow Report'!$L373="Release [Sewer], Wet Weather",'Overflow Report'!$AA373="August"),'Overflow Report'!$N373,"0")</f>
        <v>0</v>
      </c>
      <c r="BR375" s="176" t="str">
        <f>IF(AND('Overflow Report'!$L373="Release [Sewer], Wet Weather",'Overflow Report'!$AA373="September"),'Overflow Report'!$N373,"0")</f>
        <v>0</v>
      </c>
      <c r="BS375" s="176" t="str">
        <f>IF(AND('Overflow Report'!$L373="Release [Sewer], Wet Weather",'Overflow Report'!$AA373="October"),'Overflow Report'!$N373,"0")</f>
        <v>0</v>
      </c>
      <c r="BT375" s="176" t="str">
        <f>IF(AND('Overflow Report'!$L373="Release [Sewer], Wet Weather",'Overflow Report'!$AA373="November"),'Overflow Report'!$N373,"0")</f>
        <v>0</v>
      </c>
      <c r="BU375" s="176" t="str">
        <f>IF(AND('Overflow Report'!$L373="Release [Sewer], Wet Weather",'Overflow Report'!$AA373="December"),'Overflow Report'!$N373,"0")</f>
        <v>0</v>
      </c>
      <c r="BV375" s="176"/>
      <c r="BW375" s="176"/>
      <c r="BX375" s="176"/>
      <c r="BY375" s="176"/>
      <c r="BZ375" s="176"/>
      <c r="CA375" s="176"/>
      <c r="CB375" s="176"/>
      <c r="CC375" s="176"/>
      <c r="CD375" s="176"/>
      <c r="CE375" s="176"/>
      <c r="CF375" s="176"/>
      <c r="CG375" s="176"/>
      <c r="CH375" s="176"/>
      <c r="CI375" s="176"/>
      <c r="CJ375" s="176"/>
      <c r="DK375" s="159"/>
      <c r="DL375" s="159"/>
      <c r="DM375" s="159"/>
      <c r="DN375" s="159"/>
      <c r="DO375" s="159"/>
      <c r="DP375" s="159"/>
      <c r="DQ375" s="159"/>
      <c r="DR375" s="159"/>
      <c r="DS375" s="159"/>
      <c r="DT375" s="159"/>
      <c r="DU375" s="159"/>
      <c r="DV375" s="159"/>
      <c r="DW375" s="159"/>
      <c r="DX375" s="159"/>
    </row>
    <row r="376" spans="3:128" s="173" customFormat="1" ht="15">
      <c r="C376" s="174"/>
      <c r="D376" s="174"/>
      <c r="E376" s="174"/>
      <c r="R376" s="176"/>
      <c r="S376" s="176"/>
      <c r="T376" s="176"/>
      <c r="U376" s="176"/>
      <c r="V376" s="176"/>
      <c r="W376" s="176" t="str">
        <f>IF(AND('Overflow Report'!$L374="SSO, Dry Weather",'Overflow Report'!$AA374="January"),'Overflow Report'!$N374,"0")</f>
        <v>0</v>
      </c>
      <c r="X376" s="176" t="str">
        <f>IF(AND('Overflow Report'!$L374="SSO, Dry Weather",'Overflow Report'!$AA374="February"),'Overflow Report'!$N374,"0")</f>
        <v>0</v>
      </c>
      <c r="Y376" s="176" t="str">
        <f>IF(AND('Overflow Report'!$L374="SSO, Dry Weather",'Overflow Report'!$AA374="March"),'Overflow Report'!$N374,"0")</f>
        <v>0</v>
      </c>
      <c r="Z376" s="176" t="str">
        <f>IF(AND('Overflow Report'!$L374="SSO, Dry Weather",'Overflow Report'!$AA374="April"),'Overflow Report'!$N374,"0")</f>
        <v>0</v>
      </c>
      <c r="AA376" s="176" t="str">
        <f>IF(AND('Overflow Report'!$L374="SSO, Dry Weather",'Overflow Report'!$AA374="May"),'Overflow Report'!$N374,"0")</f>
        <v>0</v>
      </c>
      <c r="AB376" s="176" t="str">
        <f>IF(AND('Overflow Report'!$L374="SSO, Dry Weather",'Overflow Report'!$AA374="June"),'Overflow Report'!$N374,"0")</f>
        <v>0</v>
      </c>
      <c r="AC376" s="176" t="str">
        <f>IF(AND('Overflow Report'!$L374="SSO, Dry Weather",'Overflow Report'!$AA374="July"),'Overflow Report'!$N374,"0")</f>
        <v>0</v>
      </c>
      <c r="AD376" s="176" t="str">
        <f>IF(AND('Overflow Report'!$L374="SSO, Dry Weather",'Overflow Report'!$AA374="August"),'Overflow Report'!$N374,"0")</f>
        <v>0</v>
      </c>
      <c r="AE376" s="176" t="str">
        <f>IF(AND('Overflow Report'!$L374="SSO, Dry Weather",'Overflow Report'!$AA374="September"),'Overflow Report'!$N374,"0")</f>
        <v>0</v>
      </c>
      <c r="AF376" s="176" t="str">
        <f>IF(AND('Overflow Report'!$L374="SSO, Dry Weather",'Overflow Report'!$AA374="October"),'Overflow Report'!$N374,"0")</f>
        <v>0</v>
      </c>
      <c r="AG376" s="176" t="str">
        <f>IF(AND('Overflow Report'!$L374="SSO, Dry Weather",'Overflow Report'!$AA374="November"),'Overflow Report'!$N374,"0")</f>
        <v>0</v>
      </c>
      <c r="AH376" s="176" t="str">
        <f>IF(AND('Overflow Report'!$L374="SSO, Dry Weather",'Overflow Report'!$AA374="December"),'Overflow Report'!$N374,"0")</f>
        <v>0</v>
      </c>
      <c r="AI376" s="176"/>
      <c r="AJ376" s="176" t="str">
        <f>IF(AND('Overflow Report'!$L374="SSO, Wet Weather",'Overflow Report'!$AA374="January"),'Overflow Report'!$N374,"0")</f>
        <v>0</v>
      </c>
      <c r="AK376" s="176" t="str">
        <f>IF(AND('Overflow Report'!$L374="SSO, Wet Weather",'Overflow Report'!$AA374="February"),'Overflow Report'!$N374,"0")</f>
        <v>0</v>
      </c>
      <c r="AL376" s="176" t="str">
        <f>IF(AND('Overflow Report'!$L374="SSO, Wet Weather",'Overflow Report'!$AA374="March"),'Overflow Report'!$N374,"0")</f>
        <v>0</v>
      </c>
      <c r="AM376" s="176" t="str">
        <f>IF(AND('Overflow Report'!$L374="SSO, Wet Weather",'Overflow Report'!$AA374="April"),'Overflow Report'!$N374,"0")</f>
        <v>0</v>
      </c>
      <c r="AN376" s="176" t="str">
        <f>IF(AND('Overflow Report'!$L374="SSO, Wet Weather",'Overflow Report'!$AA374="May"),'Overflow Report'!$N374,"0")</f>
        <v>0</v>
      </c>
      <c r="AO376" s="176" t="str">
        <f>IF(AND('Overflow Report'!$L374="SSO, Wet Weather",'Overflow Report'!$AA374="June"),'Overflow Report'!$N374,"0")</f>
        <v>0</v>
      </c>
      <c r="AP376" s="176" t="str">
        <f>IF(AND('Overflow Report'!$L374="SSO, Wet Weather",'Overflow Report'!$AA374="July"),'Overflow Report'!$N374,"0")</f>
        <v>0</v>
      </c>
      <c r="AQ376" s="176" t="str">
        <f>IF(AND('Overflow Report'!$L374="SSO, Wet Weather",'Overflow Report'!$AA374="August"),'Overflow Report'!$N374,"0")</f>
        <v>0</v>
      </c>
      <c r="AR376" s="176" t="str">
        <f>IF(AND('Overflow Report'!$L374="SSO, Wet Weather",'Overflow Report'!$AA374="September"),'Overflow Report'!$N374,"0")</f>
        <v>0</v>
      </c>
      <c r="AS376" s="176" t="str">
        <f>IF(AND('Overflow Report'!$L374="SSO, Wet Weather",'Overflow Report'!$AA374="October"),'Overflow Report'!$N374,"0")</f>
        <v>0</v>
      </c>
      <c r="AT376" s="176" t="str">
        <f>IF(AND('Overflow Report'!$L374="SSO, Wet Weather",'Overflow Report'!$AA374="November"),'Overflow Report'!$N374,"0")</f>
        <v>0</v>
      </c>
      <c r="AU376" s="176" t="str">
        <f>IF(AND('Overflow Report'!$L374="SSO, Wet Weather",'Overflow Report'!$AA374="December"),'Overflow Report'!$N374,"0")</f>
        <v>0</v>
      </c>
      <c r="AV376" s="176"/>
      <c r="AW376" s="176" t="str">
        <f>IF(AND('Overflow Report'!$L374="Release [Sewer], Dry Weather",'Overflow Report'!$AA374="January"),'Overflow Report'!$N374,"0")</f>
        <v>0</v>
      </c>
      <c r="AX376" s="176" t="str">
        <f>IF(AND('Overflow Report'!$L374="Release [Sewer], Dry Weather",'Overflow Report'!$AA374="February"),'Overflow Report'!$N374,"0")</f>
        <v>0</v>
      </c>
      <c r="AY376" s="176" t="str">
        <f>IF(AND('Overflow Report'!$L374="Release [Sewer], Dry Weather",'Overflow Report'!$AA374="March"),'Overflow Report'!$N374,"0")</f>
        <v>0</v>
      </c>
      <c r="AZ376" s="176" t="str">
        <f>IF(AND('Overflow Report'!$L374="Release [Sewer], Dry Weather",'Overflow Report'!$AA374="April"),'Overflow Report'!$N374,"0")</f>
        <v>0</v>
      </c>
      <c r="BA376" s="176" t="str">
        <f>IF(AND('Overflow Report'!$L374="Release [Sewer], Dry Weather",'Overflow Report'!$AA374="May"),'Overflow Report'!$N374,"0")</f>
        <v>0</v>
      </c>
      <c r="BB376" s="176" t="str">
        <f>IF(AND('Overflow Report'!$L374="Release [Sewer], Dry Weather",'Overflow Report'!$AA374="June"),'Overflow Report'!$N374,"0")</f>
        <v>0</v>
      </c>
      <c r="BC376" s="176" t="str">
        <f>IF(AND('Overflow Report'!$L374="Release [Sewer], Dry Weather",'Overflow Report'!$AA374="July"),'Overflow Report'!$N374,"0")</f>
        <v>0</v>
      </c>
      <c r="BD376" s="176" t="str">
        <f>IF(AND('Overflow Report'!$L374="Release [Sewer], Dry Weather",'Overflow Report'!$AA374="August"),'Overflow Report'!$N374,"0")</f>
        <v>0</v>
      </c>
      <c r="BE376" s="176" t="str">
        <f>IF(AND('Overflow Report'!$L374="Release [Sewer], Dry Weather",'Overflow Report'!$AA374="September"),'Overflow Report'!$N374,"0")</f>
        <v>0</v>
      </c>
      <c r="BF376" s="176" t="str">
        <f>IF(AND('Overflow Report'!$L374="Release [Sewer], Dry Weather",'Overflow Report'!$AA374="October"),'Overflow Report'!$N374,"0")</f>
        <v>0</v>
      </c>
      <c r="BG376" s="176" t="str">
        <f>IF(AND('Overflow Report'!$L374="Release [Sewer], Dry Weather",'Overflow Report'!$AA374="November"),'Overflow Report'!$N374,"0")</f>
        <v>0</v>
      </c>
      <c r="BH376" s="176" t="str">
        <f>IF(AND('Overflow Report'!$L374="Release [Sewer], Dry Weather",'Overflow Report'!$AA374="December"),'Overflow Report'!$N374,"0")</f>
        <v>0</v>
      </c>
      <c r="BI376" s="176"/>
      <c r="BJ376" s="176" t="str">
        <f>IF(AND('Overflow Report'!$L374="Release [Sewer], Wet Weather",'Overflow Report'!$AA374="January"),'Overflow Report'!$N374,"0")</f>
        <v>0</v>
      </c>
      <c r="BK376" s="176" t="str">
        <f>IF(AND('Overflow Report'!$L374="Release [Sewer], Wet Weather",'Overflow Report'!$AA374="February"),'Overflow Report'!$N374,"0")</f>
        <v>0</v>
      </c>
      <c r="BL376" s="176" t="str">
        <f>IF(AND('Overflow Report'!$L374="Release [Sewer], Wet Weather",'Overflow Report'!$AA374="March"),'Overflow Report'!$N374,"0")</f>
        <v>0</v>
      </c>
      <c r="BM376" s="176" t="str">
        <f>IF(AND('Overflow Report'!$L374="Release [Sewer], Wet Weather",'Overflow Report'!$AA374="April"),'Overflow Report'!$N374,"0")</f>
        <v>0</v>
      </c>
      <c r="BN376" s="176" t="str">
        <f>IF(AND('Overflow Report'!$L374="Release [Sewer], Wet Weather",'Overflow Report'!$AA374="May"),'Overflow Report'!$N374,"0")</f>
        <v>0</v>
      </c>
      <c r="BO376" s="176" t="str">
        <f>IF(AND('Overflow Report'!$L374="Release [Sewer], Wet Weather",'Overflow Report'!$AA374="June"),'Overflow Report'!$N374,"0")</f>
        <v>0</v>
      </c>
      <c r="BP376" s="176" t="str">
        <f>IF(AND('Overflow Report'!$L374="Release [Sewer], Wet Weather",'Overflow Report'!$AA374="July"),'Overflow Report'!$N374,"0")</f>
        <v>0</v>
      </c>
      <c r="BQ376" s="176" t="str">
        <f>IF(AND('Overflow Report'!$L374="Release [Sewer], Wet Weather",'Overflow Report'!$AA374="August"),'Overflow Report'!$N374,"0")</f>
        <v>0</v>
      </c>
      <c r="BR376" s="176" t="str">
        <f>IF(AND('Overflow Report'!$L374="Release [Sewer], Wet Weather",'Overflow Report'!$AA374="September"),'Overflow Report'!$N374,"0")</f>
        <v>0</v>
      </c>
      <c r="BS376" s="176" t="str">
        <f>IF(AND('Overflow Report'!$L374="Release [Sewer], Wet Weather",'Overflow Report'!$AA374="October"),'Overflow Report'!$N374,"0")</f>
        <v>0</v>
      </c>
      <c r="BT376" s="176" t="str">
        <f>IF(AND('Overflow Report'!$L374="Release [Sewer], Wet Weather",'Overflow Report'!$AA374="November"),'Overflow Report'!$N374,"0")</f>
        <v>0</v>
      </c>
      <c r="BU376" s="176" t="str">
        <f>IF(AND('Overflow Report'!$L374="Release [Sewer], Wet Weather",'Overflow Report'!$AA374="December"),'Overflow Report'!$N374,"0")</f>
        <v>0</v>
      </c>
      <c r="BV376" s="176"/>
      <c r="BW376" s="176"/>
      <c r="BX376" s="176"/>
      <c r="BY376" s="176"/>
      <c r="BZ376" s="176"/>
      <c r="CA376" s="176"/>
      <c r="CB376" s="176"/>
      <c r="CC376" s="176"/>
      <c r="CD376" s="176"/>
      <c r="CE376" s="176"/>
      <c r="CF376" s="176"/>
      <c r="CG376" s="176"/>
      <c r="CH376" s="176"/>
      <c r="CI376" s="176"/>
      <c r="CJ376" s="176"/>
      <c r="DK376" s="159"/>
      <c r="DL376" s="159"/>
      <c r="DM376" s="159"/>
      <c r="DN376" s="159"/>
      <c r="DO376" s="159"/>
      <c r="DP376" s="159"/>
      <c r="DQ376" s="159"/>
      <c r="DR376" s="159"/>
      <c r="DS376" s="159"/>
      <c r="DT376" s="159"/>
      <c r="DU376" s="159"/>
      <c r="DV376" s="159"/>
      <c r="DW376" s="159"/>
      <c r="DX376" s="159"/>
    </row>
    <row r="377" spans="3:128" s="173" customFormat="1" ht="15">
      <c r="C377" s="174"/>
      <c r="D377" s="174"/>
      <c r="E377" s="174"/>
      <c r="R377" s="176"/>
      <c r="S377" s="176"/>
      <c r="T377" s="176"/>
      <c r="U377" s="176"/>
      <c r="V377" s="176"/>
      <c r="W377" s="176" t="str">
        <f>IF(AND('Overflow Report'!$L375="SSO, Dry Weather",'Overflow Report'!$AA375="January"),'Overflow Report'!$N375,"0")</f>
        <v>0</v>
      </c>
      <c r="X377" s="176" t="str">
        <f>IF(AND('Overflow Report'!$L375="SSO, Dry Weather",'Overflow Report'!$AA375="February"),'Overflow Report'!$N375,"0")</f>
        <v>0</v>
      </c>
      <c r="Y377" s="176" t="str">
        <f>IF(AND('Overflow Report'!$L375="SSO, Dry Weather",'Overflow Report'!$AA375="March"),'Overflow Report'!$N375,"0")</f>
        <v>0</v>
      </c>
      <c r="Z377" s="176" t="str">
        <f>IF(AND('Overflow Report'!$L375="SSO, Dry Weather",'Overflow Report'!$AA375="April"),'Overflow Report'!$N375,"0")</f>
        <v>0</v>
      </c>
      <c r="AA377" s="176" t="str">
        <f>IF(AND('Overflow Report'!$L375="SSO, Dry Weather",'Overflow Report'!$AA375="May"),'Overflow Report'!$N375,"0")</f>
        <v>0</v>
      </c>
      <c r="AB377" s="176" t="str">
        <f>IF(AND('Overflow Report'!$L375="SSO, Dry Weather",'Overflow Report'!$AA375="June"),'Overflow Report'!$N375,"0")</f>
        <v>0</v>
      </c>
      <c r="AC377" s="176" t="str">
        <f>IF(AND('Overflow Report'!$L375="SSO, Dry Weather",'Overflow Report'!$AA375="July"),'Overflow Report'!$N375,"0")</f>
        <v>0</v>
      </c>
      <c r="AD377" s="176" t="str">
        <f>IF(AND('Overflow Report'!$L375="SSO, Dry Weather",'Overflow Report'!$AA375="August"),'Overflow Report'!$N375,"0")</f>
        <v>0</v>
      </c>
      <c r="AE377" s="176" t="str">
        <f>IF(AND('Overflow Report'!$L375="SSO, Dry Weather",'Overflow Report'!$AA375="September"),'Overflow Report'!$N375,"0")</f>
        <v>0</v>
      </c>
      <c r="AF377" s="176" t="str">
        <f>IF(AND('Overflow Report'!$L375="SSO, Dry Weather",'Overflow Report'!$AA375="October"),'Overflow Report'!$N375,"0")</f>
        <v>0</v>
      </c>
      <c r="AG377" s="176" t="str">
        <f>IF(AND('Overflow Report'!$L375="SSO, Dry Weather",'Overflow Report'!$AA375="November"),'Overflow Report'!$N375,"0")</f>
        <v>0</v>
      </c>
      <c r="AH377" s="176" t="str">
        <f>IF(AND('Overflow Report'!$L375="SSO, Dry Weather",'Overflow Report'!$AA375="December"),'Overflow Report'!$N375,"0")</f>
        <v>0</v>
      </c>
      <c r="AI377" s="176"/>
      <c r="AJ377" s="176" t="str">
        <f>IF(AND('Overflow Report'!$L375="SSO, Wet Weather",'Overflow Report'!$AA375="January"),'Overflow Report'!$N375,"0")</f>
        <v>0</v>
      </c>
      <c r="AK377" s="176" t="str">
        <f>IF(AND('Overflow Report'!$L375="SSO, Wet Weather",'Overflow Report'!$AA375="February"),'Overflow Report'!$N375,"0")</f>
        <v>0</v>
      </c>
      <c r="AL377" s="176" t="str">
        <f>IF(AND('Overflow Report'!$L375="SSO, Wet Weather",'Overflow Report'!$AA375="March"),'Overflow Report'!$N375,"0")</f>
        <v>0</v>
      </c>
      <c r="AM377" s="176" t="str">
        <f>IF(AND('Overflow Report'!$L375="SSO, Wet Weather",'Overflow Report'!$AA375="April"),'Overflow Report'!$N375,"0")</f>
        <v>0</v>
      </c>
      <c r="AN377" s="176" t="str">
        <f>IF(AND('Overflow Report'!$L375="SSO, Wet Weather",'Overflow Report'!$AA375="May"),'Overflow Report'!$N375,"0")</f>
        <v>0</v>
      </c>
      <c r="AO377" s="176" t="str">
        <f>IF(AND('Overflow Report'!$L375="SSO, Wet Weather",'Overflow Report'!$AA375="June"),'Overflow Report'!$N375,"0")</f>
        <v>0</v>
      </c>
      <c r="AP377" s="176" t="str">
        <f>IF(AND('Overflow Report'!$L375="SSO, Wet Weather",'Overflow Report'!$AA375="July"),'Overflow Report'!$N375,"0")</f>
        <v>0</v>
      </c>
      <c r="AQ377" s="176" t="str">
        <f>IF(AND('Overflow Report'!$L375="SSO, Wet Weather",'Overflow Report'!$AA375="August"),'Overflow Report'!$N375,"0")</f>
        <v>0</v>
      </c>
      <c r="AR377" s="176" t="str">
        <f>IF(AND('Overflow Report'!$L375="SSO, Wet Weather",'Overflow Report'!$AA375="September"),'Overflow Report'!$N375,"0")</f>
        <v>0</v>
      </c>
      <c r="AS377" s="176" t="str">
        <f>IF(AND('Overflow Report'!$L375="SSO, Wet Weather",'Overflow Report'!$AA375="October"),'Overflow Report'!$N375,"0")</f>
        <v>0</v>
      </c>
      <c r="AT377" s="176" t="str">
        <f>IF(AND('Overflow Report'!$L375="SSO, Wet Weather",'Overflow Report'!$AA375="November"),'Overflow Report'!$N375,"0")</f>
        <v>0</v>
      </c>
      <c r="AU377" s="176" t="str">
        <f>IF(AND('Overflow Report'!$L375="SSO, Wet Weather",'Overflow Report'!$AA375="December"),'Overflow Report'!$N375,"0")</f>
        <v>0</v>
      </c>
      <c r="AV377" s="176"/>
      <c r="AW377" s="176" t="str">
        <f>IF(AND('Overflow Report'!$L375="Release [Sewer], Dry Weather",'Overflow Report'!$AA375="January"),'Overflow Report'!$N375,"0")</f>
        <v>0</v>
      </c>
      <c r="AX377" s="176" t="str">
        <f>IF(AND('Overflow Report'!$L375="Release [Sewer], Dry Weather",'Overflow Report'!$AA375="February"),'Overflow Report'!$N375,"0")</f>
        <v>0</v>
      </c>
      <c r="AY377" s="176" t="str">
        <f>IF(AND('Overflow Report'!$L375="Release [Sewer], Dry Weather",'Overflow Report'!$AA375="March"),'Overflow Report'!$N375,"0")</f>
        <v>0</v>
      </c>
      <c r="AZ377" s="176" t="str">
        <f>IF(AND('Overflow Report'!$L375="Release [Sewer], Dry Weather",'Overflow Report'!$AA375="April"),'Overflow Report'!$N375,"0")</f>
        <v>0</v>
      </c>
      <c r="BA377" s="176" t="str">
        <f>IF(AND('Overflow Report'!$L375="Release [Sewer], Dry Weather",'Overflow Report'!$AA375="May"),'Overflow Report'!$N375,"0")</f>
        <v>0</v>
      </c>
      <c r="BB377" s="176" t="str">
        <f>IF(AND('Overflow Report'!$L375="Release [Sewer], Dry Weather",'Overflow Report'!$AA375="June"),'Overflow Report'!$N375,"0")</f>
        <v>0</v>
      </c>
      <c r="BC377" s="176" t="str">
        <f>IF(AND('Overflow Report'!$L375="Release [Sewer], Dry Weather",'Overflow Report'!$AA375="July"),'Overflow Report'!$N375,"0")</f>
        <v>0</v>
      </c>
      <c r="BD377" s="176" t="str">
        <f>IF(AND('Overflow Report'!$L375="Release [Sewer], Dry Weather",'Overflow Report'!$AA375="August"),'Overflow Report'!$N375,"0")</f>
        <v>0</v>
      </c>
      <c r="BE377" s="176" t="str">
        <f>IF(AND('Overflow Report'!$L375="Release [Sewer], Dry Weather",'Overflow Report'!$AA375="September"),'Overflow Report'!$N375,"0")</f>
        <v>0</v>
      </c>
      <c r="BF377" s="176" t="str">
        <f>IF(AND('Overflow Report'!$L375="Release [Sewer], Dry Weather",'Overflow Report'!$AA375="October"),'Overflow Report'!$N375,"0")</f>
        <v>0</v>
      </c>
      <c r="BG377" s="176" t="str">
        <f>IF(AND('Overflow Report'!$L375="Release [Sewer], Dry Weather",'Overflow Report'!$AA375="November"),'Overflow Report'!$N375,"0")</f>
        <v>0</v>
      </c>
      <c r="BH377" s="176" t="str">
        <f>IF(AND('Overflow Report'!$L375="Release [Sewer], Dry Weather",'Overflow Report'!$AA375="December"),'Overflow Report'!$N375,"0")</f>
        <v>0</v>
      </c>
      <c r="BI377" s="176"/>
      <c r="BJ377" s="176" t="str">
        <f>IF(AND('Overflow Report'!$L375="Release [Sewer], Wet Weather",'Overflow Report'!$AA375="January"),'Overflow Report'!$N375,"0")</f>
        <v>0</v>
      </c>
      <c r="BK377" s="176" t="str">
        <f>IF(AND('Overflow Report'!$L375="Release [Sewer], Wet Weather",'Overflow Report'!$AA375="February"),'Overflow Report'!$N375,"0")</f>
        <v>0</v>
      </c>
      <c r="BL377" s="176" t="str">
        <f>IF(AND('Overflow Report'!$L375="Release [Sewer], Wet Weather",'Overflow Report'!$AA375="March"),'Overflow Report'!$N375,"0")</f>
        <v>0</v>
      </c>
      <c r="BM377" s="176" t="str">
        <f>IF(AND('Overflow Report'!$L375="Release [Sewer], Wet Weather",'Overflow Report'!$AA375="April"),'Overflow Report'!$N375,"0")</f>
        <v>0</v>
      </c>
      <c r="BN377" s="176" t="str">
        <f>IF(AND('Overflow Report'!$L375="Release [Sewer], Wet Weather",'Overflow Report'!$AA375="May"),'Overflow Report'!$N375,"0")</f>
        <v>0</v>
      </c>
      <c r="BO377" s="176" t="str">
        <f>IF(AND('Overflow Report'!$L375="Release [Sewer], Wet Weather",'Overflow Report'!$AA375="June"),'Overflow Report'!$N375,"0")</f>
        <v>0</v>
      </c>
      <c r="BP377" s="176" t="str">
        <f>IF(AND('Overflow Report'!$L375="Release [Sewer], Wet Weather",'Overflow Report'!$AA375="July"),'Overflow Report'!$N375,"0")</f>
        <v>0</v>
      </c>
      <c r="BQ377" s="176" t="str">
        <f>IF(AND('Overflow Report'!$L375="Release [Sewer], Wet Weather",'Overflow Report'!$AA375="August"),'Overflow Report'!$N375,"0")</f>
        <v>0</v>
      </c>
      <c r="BR377" s="176" t="str">
        <f>IF(AND('Overflow Report'!$L375="Release [Sewer], Wet Weather",'Overflow Report'!$AA375="September"),'Overflow Report'!$N375,"0")</f>
        <v>0</v>
      </c>
      <c r="BS377" s="176" t="str">
        <f>IF(AND('Overflow Report'!$L375="Release [Sewer], Wet Weather",'Overflow Report'!$AA375="October"),'Overflow Report'!$N375,"0")</f>
        <v>0</v>
      </c>
      <c r="BT377" s="176" t="str">
        <f>IF(AND('Overflow Report'!$L375="Release [Sewer], Wet Weather",'Overflow Report'!$AA375="November"),'Overflow Report'!$N375,"0")</f>
        <v>0</v>
      </c>
      <c r="BU377" s="176" t="str">
        <f>IF(AND('Overflow Report'!$L375="Release [Sewer], Wet Weather",'Overflow Report'!$AA375="December"),'Overflow Report'!$N375,"0")</f>
        <v>0</v>
      </c>
      <c r="BV377" s="176"/>
      <c r="BW377" s="176"/>
      <c r="BX377" s="176"/>
      <c r="BY377" s="176"/>
      <c r="BZ377" s="176"/>
      <c r="CA377" s="176"/>
      <c r="CB377" s="176"/>
      <c r="CC377" s="176"/>
      <c r="CD377" s="176"/>
      <c r="CE377" s="176"/>
      <c r="CF377" s="176"/>
      <c r="CG377" s="176"/>
      <c r="CH377" s="176"/>
      <c r="CI377" s="176"/>
      <c r="CJ377" s="176"/>
      <c r="DK377" s="159"/>
      <c r="DL377" s="159"/>
      <c r="DM377" s="159"/>
      <c r="DN377" s="159"/>
      <c r="DO377" s="159"/>
      <c r="DP377" s="159"/>
      <c r="DQ377" s="159"/>
      <c r="DR377" s="159"/>
      <c r="DS377" s="159"/>
      <c r="DT377" s="159"/>
      <c r="DU377" s="159"/>
      <c r="DV377" s="159"/>
      <c r="DW377" s="159"/>
      <c r="DX377" s="159"/>
    </row>
    <row r="378" spans="3:128" s="173" customFormat="1" ht="15">
      <c r="C378" s="174"/>
      <c r="D378" s="174"/>
      <c r="E378" s="174"/>
      <c r="R378" s="176"/>
      <c r="S378" s="176"/>
      <c r="T378" s="176"/>
      <c r="U378" s="176"/>
      <c r="V378" s="176"/>
      <c r="W378" s="176" t="str">
        <f>IF(AND('Overflow Report'!$L376="SSO, Dry Weather",'Overflow Report'!$AA376="January"),'Overflow Report'!$N376,"0")</f>
        <v>0</v>
      </c>
      <c r="X378" s="176" t="str">
        <f>IF(AND('Overflow Report'!$L376="SSO, Dry Weather",'Overflow Report'!$AA376="February"),'Overflow Report'!$N376,"0")</f>
        <v>0</v>
      </c>
      <c r="Y378" s="176" t="str">
        <f>IF(AND('Overflow Report'!$L376="SSO, Dry Weather",'Overflow Report'!$AA376="March"),'Overflow Report'!$N376,"0")</f>
        <v>0</v>
      </c>
      <c r="Z378" s="176" t="str">
        <f>IF(AND('Overflow Report'!$L376="SSO, Dry Weather",'Overflow Report'!$AA376="April"),'Overflow Report'!$N376,"0")</f>
        <v>0</v>
      </c>
      <c r="AA378" s="176" t="str">
        <f>IF(AND('Overflow Report'!$L376="SSO, Dry Weather",'Overflow Report'!$AA376="May"),'Overflow Report'!$N376,"0")</f>
        <v>0</v>
      </c>
      <c r="AB378" s="176" t="str">
        <f>IF(AND('Overflow Report'!$L376="SSO, Dry Weather",'Overflow Report'!$AA376="June"),'Overflow Report'!$N376,"0")</f>
        <v>0</v>
      </c>
      <c r="AC378" s="176" t="str">
        <f>IF(AND('Overflow Report'!$L376="SSO, Dry Weather",'Overflow Report'!$AA376="July"),'Overflow Report'!$N376,"0")</f>
        <v>0</v>
      </c>
      <c r="AD378" s="176" t="str">
        <f>IF(AND('Overflow Report'!$L376="SSO, Dry Weather",'Overflow Report'!$AA376="August"),'Overflow Report'!$N376,"0")</f>
        <v>0</v>
      </c>
      <c r="AE378" s="176" t="str">
        <f>IF(AND('Overflow Report'!$L376="SSO, Dry Weather",'Overflow Report'!$AA376="September"),'Overflow Report'!$N376,"0")</f>
        <v>0</v>
      </c>
      <c r="AF378" s="176" t="str">
        <f>IF(AND('Overflow Report'!$L376="SSO, Dry Weather",'Overflow Report'!$AA376="October"),'Overflow Report'!$N376,"0")</f>
        <v>0</v>
      </c>
      <c r="AG378" s="176" t="str">
        <f>IF(AND('Overflow Report'!$L376="SSO, Dry Weather",'Overflow Report'!$AA376="November"),'Overflow Report'!$N376,"0")</f>
        <v>0</v>
      </c>
      <c r="AH378" s="176" t="str">
        <f>IF(AND('Overflow Report'!$L376="SSO, Dry Weather",'Overflow Report'!$AA376="December"),'Overflow Report'!$N376,"0")</f>
        <v>0</v>
      </c>
      <c r="AI378" s="176"/>
      <c r="AJ378" s="176" t="str">
        <f>IF(AND('Overflow Report'!$L376="SSO, Wet Weather",'Overflow Report'!$AA376="January"),'Overflow Report'!$N376,"0")</f>
        <v>0</v>
      </c>
      <c r="AK378" s="176" t="str">
        <f>IF(AND('Overflow Report'!$L376="SSO, Wet Weather",'Overflow Report'!$AA376="February"),'Overflow Report'!$N376,"0")</f>
        <v>0</v>
      </c>
      <c r="AL378" s="176" t="str">
        <f>IF(AND('Overflow Report'!$L376="SSO, Wet Weather",'Overflow Report'!$AA376="March"),'Overflow Report'!$N376,"0")</f>
        <v>0</v>
      </c>
      <c r="AM378" s="176" t="str">
        <f>IF(AND('Overflow Report'!$L376="SSO, Wet Weather",'Overflow Report'!$AA376="April"),'Overflow Report'!$N376,"0")</f>
        <v>0</v>
      </c>
      <c r="AN378" s="176" t="str">
        <f>IF(AND('Overflow Report'!$L376="SSO, Wet Weather",'Overflow Report'!$AA376="May"),'Overflow Report'!$N376,"0")</f>
        <v>0</v>
      </c>
      <c r="AO378" s="176" t="str">
        <f>IF(AND('Overflow Report'!$L376="SSO, Wet Weather",'Overflow Report'!$AA376="June"),'Overflow Report'!$N376,"0")</f>
        <v>0</v>
      </c>
      <c r="AP378" s="176" t="str">
        <f>IF(AND('Overflow Report'!$L376="SSO, Wet Weather",'Overflow Report'!$AA376="July"),'Overflow Report'!$N376,"0")</f>
        <v>0</v>
      </c>
      <c r="AQ378" s="176" t="str">
        <f>IF(AND('Overflow Report'!$L376="SSO, Wet Weather",'Overflow Report'!$AA376="August"),'Overflow Report'!$N376,"0")</f>
        <v>0</v>
      </c>
      <c r="AR378" s="176" t="str">
        <f>IF(AND('Overflow Report'!$L376="SSO, Wet Weather",'Overflow Report'!$AA376="September"),'Overflow Report'!$N376,"0")</f>
        <v>0</v>
      </c>
      <c r="AS378" s="176" t="str">
        <f>IF(AND('Overflow Report'!$L376="SSO, Wet Weather",'Overflow Report'!$AA376="October"),'Overflow Report'!$N376,"0")</f>
        <v>0</v>
      </c>
      <c r="AT378" s="176" t="str">
        <f>IF(AND('Overflow Report'!$L376="SSO, Wet Weather",'Overflow Report'!$AA376="November"),'Overflow Report'!$N376,"0")</f>
        <v>0</v>
      </c>
      <c r="AU378" s="176" t="str">
        <f>IF(AND('Overflow Report'!$L376="SSO, Wet Weather",'Overflow Report'!$AA376="December"),'Overflow Report'!$N376,"0")</f>
        <v>0</v>
      </c>
      <c r="AV378" s="176"/>
      <c r="AW378" s="176" t="str">
        <f>IF(AND('Overflow Report'!$L376="Release [Sewer], Dry Weather",'Overflow Report'!$AA376="January"),'Overflow Report'!$N376,"0")</f>
        <v>0</v>
      </c>
      <c r="AX378" s="176" t="str">
        <f>IF(AND('Overflow Report'!$L376="Release [Sewer], Dry Weather",'Overflow Report'!$AA376="February"),'Overflow Report'!$N376,"0")</f>
        <v>0</v>
      </c>
      <c r="AY378" s="176" t="str">
        <f>IF(AND('Overflow Report'!$L376="Release [Sewer], Dry Weather",'Overflow Report'!$AA376="March"),'Overflow Report'!$N376,"0")</f>
        <v>0</v>
      </c>
      <c r="AZ378" s="176" t="str">
        <f>IF(AND('Overflow Report'!$L376="Release [Sewer], Dry Weather",'Overflow Report'!$AA376="April"),'Overflow Report'!$N376,"0")</f>
        <v>0</v>
      </c>
      <c r="BA378" s="176" t="str">
        <f>IF(AND('Overflow Report'!$L376="Release [Sewer], Dry Weather",'Overflow Report'!$AA376="May"),'Overflow Report'!$N376,"0")</f>
        <v>0</v>
      </c>
      <c r="BB378" s="176" t="str">
        <f>IF(AND('Overflow Report'!$L376="Release [Sewer], Dry Weather",'Overflow Report'!$AA376="June"),'Overflow Report'!$N376,"0")</f>
        <v>0</v>
      </c>
      <c r="BC378" s="176" t="str">
        <f>IF(AND('Overflow Report'!$L376="Release [Sewer], Dry Weather",'Overflow Report'!$AA376="July"),'Overflow Report'!$N376,"0")</f>
        <v>0</v>
      </c>
      <c r="BD378" s="176" t="str">
        <f>IF(AND('Overflow Report'!$L376="Release [Sewer], Dry Weather",'Overflow Report'!$AA376="August"),'Overflow Report'!$N376,"0")</f>
        <v>0</v>
      </c>
      <c r="BE378" s="176" t="str">
        <f>IF(AND('Overflow Report'!$L376="Release [Sewer], Dry Weather",'Overflow Report'!$AA376="September"),'Overflow Report'!$N376,"0")</f>
        <v>0</v>
      </c>
      <c r="BF378" s="176" t="str">
        <f>IF(AND('Overflow Report'!$L376="Release [Sewer], Dry Weather",'Overflow Report'!$AA376="October"),'Overflow Report'!$N376,"0")</f>
        <v>0</v>
      </c>
      <c r="BG378" s="176" t="str">
        <f>IF(AND('Overflow Report'!$L376="Release [Sewer], Dry Weather",'Overflow Report'!$AA376="November"),'Overflow Report'!$N376,"0")</f>
        <v>0</v>
      </c>
      <c r="BH378" s="176" t="str">
        <f>IF(AND('Overflow Report'!$L376="Release [Sewer], Dry Weather",'Overflow Report'!$AA376="December"),'Overflow Report'!$N376,"0")</f>
        <v>0</v>
      </c>
      <c r="BI378" s="176"/>
      <c r="BJ378" s="176" t="str">
        <f>IF(AND('Overflow Report'!$L376="Release [Sewer], Wet Weather",'Overflow Report'!$AA376="January"),'Overflow Report'!$N376,"0")</f>
        <v>0</v>
      </c>
      <c r="BK378" s="176" t="str">
        <f>IF(AND('Overflow Report'!$L376="Release [Sewer], Wet Weather",'Overflow Report'!$AA376="February"),'Overflow Report'!$N376,"0")</f>
        <v>0</v>
      </c>
      <c r="BL378" s="176" t="str">
        <f>IF(AND('Overflow Report'!$L376="Release [Sewer], Wet Weather",'Overflow Report'!$AA376="March"),'Overflow Report'!$N376,"0")</f>
        <v>0</v>
      </c>
      <c r="BM378" s="176" t="str">
        <f>IF(AND('Overflow Report'!$L376="Release [Sewer], Wet Weather",'Overflow Report'!$AA376="April"),'Overflow Report'!$N376,"0")</f>
        <v>0</v>
      </c>
      <c r="BN378" s="176" t="str">
        <f>IF(AND('Overflow Report'!$L376="Release [Sewer], Wet Weather",'Overflow Report'!$AA376="May"),'Overflow Report'!$N376,"0")</f>
        <v>0</v>
      </c>
      <c r="BO378" s="176" t="str">
        <f>IF(AND('Overflow Report'!$L376="Release [Sewer], Wet Weather",'Overflow Report'!$AA376="June"),'Overflow Report'!$N376,"0")</f>
        <v>0</v>
      </c>
      <c r="BP378" s="176" t="str">
        <f>IF(AND('Overflow Report'!$L376="Release [Sewer], Wet Weather",'Overflow Report'!$AA376="July"),'Overflow Report'!$N376,"0")</f>
        <v>0</v>
      </c>
      <c r="BQ378" s="176" t="str">
        <f>IF(AND('Overflow Report'!$L376="Release [Sewer], Wet Weather",'Overflow Report'!$AA376="August"),'Overflow Report'!$N376,"0")</f>
        <v>0</v>
      </c>
      <c r="BR378" s="176" t="str">
        <f>IF(AND('Overflow Report'!$L376="Release [Sewer], Wet Weather",'Overflow Report'!$AA376="September"),'Overflow Report'!$N376,"0")</f>
        <v>0</v>
      </c>
      <c r="BS378" s="176" t="str">
        <f>IF(AND('Overflow Report'!$L376="Release [Sewer], Wet Weather",'Overflow Report'!$AA376="October"),'Overflow Report'!$N376,"0")</f>
        <v>0</v>
      </c>
      <c r="BT378" s="176" t="str">
        <f>IF(AND('Overflow Report'!$L376="Release [Sewer], Wet Weather",'Overflow Report'!$AA376="November"),'Overflow Report'!$N376,"0")</f>
        <v>0</v>
      </c>
      <c r="BU378" s="176" t="str">
        <f>IF(AND('Overflow Report'!$L376="Release [Sewer], Wet Weather",'Overflow Report'!$AA376="December"),'Overflow Report'!$N376,"0")</f>
        <v>0</v>
      </c>
      <c r="BV378" s="176"/>
      <c r="BW378" s="176"/>
      <c r="BX378" s="176"/>
      <c r="BY378" s="176"/>
      <c r="BZ378" s="176"/>
      <c r="CA378" s="176"/>
      <c r="CB378" s="176"/>
      <c r="CC378" s="176"/>
      <c r="CD378" s="176"/>
      <c r="CE378" s="176"/>
      <c r="CF378" s="176"/>
      <c r="CG378" s="176"/>
      <c r="CH378" s="176"/>
      <c r="CI378" s="176"/>
      <c r="CJ378" s="176"/>
      <c r="DK378" s="159"/>
      <c r="DL378" s="159"/>
      <c r="DM378" s="159"/>
      <c r="DN378" s="159"/>
      <c r="DO378" s="159"/>
      <c r="DP378" s="159"/>
      <c r="DQ378" s="159"/>
      <c r="DR378" s="159"/>
      <c r="DS378" s="159"/>
      <c r="DT378" s="159"/>
      <c r="DU378" s="159"/>
      <c r="DV378" s="159"/>
      <c r="DW378" s="159"/>
      <c r="DX378" s="159"/>
    </row>
    <row r="379" spans="3:128" s="173" customFormat="1" ht="15">
      <c r="C379" s="174"/>
      <c r="D379" s="174"/>
      <c r="E379" s="174"/>
      <c r="R379" s="176"/>
      <c r="S379" s="176"/>
      <c r="T379" s="176"/>
      <c r="U379" s="176"/>
      <c r="V379" s="176"/>
      <c r="W379" s="176" t="str">
        <f>IF(AND('Overflow Report'!$L377="SSO, Dry Weather",'Overflow Report'!$AA377="January"),'Overflow Report'!$N377,"0")</f>
        <v>0</v>
      </c>
      <c r="X379" s="176" t="str">
        <f>IF(AND('Overflow Report'!$L377="SSO, Dry Weather",'Overflow Report'!$AA377="February"),'Overflow Report'!$N377,"0")</f>
        <v>0</v>
      </c>
      <c r="Y379" s="176" t="str">
        <f>IF(AND('Overflow Report'!$L377="SSO, Dry Weather",'Overflow Report'!$AA377="March"),'Overflow Report'!$N377,"0")</f>
        <v>0</v>
      </c>
      <c r="Z379" s="176" t="str">
        <f>IF(AND('Overflow Report'!$L377="SSO, Dry Weather",'Overflow Report'!$AA377="April"),'Overflow Report'!$N377,"0")</f>
        <v>0</v>
      </c>
      <c r="AA379" s="176" t="str">
        <f>IF(AND('Overflow Report'!$L377="SSO, Dry Weather",'Overflow Report'!$AA377="May"),'Overflow Report'!$N377,"0")</f>
        <v>0</v>
      </c>
      <c r="AB379" s="176" t="str">
        <f>IF(AND('Overflow Report'!$L377="SSO, Dry Weather",'Overflow Report'!$AA377="June"),'Overflow Report'!$N377,"0")</f>
        <v>0</v>
      </c>
      <c r="AC379" s="176" t="str">
        <f>IF(AND('Overflow Report'!$L377="SSO, Dry Weather",'Overflow Report'!$AA377="July"),'Overflow Report'!$N377,"0")</f>
        <v>0</v>
      </c>
      <c r="AD379" s="176" t="str">
        <f>IF(AND('Overflow Report'!$L377="SSO, Dry Weather",'Overflow Report'!$AA377="August"),'Overflow Report'!$N377,"0")</f>
        <v>0</v>
      </c>
      <c r="AE379" s="176" t="str">
        <f>IF(AND('Overflow Report'!$L377="SSO, Dry Weather",'Overflow Report'!$AA377="September"),'Overflow Report'!$N377,"0")</f>
        <v>0</v>
      </c>
      <c r="AF379" s="176" t="str">
        <f>IF(AND('Overflow Report'!$L377="SSO, Dry Weather",'Overflow Report'!$AA377="October"),'Overflow Report'!$N377,"0")</f>
        <v>0</v>
      </c>
      <c r="AG379" s="176" t="str">
        <f>IF(AND('Overflow Report'!$L377="SSO, Dry Weather",'Overflow Report'!$AA377="November"),'Overflow Report'!$N377,"0")</f>
        <v>0</v>
      </c>
      <c r="AH379" s="176" t="str">
        <f>IF(AND('Overflow Report'!$L377="SSO, Dry Weather",'Overflow Report'!$AA377="December"),'Overflow Report'!$N377,"0")</f>
        <v>0</v>
      </c>
      <c r="AI379" s="176"/>
      <c r="AJ379" s="176" t="str">
        <f>IF(AND('Overflow Report'!$L377="SSO, Wet Weather",'Overflow Report'!$AA377="January"),'Overflow Report'!$N377,"0")</f>
        <v>0</v>
      </c>
      <c r="AK379" s="176" t="str">
        <f>IF(AND('Overflow Report'!$L377="SSO, Wet Weather",'Overflow Report'!$AA377="February"),'Overflow Report'!$N377,"0")</f>
        <v>0</v>
      </c>
      <c r="AL379" s="176" t="str">
        <f>IF(AND('Overflow Report'!$L377="SSO, Wet Weather",'Overflow Report'!$AA377="March"),'Overflow Report'!$N377,"0")</f>
        <v>0</v>
      </c>
      <c r="AM379" s="176" t="str">
        <f>IF(AND('Overflow Report'!$L377="SSO, Wet Weather",'Overflow Report'!$AA377="April"),'Overflow Report'!$N377,"0")</f>
        <v>0</v>
      </c>
      <c r="AN379" s="176" t="str">
        <f>IF(AND('Overflow Report'!$L377="SSO, Wet Weather",'Overflow Report'!$AA377="May"),'Overflow Report'!$N377,"0")</f>
        <v>0</v>
      </c>
      <c r="AO379" s="176" t="str">
        <f>IF(AND('Overflow Report'!$L377="SSO, Wet Weather",'Overflow Report'!$AA377="June"),'Overflow Report'!$N377,"0")</f>
        <v>0</v>
      </c>
      <c r="AP379" s="176" t="str">
        <f>IF(AND('Overflow Report'!$L377="SSO, Wet Weather",'Overflow Report'!$AA377="July"),'Overflow Report'!$N377,"0")</f>
        <v>0</v>
      </c>
      <c r="AQ379" s="176" t="str">
        <f>IF(AND('Overflow Report'!$L377="SSO, Wet Weather",'Overflow Report'!$AA377="August"),'Overflow Report'!$N377,"0")</f>
        <v>0</v>
      </c>
      <c r="AR379" s="176" t="str">
        <f>IF(AND('Overflow Report'!$L377="SSO, Wet Weather",'Overflow Report'!$AA377="September"),'Overflow Report'!$N377,"0")</f>
        <v>0</v>
      </c>
      <c r="AS379" s="176" t="str">
        <f>IF(AND('Overflow Report'!$L377="SSO, Wet Weather",'Overflow Report'!$AA377="October"),'Overflow Report'!$N377,"0")</f>
        <v>0</v>
      </c>
      <c r="AT379" s="176" t="str">
        <f>IF(AND('Overflow Report'!$L377="SSO, Wet Weather",'Overflow Report'!$AA377="November"),'Overflow Report'!$N377,"0")</f>
        <v>0</v>
      </c>
      <c r="AU379" s="176" t="str">
        <f>IF(AND('Overflow Report'!$L377="SSO, Wet Weather",'Overflow Report'!$AA377="December"),'Overflow Report'!$N377,"0")</f>
        <v>0</v>
      </c>
      <c r="AV379" s="176"/>
      <c r="AW379" s="176" t="str">
        <f>IF(AND('Overflow Report'!$L377="Release [Sewer], Dry Weather",'Overflow Report'!$AA377="January"),'Overflow Report'!$N377,"0")</f>
        <v>0</v>
      </c>
      <c r="AX379" s="176" t="str">
        <f>IF(AND('Overflow Report'!$L377="Release [Sewer], Dry Weather",'Overflow Report'!$AA377="February"),'Overflow Report'!$N377,"0")</f>
        <v>0</v>
      </c>
      <c r="AY379" s="176" t="str">
        <f>IF(AND('Overflow Report'!$L377="Release [Sewer], Dry Weather",'Overflow Report'!$AA377="March"),'Overflow Report'!$N377,"0")</f>
        <v>0</v>
      </c>
      <c r="AZ379" s="176" t="str">
        <f>IF(AND('Overflow Report'!$L377="Release [Sewer], Dry Weather",'Overflow Report'!$AA377="April"),'Overflow Report'!$N377,"0")</f>
        <v>0</v>
      </c>
      <c r="BA379" s="176" t="str">
        <f>IF(AND('Overflow Report'!$L377="Release [Sewer], Dry Weather",'Overflow Report'!$AA377="May"),'Overflow Report'!$N377,"0")</f>
        <v>0</v>
      </c>
      <c r="BB379" s="176" t="str">
        <f>IF(AND('Overflow Report'!$L377="Release [Sewer], Dry Weather",'Overflow Report'!$AA377="June"),'Overflow Report'!$N377,"0")</f>
        <v>0</v>
      </c>
      <c r="BC379" s="176" t="str">
        <f>IF(AND('Overflow Report'!$L377="Release [Sewer], Dry Weather",'Overflow Report'!$AA377="July"),'Overflow Report'!$N377,"0")</f>
        <v>0</v>
      </c>
      <c r="BD379" s="176" t="str">
        <f>IF(AND('Overflow Report'!$L377="Release [Sewer], Dry Weather",'Overflow Report'!$AA377="August"),'Overflow Report'!$N377,"0")</f>
        <v>0</v>
      </c>
      <c r="BE379" s="176" t="str">
        <f>IF(AND('Overflow Report'!$L377="Release [Sewer], Dry Weather",'Overflow Report'!$AA377="September"),'Overflow Report'!$N377,"0")</f>
        <v>0</v>
      </c>
      <c r="BF379" s="176" t="str">
        <f>IF(AND('Overflow Report'!$L377="Release [Sewer], Dry Weather",'Overflow Report'!$AA377="October"),'Overflow Report'!$N377,"0")</f>
        <v>0</v>
      </c>
      <c r="BG379" s="176" t="str">
        <f>IF(AND('Overflow Report'!$L377="Release [Sewer], Dry Weather",'Overflow Report'!$AA377="November"),'Overflow Report'!$N377,"0")</f>
        <v>0</v>
      </c>
      <c r="BH379" s="176" t="str">
        <f>IF(AND('Overflow Report'!$L377="Release [Sewer], Dry Weather",'Overflow Report'!$AA377="December"),'Overflow Report'!$N377,"0")</f>
        <v>0</v>
      </c>
      <c r="BI379" s="176"/>
      <c r="BJ379" s="176" t="str">
        <f>IF(AND('Overflow Report'!$L377="Release [Sewer], Wet Weather",'Overflow Report'!$AA377="January"),'Overflow Report'!$N377,"0")</f>
        <v>0</v>
      </c>
      <c r="BK379" s="176" t="str">
        <f>IF(AND('Overflow Report'!$L377="Release [Sewer], Wet Weather",'Overflow Report'!$AA377="February"),'Overflow Report'!$N377,"0")</f>
        <v>0</v>
      </c>
      <c r="BL379" s="176" t="str">
        <f>IF(AND('Overflow Report'!$L377="Release [Sewer], Wet Weather",'Overflow Report'!$AA377="March"),'Overflow Report'!$N377,"0")</f>
        <v>0</v>
      </c>
      <c r="BM379" s="176" t="str">
        <f>IF(AND('Overflow Report'!$L377="Release [Sewer], Wet Weather",'Overflow Report'!$AA377="April"),'Overflow Report'!$N377,"0")</f>
        <v>0</v>
      </c>
      <c r="BN379" s="176" t="str">
        <f>IF(AND('Overflow Report'!$L377="Release [Sewer], Wet Weather",'Overflow Report'!$AA377="May"),'Overflow Report'!$N377,"0")</f>
        <v>0</v>
      </c>
      <c r="BO379" s="176" t="str">
        <f>IF(AND('Overflow Report'!$L377="Release [Sewer], Wet Weather",'Overflow Report'!$AA377="June"),'Overflow Report'!$N377,"0")</f>
        <v>0</v>
      </c>
      <c r="BP379" s="176" t="str">
        <f>IF(AND('Overflow Report'!$L377="Release [Sewer], Wet Weather",'Overflow Report'!$AA377="July"),'Overflow Report'!$N377,"0")</f>
        <v>0</v>
      </c>
      <c r="BQ379" s="176" t="str">
        <f>IF(AND('Overflow Report'!$L377="Release [Sewer], Wet Weather",'Overflow Report'!$AA377="August"),'Overflow Report'!$N377,"0")</f>
        <v>0</v>
      </c>
      <c r="BR379" s="176" t="str">
        <f>IF(AND('Overflow Report'!$L377="Release [Sewer], Wet Weather",'Overflow Report'!$AA377="September"),'Overflow Report'!$N377,"0")</f>
        <v>0</v>
      </c>
      <c r="BS379" s="176" t="str">
        <f>IF(AND('Overflow Report'!$L377="Release [Sewer], Wet Weather",'Overflow Report'!$AA377="October"),'Overflow Report'!$N377,"0")</f>
        <v>0</v>
      </c>
      <c r="BT379" s="176" t="str">
        <f>IF(AND('Overflow Report'!$L377="Release [Sewer], Wet Weather",'Overflow Report'!$AA377="November"),'Overflow Report'!$N377,"0")</f>
        <v>0</v>
      </c>
      <c r="BU379" s="176" t="str">
        <f>IF(AND('Overflow Report'!$L377="Release [Sewer], Wet Weather",'Overflow Report'!$AA377="December"),'Overflow Report'!$N377,"0")</f>
        <v>0</v>
      </c>
      <c r="BV379" s="176"/>
      <c r="BW379" s="176"/>
      <c r="BX379" s="176"/>
      <c r="BY379" s="176"/>
      <c r="BZ379" s="176"/>
      <c r="CA379" s="176"/>
      <c r="CB379" s="176"/>
      <c r="CC379" s="176"/>
      <c r="CD379" s="176"/>
      <c r="CE379" s="176"/>
      <c r="CF379" s="176"/>
      <c r="CG379" s="176"/>
      <c r="CH379" s="176"/>
      <c r="CI379" s="176"/>
      <c r="CJ379" s="176"/>
      <c r="DK379" s="159"/>
      <c r="DL379" s="159"/>
      <c r="DM379" s="159"/>
      <c r="DN379" s="159"/>
      <c r="DO379" s="159"/>
      <c r="DP379" s="159"/>
      <c r="DQ379" s="159"/>
      <c r="DR379" s="159"/>
      <c r="DS379" s="159"/>
      <c r="DT379" s="159"/>
      <c r="DU379" s="159"/>
      <c r="DV379" s="159"/>
      <c r="DW379" s="159"/>
      <c r="DX379" s="159"/>
    </row>
    <row r="380" spans="3:128" s="173" customFormat="1" ht="15">
      <c r="C380" s="174"/>
      <c r="D380" s="174"/>
      <c r="E380" s="174"/>
      <c r="R380" s="176"/>
      <c r="S380" s="176"/>
      <c r="T380" s="176"/>
      <c r="U380" s="176"/>
      <c r="V380" s="176"/>
      <c r="W380" s="176" t="str">
        <f>IF(AND('Overflow Report'!$L378="SSO, Dry Weather",'Overflow Report'!$AA378="January"),'Overflow Report'!$N378,"0")</f>
        <v>0</v>
      </c>
      <c r="X380" s="176" t="str">
        <f>IF(AND('Overflow Report'!$L378="SSO, Dry Weather",'Overflow Report'!$AA378="February"),'Overflow Report'!$N378,"0")</f>
        <v>0</v>
      </c>
      <c r="Y380" s="176" t="str">
        <f>IF(AND('Overflow Report'!$L378="SSO, Dry Weather",'Overflow Report'!$AA378="March"),'Overflow Report'!$N378,"0")</f>
        <v>0</v>
      </c>
      <c r="Z380" s="176" t="str">
        <f>IF(AND('Overflow Report'!$L378="SSO, Dry Weather",'Overflow Report'!$AA378="April"),'Overflow Report'!$N378,"0")</f>
        <v>0</v>
      </c>
      <c r="AA380" s="176" t="str">
        <f>IF(AND('Overflow Report'!$L378="SSO, Dry Weather",'Overflow Report'!$AA378="May"),'Overflow Report'!$N378,"0")</f>
        <v>0</v>
      </c>
      <c r="AB380" s="176" t="str">
        <f>IF(AND('Overflow Report'!$L378="SSO, Dry Weather",'Overflow Report'!$AA378="June"),'Overflow Report'!$N378,"0")</f>
        <v>0</v>
      </c>
      <c r="AC380" s="176" t="str">
        <f>IF(AND('Overflow Report'!$L378="SSO, Dry Weather",'Overflow Report'!$AA378="July"),'Overflow Report'!$N378,"0")</f>
        <v>0</v>
      </c>
      <c r="AD380" s="176" t="str">
        <f>IF(AND('Overflow Report'!$L378="SSO, Dry Weather",'Overflow Report'!$AA378="August"),'Overflow Report'!$N378,"0")</f>
        <v>0</v>
      </c>
      <c r="AE380" s="176" t="str">
        <f>IF(AND('Overflow Report'!$L378="SSO, Dry Weather",'Overflow Report'!$AA378="September"),'Overflow Report'!$N378,"0")</f>
        <v>0</v>
      </c>
      <c r="AF380" s="176" t="str">
        <f>IF(AND('Overflow Report'!$L378="SSO, Dry Weather",'Overflow Report'!$AA378="October"),'Overflow Report'!$N378,"0")</f>
        <v>0</v>
      </c>
      <c r="AG380" s="176" t="str">
        <f>IF(AND('Overflow Report'!$L378="SSO, Dry Weather",'Overflow Report'!$AA378="November"),'Overflow Report'!$N378,"0")</f>
        <v>0</v>
      </c>
      <c r="AH380" s="176" t="str">
        <f>IF(AND('Overflow Report'!$L378="SSO, Dry Weather",'Overflow Report'!$AA378="December"),'Overflow Report'!$N378,"0")</f>
        <v>0</v>
      </c>
      <c r="AI380" s="176"/>
      <c r="AJ380" s="176" t="str">
        <f>IF(AND('Overflow Report'!$L378="SSO, Wet Weather",'Overflow Report'!$AA378="January"),'Overflow Report'!$N378,"0")</f>
        <v>0</v>
      </c>
      <c r="AK380" s="176" t="str">
        <f>IF(AND('Overflow Report'!$L378="SSO, Wet Weather",'Overflow Report'!$AA378="February"),'Overflow Report'!$N378,"0")</f>
        <v>0</v>
      </c>
      <c r="AL380" s="176" t="str">
        <f>IF(AND('Overflow Report'!$L378="SSO, Wet Weather",'Overflow Report'!$AA378="March"),'Overflow Report'!$N378,"0")</f>
        <v>0</v>
      </c>
      <c r="AM380" s="176" t="str">
        <f>IF(AND('Overflow Report'!$L378="SSO, Wet Weather",'Overflow Report'!$AA378="April"),'Overflow Report'!$N378,"0")</f>
        <v>0</v>
      </c>
      <c r="AN380" s="176" t="str">
        <f>IF(AND('Overflow Report'!$L378="SSO, Wet Weather",'Overflow Report'!$AA378="May"),'Overflow Report'!$N378,"0")</f>
        <v>0</v>
      </c>
      <c r="AO380" s="176" t="str">
        <f>IF(AND('Overflow Report'!$L378="SSO, Wet Weather",'Overflow Report'!$AA378="June"),'Overflow Report'!$N378,"0")</f>
        <v>0</v>
      </c>
      <c r="AP380" s="176" t="str">
        <f>IF(AND('Overflow Report'!$L378="SSO, Wet Weather",'Overflow Report'!$AA378="July"),'Overflow Report'!$N378,"0")</f>
        <v>0</v>
      </c>
      <c r="AQ380" s="176" t="str">
        <f>IF(AND('Overflow Report'!$L378="SSO, Wet Weather",'Overflow Report'!$AA378="August"),'Overflow Report'!$N378,"0")</f>
        <v>0</v>
      </c>
      <c r="AR380" s="176" t="str">
        <f>IF(AND('Overflow Report'!$L378="SSO, Wet Weather",'Overflow Report'!$AA378="September"),'Overflow Report'!$N378,"0")</f>
        <v>0</v>
      </c>
      <c r="AS380" s="176" t="str">
        <f>IF(AND('Overflow Report'!$L378="SSO, Wet Weather",'Overflow Report'!$AA378="October"),'Overflow Report'!$N378,"0")</f>
        <v>0</v>
      </c>
      <c r="AT380" s="176" t="str">
        <f>IF(AND('Overflow Report'!$L378="SSO, Wet Weather",'Overflow Report'!$AA378="November"),'Overflow Report'!$N378,"0")</f>
        <v>0</v>
      </c>
      <c r="AU380" s="176" t="str">
        <f>IF(AND('Overflow Report'!$L378="SSO, Wet Weather",'Overflow Report'!$AA378="December"),'Overflow Report'!$N378,"0")</f>
        <v>0</v>
      </c>
      <c r="AV380" s="176"/>
      <c r="AW380" s="176" t="str">
        <f>IF(AND('Overflow Report'!$L378="Release [Sewer], Dry Weather",'Overflow Report'!$AA378="January"),'Overflow Report'!$N378,"0")</f>
        <v>0</v>
      </c>
      <c r="AX380" s="176" t="str">
        <f>IF(AND('Overflow Report'!$L378="Release [Sewer], Dry Weather",'Overflow Report'!$AA378="February"),'Overflow Report'!$N378,"0")</f>
        <v>0</v>
      </c>
      <c r="AY380" s="176" t="str">
        <f>IF(AND('Overflow Report'!$L378="Release [Sewer], Dry Weather",'Overflow Report'!$AA378="March"),'Overflow Report'!$N378,"0")</f>
        <v>0</v>
      </c>
      <c r="AZ380" s="176" t="str">
        <f>IF(AND('Overflow Report'!$L378="Release [Sewer], Dry Weather",'Overflow Report'!$AA378="April"),'Overflow Report'!$N378,"0")</f>
        <v>0</v>
      </c>
      <c r="BA380" s="176" t="str">
        <f>IF(AND('Overflow Report'!$L378="Release [Sewer], Dry Weather",'Overflow Report'!$AA378="May"),'Overflow Report'!$N378,"0")</f>
        <v>0</v>
      </c>
      <c r="BB380" s="176" t="str">
        <f>IF(AND('Overflow Report'!$L378="Release [Sewer], Dry Weather",'Overflow Report'!$AA378="June"),'Overflow Report'!$N378,"0")</f>
        <v>0</v>
      </c>
      <c r="BC380" s="176" t="str">
        <f>IF(AND('Overflow Report'!$L378="Release [Sewer], Dry Weather",'Overflow Report'!$AA378="July"),'Overflow Report'!$N378,"0")</f>
        <v>0</v>
      </c>
      <c r="BD380" s="176" t="str">
        <f>IF(AND('Overflow Report'!$L378="Release [Sewer], Dry Weather",'Overflow Report'!$AA378="August"),'Overflow Report'!$N378,"0")</f>
        <v>0</v>
      </c>
      <c r="BE380" s="176" t="str">
        <f>IF(AND('Overflow Report'!$L378="Release [Sewer], Dry Weather",'Overflow Report'!$AA378="September"),'Overflow Report'!$N378,"0")</f>
        <v>0</v>
      </c>
      <c r="BF380" s="176" t="str">
        <f>IF(AND('Overflow Report'!$L378="Release [Sewer], Dry Weather",'Overflow Report'!$AA378="October"),'Overflow Report'!$N378,"0")</f>
        <v>0</v>
      </c>
      <c r="BG380" s="176" t="str">
        <f>IF(AND('Overflow Report'!$L378="Release [Sewer], Dry Weather",'Overflow Report'!$AA378="November"),'Overflow Report'!$N378,"0")</f>
        <v>0</v>
      </c>
      <c r="BH380" s="176" t="str">
        <f>IF(AND('Overflow Report'!$L378="Release [Sewer], Dry Weather",'Overflow Report'!$AA378="December"),'Overflow Report'!$N378,"0")</f>
        <v>0</v>
      </c>
      <c r="BI380" s="176"/>
      <c r="BJ380" s="176" t="str">
        <f>IF(AND('Overflow Report'!$L378="Release [Sewer], Wet Weather",'Overflow Report'!$AA378="January"),'Overflow Report'!$N378,"0")</f>
        <v>0</v>
      </c>
      <c r="BK380" s="176" t="str">
        <f>IF(AND('Overflow Report'!$L378="Release [Sewer], Wet Weather",'Overflow Report'!$AA378="February"),'Overflow Report'!$N378,"0")</f>
        <v>0</v>
      </c>
      <c r="BL380" s="176" t="str">
        <f>IF(AND('Overflow Report'!$L378="Release [Sewer], Wet Weather",'Overflow Report'!$AA378="March"),'Overflow Report'!$N378,"0")</f>
        <v>0</v>
      </c>
      <c r="BM380" s="176" t="str">
        <f>IF(AND('Overflow Report'!$L378="Release [Sewer], Wet Weather",'Overflow Report'!$AA378="April"),'Overflow Report'!$N378,"0")</f>
        <v>0</v>
      </c>
      <c r="BN380" s="176" t="str">
        <f>IF(AND('Overflow Report'!$L378="Release [Sewer], Wet Weather",'Overflow Report'!$AA378="May"),'Overflow Report'!$N378,"0")</f>
        <v>0</v>
      </c>
      <c r="BO380" s="176" t="str">
        <f>IF(AND('Overflow Report'!$L378="Release [Sewer], Wet Weather",'Overflow Report'!$AA378="June"),'Overflow Report'!$N378,"0")</f>
        <v>0</v>
      </c>
      <c r="BP380" s="176" t="str">
        <f>IF(AND('Overflow Report'!$L378="Release [Sewer], Wet Weather",'Overflow Report'!$AA378="July"),'Overflow Report'!$N378,"0")</f>
        <v>0</v>
      </c>
      <c r="BQ380" s="176" t="str">
        <f>IF(AND('Overflow Report'!$L378="Release [Sewer], Wet Weather",'Overflow Report'!$AA378="August"),'Overflow Report'!$N378,"0")</f>
        <v>0</v>
      </c>
      <c r="BR380" s="176" t="str">
        <f>IF(AND('Overflow Report'!$L378="Release [Sewer], Wet Weather",'Overflow Report'!$AA378="September"),'Overflow Report'!$N378,"0")</f>
        <v>0</v>
      </c>
      <c r="BS380" s="176" t="str">
        <f>IF(AND('Overflow Report'!$L378="Release [Sewer], Wet Weather",'Overflow Report'!$AA378="October"),'Overflow Report'!$N378,"0")</f>
        <v>0</v>
      </c>
      <c r="BT380" s="176" t="str">
        <f>IF(AND('Overflow Report'!$L378="Release [Sewer], Wet Weather",'Overflow Report'!$AA378="November"),'Overflow Report'!$N378,"0")</f>
        <v>0</v>
      </c>
      <c r="BU380" s="176" t="str">
        <f>IF(AND('Overflow Report'!$L378="Release [Sewer], Wet Weather",'Overflow Report'!$AA378="December"),'Overflow Report'!$N378,"0")</f>
        <v>0</v>
      </c>
      <c r="BV380" s="176"/>
      <c r="BW380" s="176"/>
      <c r="BX380" s="176"/>
      <c r="BY380" s="176"/>
      <c r="BZ380" s="176"/>
      <c r="CA380" s="176"/>
      <c r="CB380" s="176"/>
      <c r="CC380" s="176"/>
      <c r="CD380" s="176"/>
      <c r="CE380" s="176"/>
      <c r="CF380" s="176"/>
      <c r="CG380" s="176"/>
      <c r="CH380" s="176"/>
      <c r="CI380" s="176"/>
      <c r="CJ380" s="176"/>
      <c r="DK380" s="159"/>
      <c r="DL380" s="159"/>
      <c r="DM380" s="159"/>
      <c r="DN380" s="159"/>
      <c r="DO380" s="159"/>
      <c r="DP380" s="159"/>
      <c r="DQ380" s="159"/>
      <c r="DR380" s="159"/>
      <c r="DS380" s="159"/>
      <c r="DT380" s="159"/>
      <c r="DU380" s="159"/>
      <c r="DV380" s="159"/>
      <c r="DW380" s="159"/>
      <c r="DX380" s="159"/>
    </row>
    <row r="381" spans="3:128" s="173" customFormat="1" ht="15">
      <c r="C381" s="174"/>
      <c r="D381" s="174"/>
      <c r="E381" s="174"/>
      <c r="R381" s="176"/>
      <c r="S381" s="176"/>
      <c r="T381" s="176"/>
      <c r="U381" s="176"/>
      <c r="V381" s="176"/>
      <c r="W381" s="176" t="str">
        <f>IF(AND('Overflow Report'!$L379="SSO, Dry Weather",'Overflow Report'!$AA379="January"),'Overflow Report'!$N379,"0")</f>
        <v>0</v>
      </c>
      <c r="X381" s="176" t="str">
        <f>IF(AND('Overflow Report'!$L379="SSO, Dry Weather",'Overflow Report'!$AA379="February"),'Overflow Report'!$N379,"0")</f>
        <v>0</v>
      </c>
      <c r="Y381" s="176" t="str">
        <f>IF(AND('Overflow Report'!$L379="SSO, Dry Weather",'Overflow Report'!$AA379="March"),'Overflow Report'!$N379,"0")</f>
        <v>0</v>
      </c>
      <c r="Z381" s="176" t="str">
        <f>IF(AND('Overflow Report'!$L379="SSO, Dry Weather",'Overflow Report'!$AA379="April"),'Overflow Report'!$N379,"0")</f>
        <v>0</v>
      </c>
      <c r="AA381" s="176" t="str">
        <f>IF(AND('Overflow Report'!$L379="SSO, Dry Weather",'Overflow Report'!$AA379="May"),'Overflow Report'!$N379,"0")</f>
        <v>0</v>
      </c>
      <c r="AB381" s="176" t="str">
        <f>IF(AND('Overflow Report'!$L379="SSO, Dry Weather",'Overflow Report'!$AA379="June"),'Overflow Report'!$N379,"0")</f>
        <v>0</v>
      </c>
      <c r="AC381" s="176" t="str">
        <f>IF(AND('Overflow Report'!$L379="SSO, Dry Weather",'Overflow Report'!$AA379="July"),'Overflow Report'!$N379,"0")</f>
        <v>0</v>
      </c>
      <c r="AD381" s="176" t="str">
        <f>IF(AND('Overflow Report'!$L379="SSO, Dry Weather",'Overflow Report'!$AA379="August"),'Overflow Report'!$N379,"0")</f>
        <v>0</v>
      </c>
      <c r="AE381" s="176" t="str">
        <f>IF(AND('Overflow Report'!$L379="SSO, Dry Weather",'Overflow Report'!$AA379="September"),'Overflow Report'!$N379,"0")</f>
        <v>0</v>
      </c>
      <c r="AF381" s="176" t="str">
        <f>IF(AND('Overflow Report'!$L379="SSO, Dry Weather",'Overflow Report'!$AA379="October"),'Overflow Report'!$N379,"0")</f>
        <v>0</v>
      </c>
      <c r="AG381" s="176" t="str">
        <f>IF(AND('Overflow Report'!$L379="SSO, Dry Weather",'Overflow Report'!$AA379="November"),'Overflow Report'!$N379,"0")</f>
        <v>0</v>
      </c>
      <c r="AH381" s="176" t="str">
        <f>IF(AND('Overflow Report'!$L379="SSO, Dry Weather",'Overflow Report'!$AA379="December"),'Overflow Report'!$N379,"0")</f>
        <v>0</v>
      </c>
      <c r="AI381" s="176"/>
      <c r="AJ381" s="176" t="str">
        <f>IF(AND('Overflow Report'!$L379="SSO, Wet Weather",'Overflow Report'!$AA379="January"),'Overflow Report'!$N379,"0")</f>
        <v>0</v>
      </c>
      <c r="AK381" s="176" t="str">
        <f>IF(AND('Overflow Report'!$L379="SSO, Wet Weather",'Overflow Report'!$AA379="February"),'Overflow Report'!$N379,"0")</f>
        <v>0</v>
      </c>
      <c r="AL381" s="176" t="str">
        <f>IF(AND('Overflow Report'!$L379="SSO, Wet Weather",'Overflow Report'!$AA379="March"),'Overflow Report'!$N379,"0")</f>
        <v>0</v>
      </c>
      <c r="AM381" s="176" t="str">
        <f>IF(AND('Overflow Report'!$L379="SSO, Wet Weather",'Overflow Report'!$AA379="April"),'Overflow Report'!$N379,"0")</f>
        <v>0</v>
      </c>
      <c r="AN381" s="176" t="str">
        <f>IF(AND('Overflow Report'!$L379="SSO, Wet Weather",'Overflow Report'!$AA379="May"),'Overflow Report'!$N379,"0")</f>
        <v>0</v>
      </c>
      <c r="AO381" s="176" t="str">
        <f>IF(AND('Overflow Report'!$L379="SSO, Wet Weather",'Overflow Report'!$AA379="June"),'Overflow Report'!$N379,"0")</f>
        <v>0</v>
      </c>
      <c r="AP381" s="176" t="str">
        <f>IF(AND('Overflow Report'!$L379="SSO, Wet Weather",'Overflow Report'!$AA379="July"),'Overflow Report'!$N379,"0")</f>
        <v>0</v>
      </c>
      <c r="AQ381" s="176" t="str">
        <f>IF(AND('Overflow Report'!$L379="SSO, Wet Weather",'Overflow Report'!$AA379="August"),'Overflow Report'!$N379,"0")</f>
        <v>0</v>
      </c>
      <c r="AR381" s="176" t="str">
        <f>IF(AND('Overflow Report'!$L379="SSO, Wet Weather",'Overflow Report'!$AA379="September"),'Overflow Report'!$N379,"0")</f>
        <v>0</v>
      </c>
      <c r="AS381" s="176" t="str">
        <f>IF(AND('Overflow Report'!$L379="SSO, Wet Weather",'Overflow Report'!$AA379="October"),'Overflow Report'!$N379,"0")</f>
        <v>0</v>
      </c>
      <c r="AT381" s="176" t="str">
        <f>IF(AND('Overflow Report'!$L379="SSO, Wet Weather",'Overflow Report'!$AA379="November"),'Overflow Report'!$N379,"0")</f>
        <v>0</v>
      </c>
      <c r="AU381" s="176" t="str">
        <f>IF(AND('Overflow Report'!$L379="SSO, Wet Weather",'Overflow Report'!$AA379="December"),'Overflow Report'!$N379,"0")</f>
        <v>0</v>
      </c>
      <c r="AV381" s="176"/>
      <c r="AW381" s="176" t="str">
        <f>IF(AND('Overflow Report'!$L379="Release [Sewer], Dry Weather",'Overflow Report'!$AA379="January"),'Overflow Report'!$N379,"0")</f>
        <v>0</v>
      </c>
      <c r="AX381" s="176" t="str">
        <f>IF(AND('Overflow Report'!$L379="Release [Sewer], Dry Weather",'Overflow Report'!$AA379="February"),'Overflow Report'!$N379,"0")</f>
        <v>0</v>
      </c>
      <c r="AY381" s="176" t="str">
        <f>IF(AND('Overflow Report'!$L379="Release [Sewer], Dry Weather",'Overflow Report'!$AA379="March"),'Overflow Report'!$N379,"0")</f>
        <v>0</v>
      </c>
      <c r="AZ381" s="176" t="str">
        <f>IF(AND('Overflow Report'!$L379="Release [Sewer], Dry Weather",'Overflow Report'!$AA379="April"),'Overflow Report'!$N379,"0")</f>
        <v>0</v>
      </c>
      <c r="BA381" s="176" t="str">
        <f>IF(AND('Overflow Report'!$L379="Release [Sewer], Dry Weather",'Overflow Report'!$AA379="May"),'Overflow Report'!$N379,"0")</f>
        <v>0</v>
      </c>
      <c r="BB381" s="176" t="str">
        <f>IF(AND('Overflow Report'!$L379="Release [Sewer], Dry Weather",'Overflow Report'!$AA379="June"),'Overflow Report'!$N379,"0")</f>
        <v>0</v>
      </c>
      <c r="BC381" s="176" t="str">
        <f>IF(AND('Overflow Report'!$L379="Release [Sewer], Dry Weather",'Overflow Report'!$AA379="July"),'Overflow Report'!$N379,"0")</f>
        <v>0</v>
      </c>
      <c r="BD381" s="176" t="str">
        <f>IF(AND('Overflow Report'!$L379="Release [Sewer], Dry Weather",'Overflow Report'!$AA379="August"),'Overflow Report'!$N379,"0")</f>
        <v>0</v>
      </c>
      <c r="BE381" s="176" t="str">
        <f>IF(AND('Overflow Report'!$L379="Release [Sewer], Dry Weather",'Overflow Report'!$AA379="September"),'Overflow Report'!$N379,"0")</f>
        <v>0</v>
      </c>
      <c r="BF381" s="176" t="str">
        <f>IF(AND('Overflow Report'!$L379="Release [Sewer], Dry Weather",'Overflow Report'!$AA379="October"),'Overflow Report'!$N379,"0")</f>
        <v>0</v>
      </c>
      <c r="BG381" s="176" t="str">
        <f>IF(AND('Overflow Report'!$L379="Release [Sewer], Dry Weather",'Overflow Report'!$AA379="November"),'Overflow Report'!$N379,"0")</f>
        <v>0</v>
      </c>
      <c r="BH381" s="176" t="str">
        <f>IF(AND('Overflow Report'!$L379="Release [Sewer], Dry Weather",'Overflow Report'!$AA379="December"),'Overflow Report'!$N379,"0")</f>
        <v>0</v>
      </c>
      <c r="BI381" s="176"/>
      <c r="BJ381" s="176" t="str">
        <f>IF(AND('Overflow Report'!$L379="Release [Sewer], Wet Weather",'Overflow Report'!$AA379="January"),'Overflow Report'!$N379,"0")</f>
        <v>0</v>
      </c>
      <c r="BK381" s="176" t="str">
        <f>IF(AND('Overflow Report'!$L379="Release [Sewer], Wet Weather",'Overflow Report'!$AA379="February"),'Overflow Report'!$N379,"0")</f>
        <v>0</v>
      </c>
      <c r="BL381" s="176" t="str">
        <f>IF(AND('Overflow Report'!$L379="Release [Sewer], Wet Weather",'Overflow Report'!$AA379="March"),'Overflow Report'!$N379,"0")</f>
        <v>0</v>
      </c>
      <c r="BM381" s="176" t="str">
        <f>IF(AND('Overflow Report'!$L379="Release [Sewer], Wet Weather",'Overflow Report'!$AA379="April"),'Overflow Report'!$N379,"0")</f>
        <v>0</v>
      </c>
      <c r="BN381" s="176" t="str">
        <f>IF(AND('Overflow Report'!$L379="Release [Sewer], Wet Weather",'Overflow Report'!$AA379="May"),'Overflow Report'!$N379,"0")</f>
        <v>0</v>
      </c>
      <c r="BO381" s="176" t="str">
        <f>IF(AND('Overflow Report'!$L379="Release [Sewer], Wet Weather",'Overflow Report'!$AA379="June"),'Overflow Report'!$N379,"0")</f>
        <v>0</v>
      </c>
      <c r="BP381" s="176" t="str">
        <f>IF(AND('Overflow Report'!$L379="Release [Sewer], Wet Weather",'Overflow Report'!$AA379="July"),'Overflow Report'!$N379,"0")</f>
        <v>0</v>
      </c>
      <c r="BQ381" s="176" t="str">
        <f>IF(AND('Overflow Report'!$L379="Release [Sewer], Wet Weather",'Overflow Report'!$AA379="August"),'Overflow Report'!$N379,"0")</f>
        <v>0</v>
      </c>
      <c r="BR381" s="176" t="str">
        <f>IF(AND('Overflow Report'!$L379="Release [Sewer], Wet Weather",'Overflow Report'!$AA379="September"),'Overflow Report'!$N379,"0")</f>
        <v>0</v>
      </c>
      <c r="BS381" s="176" t="str">
        <f>IF(AND('Overflow Report'!$L379="Release [Sewer], Wet Weather",'Overflow Report'!$AA379="October"),'Overflow Report'!$N379,"0")</f>
        <v>0</v>
      </c>
      <c r="BT381" s="176" t="str">
        <f>IF(AND('Overflow Report'!$L379="Release [Sewer], Wet Weather",'Overflow Report'!$AA379="November"),'Overflow Report'!$N379,"0")</f>
        <v>0</v>
      </c>
      <c r="BU381" s="176" t="str">
        <f>IF(AND('Overflow Report'!$L379="Release [Sewer], Wet Weather",'Overflow Report'!$AA379="December"),'Overflow Report'!$N379,"0")</f>
        <v>0</v>
      </c>
      <c r="BV381" s="176"/>
      <c r="BW381" s="176"/>
      <c r="BX381" s="176"/>
      <c r="BY381" s="176"/>
      <c r="BZ381" s="176"/>
      <c r="CA381" s="176"/>
      <c r="CB381" s="176"/>
      <c r="CC381" s="176"/>
      <c r="CD381" s="176"/>
      <c r="CE381" s="176"/>
      <c r="CF381" s="176"/>
      <c r="CG381" s="176"/>
      <c r="CH381" s="176"/>
      <c r="CI381" s="176"/>
      <c r="CJ381" s="176"/>
      <c r="DK381" s="159"/>
      <c r="DL381" s="159"/>
      <c r="DM381" s="159"/>
      <c r="DN381" s="159"/>
      <c r="DO381" s="159"/>
      <c r="DP381" s="159"/>
      <c r="DQ381" s="159"/>
      <c r="DR381" s="159"/>
      <c r="DS381" s="159"/>
      <c r="DT381" s="159"/>
      <c r="DU381" s="159"/>
      <c r="DV381" s="159"/>
      <c r="DW381" s="159"/>
      <c r="DX381" s="159"/>
    </row>
    <row r="382" spans="3:128" s="173" customFormat="1" ht="15">
      <c r="C382" s="174"/>
      <c r="D382" s="174"/>
      <c r="E382" s="174"/>
      <c r="R382" s="176"/>
      <c r="S382" s="176"/>
      <c r="T382" s="176"/>
      <c r="U382" s="176"/>
      <c r="V382" s="176"/>
      <c r="W382" s="176" t="str">
        <f>IF(AND('Overflow Report'!$L380="SSO, Dry Weather",'Overflow Report'!$AA380="January"),'Overflow Report'!$N380,"0")</f>
        <v>0</v>
      </c>
      <c r="X382" s="176" t="str">
        <f>IF(AND('Overflow Report'!$L380="SSO, Dry Weather",'Overflow Report'!$AA380="February"),'Overflow Report'!$N380,"0")</f>
        <v>0</v>
      </c>
      <c r="Y382" s="176" t="str">
        <f>IF(AND('Overflow Report'!$L380="SSO, Dry Weather",'Overflow Report'!$AA380="March"),'Overflow Report'!$N380,"0")</f>
        <v>0</v>
      </c>
      <c r="Z382" s="176" t="str">
        <f>IF(AND('Overflow Report'!$L380="SSO, Dry Weather",'Overflow Report'!$AA380="April"),'Overflow Report'!$N380,"0")</f>
        <v>0</v>
      </c>
      <c r="AA382" s="176" t="str">
        <f>IF(AND('Overflow Report'!$L380="SSO, Dry Weather",'Overflow Report'!$AA380="May"),'Overflow Report'!$N380,"0")</f>
        <v>0</v>
      </c>
      <c r="AB382" s="176" t="str">
        <f>IF(AND('Overflow Report'!$L380="SSO, Dry Weather",'Overflow Report'!$AA380="June"),'Overflow Report'!$N380,"0")</f>
        <v>0</v>
      </c>
      <c r="AC382" s="176" t="str">
        <f>IF(AND('Overflow Report'!$L380="SSO, Dry Weather",'Overflow Report'!$AA380="July"),'Overflow Report'!$N380,"0")</f>
        <v>0</v>
      </c>
      <c r="AD382" s="176" t="str">
        <f>IF(AND('Overflow Report'!$L380="SSO, Dry Weather",'Overflow Report'!$AA380="August"),'Overflow Report'!$N380,"0")</f>
        <v>0</v>
      </c>
      <c r="AE382" s="176" t="str">
        <f>IF(AND('Overflow Report'!$L380="SSO, Dry Weather",'Overflow Report'!$AA380="September"),'Overflow Report'!$N380,"0")</f>
        <v>0</v>
      </c>
      <c r="AF382" s="176" t="str">
        <f>IF(AND('Overflow Report'!$L380="SSO, Dry Weather",'Overflow Report'!$AA380="October"),'Overflow Report'!$N380,"0")</f>
        <v>0</v>
      </c>
      <c r="AG382" s="176" t="str">
        <f>IF(AND('Overflow Report'!$L380="SSO, Dry Weather",'Overflow Report'!$AA380="November"),'Overflow Report'!$N380,"0")</f>
        <v>0</v>
      </c>
      <c r="AH382" s="176" t="str">
        <f>IF(AND('Overflow Report'!$L380="SSO, Dry Weather",'Overflow Report'!$AA380="December"),'Overflow Report'!$N380,"0")</f>
        <v>0</v>
      </c>
      <c r="AI382" s="176"/>
      <c r="AJ382" s="176" t="str">
        <f>IF(AND('Overflow Report'!$L380="SSO, Wet Weather",'Overflow Report'!$AA380="January"),'Overflow Report'!$N380,"0")</f>
        <v>0</v>
      </c>
      <c r="AK382" s="176" t="str">
        <f>IF(AND('Overflow Report'!$L380="SSO, Wet Weather",'Overflow Report'!$AA380="February"),'Overflow Report'!$N380,"0")</f>
        <v>0</v>
      </c>
      <c r="AL382" s="176" t="str">
        <f>IF(AND('Overflow Report'!$L380="SSO, Wet Weather",'Overflow Report'!$AA380="March"),'Overflow Report'!$N380,"0")</f>
        <v>0</v>
      </c>
      <c r="AM382" s="176" t="str">
        <f>IF(AND('Overflow Report'!$L380="SSO, Wet Weather",'Overflow Report'!$AA380="April"),'Overflow Report'!$N380,"0")</f>
        <v>0</v>
      </c>
      <c r="AN382" s="176" t="str">
        <f>IF(AND('Overflow Report'!$L380="SSO, Wet Weather",'Overflow Report'!$AA380="May"),'Overflow Report'!$N380,"0")</f>
        <v>0</v>
      </c>
      <c r="AO382" s="176" t="str">
        <f>IF(AND('Overflow Report'!$L380="SSO, Wet Weather",'Overflow Report'!$AA380="June"),'Overflow Report'!$N380,"0")</f>
        <v>0</v>
      </c>
      <c r="AP382" s="176" t="str">
        <f>IF(AND('Overflow Report'!$L380="SSO, Wet Weather",'Overflow Report'!$AA380="July"),'Overflow Report'!$N380,"0")</f>
        <v>0</v>
      </c>
      <c r="AQ382" s="176" t="str">
        <f>IF(AND('Overflow Report'!$L380="SSO, Wet Weather",'Overflow Report'!$AA380="August"),'Overflow Report'!$N380,"0")</f>
        <v>0</v>
      </c>
      <c r="AR382" s="176" t="str">
        <f>IF(AND('Overflow Report'!$L380="SSO, Wet Weather",'Overflow Report'!$AA380="September"),'Overflow Report'!$N380,"0")</f>
        <v>0</v>
      </c>
      <c r="AS382" s="176" t="str">
        <f>IF(AND('Overflow Report'!$L380="SSO, Wet Weather",'Overflow Report'!$AA380="October"),'Overflow Report'!$N380,"0")</f>
        <v>0</v>
      </c>
      <c r="AT382" s="176" t="str">
        <f>IF(AND('Overflow Report'!$L380="SSO, Wet Weather",'Overflow Report'!$AA380="November"),'Overflow Report'!$N380,"0")</f>
        <v>0</v>
      </c>
      <c r="AU382" s="176" t="str">
        <f>IF(AND('Overflow Report'!$L380="SSO, Wet Weather",'Overflow Report'!$AA380="December"),'Overflow Report'!$N380,"0")</f>
        <v>0</v>
      </c>
      <c r="AV382" s="176"/>
      <c r="AW382" s="176" t="str">
        <f>IF(AND('Overflow Report'!$L380="Release [Sewer], Dry Weather",'Overflow Report'!$AA380="January"),'Overflow Report'!$N380,"0")</f>
        <v>0</v>
      </c>
      <c r="AX382" s="176" t="str">
        <f>IF(AND('Overflow Report'!$L380="Release [Sewer], Dry Weather",'Overflow Report'!$AA380="February"),'Overflow Report'!$N380,"0")</f>
        <v>0</v>
      </c>
      <c r="AY382" s="176" t="str">
        <f>IF(AND('Overflow Report'!$L380="Release [Sewer], Dry Weather",'Overflow Report'!$AA380="March"),'Overflow Report'!$N380,"0")</f>
        <v>0</v>
      </c>
      <c r="AZ382" s="176" t="str">
        <f>IF(AND('Overflow Report'!$L380="Release [Sewer], Dry Weather",'Overflow Report'!$AA380="April"),'Overflow Report'!$N380,"0")</f>
        <v>0</v>
      </c>
      <c r="BA382" s="176" t="str">
        <f>IF(AND('Overflow Report'!$L380="Release [Sewer], Dry Weather",'Overflow Report'!$AA380="May"),'Overflow Report'!$N380,"0")</f>
        <v>0</v>
      </c>
      <c r="BB382" s="176" t="str">
        <f>IF(AND('Overflow Report'!$L380="Release [Sewer], Dry Weather",'Overflow Report'!$AA380="June"),'Overflow Report'!$N380,"0")</f>
        <v>0</v>
      </c>
      <c r="BC382" s="176" t="str">
        <f>IF(AND('Overflow Report'!$L380="Release [Sewer], Dry Weather",'Overflow Report'!$AA380="July"),'Overflow Report'!$N380,"0")</f>
        <v>0</v>
      </c>
      <c r="BD382" s="176" t="str">
        <f>IF(AND('Overflow Report'!$L380="Release [Sewer], Dry Weather",'Overflow Report'!$AA380="August"),'Overflow Report'!$N380,"0")</f>
        <v>0</v>
      </c>
      <c r="BE382" s="176" t="str">
        <f>IF(AND('Overflow Report'!$L380="Release [Sewer], Dry Weather",'Overflow Report'!$AA380="September"),'Overflow Report'!$N380,"0")</f>
        <v>0</v>
      </c>
      <c r="BF382" s="176" t="str">
        <f>IF(AND('Overflow Report'!$L380="Release [Sewer], Dry Weather",'Overflow Report'!$AA380="October"),'Overflow Report'!$N380,"0")</f>
        <v>0</v>
      </c>
      <c r="BG382" s="176" t="str">
        <f>IF(AND('Overflow Report'!$L380="Release [Sewer], Dry Weather",'Overflow Report'!$AA380="November"),'Overflow Report'!$N380,"0")</f>
        <v>0</v>
      </c>
      <c r="BH382" s="176" t="str">
        <f>IF(AND('Overflow Report'!$L380="Release [Sewer], Dry Weather",'Overflow Report'!$AA380="December"),'Overflow Report'!$N380,"0")</f>
        <v>0</v>
      </c>
      <c r="BI382" s="176"/>
      <c r="BJ382" s="176" t="str">
        <f>IF(AND('Overflow Report'!$L380="Release [Sewer], Wet Weather",'Overflow Report'!$AA380="January"),'Overflow Report'!$N380,"0")</f>
        <v>0</v>
      </c>
      <c r="BK382" s="176" t="str">
        <f>IF(AND('Overflow Report'!$L380="Release [Sewer], Wet Weather",'Overflow Report'!$AA380="February"),'Overflow Report'!$N380,"0")</f>
        <v>0</v>
      </c>
      <c r="BL382" s="176" t="str">
        <f>IF(AND('Overflow Report'!$L380="Release [Sewer], Wet Weather",'Overflow Report'!$AA380="March"),'Overflow Report'!$N380,"0")</f>
        <v>0</v>
      </c>
      <c r="BM382" s="176" t="str">
        <f>IF(AND('Overflow Report'!$L380="Release [Sewer], Wet Weather",'Overflow Report'!$AA380="April"),'Overflow Report'!$N380,"0")</f>
        <v>0</v>
      </c>
      <c r="BN382" s="176" t="str">
        <f>IF(AND('Overflow Report'!$L380="Release [Sewer], Wet Weather",'Overflow Report'!$AA380="May"),'Overflow Report'!$N380,"0")</f>
        <v>0</v>
      </c>
      <c r="BO382" s="176" t="str">
        <f>IF(AND('Overflow Report'!$L380="Release [Sewer], Wet Weather",'Overflow Report'!$AA380="June"),'Overflow Report'!$N380,"0")</f>
        <v>0</v>
      </c>
      <c r="BP382" s="176" t="str">
        <f>IF(AND('Overflow Report'!$L380="Release [Sewer], Wet Weather",'Overflow Report'!$AA380="July"),'Overflow Report'!$N380,"0")</f>
        <v>0</v>
      </c>
      <c r="BQ382" s="176" t="str">
        <f>IF(AND('Overflow Report'!$L380="Release [Sewer], Wet Weather",'Overflow Report'!$AA380="August"),'Overflow Report'!$N380,"0")</f>
        <v>0</v>
      </c>
      <c r="BR382" s="176" t="str">
        <f>IF(AND('Overflow Report'!$L380="Release [Sewer], Wet Weather",'Overflow Report'!$AA380="September"),'Overflow Report'!$N380,"0")</f>
        <v>0</v>
      </c>
      <c r="BS382" s="176" t="str">
        <f>IF(AND('Overflow Report'!$L380="Release [Sewer], Wet Weather",'Overflow Report'!$AA380="October"),'Overflow Report'!$N380,"0")</f>
        <v>0</v>
      </c>
      <c r="BT382" s="176" t="str">
        <f>IF(AND('Overflow Report'!$L380="Release [Sewer], Wet Weather",'Overflow Report'!$AA380="November"),'Overflow Report'!$N380,"0")</f>
        <v>0</v>
      </c>
      <c r="BU382" s="176" t="str">
        <f>IF(AND('Overflow Report'!$L380="Release [Sewer], Wet Weather",'Overflow Report'!$AA380="December"),'Overflow Report'!$N380,"0")</f>
        <v>0</v>
      </c>
      <c r="BV382" s="176"/>
      <c r="BW382" s="176"/>
      <c r="BX382" s="176"/>
      <c r="BY382" s="176"/>
      <c r="BZ382" s="176"/>
      <c r="CA382" s="176"/>
      <c r="CB382" s="176"/>
      <c r="CC382" s="176"/>
      <c r="CD382" s="176"/>
      <c r="CE382" s="176"/>
      <c r="CF382" s="176"/>
      <c r="CG382" s="176"/>
      <c r="CH382" s="176"/>
      <c r="CI382" s="176"/>
      <c r="CJ382" s="176"/>
      <c r="DK382" s="159"/>
      <c r="DL382" s="159"/>
      <c r="DM382" s="159"/>
      <c r="DN382" s="159"/>
      <c r="DO382" s="159"/>
      <c r="DP382" s="159"/>
      <c r="DQ382" s="159"/>
      <c r="DR382" s="159"/>
      <c r="DS382" s="159"/>
      <c r="DT382" s="159"/>
      <c r="DU382" s="159"/>
      <c r="DV382" s="159"/>
      <c r="DW382" s="159"/>
      <c r="DX382" s="159"/>
    </row>
    <row r="383" spans="3:128" s="173" customFormat="1" ht="15">
      <c r="C383" s="174"/>
      <c r="D383" s="174"/>
      <c r="E383" s="174"/>
      <c r="R383" s="176"/>
      <c r="S383" s="176"/>
      <c r="T383" s="176"/>
      <c r="U383" s="176"/>
      <c r="V383" s="176"/>
      <c r="W383" s="176" t="str">
        <f>IF(AND('Overflow Report'!$L381="SSO, Dry Weather",'Overflow Report'!$AA381="January"),'Overflow Report'!$N381,"0")</f>
        <v>0</v>
      </c>
      <c r="X383" s="176" t="str">
        <f>IF(AND('Overflow Report'!$L381="SSO, Dry Weather",'Overflow Report'!$AA381="February"),'Overflow Report'!$N381,"0")</f>
        <v>0</v>
      </c>
      <c r="Y383" s="176" t="str">
        <f>IF(AND('Overflow Report'!$L381="SSO, Dry Weather",'Overflow Report'!$AA381="March"),'Overflow Report'!$N381,"0")</f>
        <v>0</v>
      </c>
      <c r="Z383" s="176" t="str">
        <f>IF(AND('Overflow Report'!$L381="SSO, Dry Weather",'Overflow Report'!$AA381="April"),'Overflow Report'!$N381,"0")</f>
        <v>0</v>
      </c>
      <c r="AA383" s="176" t="str">
        <f>IF(AND('Overflow Report'!$L381="SSO, Dry Weather",'Overflow Report'!$AA381="May"),'Overflow Report'!$N381,"0")</f>
        <v>0</v>
      </c>
      <c r="AB383" s="176" t="str">
        <f>IF(AND('Overflow Report'!$L381="SSO, Dry Weather",'Overflow Report'!$AA381="June"),'Overflow Report'!$N381,"0")</f>
        <v>0</v>
      </c>
      <c r="AC383" s="176" t="str">
        <f>IF(AND('Overflow Report'!$L381="SSO, Dry Weather",'Overflow Report'!$AA381="July"),'Overflow Report'!$N381,"0")</f>
        <v>0</v>
      </c>
      <c r="AD383" s="176" t="str">
        <f>IF(AND('Overflow Report'!$L381="SSO, Dry Weather",'Overflow Report'!$AA381="August"),'Overflow Report'!$N381,"0")</f>
        <v>0</v>
      </c>
      <c r="AE383" s="176" t="str">
        <f>IF(AND('Overflow Report'!$L381="SSO, Dry Weather",'Overflow Report'!$AA381="September"),'Overflow Report'!$N381,"0")</f>
        <v>0</v>
      </c>
      <c r="AF383" s="176" t="str">
        <f>IF(AND('Overflow Report'!$L381="SSO, Dry Weather",'Overflow Report'!$AA381="October"),'Overflow Report'!$N381,"0")</f>
        <v>0</v>
      </c>
      <c r="AG383" s="176" t="str">
        <f>IF(AND('Overflow Report'!$L381="SSO, Dry Weather",'Overflow Report'!$AA381="November"),'Overflow Report'!$N381,"0")</f>
        <v>0</v>
      </c>
      <c r="AH383" s="176" t="str">
        <f>IF(AND('Overflow Report'!$L381="SSO, Dry Weather",'Overflow Report'!$AA381="December"),'Overflow Report'!$N381,"0")</f>
        <v>0</v>
      </c>
      <c r="AI383" s="176"/>
      <c r="AJ383" s="176" t="str">
        <f>IF(AND('Overflow Report'!$L381="SSO, Wet Weather",'Overflow Report'!$AA381="January"),'Overflow Report'!$N381,"0")</f>
        <v>0</v>
      </c>
      <c r="AK383" s="176" t="str">
        <f>IF(AND('Overflow Report'!$L381="SSO, Wet Weather",'Overflow Report'!$AA381="February"),'Overflow Report'!$N381,"0")</f>
        <v>0</v>
      </c>
      <c r="AL383" s="176" t="str">
        <f>IF(AND('Overflow Report'!$L381="SSO, Wet Weather",'Overflow Report'!$AA381="March"),'Overflow Report'!$N381,"0")</f>
        <v>0</v>
      </c>
      <c r="AM383" s="176" t="str">
        <f>IF(AND('Overflow Report'!$L381="SSO, Wet Weather",'Overflow Report'!$AA381="April"),'Overflow Report'!$N381,"0")</f>
        <v>0</v>
      </c>
      <c r="AN383" s="176" t="str">
        <f>IF(AND('Overflow Report'!$L381="SSO, Wet Weather",'Overflow Report'!$AA381="May"),'Overflow Report'!$N381,"0")</f>
        <v>0</v>
      </c>
      <c r="AO383" s="176" t="str">
        <f>IF(AND('Overflow Report'!$L381="SSO, Wet Weather",'Overflow Report'!$AA381="June"),'Overflow Report'!$N381,"0")</f>
        <v>0</v>
      </c>
      <c r="AP383" s="176" t="str">
        <f>IF(AND('Overflow Report'!$L381="SSO, Wet Weather",'Overflow Report'!$AA381="July"),'Overflow Report'!$N381,"0")</f>
        <v>0</v>
      </c>
      <c r="AQ383" s="176" t="str">
        <f>IF(AND('Overflow Report'!$L381="SSO, Wet Weather",'Overflow Report'!$AA381="August"),'Overflow Report'!$N381,"0")</f>
        <v>0</v>
      </c>
      <c r="AR383" s="176" t="str">
        <f>IF(AND('Overflow Report'!$L381="SSO, Wet Weather",'Overflow Report'!$AA381="September"),'Overflow Report'!$N381,"0")</f>
        <v>0</v>
      </c>
      <c r="AS383" s="176" t="str">
        <f>IF(AND('Overflow Report'!$L381="SSO, Wet Weather",'Overflow Report'!$AA381="October"),'Overflow Report'!$N381,"0")</f>
        <v>0</v>
      </c>
      <c r="AT383" s="176" t="str">
        <f>IF(AND('Overflow Report'!$L381="SSO, Wet Weather",'Overflow Report'!$AA381="November"),'Overflow Report'!$N381,"0")</f>
        <v>0</v>
      </c>
      <c r="AU383" s="176" t="str">
        <f>IF(AND('Overflow Report'!$L381="SSO, Wet Weather",'Overflow Report'!$AA381="December"),'Overflow Report'!$N381,"0")</f>
        <v>0</v>
      </c>
      <c r="AV383" s="176"/>
      <c r="AW383" s="176" t="str">
        <f>IF(AND('Overflow Report'!$L381="Release [Sewer], Dry Weather",'Overflow Report'!$AA381="January"),'Overflow Report'!$N381,"0")</f>
        <v>0</v>
      </c>
      <c r="AX383" s="176" t="str">
        <f>IF(AND('Overflow Report'!$L381="Release [Sewer], Dry Weather",'Overflow Report'!$AA381="February"),'Overflow Report'!$N381,"0")</f>
        <v>0</v>
      </c>
      <c r="AY383" s="176" t="str">
        <f>IF(AND('Overflow Report'!$L381="Release [Sewer], Dry Weather",'Overflow Report'!$AA381="March"),'Overflow Report'!$N381,"0")</f>
        <v>0</v>
      </c>
      <c r="AZ383" s="176" t="str">
        <f>IF(AND('Overflow Report'!$L381="Release [Sewer], Dry Weather",'Overflow Report'!$AA381="April"),'Overflow Report'!$N381,"0")</f>
        <v>0</v>
      </c>
      <c r="BA383" s="176" t="str">
        <f>IF(AND('Overflow Report'!$L381="Release [Sewer], Dry Weather",'Overflow Report'!$AA381="May"),'Overflow Report'!$N381,"0")</f>
        <v>0</v>
      </c>
      <c r="BB383" s="176" t="str">
        <f>IF(AND('Overflow Report'!$L381="Release [Sewer], Dry Weather",'Overflow Report'!$AA381="June"),'Overflow Report'!$N381,"0")</f>
        <v>0</v>
      </c>
      <c r="BC383" s="176" t="str">
        <f>IF(AND('Overflow Report'!$L381="Release [Sewer], Dry Weather",'Overflow Report'!$AA381="July"),'Overflow Report'!$N381,"0")</f>
        <v>0</v>
      </c>
      <c r="BD383" s="176" t="str">
        <f>IF(AND('Overflow Report'!$L381="Release [Sewer], Dry Weather",'Overflow Report'!$AA381="August"),'Overflow Report'!$N381,"0")</f>
        <v>0</v>
      </c>
      <c r="BE383" s="176" t="str">
        <f>IF(AND('Overflow Report'!$L381="Release [Sewer], Dry Weather",'Overflow Report'!$AA381="September"),'Overflow Report'!$N381,"0")</f>
        <v>0</v>
      </c>
      <c r="BF383" s="176" t="str">
        <f>IF(AND('Overflow Report'!$L381="Release [Sewer], Dry Weather",'Overflow Report'!$AA381="October"),'Overflow Report'!$N381,"0")</f>
        <v>0</v>
      </c>
      <c r="BG383" s="176" t="str">
        <f>IF(AND('Overflow Report'!$L381="Release [Sewer], Dry Weather",'Overflow Report'!$AA381="November"),'Overflow Report'!$N381,"0")</f>
        <v>0</v>
      </c>
      <c r="BH383" s="176" t="str">
        <f>IF(AND('Overflow Report'!$L381="Release [Sewer], Dry Weather",'Overflow Report'!$AA381="December"),'Overflow Report'!$N381,"0")</f>
        <v>0</v>
      </c>
      <c r="BI383" s="176"/>
      <c r="BJ383" s="176" t="str">
        <f>IF(AND('Overflow Report'!$L381="Release [Sewer], Wet Weather",'Overflow Report'!$AA381="January"),'Overflow Report'!$N381,"0")</f>
        <v>0</v>
      </c>
      <c r="BK383" s="176" t="str">
        <f>IF(AND('Overflow Report'!$L381="Release [Sewer], Wet Weather",'Overflow Report'!$AA381="February"),'Overflow Report'!$N381,"0")</f>
        <v>0</v>
      </c>
      <c r="BL383" s="176" t="str">
        <f>IF(AND('Overflow Report'!$L381="Release [Sewer], Wet Weather",'Overflow Report'!$AA381="March"),'Overflow Report'!$N381,"0")</f>
        <v>0</v>
      </c>
      <c r="BM383" s="176" t="str">
        <f>IF(AND('Overflow Report'!$L381="Release [Sewer], Wet Weather",'Overflow Report'!$AA381="April"),'Overflow Report'!$N381,"0")</f>
        <v>0</v>
      </c>
      <c r="BN383" s="176" t="str">
        <f>IF(AND('Overflow Report'!$L381="Release [Sewer], Wet Weather",'Overflow Report'!$AA381="May"),'Overflow Report'!$N381,"0")</f>
        <v>0</v>
      </c>
      <c r="BO383" s="176" t="str">
        <f>IF(AND('Overflow Report'!$L381="Release [Sewer], Wet Weather",'Overflow Report'!$AA381="June"),'Overflow Report'!$N381,"0")</f>
        <v>0</v>
      </c>
      <c r="BP383" s="176" t="str">
        <f>IF(AND('Overflow Report'!$L381="Release [Sewer], Wet Weather",'Overflow Report'!$AA381="July"),'Overflow Report'!$N381,"0")</f>
        <v>0</v>
      </c>
      <c r="BQ383" s="176" t="str">
        <f>IF(AND('Overflow Report'!$L381="Release [Sewer], Wet Weather",'Overflow Report'!$AA381="August"),'Overflow Report'!$N381,"0")</f>
        <v>0</v>
      </c>
      <c r="BR383" s="176" t="str">
        <f>IF(AND('Overflow Report'!$L381="Release [Sewer], Wet Weather",'Overflow Report'!$AA381="September"),'Overflow Report'!$N381,"0")</f>
        <v>0</v>
      </c>
      <c r="BS383" s="176" t="str">
        <f>IF(AND('Overflow Report'!$L381="Release [Sewer], Wet Weather",'Overflow Report'!$AA381="October"),'Overflow Report'!$N381,"0")</f>
        <v>0</v>
      </c>
      <c r="BT383" s="176" t="str">
        <f>IF(AND('Overflow Report'!$L381="Release [Sewer], Wet Weather",'Overflow Report'!$AA381="November"),'Overflow Report'!$N381,"0")</f>
        <v>0</v>
      </c>
      <c r="BU383" s="176" t="str">
        <f>IF(AND('Overflow Report'!$L381="Release [Sewer], Wet Weather",'Overflow Report'!$AA381="December"),'Overflow Report'!$N381,"0")</f>
        <v>0</v>
      </c>
      <c r="BV383" s="176"/>
      <c r="BW383" s="176"/>
      <c r="BX383" s="176"/>
      <c r="BY383" s="176"/>
      <c r="BZ383" s="176"/>
      <c r="CA383" s="176"/>
      <c r="CB383" s="176"/>
      <c r="CC383" s="176"/>
      <c r="CD383" s="176"/>
      <c r="CE383" s="176"/>
      <c r="CF383" s="176"/>
      <c r="CG383" s="176"/>
      <c r="CH383" s="176"/>
      <c r="CI383" s="176"/>
      <c r="CJ383" s="176"/>
      <c r="DK383" s="159"/>
      <c r="DL383" s="159"/>
      <c r="DM383" s="159"/>
      <c r="DN383" s="159"/>
      <c r="DO383" s="159"/>
      <c r="DP383" s="159"/>
      <c r="DQ383" s="159"/>
      <c r="DR383" s="159"/>
      <c r="DS383" s="159"/>
      <c r="DT383" s="159"/>
      <c r="DU383" s="159"/>
      <c r="DV383" s="159"/>
      <c r="DW383" s="159"/>
      <c r="DX383" s="159"/>
    </row>
    <row r="384" spans="3:128" s="173" customFormat="1" ht="15">
      <c r="C384" s="174"/>
      <c r="D384" s="174"/>
      <c r="E384" s="174"/>
      <c r="R384" s="176"/>
      <c r="S384" s="176"/>
      <c r="T384" s="176"/>
      <c r="U384" s="176"/>
      <c r="V384" s="176"/>
      <c r="W384" s="176" t="str">
        <f>IF(AND('Overflow Report'!$L382="SSO, Dry Weather",'Overflow Report'!$AA382="January"),'Overflow Report'!$N382,"0")</f>
        <v>0</v>
      </c>
      <c r="X384" s="176" t="str">
        <f>IF(AND('Overflow Report'!$L382="SSO, Dry Weather",'Overflow Report'!$AA382="February"),'Overflow Report'!$N382,"0")</f>
        <v>0</v>
      </c>
      <c r="Y384" s="176" t="str">
        <f>IF(AND('Overflow Report'!$L382="SSO, Dry Weather",'Overflow Report'!$AA382="March"),'Overflow Report'!$N382,"0")</f>
        <v>0</v>
      </c>
      <c r="Z384" s="176" t="str">
        <f>IF(AND('Overflow Report'!$L382="SSO, Dry Weather",'Overflow Report'!$AA382="April"),'Overflow Report'!$N382,"0")</f>
        <v>0</v>
      </c>
      <c r="AA384" s="176" t="str">
        <f>IF(AND('Overflow Report'!$L382="SSO, Dry Weather",'Overflow Report'!$AA382="May"),'Overflow Report'!$N382,"0")</f>
        <v>0</v>
      </c>
      <c r="AB384" s="176" t="str">
        <f>IF(AND('Overflow Report'!$L382="SSO, Dry Weather",'Overflow Report'!$AA382="June"),'Overflow Report'!$N382,"0")</f>
        <v>0</v>
      </c>
      <c r="AC384" s="176" t="str">
        <f>IF(AND('Overflow Report'!$L382="SSO, Dry Weather",'Overflow Report'!$AA382="July"),'Overflow Report'!$N382,"0")</f>
        <v>0</v>
      </c>
      <c r="AD384" s="176" t="str">
        <f>IF(AND('Overflow Report'!$L382="SSO, Dry Weather",'Overflow Report'!$AA382="August"),'Overflow Report'!$N382,"0")</f>
        <v>0</v>
      </c>
      <c r="AE384" s="176" t="str">
        <f>IF(AND('Overflow Report'!$L382="SSO, Dry Weather",'Overflow Report'!$AA382="September"),'Overflow Report'!$N382,"0")</f>
        <v>0</v>
      </c>
      <c r="AF384" s="176" t="str">
        <f>IF(AND('Overflow Report'!$L382="SSO, Dry Weather",'Overflow Report'!$AA382="October"),'Overflow Report'!$N382,"0")</f>
        <v>0</v>
      </c>
      <c r="AG384" s="176" t="str">
        <f>IF(AND('Overflow Report'!$L382="SSO, Dry Weather",'Overflow Report'!$AA382="November"),'Overflow Report'!$N382,"0")</f>
        <v>0</v>
      </c>
      <c r="AH384" s="176" t="str">
        <f>IF(AND('Overflow Report'!$L382="SSO, Dry Weather",'Overflow Report'!$AA382="December"),'Overflow Report'!$N382,"0")</f>
        <v>0</v>
      </c>
      <c r="AI384" s="176"/>
      <c r="AJ384" s="176" t="str">
        <f>IF(AND('Overflow Report'!$L382="SSO, Wet Weather",'Overflow Report'!$AA382="January"),'Overflow Report'!$N382,"0")</f>
        <v>0</v>
      </c>
      <c r="AK384" s="176" t="str">
        <f>IF(AND('Overflow Report'!$L382="SSO, Wet Weather",'Overflow Report'!$AA382="February"),'Overflow Report'!$N382,"0")</f>
        <v>0</v>
      </c>
      <c r="AL384" s="176" t="str">
        <f>IF(AND('Overflow Report'!$L382="SSO, Wet Weather",'Overflow Report'!$AA382="March"),'Overflow Report'!$N382,"0")</f>
        <v>0</v>
      </c>
      <c r="AM384" s="176" t="str">
        <f>IF(AND('Overflow Report'!$L382="SSO, Wet Weather",'Overflow Report'!$AA382="April"),'Overflow Report'!$N382,"0")</f>
        <v>0</v>
      </c>
      <c r="AN384" s="176" t="str">
        <f>IF(AND('Overflow Report'!$L382="SSO, Wet Weather",'Overflow Report'!$AA382="May"),'Overflow Report'!$N382,"0")</f>
        <v>0</v>
      </c>
      <c r="AO384" s="176" t="str">
        <f>IF(AND('Overflow Report'!$L382="SSO, Wet Weather",'Overflow Report'!$AA382="June"),'Overflow Report'!$N382,"0")</f>
        <v>0</v>
      </c>
      <c r="AP384" s="176" t="str">
        <f>IF(AND('Overflow Report'!$L382="SSO, Wet Weather",'Overflow Report'!$AA382="July"),'Overflow Report'!$N382,"0")</f>
        <v>0</v>
      </c>
      <c r="AQ384" s="176" t="str">
        <f>IF(AND('Overflow Report'!$L382="SSO, Wet Weather",'Overflow Report'!$AA382="August"),'Overflow Report'!$N382,"0")</f>
        <v>0</v>
      </c>
      <c r="AR384" s="176" t="str">
        <f>IF(AND('Overflow Report'!$L382="SSO, Wet Weather",'Overflow Report'!$AA382="September"),'Overflow Report'!$N382,"0")</f>
        <v>0</v>
      </c>
      <c r="AS384" s="176" t="str">
        <f>IF(AND('Overflow Report'!$L382="SSO, Wet Weather",'Overflow Report'!$AA382="October"),'Overflow Report'!$N382,"0")</f>
        <v>0</v>
      </c>
      <c r="AT384" s="176" t="str">
        <f>IF(AND('Overflow Report'!$L382="SSO, Wet Weather",'Overflow Report'!$AA382="November"),'Overflow Report'!$N382,"0")</f>
        <v>0</v>
      </c>
      <c r="AU384" s="176" t="str">
        <f>IF(AND('Overflow Report'!$L382="SSO, Wet Weather",'Overflow Report'!$AA382="December"),'Overflow Report'!$N382,"0")</f>
        <v>0</v>
      </c>
      <c r="AV384" s="176"/>
      <c r="AW384" s="176" t="str">
        <f>IF(AND('Overflow Report'!$L382="Release [Sewer], Dry Weather",'Overflow Report'!$AA382="January"),'Overflow Report'!$N382,"0")</f>
        <v>0</v>
      </c>
      <c r="AX384" s="176" t="str">
        <f>IF(AND('Overflow Report'!$L382="Release [Sewer], Dry Weather",'Overflow Report'!$AA382="February"),'Overflow Report'!$N382,"0")</f>
        <v>0</v>
      </c>
      <c r="AY384" s="176" t="str">
        <f>IF(AND('Overflow Report'!$L382="Release [Sewer], Dry Weather",'Overflow Report'!$AA382="March"),'Overflow Report'!$N382,"0")</f>
        <v>0</v>
      </c>
      <c r="AZ384" s="176" t="str">
        <f>IF(AND('Overflow Report'!$L382="Release [Sewer], Dry Weather",'Overflow Report'!$AA382="April"),'Overflow Report'!$N382,"0")</f>
        <v>0</v>
      </c>
      <c r="BA384" s="176" t="str">
        <f>IF(AND('Overflow Report'!$L382="Release [Sewer], Dry Weather",'Overflow Report'!$AA382="May"),'Overflow Report'!$N382,"0")</f>
        <v>0</v>
      </c>
      <c r="BB384" s="176" t="str">
        <f>IF(AND('Overflow Report'!$L382="Release [Sewer], Dry Weather",'Overflow Report'!$AA382="June"),'Overflow Report'!$N382,"0")</f>
        <v>0</v>
      </c>
      <c r="BC384" s="176" t="str">
        <f>IF(AND('Overflow Report'!$L382="Release [Sewer], Dry Weather",'Overflow Report'!$AA382="July"),'Overflow Report'!$N382,"0")</f>
        <v>0</v>
      </c>
      <c r="BD384" s="176" t="str">
        <f>IF(AND('Overflow Report'!$L382="Release [Sewer], Dry Weather",'Overflow Report'!$AA382="August"),'Overflow Report'!$N382,"0")</f>
        <v>0</v>
      </c>
      <c r="BE384" s="176" t="str">
        <f>IF(AND('Overflow Report'!$L382="Release [Sewer], Dry Weather",'Overflow Report'!$AA382="September"),'Overflow Report'!$N382,"0")</f>
        <v>0</v>
      </c>
      <c r="BF384" s="176" t="str">
        <f>IF(AND('Overflow Report'!$L382="Release [Sewer], Dry Weather",'Overflow Report'!$AA382="October"),'Overflow Report'!$N382,"0")</f>
        <v>0</v>
      </c>
      <c r="BG384" s="176" t="str">
        <f>IF(AND('Overflow Report'!$L382="Release [Sewer], Dry Weather",'Overflow Report'!$AA382="November"),'Overflow Report'!$N382,"0")</f>
        <v>0</v>
      </c>
      <c r="BH384" s="176" t="str">
        <f>IF(AND('Overflow Report'!$L382="Release [Sewer], Dry Weather",'Overflow Report'!$AA382="December"),'Overflow Report'!$N382,"0")</f>
        <v>0</v>
      </c>
      <c r="BI384" s="176"/>
      <c r="BJ384" s="176" t="str">
        <f>IF(AND('Overflow Report'!$L382="Release [Sewer], Wet Weather",'Overflow Report'!$AA382="January"),'Overflow Report'!$N382,"0")</f>
        <v>0</v>
      </c>
      <c r="BK384" s="176" t="str">
        <f>IF(AND('Overflow Report'!$L382="Release [Sewer], Wet Weather",'Overflow Report'!$AA382="February"),'Overflow Report'!$N382,"0")</f>
        <v>0</v>
      </c>
      <c r="BL384" s="176" t="str">
        <f>IF(AND('Overflow Report'!$L382="Release [Sewer], Wet Weather",'Overflow Report'!$AA382="March"),'Overflow Report'!$N382,"0")</f>
        <v>0</v>
      </c>
      <c r="BM384" s="176" t="str">
        <f>IF(AND('Overflow Report'!$L382="Release [Sewer], Wet Weather",'Overflow Report'!$AA382="April"),'Overflow Report'!$N382,"0")</f>
        <v>0</v>
      </c>
      <c r="BN384" s="176" t="str">
        <f>IF(AND('Overflow Report'!$L382="Release [Sewer], Wet Weather",'Overflow Report'!$AA382="May"),'Overflow Report'!$N382,"0")</f>
        <v>0</v>
      </c>
      <c r="BO384" s="176" t="str">
        <f>IF(AND('Overflow Report'!$L382="Release [Sewer], Wet Weather",'Overflow Report'!$AA382="June"),'Overflow Report'!$N382,"0")</f>
        <v>0</v>
      </c>
      <c r="BP384" s="176" t="str">
        <f>IF(AND('Overflow Report'!$L382="Release [Sewer], Wet Weather",'Overflow Report'!$AA382="July"),'Overflow Report'!$N382,"0")</f>
        <v>0</v>
      </c>
      <c r="BQ384" s="176" t="str">
        <f>IF(AND('Overflow Report'!$L382="Release [Sewer], Wet Weather",'Overflow Report'!$AA382="August"),'Overflow Report'!$N382,"0")</f>
        <v>0</v>
      </c>
      <c r="BR384" s="176" t="str">
        <f>IF(AND('Overflow Report'!$L382="Release [Sewer], Wet Weather",'Overflow Report'!$AA382="September"),'Overflow Report'!$N382,"0")</f>
        <v>0</v>
      </c>
      <c r="BS384" s="176" t="str">
        <f>IF(AND('Overflow Report'!$L382="Release [Sewer], Wet Weather",'Overflow Report'!$AA382="October"),'Overflow Report'!$N382,"0")</f>
        <v>0</v>
      </c>
      <c r="BT384" s="176" t="str">
        <f>IF(AND('Overflow Report'!$L382="Release [Sewer], Wet Weather",'Overflow Report'!$AA382="November"),'Overflow Report'!$N382,"0")</f>
        <v>0</v>
      </c>
      <c r="BU384" s="176" t="str">
        <f>IF(AND('Overflow Report'!$L382="Release [Sewer], Wet Weather",'Overflow Report'!$AA382="December"),'Overflow Report'!$N382,"0")</f>
        <v>0</v>
      </c>
      <c r="BV384" s="176"/>
      <c r="BW384" s="176"/>
      <c r="BX384" s="176"/>
      <c r="BY384" s="176"/>
      <c r="BZ384" s="176"/>
      <c r="CA384" s="176"/>
      <c r="CB384" s="176"/>
      <c r="CC384" s="176"/>
      <c r="CD384" s="176"/>
      <c r="CE384" s="176"/>
      <c r="CF384" s="176"/>
      <c r="CG384" s="176"/>
      <c r="CH384" s="176"/>
      <c r="CI384" s="176"/>
      <c r="CJ384" s="176"/>
      <c r="DK384" s="159"/>
      <c r="DL384" s="159"/>
      <c r="DM384" s="159"/>
      <c r="DN384" s="159"/>
      <c r="DO384" s="159"/>
      <c r="DP384" s="159"/>
      <c r="DQ384" s="159"/>
      <c r="DR384" s="159"/>
      <c r="DS384" s="159"/>
      <c r="DT384" s="159"/>
      <c r="DU384" s="159"/>
      <c r="DV384" s="159"/>
      <c r="DW384" s="159"/>
      <c r="DX384" s="159"/>
    </row>
    <row r="385" spans="3:128" s="173" customFormat="1" ht="15">
      <c r="C385" s="174"/>
      <c r="D385" s="174"/>
      <c r="E385" s="174"/>
      <c r="R385" s="176"/>
      <c r="S385" s="176"/>
      <c r="T385" s="176"/>
      <c r="U385" s="176"/>
      <c r="V385" s="176"/>
      <c r="W385" s="176" t="str">
        <f>IF(AND('Overflow Report'!$L383="SSO, Dry Weather",'Overflow Report'!$AA383="January"),'Overflow Report'!$N383,"0")</f>
        <v>0</v>
      </c>
      <c r="X385" s="176" t="str">
        <f>IF(AND('Overflow Report'!$L383="SSO, Dry Weather",'Overflow Report'!$AA383="February"),'Overflow Report'!$N383,"0")</f>
        <v>0</v>
      </c>
      <c r="Y385" s="176" t="str">
        <f>IF(AND('Overflow Report'!$L383="SSO, Dry Weather",'Overflow Report'!$AA383="March"),'Overflow Report'!$N383,"0")</f>
        <v>0</v>
      </c>
      <c r="Z385" s="176" t="str">
        <f>IF(AND('Overflow Report'!$L383="SSO, Dry Weather",'Overflow Report'!$AA383="April"),'Overflow Report'!$N383,"0")</f>
        <v>0</v>
      </c>
      <c r="AA385" s="176" t="str">
        <f>IF(AND('Overflow Report'!$L383="SSO, Dry Weather",'Overflow Report'!$AA383="May"),'Overflow Report'!$N383,"0")</f>
        <v>0</v>
      </c>
      <c r="AB385" s="176" t="str">
        <f>IF(AND('Overflow Report'!$L383="SSO, Dry Weather",'Overflow Report'!$AA383="June"),'Overflow Report'!$N383,"0")</f>
        <v>0</v>
      </c>
      <c r="AC385" s="176" t="str">
        <f>IF(AND('Overflow Report'!$L383="SSO, Dry Weather",'Overflow Report'!$AA383="July"),'Overflow Report'!$N383,"0")</f>
        <v>0</v>
      </c>
      <c r="AD385" s="176" t="str">
        <f>IF(AND('Overflow Report'!$L383="SSO, Dry Weather",'Overflow Report'!$AA383="August"),'Overflow Report'!$N383,"0")</f>
        <v>0</v>
      </c>
      <c r="AE385" s="176" t="str">
        <f>IF(AND('Overflow Report'!$L383="SSO, Dry Weather",'Overflow Report'!$AA383="September"),'Overflow Report'!$N383,"0")</f>
        <v>0</v>
      </c>
      <c r="AF385" s="176" t="str">
        <f>IF(AND('Overflow Report'!$L383="SSO, Dry Weather",'Overflow Report'!$AA383="October"),'Overflow Report'!$N383,"0")</f>
        <v>0</v>
      </c>
      <c r="AG385" s="176" t="str">
        <f>IF(AND('Overflow Report'!$L383="SSO, Dry Weather",'Overflow Report'!$AA383="November"),'Overflow Report'!$N383,"0")</f>
        <v>0</v>
      </c>
      <c r="AH385" s="176" t="str">
        <f>IF(AND('Overflow Report'!$L383="SSO, Dry Weather",'Overflow Report'!$AA383="December"),'Overflow Report'!$N383,"0")</f>
        <v>0</v>
      </c>
      <c r="AI385" s="176"/>
      <c r="AJ385" s="176" t="str">
        <f>IF(AND('Overflow Report'!$L383="SSO, Wet Weather",'Overflow Report'!$AA383="January"),'Overflow Report'!$N383,"0")</f>
        <v>0</v>
      </c>
      <c r="AK385" s="176" t="str">
        <f>IF(AND('Overflow Report'!$L383="SSO, Wet Weather",'Overflow Report'!$AA383="February"),'Overflow Report'!$N383,"0")</f>
        <v>0</v>
      </c>
      <c r="AL385" s="176" t="str">
        <f>IF(AND('Overflow Report'!$L383="SSO, Wet Weather",'Overflow Report'!$AA383="March"),'Overflow Report'!$N383,"0")</f>
        <v>0</v>
      </c>
      <c r="AM385" s="176" t="str">
        <f>IF(AND('Overflow Report'!$L383="SSO, Wet Weather",'Overflow Report'!$AA383="April"),'Overflow Report'!$N383,"0")</f>
        <v>0</v>
      </c>
      <c r="AN385" s="176" t="str">
        <f>IF(AND('Overflow Report'!$L383="SSO, Wet Weather",'Overflow Report'!$AA383="May"),'Overflow Report'!$N383,"0")</f>
        <v>0</v>
      </c>
      <c r="AO385" s="176" t="str">
        <f>IF(AND('Overflow Report'!$L383="SSO, Wet Weather",'Overflow Report'!$AA383="June"),'Overflow Report'!$N383,"0")</f>
        <v>0</v>
      </c>
      <c r="AP385" s="176" t="str">
        <f>IF(AND('Overflow Report'!$L383="SSO, Wet Weather",'Overflow Report'!$AA383="July"),'Overflow Report'!$N383,"0")</f>
        <v>0</v>
      </c>
      <c r="AQ385" s="176" t="str">
        <f>IF(AND('Overflow Report'!$L383="SSO, Wet Weather",'Overflow Report'!$AA383="August"),'Overflow Report'!$N383,"0")</f>
        <v>0</v>
      </c>
      <c r="AR385" s="176" t="str">
        <f>IF(AND('Overflow Report'!$L383="SSO, Wet Weather",'Overflow Report'!$AA383="September"),'Overflow Report'!$N383,"0")</f>
        <v>0</v>
      </c>
      <c r="AS385" s="176" t="str">
        <f>IF(AND('Overflow Report'!$L383="SSO, Wet Weather",'Overflow Report'!$AA383="October"),'Overflow Report'!$N383,"0")</f>
        <v>0</v>
      </c>
      <c r="AT385" s="176" t="str">
        <f>IF(AND('Overflow Report'!$L383="SSO, Wet Weather",'Overflow Report'!$AA383="November"),'Overflow Report'!$N383,"0")</f>
        <v>0</v>
      </c>
      <c r="AU385" s="176" t="str">
        <f>IF(AND('Overflow Report'!$L383="SSO, Wet Weather",'Overflow Report'!$AA383="December"),'Overflow Report'!$N383,"0")</f>
        <v>0</v>
      </c>
      <c r="AV385" s="176"/>
      <c r="AW385" s="176" t="str">
        <f>IF(AND('Overflow Report'!$L383="Release [Sewer], Dry Weather",'Overflow Report'!$AA383="January"),'Overflow Report'!$N383,"0")</f>
        <v>0</v>
      </c>
      <c r="AX385" s="176" t="str">
        <f>IF(AND('Overflow Report'!$L383="Release [Sewer], Dry Weather",'Overflow Report'!$AA383="February"),'Overflow Report'!$N383,"0")</f>
        <v>0</v>
      </c>
      <c r="AY385" s="176" t="str">
        <f>IF(AND('Overflow Report'!$L383="Release [Sewer], Dry Weather",'Overflow Report'!$AA383="March"),'Overflow Report'!$N383,"0")</f>
        <v>0</v>
      </c>
      <c r="AZ385" s="176" t="str">
        <f>IF(AND('Overflow Report'!$L383="Release [Sewer], Dry Weather",'Overflow Report'!$AA383="April"),'Overflow Report'!$N383,"0")</f>
        <v>0</v>
      </c>
      <c r="BA385" s="176" t="str">
        <f>IF(AND('Overflow Report'!$L383="Release [Sewer], Dry Weather",'Overflow Report'!$AA383="May"),'Overflow Report'!$N383,"0")</f>
        <v>0</v>
      </c>
      <c r="BB385" s="176" t="str">
        <f>IF(AND('Overflow Report'!$L383="Release [Sewer], Dry Weather",'Overflow Report'!$AA383="June"),'Overflow Report'!$N383,"0")</f>
        <v>0</v>
      </c>
      <c r="BC385" s="176" t="str">
        <f>IF(AND('Overflow Report'!$L383="Release [Sewer], Dry Weather",'Overflow Report'!$AA383="July"),'Overflow Report'!$N383,"0")</f>
        <v>0</v>
      </c>
      <c r="BD385" s="176" t="str">
        <f>IF(AND('Overflow Report'!$L383="Release [Sewer], Dry Weather",'Overflow Report'!$AA383="August"),'Overflow Report'!$N383,"0")</f>
        <v>0</v>
      </c>
      <c r="BE385" s="176" t="str">
        <f>IF(AND('Overflow Report'!$L383="Release [Sewer], Dry Weather",'Overflow Report'!$AA383="September"),'Overflow Report'!$N383,"0")</f>
        <v>0</v>
      </c>
      <c r="BF385" s="176" t="str">
        <f>IF(AND('Overflow Report'!$L383="Release [Sewer], Dry Weather",'Overflow Report'!$AA383="October"),'Overflow Report'!$N383,"0")</f>
        <v>0</v>
      </c>
      <c r="BG385" s="176" t="str">
        <f>IF(AND('Overflow Report'!$L383="Release [Sewer], Dry Weather",'Overflow Report'!$AA383="November"),'Overflow Report'!$N383,"0")</f>
        <v>0</v>
      </c>
      <c r="BH385" s="176" t="str">
        <f>IF(AND('Overflow Report'!$L383="Release [Sewer], Dry Weather",'Overflow Report'!$AA383="December"),'Overflow Report'!$N383,"0")</f>
        <v>0</v>
      </c>
      <c r="BI385" s="176"/>
      <c r="BJ385" s="176" t="str">
        <f>IF(AND('Overflow Report'!$L383="Release [Sewer], Wet Weather",'Overflow Report'!$AA383="January"),'Overflow Report'!$N383,"0")</f>
        <v>0</v>
      </c>
      <c r="BK385" s="176" t="str">
        <f>IF(AND('Overflow Report'!$L383="Release [Sewer], Wet Weather",'Overflow Report'!$AA383="February"),'Overflow Report'!$N383,"0")</f>
        <v>0</v>
      </c>
      <c r="BL385" s="176" t="str">
        <f>IF(AND('Overflow Report'!$L383="Release [Sewer], Wet Weather",'Overflow Report'!$AA383="March"),'Overflow Report'!$N383,"0")</f>
        <v>0</v>
      </c>
      <c r="BM385" s="176" t="str">
        <f>IF(AND('Overflow Report'!$L383="Release [Sewer], Wet Weather",'Overflow Report'!$AA383="April"),'Overflow Report'!$N383,"0")</f>
        <v>0</v>
      </c>
      <c r="BN385" s="176" t="str">
        <f>IF(AND('Overflow Report'!$L383="Release [Sewer], Wet Weather",'Overflow Report'!$AA383="May"),'Overflow Report'!$N383,"0")</f>
        <v>0</v>
      </c>
      <c r="BO385" s="176" t="str">
        <f>IF(AND('Overflow Report'!$L383="Release [Sewer], Wet Weather",'Overflow Report'!$AA383="June"),'Overflow Report'!$N383,"0")</f>
        <v>0</v>
      </c>
      <c r="BP385" s="176" t="str">
        <f>IF(AND('Overflow Report'!$L383="Release [Sewer], Wet Weather",'Overflow Report'!$AA383="July"),'Overflow Report'!$N383,"0")</f>
        <v>0</v>
      </c>
      <c r="BQ385" s="176" t="str">
        <f>IF(AND('Overflow Report'!$L383="Release [Sewer], Wet Weather",'Overflow Report'!$AA383="August"),'Overflow Report'!$N383,"0")</f>
        <v>0</v>
      </c>
      <c r="BR385" s="176" t="str">
        <f>IF(AND('Overflow Report'!$L383="Release [Sewer], Wet Weather",'Overflow Report'!$AA383="September"),'Overflow Report'!$N383,"0")</f>
        <v>0</v>
      </c>
      <c r="BS385" s="176" t="str">
        <f>IF(AND('Overflow Report'!$L383="Release [Sewer], Wet Weather",'Overflow Report'!$AA383="October"),'Overflow Report'!$N383,"0")</f>
        <v>0</v>
      </c>
      <c r="BT385" s="176" t="str">
        <f>IF(AND('Overflow Report'!$L383="Release [Sewer], Wet Weather",'Overflow Report'!$AA383="November"),'Overflow Report'!$N383,"0")</f>
        <v>0</v>
      </c>
      <c r="BU385" s="176" t="str">
        <f>IF(AND('Overflow Report'!$L383="Release [Sewer], Wet Weather",'Overflow Report'!$AA383="December"),'Overflow Report'!$N383,"0")</f>
        <v>0</v>
      </c>
      <c r="BV385" s="176"/>
      <c r="BW385" s="176"/>
      <c r="BX385" s="176"/>
      <c r="BY385" s="176"/>
      <c r="BZ385" s="176"/>
      <c r="CA385" s="176"/>
      <c r="CB385" s="176"/>
      <c r="CC385" s="176"/>
      <c r="CD385" s="176"/>
      <c r="CE385" s="176"/>
      <c r="CF385" s="176"/>
      <c r="CG385" s="176"/>
      <c r="CH385" s="176"/>
      <c r="CI385" s="176"/>
      <c r="CJ385" s="176"/>
      <c r="DK385" s="159"/>
      <c r="DL385" s="159"/>
      <c r="DM385" s="159"/>
      <c r="DN385" s="159"/>
      <c r="DO385" s="159"/>
      <c r="DP385" s="159"/>
      <c r="DQ385" s="159"/>
      <c r="DR385" s="159"/>
      <c r="DS385" s="159"/>
      <c r="DT385" s="159"/>
      <c r="DU385" s="159"/>
      <c r="DV385" s="159"/>
      <c r="DW385" s="159"/>
      <c r="DX385" s="159"/>
    </row>
    <row r="386" spans="3:128" s="173" customFormat="1" ht="15">
      <c r="C386" s="174"/>
      <c r="D386" s="174"/>
      <c r="E386" s="174"/>
      <c r="R386" s="176"/>
      <c r="S386" s="176"/>
      <c r="T386" s="176"/>
      <c r="U386" s="176"/>
      <c r="V386" s="176"/>
      <c r="W386" s="176" t="str">
        <f>IF(AND('Overflow Report'!$L384="SSO, Dry Weather",'Overflow Report'!$AA384="January"),'Overflow Report'!$N384,"0")</f>
        <v>0</v>
      </c>
      <c r="X386" s="176" t="str">
        <f>IF(AND('Overflow Report'!$L384="SSO, Dry Weather",'Overflow Report'!$AA384="February"),'Overflow Report'!$N384,"0")</f>
        <v>0</v>
      </c>
      <c r="Y386" s="176" t="str">
        <f>IF(AND('Overflow Report'!$L384="SSO, Dry Weather",'Overflow Report'!$AA384="March"),'Overflow Report'!$N384,"0")</f>
        <v>0</v>
      </c>
      <c r="Z386" s="176" t="str">
        <f>IF(AND('Overflow Report'!$L384="SSO, Dry Weather",'Overflow Report'!$AA384="April"),'Overflow Report'!$N384,"0")</f>
        <v>0</v>
      </c>
      <c r="AA386" s="176" t="str">
        <f>IF(AND('Overflow Report'!$L384="SSO, Dry Weather",'Overflow Report'!$AA384="May"),'Overflow Report'!$N384,"0")</f>
        <v>0</v>
      </c>
      <c r="AB386" s="176" t="str">
        <f>IF(AND('Overflow Report'!$L384="SSO, Dry Weather",'Overflow Report'!$AA384="June"),'Overflow Report'!$N384,"0")</f>
        <v>0</v>
      </c>
      <c r="AC386" s="176" t="str">
        <f>IF(AND('Overflow Report'!$L384="SSO, Dry Weather",'Overflow Report'!$AA384="July"),'Overflow Report'!$N384,"0")</f>
        <v>0</v>
      </c>
      <c r="AD386" s="176" t="str">
        <f>IF(AND('Overflow Report'!$L384="SSO, Dry Weather",'Overflow Report'!$AA384="August"),'Overflow Report'!$N384,"0")</f>
        <v>0</v>
      </c>
      <c r="AE386" s="176" t="str">
        <f>IF(AND('Overflow Report'!$L384="SSO, Dry Weather",'Overflow Report'!$AA384="September"),'Overflow Report'!$N384,"0")</f>
        <v>0</v>
      </c>
      <c r="AF386" s="176" t="str">
        <f>IF(AND('Overflow Report'!$L384="SSO, Dry Weather",'Overflow Report'!$AA384="October"),'Overflow Report'!$N384,"0")</f>
        <v>0</v>
      </c>
      <c r="AG386" s="176" t="str">
        <f>IF(AND('Overflow Report'!$L384="SSO, Dry Weather",'Overflow Report'!$AA384="November"),'Overflow Report'!$N384,"0")</f>
        <v>0</v>
      </c>
      <c r="AH386" s="176" t="str">
        <f>IF(AND('Overflow Report'!$L384="SSO, Dry Weather",'Overflow Report'!$AA384="December"),'Overflow Report'!$N384,"0")</f>
        <v>0</v>
      </c>
      <c r="AI386" s="176"/>
      <c r="AJ386" s="176" t="str">
        <f>IF(AND('Overflow Report'!$L384="SSO, Wet Weather",'Overflow Report'!$AA384="January"),'Overflow Report'!$N384,"0")</f>
        <v>0</v>
      </c>
      <c r="AK386" s="176" t="str">
        <f>IF(AND('Overflow Report'!$L384="SSO, Wet Weather",'Overflow Report'!$AA384="February"),'Overflow Report'!$N384,"0")</f>
        <v>0</v>
      </c>
      <c r="AL386" s="176" t="str">
        <f>IF(AND('Overflow Report'!$L384="SSO, Wet Weather",'Overflow Report'!$AA384="March"),'Overflow Report'!$N384,"0")</f>
        <v>0</v>
      </c>
      <c r="AM386" s="176" t="str">
        <f>IF(AND('Overflow Report'!$L384="SSO, Wet Weather",'Overflow Report'!$AA384="April"),'Overflow Report'!$N384,"0")</f>
        <v>0</v>
      </c>
      <c r="AN386" s="176" t="str">
        <f>IF(AND('Overflow Report'!$L384="SSO, Wet Weather",'Overflow Report'!$AA384="May"),'Overflow Report'!$N384,"0")</f>
        <v>0</v>
      </c>
      <c r="AO386" s="176" t="str">
        <f>IF(AND('Overflow Report'!$L384="SSO, Wet Weather",'Overflow Report'!$AA384="June"),'Overflow Report'!$N384,"0")</f>
        <v>0</v>
      </c>
      <c r="AP386" s="176" t="str">
        <f>IF(AND('Overflow Report'!$L384="SSO, Wet Weather",'Overflow Report'!$AA384="July"),'Overflow Report'!$N384,"0")</f>
        <v>0</v>
      </c>
      <c r="AQ386" s="176" t="str">
        <f>IF(AND('Overflow Report'!$L384="SSO, Wet Weather",'Overflow Report'!$AA384="August"),'Overflow Report'!$N384,"0")</f>
        <v>0</v>
      </c>
      <c r="AR386" s="176" t="str">
        <f>IF(AND('Overflow Report'!$L384="SSO, Wet Weather",'Overflow Report'!$AA384="September"),'Overflow Report'!$N384,"0")</f>
        <v>0</v>
      </c>
      <c r="AS386" s="176" t="str">
        <f>IF(AND('Overflow Report'!$L384="SSO, Wet Weather",'Overflow Report'!$AA384="October"),'Overflow Report'!$N384,"0")</f>
        <v>0</v>
      </c>
      <c r="AT386" s="176" t="str">
        <f>IF(AND('Overflow Report'!$L384="SSO, Wet Weather",'Overflow Report'!$AA384="November"),'Overflow Report'!$N384,"0")</f>
        <v>0</v>
      </c>
      <c r="AU386" s="176" t="str">
        <f>IF(AND('Overflow Report'!$L384="SSO, Wet Weather",'Overflow Report'!$AA384="December"),'Overflow Report'!$N384,"0")</f>
        <v>0</v>
      </c>
      <c r="AV386" s="176"/>
      <c r="AW386" s="176" t="str">
        <f>IF(AND('Overflow Report'!$L384="Release [Sewer], Dry Weather",'Overflow Report'!$AA384="January"),'Overflow Report'!$N384,"0")</f>
        <v>0</v>
      </c>
      <c r="AX386" s="176" t="str">
        <f>IF(AND('Overflow Report'!$L384="Release [Sewer], Dry Weather",'Overflow Report'!$AA384="February"),'Overflow Report'!$N384,"0")</f>
        <v>0</v>
      </c>
      <c r="AY386" s="176" t="str">
        <f>IF(AND('Overflow Report'!$L384="Release [Sewer], Dry Weather",'Overflow Report'!$AA384="March"),'Overflow Report'!$N384,"0")</f>
        <v>0</v>
      </c>
      <c r="AZ386" s="176" t="str">
        <f>IF(AND('Overflow Report'!$L384="Release [Sewer], Dry Weather",'Overflow Report'!$AA384="April"),'Overflow Report'!$N384,"0")</f>
        <v>0</v>
      </c>
      <c r="BA386" s="176" t="str">
        <f>IF(AND('Overflow Report'!$L384="Release [Sewer], Dry Weather",'Overflow Report'!$AA384="May"),'Overflow Report'!$N384,"0")</f>
        <v>0</v>
      </c>
      <c r="BB386" s="176" t="str">
        <f>IF(AND('Overflow Report'!$L384="Release [Sewer], Dry Weather",'Overflow Report'!$AA384="June"),'Overflow Report'!$N384,"0")</f>
        <v>0</v>
      </c>
      <c r="BC386" s="176" t="str">
        <f>IF(AND('Overflow Report'!$L384="Release [Sewer], Dry Weather",'Overflow Report'!$AA384="July"),'Overflow Report'!$N384,"0")</f>
        <v>0</v>
      </c>
      <c r="BD386" s="176" t="str">
        <f>IF(AND('Overflow Report'!$L384="Release [Sewer], Dry Weather",'Overflow Report'!$AA384="August"),'Overflow Report'!$N384,"0")</f>
        <v>0</v>
      </c>
      <c r="BE386" s="176" t="str">
        <f>IF(AND('Overflow Report'!$L384="Release [Sewer], Dry Weather",'Overflow Report'!$AA384="September"),'Overflow Report'!$N384,"0")</f>
        <v>0</v>
      </c>
      <c r="BF386" s="176" t="str">
        <f>IF(AND('Overflow Report'!$L384="Release [Sewer], Dry Weather",'Overflow Report'!$AA384="October"),'Overflow Report'!$N384,"0")</f>
        <v>0</v>
      </c>
      <c r="BG386" s="176" t="str">
        <f>IF(AND('Overflow Report'!$L384="Release [Sewer], Dry Weather",'Overflow Report'!$AA384="November"),'Overflow Report'!$N384,"0")</f>
        <v>0</v>
      </c>
      <c r="BH386" s="176" t="str">
        <f>IF(AND('Overflow Report'!$L384="Release [Sewer], Dry Weather",'Overflow Report'!$AA384="December"),'Overflow Report'!$N384,"0")</f>
        <v>0</v>
      </c>
      <c r="BI386" s="176"/>
      <c r="BJ386" s="176" t="str">
        <f>IF(AND('Overflow Report'!$L384="Release [Sewer], Wet Weather",'Overflow Report'!$AA384="January"),'Overflow Report'!$N384,"0")</f>
        <v>0</v>
      </c>
      <c r="BK386" s="176" t="str">
        <f>IF(AND('Overflow Report'!$L384="Release [Sewer], Wet Weather",'Overflow Report'!$AA384="February"),'Overflow Report'!$N384,"0")</f>
        <v>0</v>
      </c>
      <c r="BL386" s="176" t="str">
        <f>IF(AND('Overflow Report'!$L384="Release [Sewer], Wet Weather",'Overflow Report'!$AA384="March"),'Overflow Report'!$N384,"0")</f>
        <v>0</v>
      </c>
      <c r="BM386" s="176" t="str">
        <f>IF(AND('Overflow Report'!$L384="Release [Sewer], Wet Weather",'Overflow Report'!$AA384="April"),'Overflow Report'!$N384,"0")</f>
        <v>0</v>
      </c>
      <c r="BN386" s="176" t="str">
        <f>IF(AND('Overflow Report'!$L384="Release [Sewer], Wet Weather",'Overflow Report'!$AA384="May"),'Overflow Report'!$N384,"0")</f>
        <v>0</v>
      </c>
      <c r="BO386" s="176" t="str">
        <f>IF(AND('Overflow Report'!$L384="Release [Sewer], Wet Weather",'Overflow Report'!$AA384="June"),'Overflow Report'!$N384,"0")</f>
        <v>0</v>
      </c>
      <c r="BP386" s="176" t="str">
        <f>IF(AND('Overflow Report'!$L384="Release [Sewer], Wet Weather",'Overflow Report'!$AA384="July"),'Overflow Report'!$N384,"0")</f>
        <v>0</v>
      </c>
      <c r="BQ386" s="176" t="str">
        <f>IF(AND('Overflow Report'!$L384="Release [Sewer], Wet Weather",'Overflow Report'!$AA384="August"),'Overflow Report'!$N384,"0")</f>
        <v>0</v>
      </c>
      <c r="BR386" s="176" t="str">
        <f>IF(AND('Overflow Report'!$L384="Release [Sewer], Wet Weather",'Overflow Report'!$AA384="September"),'Overflow Report'!$N384,"0")</f>
        <v>0</v>
      </c>
      <c r="BS386" s="176" t="str">
        <f>IF(AND('Overflow Report'!$L384="Release [Sewer], Wet Weather",'Overflow Report'!$AA384="October"),'Overflow Report'!$N384,"0")</f>
        <v>0</v>
      </c>
      <c r="BT386" s="176" t="str">
        <f>IF(AND('Overflow Report'!$L384="Release [Sewer], Wet Weather",'Overflow Report'!$AA384="November"),'Overflow Report'!$N384,"0")</f>
        <v>0</v>
      </c>
      <c r="BU386" s="176" t="str">
        <f>IF(AND('Overflow Report'!$L384="Release [Sewer], Wet Weather",'Overflow Report'!$AA384="December"),'Overflow Report'!$N384,"0")</f>
        <v>0</v>
      </c>
      <c r="BV386" s="176"/>
      <c r="BW386" s="176"/>
      <c r="BX386" s="176"/>
      <c r="BY386" s="176"/>
      <c r="BZ386" s="176"/>
      <c r="CA386" s="176"/>
      <c r="CB386" s="176"/>
      <c r="CC386" s="176"/>
      <c r="CD386" s="176"/>
      <c r="CE386" s="176"/>
      <c r="CF386" s="176"/>
      <c r="CG386" s="176"/>
      <c r="CH386" s="176"/>
      <c r="CI386" s="176"/>
      <c r="CJ386" s="176"/>
      <c r="DK386" s="159"/>
      <c r="DL386" s="159"/>
      <c r="DM386" s="159"/>
      <c r="DN386" s="159"/>
      <c r="DO386" s="159"/>
      <c r="DP386" s="159"/>
      <c r="DQ386" s="159"/>
      <c r="DR386" s="159"/>
      <c r="DS386" s="159"/>
      <c r="DT386" s="159"/>
      <c r="DU386" s="159"/>
      <c r="DV386" s="159"/>
      <c r="DW386" s="159"/>
      <c r="DX386" s="159"/>
    </row>
    <row r="387" spans="3:128" s="173" customFormat="1" ht="15">
      <c r="C387" s="174"/>
      <c r="D387" s="174"/>
      <c r="E387" s="174"/>
      <c r="R387" s="176"/>
      <c r="S387" s="176"/>
      <c r="T387" s="176"/>
      <c r="U387" s="176"/>
      <c r="V387" s="176"/>
      <c r="W387" s="176" t="str">
        <f>IF(AND('Overflow Report'!$L385="SSO, Dry Weather",'Overflow Report'!$AA385="January"),'Overflow Report'!$N385,"0")</f>
        <v>0</v>
      </c>
      <c r="X387" s="176" t="str">
        <f>IF(AND('Overflow Report'!$L385="SSO, Dry Weather",'Overflow Report'!$AA385="February"),'Overflow Report'!$N385,"0")</f>
        <v>0</v>
      </c>
      <c r="Y387" s="176" t="str">
        <f>IF(AND('Overflow Report'!$L385="SSO, Dry Weather",'Overflow Report'!$AA385="March"),'Overflow Report'!$N385,"0")</f>
        <v>0</v>
      </c>
      <c r="Z387" s="176" t="str">
        <f>IF(AND('Overflow Report'!$L385="SSO, Dry Weather",'Overflow Report'!$AA385="April"),'Overflow Report'!$N385,"0")</f>
        <v>0</v>
      </c>
      <c r="AA387" s="176" t="str">
        <f>IF(AND('Overflow Report'!$L385="SSO, Dry Weather",'Overflow Report'!$AA385="May"),'Overflow Report'!$N385,"0")</f>
        <v>0</v>
      </c>
      <c r="AB387" s="176" t="str">
        <f>IF(AND('Overflow Report'!$L385="SSO, Dry Weather",'Overflow Report'!$AA385="June"),'Overflow Report'!$N385,"0")</f>
        <v>0</v>
      </c>
      <c r="AC387" s="176" t="str">
        <f>IF(AND('Overflow Report'!$L385="SSO, Dry Weather",'Overflow Report'!$AA385="July"),'Overflow Report'!$N385,"0")</f>
        <v>0</v>
      </c>
      <c r="AD387" s="176" t="str">
        <f>IF(AND('Overflow Report'!$L385="SSO, Dry Weather",'Overflow Report'!$AA385="August"),'Overflow Report'!$N385,"0")</f>
        <v>0</v>
      </c>
      <c r="AE387" s="176" t="str">
        <f>IF(AND('Overflow Report'!$L385="SSO, Dry Weather",'Overflow Report'!$AA385="September"),'Overflow Report'!$N385,"0")</f>
        <v>0</v>
      </c>
      <c r="AF387" s="176" t="str">
        <f>IF(AND('Overflow Report'!$L385="SSO, Dry Weather",'Overflow Report'!$AA385="October"),'Overflow Report'!$N385,"0")</f>
        <v>0</v>
      </c>
      <c r="AG387" s="176" t="str">
        <f>IF(AND('Overflow Report'!$L385="SSO, Dry Weather",'Overflow Report'!$AA385="November"),'Overflow Report'!$N385,"0")</f>
        <v>0</v>
      </c>
      <c r="AH387" s="176" t="str">
        <f>IF(AND('Overflow Report'!$L385="SSO, Dry Weather",'Overflow Report'!$AA385="December"),'Overflow Report'!$N385,"0")</f>
        <v>0</v>
      </c>
      <c r="AI387" s="176"/>
      <c r="AJ387" s="176" t="str">
        <f>IF(AND('Overflow Report'!$L385="SSO, Wet Weather",'Overflow Report'!$AA385="January"),'Overflow Report'!$N385,"0")</f>
        <v>0</v>
      </c>
      <c r="AK387" s="176" t="str">
        <f>IF(AND('Overflow Report'!$L385="SSO, Wet Weather",'Overflow Report'!$AA385="February"),'Overflow Report'!$N385,"0")</f>
        <v>0</v>
      </c>
      <c r="AL387" s="176" t="str">
        <f>IF(AND('Overflow Report'!$L385="SSO, Wet Weather",'Overflow Report'!$AA385="March"),'Overflow Report'!$N385,"0")</f>
        <v>0</v>
      </c>
      <c r="AM387" s="176" t="str">
        <f>IF(AND('Overflow Report'!$L385="SSO, Wet Weather",'Overflow Report'!$AA385="April"),'Overflow Report'!$N385,"0")</f>
        <v>0</v>
      </c>
      <c r="AN387" s="176" t="str">
        <f>IF(AND('Overflow Report'!$L385="SSO, Wet Weather",'Overflow Report'!$AA385="May"),'Overflow Report'!$N385,"0")</f>
        <v>0</v>
      </c>
      <c r="AO387" s="176" t="str">
        <f>IF(AND('Overflow Report'!$L385="SSO, Wet Weather",'Overflow Report'!$AA385="June"),'Overflow Report'!$N385,"0")</f>
        <v>0</v>
      </c>
      <c r="AP387" s="176" t="str">
        <f>IF(AND('Overflow Report'!$L385="SSO, Wet Weather",'Overflow Report'!$AA385="July"),'Overflow Report'!$N385,"0")</f>
        <v>0</v>
      </c>
      <c r="AQ387" s="176" t="str">
        <f>IF(AND('Overflow Report'!$L385="SSO, Wet Weather",'Overflow Report'!$AA385="August"),'Overflow Report'!$N385,"0")</f>
        <v>0</v>
      </c>
      <c r="AR387" s="176" t="str">
        <f>IF(AND('Overflow Report'!$L385="SSO, Wet Weather",'Overflow Report'!$AA385="September"),'Overflow Report'!$N385,"0")</f>
        <v>0</v>
      </c>
      <c r="AS387" s="176" t="str">
        <f>IF(AND('Overflow Report'!$L385="SSO, Wet Weather",'Overflow Report'!$AA385="October"),'Overflow Report'!$N385,"0")</f>
        <v>0</v>
      </c>
      <c r="AT387" s="176" t="str">
        <f>IF(AND('Overflow Report'!$L385="SSO, Wet Weather",'Overflow Report'!$AA385="November"),'Overflow Report'!$N385,"0")</f>
        <v>0</v>
      </c>
      <c r="AU387" s="176" t="str">
        <f>IF(AND('Overflow Report'!$L385="SSO, Wet Weather",'Overflow Report'!$AA385="December"),'Overflow Report'!$N385,"0")</f>
        <v>0</v>
      </c>
      <c r="AV387" s="176"/>
      <c r="AW387" s="176" t="str">
        <f>IF(AND('Overflow Report'!$L385="Release [Sewer], Dry Weather",'Overflow Report'!$AA385="January"),'Overflow Report'!$N385,"0")</f>
        <v>0</v>
      </c>
      <c r="AX387" s="176" t="str">
        <f>IF(AND('Overflow Report'!$L385="Release [Sewer], Dry Weather",'Overflow Report'!$AA385="February"),'Overflow Report'!$N385,"0")</f>
        <v>0</v>
      </c>
      <c r="AY387" s="176" t="str">
        <f>IF(AND('Overflow Report'!$L385="Release [Sewer], Dry Weather",'Overflow Report'!$AA385="March"),'Overflow Report'!$N385,"0")</f>
        <v>0</v>
      </c>
      <c r="AZ387" s="176" t="str">
        <f>IF(AND('Overflow Report'!$L385="Release [Sewer], Dry Weather",'Overflow Report'!$AA385="April"),'Overflow Report'!$N385,"0")</f>
        <v>0</v>
      </c>
      <c r="BA387" s="176" t="str">
        <f>IF(AND('Overflow Report'!$L385="Release [Sewer], Dry Weather",'Overflow Report'!$AA385="May"),'Overflow Report'!$N385,"0")</f>
        <v>0</v>
      </c>
      <c r="BB387" s="176" t="str">
        <f>IF(AND('Overflow Report'!$L385="Release [Sewer], Dry Weather",'Overflow Report'!$AA385="June"),'Overflow Report'!$N385,"0")</f>
        <v>0</v>
      </c>
      <c r="BC387" s="176" t="str">
        <f>IF(AND('Overflow Report'!$L385="Release [Sewer], Dry Weather",'Overflow Report'!$AA385="July"),'Overflow Report'!$N385,"0")</f>
        <v>0</v>
      </c>
      <c r="BD387" s="176" t="str">
        <f>IF(AND('Overflow Report'!$L385="Release [Sewer], Dry Weather",'Overflow Report'!$AA385="August"),'Overflow Report'!$N385,"0")</f>
        <v>0</v>
      </c>
      <c r="BE387" s="176" t="str">
        <f>IF(AND('Overflow Report'!$L385="Release [Sewer], Dry Weather",'Overflow Report'!$AA385="September"),'Overflow Report'!$N385,"0")</f>
        <v>0</v>
      </c>
      <c r="BF387" s="176" t="str">
        <f>IF(AND('Overflow Report'!$L385="Release [Sewer], Dry Weather",'Overflow Report'!$AA385="October"),'Overflow Report'!$N385,"0")</f>
        <v>0</v>
      </c>
      <c r="BG387" s="176" t="str">
        <f>IF(AND('Overflow Report'!$L385="Release [Sewer], Dry Weather",'Overflow Report'!$AA385="November"),'Overflow Report'!$N385,"0")</f>
        <v>0</v>
      </c>
      <c r="BH387" s="176" t="str">
        <f>IF(AND('Overflow Report'!$L385="Release [Sewer], Dry Weather",'Overflow Report'!$AA385="December"),'Overflow Report'!$N385,"0")</f>
        <v>0</v>
      </c>
      <c r="BI387" s="176"/>
      <c r="BJ387" s="176" t="str">
        <f>IF(AND('Overflow Report'!$L385="Release [Sewer], Wet Weather",'Overflow Report'!$AA385="January"),'Overflow Report'!$N385,"0")</f>
        <v>0</v>
      </c>
      <c r="BK387" s="176" t="str">
        <f>IF(AND('Overflow Report'!$L385="Release [Sewer], Wet Weather",'Overflow Report'!$AA385="February"),'Overflow Report'!$N385,"0")</f>
        <v>0</v>
      </c>
      <c r="BL387" s="176" t="str">
        <f>IF(AND('Overflow Report'!$L385="Release [Sewer], Wet Weather",'Overflow Report'!$AA385="March"),'Overflow Report'!$N385,"0")</f>
        <v>0</v>
      </c>
      <c r="BM387" s="176" t="str">
        <f>IF(AND('Overflow Report'!$L385="Release [Sewer], Wet Weather",'Overflow Report'!$AA385="April"),'Overflow Report'!$N385,"0")</f>
        <v>0</v>
      </c>
      <c r="BN387" s="176" t="str">
        <f>IF(AND('Overflow Report'!$L385="Release [Sewer], Wet Weather",'Overflow Report'!$AA385="May"),'Overflow Report'!$N385,"0")</f>
        <v>0</v>
      </c>
      <c r="BO387" s="176" t="str">
        <f>IF(AND('Overflow Report'!$L385="Release [Sewer], Wet Weather",'Overflow Report'!$AA385="June"),'Overflow Report'!$N385,"0")</f>
        <v>0</v>
      </c>
      <c r="BP387" s="176" t="str">
        <f>IF(AND('Overflow Report'!$L385="Release [Sewer], Wet Weather",'Overflow Report'!$AA385="July"),'Overflow Report'!$N385,"0")</f>
        <v>0</v>
      </c>
      <c r="BQ387" s="176" t="str">
        <f>IF(AND('Overflow Report'!$L385="Release [Sewer], Wet Weather",'Overflow Report'!$AA385="August"),'Overflow Report'!$N385,"0")</f>
        <v>0</v>
      </c>
      <c r="BR387" s="176" t="str">
        <f>IF(AND('Overflow Report'!$L385="Release [Sewer], Wet Weather",'Overflow Report'!$AA385="September"),'Overflow Report'!$N385,"0")</f>
        <v>0</v>
      </c>
      <c r="BS387" s="176" t="str">
        <f>IF(AND('Overflow Report'!$L385="Release [Sewer], Wet Weather",'Overflow Report'!$AA385="October"),'Overflow Report'!$N385,"0")</f>
        <v>0</v>
      </c>
      <c r="BT387" s="176" t="str">
        <f>IF(AND('Overflow Report'!$L385="Release [Sewer], Wet Weather",'Overflow Report'!$AA385="November"),'Overflow Report'!$N385,"0")</f>
        <v>0</v>
      </c>
      <c r="BU387" s="176" t="str">
        <f>IF(AND('Overflow Report'!$L385="Release [Sewer], Wet Weather",'Overflow Report'!$AA385="December"),'Overflow Report'!$N385,"0")</f>
        <v>0</v>
      </c>
      <c r="BV387" s="176"/>
      <c r="BW387" s="176"/>
      <c r="BX387" s="176"/>
      <c r="BY387" s="176"/>
      <c r="BZ387" s="176"/>
      <c r="CA387" s="176"/>
      <c r="CB387" s="176"/>
      <c r="CC387" s="176"/>
      <c r="CD387" s="176"/>
      <c r="CE387" s="176"/>
      <c r="CF387" s="176"/>
      <c r="CG387" s="176"/>
      <c r="CH387" s="176"/>
      <c r="CI387" s="176"/>
      <c r="CJ387" s="176"/>
      <c r="DK387" s="159"/>
      <c r="DL387" s="159"/>
      <c r="DM387" s="159"/>
      <c r="DN387" s="159"/>
      <c r="DO387" s="159"/>
      <c r="DP387" s="159"/>
      <c r="DQ387" s="159"/>
      <c r="DR387" s="159"/>
      <c r="DS387" s="159"/>
      <c r="DT387" s="159"/>
      <c r="DU387" s="159"/>
      <c r="DV387" s="159"/>
      <c r="DW387" s="159"/>
      <c r="DX387" s="159"/>
    </row>
    <row r="388" spans="3:128" s="173" customFormat="1" ht="15">
      <c r="C388" s="174"/>
      <c r="D388" s="174"/>
      <c r="E388" s="174"/>
      <c r="R388" s="176"/>
      <c r="S388" s="176"/>
      <c r="T388" s="176"/>
      <c r="U388" s="176"/>
      <c r="V388" s="176"/>
      <c r="W388" s="176" t="str">
        <f>IF(AND('Overflow Report'!$L386="SSO, Dry Weather",'Overflow Report'!$AA386="January"),'Overflow Report'!$N386,"0")</f>
        <v>0</v>
      </c>
      <c r="X388" s="176" t="str">
        <f>IF(AND('Overflow Report'!$L386="SSO, Dry Weather",'Overflow Report'!$AA386="February"),'Overflow Report'!$N386,"0")</f>
        <v>0</v>
      </c>
      <c r="Y388" s="176" t="str">
        <f>IF(AND('Overflow Report'!$L386="SSO, Dry Weather",'Overflow Report'!$AA386="March"),'Overflow Report'!$N386,"0")</f>
        <v>0</v>
      </c>
      <c r="Z388" s="176" t="str">
        <f>IF(AND('Overflow Report'!$L386="SSO, Dry Weather",'Overflow Report'!$AA386="April"),'Overflow Report'!$N386,"0")</f>
        <v>0</v>
      </c>
      <c r="AA388" s="176" t="str">
        <f>IF(AND('Overflow Report'!$L386="SSO, Dry Weather",'Overflow Report'!$AA386="May"),'Overflow Report'!$N386,"0")</f>
        <v>0</v>
      </c>
      <c r="AB388" s="176" t="str">
        <f>IF(AND('Overflow Report'!$L386="SSO, Dry Weather",'Overflow Report'!$AA386="June"),'Overflow Report'!$N386,"0")</f>
        <v>0</v>
      </c>
      <c r="AC388" s="176" t="str">
        <f>IF(AND('Overflow Report'!$L386="SSO, Dry Weather",'Overflow Report'!$AA386="July"),'Overflow Report'!$N386,"0")</f>
        <v>0</v>
      </c>
      <c r="AD388" s="176" t="str">
        <f>IF(AND('Overflow Report'!$L386="SSO, Dry Weather",'Overflow Report'!$AA386="August"),'Overflow Report'!$N386,"0")</f>
        <v>0</v>
      </c>
      <c r="AE388" s="176" t="str">
        <f>IF(AND('Overflow Report'!$L386="SSO, Dry Weather",'Overflow Report'!$AA386="September"),'Overflow Report'!$N386,"0")</f>
        <v>0</v>
      </c>
      <c r="AF388" s="176" t="str">
        <f>IF(AND('Overflow Report'!$L386="SSO, Dry Weather",'Overflow Report'!$AA386="October"),'Overflow Report'!$N386,"0")</f>
        <v>0</v>
      </c>
      <c r="AG388" s="176" t="str">
        <f>IF(AND('Overflow Report'!$L386="SSO, Dry Weather",'Overflow Report'!$AA386="November"),'Overflow Report'!$N386,"0")</f>
        <v>0</v>
      </c>
      <c r="AH388" s="176" t="str">
        <f>IF(AND('Overflow Report'!$L386="SSO, Dry Weather",'Overflow Report'!$AA386="December"),'Overflow Report'!$N386,"0")</f>
        <v>0</v>
      </c>
      <c r="AI388" s="176"/>
      <c r="AJ388" s="176" t="str">
        <f>IF(AND('Overflow Report'!$L386="SSO, Wet Weather",'Overflow Report'!$AA386="January"),'Overflow Report'!$N386,"0")</f>
        <v>0</v>
      </c>
      <c r="AK388" s="176" t="str">
        <f>IF(AND('Overflow Report'!$L386="SSO, Wet Weather",'Overflow Report'!$AA386="February"),'Overflow Report'!$N386,"0")</f>
        <v>0</v>
      </c>
      <c r="AL388" s="176" t="str">
        <f>IF(AND('Overflow Report'!$L386="SSO, Wet Weather",'Overflow Report'!$AA386="March"),'Overflow Report'!$N386,"0")</f>
        <v>0</v>
      </c>
      <c r="AM388" s="176" t="str">
        <f>IF(AND('Overflow Report'!$L386="SSO, Wet Weather",'Overflow Report'!$AA386="April"),'Overflow Report'!$N386,"0")</f>
        <v>0</v>
      </c>
      <c r="AN388" s="176" t="str">
        <f>IF(AND('Overflow Report'!$L386="SSO, Wet Weather",'Overflow Report'!$AA386="May"),'Overflow Report'!$N386,"0")</f>
        <v>0</v>
      </c>
      <c r="AO388" s="176" t="str">
        <f>IF(AND('Overflow Report'!$L386="SSO, Wet Weather",'Overflow Report'!$AA386="June"),'Overflow Report'!$N386,"0")</f>
        <v>0</v>
      </c>
      <c r="AP388" s="176" t="str">
        <f>IF(AND('Overflow Report'!$L386="SSO, Wet Weather",'Overflow Report'!$AA386="July"),'Overflow Report'!$N386,"0")</f>
        <v>0</v>
      </c>
      <c r="AQ388" s="176" t="str">
        <f>IF(AND('Overflow Report'!$L386="SSO, Wet Weather",'Overflow Report'!$AA386="August"),'Overflow Report'!$N386,"0")</f>
        <v>0</v>
      </c>
      <c r="AR388" s="176" t="str">
        <f>IF(AND('Overflow Report'!$L386="SSO, Wet Weather",'Overflow Report'!$AA386="September"),'Overflow Report'!$N386,"0")</f>
        <v>0</v>
      </c>
      <c r="AS388" s="176" t="str">
        <f>IF(AND('Overflow Report'!$L386="SSO, Wet Weather",'Overflow Report'!$AA386="October"),'Overflow Report'!$N386,"0")</f>
        <v>0</v>
      </c>
      <c r="AT388" s="176" t="str">
        <f>IF(AND('Overflow Report'!$L386="SSO, Wet Weather",'Overflow Report'!$AA386="November"),'Overflow Report'!$N386,"0")</f>
        <v>0</v>
      </c>
      <c r="AU388" s="176" t="str">
        <f>IF(AND('Overflow Report'!$L386="SSO, Wet Weather",'Overflow Report'!$AA386="December"),'Overflow Report'!$N386,"0")</f>
        <v>0</v>
      </c>
      <c r="AV388" s="176"/>
      <c r="AW388" s="176" t="str">
        <f>IF(AND('Overflow Report'!$L386="Release [Sewer], Dry Weather",'Overflow Report'!$AA386="January"),'Overflow Report'!$N386,"0")</f>
        <v>0</v>
      </c>
      <c r="AX388" s="176" t="str">
        <f>IF(AND('Overflow Report'!$L386="Release [Sewer], Dry Weather",'Overflow Report'!$AA386="February"),'Overflow Report'!$N386,"0")</f>
        <v>0</v>
      </c>
      <c r="AY388" s="176" t="str">
        <f>IF(AND('Overflow Report'!$L386="Release [Sewer], Dry Weather",'Overflow Report'!$AA386="March"),'Overflow Report'!$N386,"0")</f>
        <v>0</v>
      </c>
      <c r="AZ388" s="176" t="str">
        <f>IF(AND('Overflow Report'!$L386="Release [Sewer], Dry Weather",'Overflow Report'!$AA386="April"),'Overflow Report'!$N386,"0")</f>
        <v>0</v>
      </c>
      <c r="BA388" s="176" t="str">
        <f>IF(AND('Overflow Report'!$L386="Release [Sewer], Dry Weather",'Overflow Report'!$AA386="May"),'Overflow Report'!$N386,"0")</f>
        <v>0</v>
      </c>
      <c r="BB388" s="176" t="str">
        <f>IF(AND('Overflow Report'!$L386="Release [Sewer], Dry Weather",'Overflow Report'!$AA386="June"),'Overflow Report'!$N386,"0")</f>
        <v>0</v>
      </c>
      <c r="BC388" s="176" t="str">
        <f>IF(AND('Overflow Report'!$L386="Release [Sewer], Dry Weather",'Overflow Report'!$AA386="July"),'Overflow Report'!$N386,"0")</f>
        <v>0</v>
      </c>
      <c r="BD388" s="176" t="str">
        <f>IF(AND('Overflow Report'!$L386="Release [Sewer], Dry Weather",'Overflow Report'!$AA386="August"),'Overflow Report'!$N386,"0")</f>
        <v>0</v>
      </c>
      <c r="BE388" s="176" t="str">
        <f>IF(AND('Overflow Report'!$L386="Release [Sewer], Dry Weather",'Overflow Report'!$AA386="September"),'Overflow Report'!$N386,"0")</f>
        <v>0</v>
      </c>
      <c r="BF388" s="176" t="str">
        <f>IF(AND('Overflow Report'!$L386="Release [Sewer], Dry Weather",'Overflow Report'!$AA386="October"),'Overflow Report'!$N386,"0")</f>
        <v>0</v>
      </c>
      <c r="BG388" s="176" t="str">
        <f>IF(AND('Overflow Report'!$L386="Release [Sewer], Dry Weather",'Overflow Report'!$AA386="November"),'Overflow Report'!$N386,"0")</f>
        <v>0</v>
      </c>
      <c r="BH388" s="176" t="str">
        <f>IF(AND('Overflow Report'!$L386="Release [Sewer], Dry Weather",'Overflow Report'!$AA386="December"),'Overflow Report'!$N386,"0")</f>
        <v>0</v>
      </c>
      <c r="BI388" s="176"/>
      <c r="BJ388" s="176" t="str">
        <f>IF(AND('Overflow Report'!$L386="Release [Sewer], Wet Weather",'Overflow Report'!$AA386="January"),'Overflow Report'!$N386,"0")</f>
        <v>0</v>
      </c>
      <c r="BK388" s="176" t="str">
        <f>IF(AND('Overflow Report'!$L386="Release [Sewer], Wet Weather",'Overflow Report'!$AA386="February"),'Overflow Report'!$N386,"0")</f>
        <v>0</v>
      </c>
      <c r="BL388" s="176" t="str">
        <f>IF(AND('Overflow Report'!$L386="Release [Sewer], Wet Weather",'Overflow Report'!$AA386="March"),'Overflow Report'!$N386,"0")</f>
        <v>0</v>
      </c>
      <c r="BM388" s="176" t="str">
        <f>IF(AND('Overflow Report'!$L386="Release [Sewer], Wet Weather",'Overflow Report'!$AA386="April"),'Overflow Report'!$N386,"0")</f>
        <v>0</v>
      </c>
      <c r="BN388" s="176" t="str">
        <f>IF(AND('Overflow Report'!$L386="Release [Sewer], Wet Weather",'Overflow Report'!$AA386="May"),'Overflow Report'!$N386,"0")</f>
        <v>0</v>
      </c>
      <c r="BO388" s="176" t="str">
        <f>IF(AND('Overflow Report'!$L386="Release [Sewer], Wet Weather",'Overflow Report'!$AA386="June"),'Overflow Report'!$N386,"0")</f>
        <v>0</v>
      </c>
      <c r="BP388" s="176" t="str">
        <f>IF(AND('Overflow Report'!$L386="Release [Sewer], Wet Weather",'Overflow Report'!$AA386="July"),'Overflow Report'!$N386,"0")</f>
        <v>0</v>
      </c>
      <c r="BQ388" s="176" t="str">
        <f>IF(AND('Overflow Report'!$L386="Release [Sewer], Wet Weather",'Overflow Report'!$AA386="August"),'Overflow Report'!$N386,"0")</f>
        <v>0</v>
      </c>
      <c r="BR388" s="176" t="str">
        <f>IF(AND('Overflow Report'!$L386="Release [Sewer], Wet Weather",'Overflow Report'!$AA386="September"),'Overflow Report'!$N386,"0")</f>
        <v>0</v>
      </c>
      <c r="BS388" s="176" t="str">
        <f>IF(AND('Overflow Report'!$L386="Release [Sewer], Wet Weather",'Overflow Report'!$AA386="October"),'Overflow Report'!$N386,"0")</f>
        <v>0</v>
      </c>
      <c r="BT388" s="176" t="str">
        <f>IF(AND('Overflow Report'!$L386="Release [Sewer], Wet Weather",'Overflow Report'!$AA386="November"),'Overflow Report'!$N386,"0")</f>
        <v>0</v>
      </c>
      <c r="BU388" s="176" t="str">
        <f>IF(AND('Overflow Report'!$L386="Release [Sewer], Wet Weather",'Overflow Report'!$AA386="December"),'Overflow Report'!$N386,"0")</f>
        <v>0</v>
      </c>
      <c r="BV388" s="176"/>
      <c r="BW388" s="176"/>
      <c r="BX388" s="176"/>
      <c r="BY388" s="176"/>
      <c r="BZ388" s="176"/>
      <c r="CA388" s="176"/>
      <c r="CB388" s="176"/>
      <c r="CC388" s="176"/>
      <c r="CD388" s="176"/>
      <c r="CE388" s="176"/>
      <c r="CF388" s="176"/>
      <c r="CG388" s="176"/>
      <c r="CH388" s="176"/>
      <c r="CI388" s="176"/>
      <c r="CJ388" s="176"/>
      <c r="DK388" s="159"/>
      <c r="DL388" s="159"/>
      <c r="DM388" s="159"/>
      <c r="DN388" s="159"/>
      <c r="DO388" s="159"/>
      <c r="DP388" s="159"/>
      <c r="DQ388" s="159"/>
      <c r="DR388" s="159"/>
      <c r="DS388" s="159"/>
      <c r="DT388" s="159"/>
      <c r="DU388" s="159"/>
      <c r="DV388" s="159"/>
      <c r="DW388" s="159"/>
      <c r="DX388" s="159"/>
    </row>
    <row r="389" spans="3:128" s="173" customFormat="1" ht="15">
      <c r="C389" s="174"/>
      <c r="D389" s="174"/>
      <c r="E389" s="174"/>
      <c r="R389" s="176"/>
      <c r="S389" s="176"/>
      <c r="T389" s="176"/>
      <c r="U389" s="176"/>
      <c r="V389" s="176"/>
      <c r="W389" s="176" t="str">
        <f>IF(AND('Overflow Report'!$L387="SSO, Dry Weather",'Overflow Report'!$AA387="January"),'Overflow Report'!$N387,"0")</f>
        <v>0</v>
      </c>
      <c r="X389" s="176" t="str">
        <f>IF(AND('Overflow Report'!$L387="SSO, Dry Weather",'Overflow Report'!$AA387="February"),'Overflow Report'!$N387,"0")</f>
        <v>0</v>
      </c>
      <c r="Y389" s="176" t="str">
        <f>IF(AND('Overflow Report'!$L387="SSO, Dry Weather",'Overflow Report'!$AA387="March"),'Overflow Report'!$N387,"0")</f>
        <v>0</v>
      </c>
      <c r="Z389" s="176" t="str">
        <f>IF(AND('Overflow Report'!$L387="SSO, Dry Weather",'Overflow Report'!$AA387="April"),'Overflow Report'!$N387,"0")</f>
        <v>0</v>
      </c>
      <c r="AA389" s="176" t="str">
        <f>IF(AND('Overflow Report'!$L387="SSO, Dry Weather",'Overflow Report'!$AA387="May"),'Overflow Report'!$N387,"0")</f>
        <v>0</v>
      </c>
      <c r="AB389" s="176" t="str">
        <f>IF(AND('Overflow Report'!$L387="SSO, Dry Weather",'Overflow Report'!$AA387="June"),'Overflow Report'!$N387,"0")</f>
        <v>0</v>
      </c>
      <c r="AC389" s="176" t="str">
        <f>IF(AND('Overflow Report'!$L387="SSO, Dry Weather",'Overflow Report'!$AA387="July"),'Overflow Report'!$N387,"0")</f>
        <v>0</v>
      </c>
      <c r="AD389" s="176" t="str">
        <f>IF(AND('Overflow Report'!$L387="SSO, Dry Weather",'Overflow Report'!$AA387="August"),'Overflow Report'!$N387,"0")</f>
        <v>0</v>
      </c>
      <c r="AE389" s="176" t="str">
        <f>IF(AND('Overflow Report'!$L387="SSO, Dry Weather",'Overflow Report'!$AA387="September"),'Overflow Report'!$N387,"0")</f>
        <v>0</v>
      </c>
      <c r="AF389" s="176" t="str">
        <f>IF(AND('Overflow Report'!$L387="SSO, Dry Weather",'Overflow Report'!$AA387="October"),'Overflow Report'!$N387,"0")</f>
        <v>0</v>
      </c>
      <c r="AG389" s="176" t="str">
        <f>IF(AND('Overflow Report'!$L387="SSO, Dry Weather",'Overflow Report'!$AA387="November"),'Overflow Report'!$N387,"0")</f>
        <v>0</v>
      </c>
      <c r="AH389" s="176" t="str">
        <f>IF(AND('Overflow Report'!$L387="SSO, Dry Weather",'Overflow Report'!$AA387="December"),'Overflow Report'!$N387,"0")</f>
        <v>0</v>
      </c>
      <c r="AI389" s="176"/>
      <c r="AJ389" s="176" t="str">
        <f>IF(AND('Overflow Report'!$L387="SSO, Wet Weather",'Overflow Report'!$AA387="January"),'Overflow Report'!$N387,"0")</f>
        <v>0</v>
      </c>
      <c r="AK389" s="176" t="str">
        <f>IF(AND('Overflow Report'!$L387="SSO, Wet Weather",'Overflow Report'!$AA387="February"),'Overflow Report'!$N387,"0")</f>
        <v>0</v>
      </c>
      <c r="AL389" s="176" t="str">
        <f>IF(AND('Overflow Report'!$L387="SSO, Wet Weather",'Overflow Report'!$AA387="March"),'Overflow Report'!$N387,"0")</f>
        <v>0</v>
      </c>
      <c r="AM389" s="176" t="str">
        <f>IF(AND('Overflow Report'!$L387="SSO, Wet Weather",'Overflow Report'!$AA387="April"),'Overflow Report'!$N387,"0")</f>
        <v>0</v>
      </c>
      <c r="AN389" s="176" t="str">
        <f>IF(AND('Overflow Report'!$L387="SSO, Wet Weather",'Overflow Report'!$AA387="May"),'Overflow Report'!$N387,"0")</f>
        <v>0</v>
      </c>
      <c r="AO389" s="176" t="str">
        <f>IF(AND('Overflow Report'!$L387="SSO, Wet Weather",'Overflow Report'!$AA387="June"),'Overflow Report'!$N387,"0")</f>
        <v>0</v>
      </c>
      <c r="AP389" s="176" t="str">
        <f>IF(AND('Overflow Report'!$L387="SSO, Wet Weather",'Overflow Report'!$AA387="July"),'Overflow Report'!$N387,"0")</f>
        <v>0</v>
      </c>
      <c r="AQ389" s="176" t="str">
        <f>IF(AND('Overflow Report'!$L387="SSO, Wet Weather",'Overflow Report'!$AA387="August"),'Overflow Report'!$N387,"0")</f>
        <v>0</v>
      </c>
      <c r="AR389" s="176" t="str">
        <f>IF(AND('Overflow Report'!$L387="SSO, Wet Weather",'Overflow Report'!$AA387="September"),'Overflow Report'!$N387,"0")</f>
        <v>0</v>
      </c>
      <c r="AS389" s="176" t="str">
        <f>IF(AND('Overflow Report'!$L387="SSO, Wet Weather",'Overflow Report'!$AA387="October"),'Overflow Report'!$N387,"0")</f>
        <v>0</v>
      </c>
      <c r="AT389" s="176" t="str">
        <f>IF(AND('Overflow Report'!$L387="SSO, Wet Weather",'Overflow Report'!$AA387="November"),'Overflow Report'!$N387,"0")</f>
        <v>0</v>
      </c>
      <c r="AU389" s="176" t="str">
        <f>IF(AND('Overflow Report'!$L387="SSO, Wet Weather",'Overflow Report'!$AA387="December"),'Overflow Report'!$N387,"0")</f>
        <v>0</v>
      </c>
      <c r="AV389" s="176"/>
      <c r="AW389" s="176" t="str">
        <f>IF(AND('Overflow Report'!$L387="Release [Sewer], Dry Weather",'Overflow Report'!$AA387="January"),'Overflow Report'!$N387,"0")</f>
        <v>0</v>
      </c>
      <c r="AX389" s="176" t="str">
        <f>IF(AND('Overflow Report'!$L387="Release [Sewer], Dry Weather",'Overflow Report'!$AA387="February"),'Overflow Report'!$N387,"0")</f>
        <v>0</v>
      </c>
      <c r="AY389" s="176" t="str">
        <f>IF(AND('Overflow Report'!$L387="Release [Sewer], Dry Weather",'Overflow Report'!$AA387="March"),'Overflow Report'!$N387,"0")</f>
        <v>0</v>
      </c>
      <c r="AZ389" s="176" t="str">
        <f>IF(AND('Overflow Report'!$L387="Release [Sewer], Dry Weather",'Overflow Report'!$AA387="April"),'Overflow Report'!$N387,"0")</f>
        <v>0</v>
      </c>
      <c r="BA389" s="176" t="str">
        <f>IF(AND('Overflow Report'!$L387="Release [Sewer], Dry Weather",'Overflow Report'!$AA387="May"),'Overflow Report'!$N387,"0")</f>
        <v>0</v>
      </c>
      <c r="BB389" s="176" t="str">
        <f>IF(AND('Overflow Report'!$L387="Release [Sewer], Dry Weather",'Overflow Report'!$AA387="June"),'Overflow Report'!$N387,"0")</f>
        <v>0</v>
      </c>
      <c r="BC389" s="176" t="str">
        <f>IF(AND('Overflow Report'!$L387="Release [Sewer], Dry Weather",'Overflow Report'!$AA387="July"),'Overflow Report'!$N387,"0")</f>
        <v>0</v>
      </c>
      <c r="BD389" s="176" t="str">
        <f>IF(AND('Overflow Report'!$L387="Release [Sewer], Dry Weather",'Overflow Report'!$AA387="August"),'Overflow Report'!$N387,"0")</f>
        <v>0</v>
      </c>
      <c r="BE389" s="176" t="str">
        <f>IF(AND('Overflow Report'!$L387="Release [Sewer], Dry Weather",'Overflow Report'!$AA387="September"),'Overflow Report'!$N387,"0")</f>
        <v>0</v>
      </c>
      <c r="BF389" s="176" t="str">
        <f>IF(AND('Overflow Report'!$L387="Release [Sewer], Dry Weather",'Overflow Report'!$AA387="October"),'Overflow Report'!$N387,"0")</f>
        <v>0</v>
      </c>
      <c r="BG389" s="176" t="str">
        <f>IF(AND('Overflow Report'!$L387="Release [Sewer], Dry Weather",'Overflow Report'!$AA387="November"),'Overflow Report'!$N387,"0")</f>
        <v>0</v>
      </c>
      <c r="BH389" s="176" t="str">
        <f>IF(AND('Overflow Report'!$L387="Release [Sewer], Dry Weather",'Overflow Report'!$AA387="December"),'Overflow Report'!$N387,"0")</f>
        <v>0</v>
      </c>
      <c r="BI389" s="176"/>
      <c r="BJ389" s="176" t="str">
        <f>IF(AND('Overflow Report'!$L387="Release [Sewer], Wet Weather",'Overflow Report'!$AA387="January"),'Overflow Report'!$N387,"0")</f>
        <v>0</v>
      </c>
      <c r="BK389" s="176" t="str">
        <f>IF(AND('Overflow Report'!$L387="Release [Sewer], Wet Weather",'Overflow Report'!$AA387="February"),'Overflow Report'!$N387,"0")</f>
        <v>0</v>
      </c>
      <c r="BL389" s="176" t="str">
        <f>IF(AND('Overflow Report'!$L387="Release [Sewer], Wet Weather",'Overflow Report'!$AA387="March"),'Overflow Report'!$N387,"0")</f>
        <v>0</v>
      </c>
      <c r="BM389" s="176" t="str">
        <f>IF(AND('Overflow Report'!$L387="Release [Sewer], Wet Weather",'Overflow Report'!$AA387="April"),'Overflow Report'!$N387,"0")</f>
        <v>0</v>
      </c>
      <c r="BN389" s="176" t="str">
        <f>IF(AND('Overflow Report'!$L387="Release [Sewer], Wet Weather",'Overflow Report'!$AA387="May"),'Overflow Report'!$N387,"0")</f>
        <v>0</v>
      </c>
      <c r="BO389" s="176" t="str">
        <f>IF(AND('Overflow Report'!$L387="Release [Sewer], Wet Weather",'Overflow Report'!$AA387="June"),'Overflow Report'!$N387,"0")</f>
        <v>0</v>
      </c>
      <c r="BP389" s="176" t="str">
        <f>IF(AND('Overflow Report'!$L387="Release [Sewer], Wet Weather",'Overflow Report'!$AA387="July"),'Overflow Report'!$N387,"0")</f>
        <v>0</v>
      </c>
      <c r="BQ389" s="176" t="str">
        <f>IF(AND('Overflow Report'!$L387="Release [Sewer], Wet Weather",'Overflow Report'!$AA387="August"),'Overflow Report'!$N387,"0")</f>
        <v>0</v>
      </c>
      <c r="BR389" s="176" t="str">
        <f>IF(AND('Overflow Report'!$L387="Release [Sewer], Wet Weather",'Overflow Report'!$AA387="September"),'Overflow Report'!$N387,"0")</f>
        <v>0</v>
      </c>
      <c r="BS389" s="176" t="str">
        <f>IF(AND('Overflow Report'!$L387="Release [Sewer], Wet Weather",'Overflow Report'!$AA387="October"),'Overflow Report'!$N387,"0")</f>
        <v>0</v>
      </c>
      <c r="BT389" s="176" t="str">
        <f>IF(AND('Overflow Report'!$L387="Release [Sewer], Wet Weather",'Overflow Report'!$AA387="November"),'Overflow Report'!$N387,"0")</f>
        <v>0</v>
      </c>
      <c r="BU389" s="176" t="str">
        <f>IF(AND('Overflow Report'!$L387="Release [Sewer], Wet Weather",'Overflow Report'!$AA387="December"),'Overflow Report'!$N387,"0")</f>
        <v>0</v>
      </c>
      <c r="BV389" s="176"/>
      <c r="BW389" s="176"/>
      <c r="BX389" s="176"/>
      <c r="BY389" s="176"/>
      <c r="BZ389" s="176"/>
      <c r="CA389" s="176"/>
      <c r="CB389" s="176"/>
      <c r="CC389" s="176"/>
      <c r="CD389" s="176"/>
      <c r="CE389" s="176"/>
      <c r="CF389" s="176"/>
      <c r="CG389" s="176"/>
      <c r="CH389" s="176"/>
      <c r="CI389" s="176"/>
      <c r="CJ389" s="176"/>
      <c r="DK389" s="159"/>
      <c r="DL389" s="159"/>
      <c r="DM389" s="159"/>
      <c r="DN389" s="159"/>
      <c r="DO389" s="159"/>
      <c r="DP389" s="159"/>
      <c r="DQ389" s="159"/>
      <c r="DR389" s="159"/>
      <c r="DS389" s="159"/>
      <c r="DT389" s="159"/>
      <c r="DU389" s="159"/>
      <c r="DV389" s="159"/>
      <c r="DW389" s="159"/>
      <c r="DX389" s="159"/>
    </row>
    <row r="390" spans="3:128" s="173" customFormat="1" ht="15">
      <c r="C390" s="174"/>
      <c r="D390" s="174"/>
      <c r="E390" s="174"/>
      <c r="R390" s="176"/>
      <c r="S390" s="176"/>
      <c r="T390" s="176"/>
      <c r="U390" s="176"/>
      <c r="V390" s="176"/>
      <c r="W390" s="176" t="str">
        <f>IF(AND('Overflow Report'!$L388="SSO, Dry Weather",'Overflow Report'!$AA388="January"),'Overflow Report'!$N388,"0")</f>
        <v>0</v>
      </c>
      <c r="X390" s="176" t="str">
        <f>IF(AND('Overflow Report'!$L388="SSO, Dry Weather",'Overflow Report'!$AA388="February"),'Overflow Report'!$N388,"0")</f>
        <v>0</v>
      </c>
      <c r="Y390" s="176" t="str">
        <f>IF(AND('Overflow Report'!$L388="SSO, Dry Weather",'Overflow Report'!$AA388="March"),'Overflow Report'!$N388,"0")</f>
        <v>0</v>
      </c>
      <c r="Z390" s="176" t="str">
        <f>IF(AND('Overflow Report'!$L388="SSO, Dry Weather",'Overflow Report'!$AA388="April"),'Overflow Report'!$N388,"0")</f>
        <v>0</v>
      </c>
      <c r="AA390" s="176" t="str">
        <f>IF(AND('Overflow Report'!$L388="SSO, Dry Weather",'Overflow Report'!$AA388="May"),'Overflow Report'!$N388,"0")</f>
        <v>0</v>
      </c>
      <c r="AB390" s="176" t="str">
        <f>IF(AND('Overflow Report'!$L388="SSO, Dry Weather",'Overflow Report'!$AA388="June"),'Overflow Report'!$N388,"0")</f>
        <v>0</v>
      </c>
      <c r="AC390" s="176" t="str">
        <f>IF(AND('Overflow Report'!$L388="SSO, Dry Weather",'Overflow Report'!$AA388="July"),'Overflow Report'!$N388,"0")</f>
        <v>0</v>
      </c>
      <c r="AD390" s="176" t="str">
        <f>IF(AND('Overflow Report'!$L388="SSO, Dry Weather",'Overflow Report'!$AA388="August"),'Overflow Report'!$N388,"0")</f>
        <v>0</v>
      </c>
      <c r="AE390" s="176" t="str">
        <f>IF(AND('Overflow Report'!$L388="SSO, Dry Weather",'Overflow Report'!$AA388="September"),'Overflow Report'!$N388,"0")</f>
        <v>0</v>
      </c>
      <c r="AF390" s="176" t="str">
        <f>IF(AND('Overflow Report'!$L388="SSO, Dry Weather",'Overflow Report'!$AA388="October"),'Overflow Report'!$N388,"0")</f>
        <v>0</v>
      </c>
      <c r="AG390" s="176" t="str">
        <f>IF(AND('Overflow Report'!$L388="SSO, Dry Weather",'Overflow Report'!$AA388="November"),'Overflow Report'!$N388,"0")</f>
        <v>0</v>
      </c>
      <c r="AH390" s="176" t="str">
        <f>IF(AND('Overflow Report'!$L388="SSO, Dry Weather",'Overflow Report'!$AA388="December"),'Overflow Report'!$N388,"0")</f>
        <v>0</v>
      </c>
      <c r="AI390" s="176"/>
      <c r="AJ390" s="176" t="str">
        <f>IF(AND('Overflow Report'!$L388="SSO, Wet Weather",'Overflow Report'!$AA388="January"),'Overflow Report'!$N388,"0")</f>
        <v>0</v>
      </c>
      <c r="AK390" s="176" t="str">
        <f>IF(AND('Overflow Report'!$L388="SSO, Wet Weather",'Overflow Report'!$AA388="February"),'Overflow Report'!$N388,"0")</f>
        <v>0</v>
      </c>
      <c r="AL390" s="176" t="str">
        <f>IF(AND('Overflow Report'!$L388="SSO, Wet Weather",'Overflow Report'!$AA388="March"),'Overflow Report'!$N388,"0")</f>
        <v>0</v>
      </c>
      <c r="AM390" s="176" t="str">
        <f>IF(AND('Overflow Report'!$L388="SSO, Wet Weather",'Overflow Report'!$AA388="April"),'Overflow Report'!$N388,"0")</f>
        <v>0</v>
      </c>
      <c r="AN390" s="176" t="str">
        <f>IF(AND('Overflow Report'!$L388="SSO, Wet Weather",'Overflow Report'!$AA388="May"),'Overflow Report'!$N388,"0")</f>
        <v>0</v>
      </c>
      <c r="AO390" s="176" t="str">
        <f>IF(AND('Overflow Report'!$L388="SSO, Wet Weather",'Overflow Report'!$AA388="June"),'Overflow Report'!$N388,"0")</f>
        <v>0</v>
      </c>
      <c r="AP390" s="176" t="str">
        <f>IF(AND('Overflow Report'!$L388="SSO, Wet Weather",'Overflow Report'!$AA388="July"),'Overflow Report'!$N388,"0")</f>
        <v>0</v>
      </c>
      <c r="AQ390" s="176" t="str">
        <f>IF(AND('Overflow Report'!$L388="SSO, Wet Weather",'Overflow Report'!$AA388="August"),'Overflow Report'!$N388,"0")</f>
        <v>0</v>
      </c>
      <c r="AR390" s="176" t="str">
        <f>IF(AND('Overflow Report'!$L388="SSO, Wet Weather",'Overflow Report'!$AA388="September"),'Overflow Report'!$N388,"0")</f>
        <v>0</v>
      </c>
      <c r="AS390" s="176" t="str">
        <f>IF(AND('Overflow Report'!$L388="SSO, Wet Weather",'Overflow Report'!$AA388="October"),'Overflow Report'!$N388,"0")</f>
        <v>0</v>
      </c>
      <c r="AT390" s="176" t="str">
        <f>IF(AND('Overflow Report'!$L388="SSO, Wet Weather",'Overflow Report'!$AA388="November"),'Overflow Report'!$N388,"0")</f>
        <v>0</v>
      </c>
      <c r="AU390" s="176" t="str">
        <f>IF(AND('Overflow Report'!$L388="SSO, Wet Weather",'Overflow Report'!$AA388="December"),'Overflow Report'!$N388,"0")</f>
        <v>0</v>
      </c>
      <c r="AV390" s="176"/>
      <c r="AW390" s="176" t="str">
        <f>IF(AND('Overflow Report'!$L388="Release [Sewer], Dry Weather",'Overflow Report'!$AA388="January"),'Overflow Report'!$N388,"0")</f>
        <v>0</v>
      </c>
      <c r="AX390" s="176" t="str">
        <f>IF(AND('Overflow Report'!$L388="Release [Sewer], Dry Weather",'Overflow Report'!$AA388="February"),'Overflow Report'!$N388,"0")</f>
        <v>0</v>
      </c>
      <c r="AY390" s="176" t="str">
        <f>IF(AND('Overflow Report'!$L388="Release [Sewer], Dry Weather",'Overflow Report'!$AA388="March"),'Overflow Report'!$N388,"0")</f>
        <v>0</v>
      </c>
      <c r="AZ390" s="176" t="str">
        <f>IF(AND('Overflow Report'!$L388="Release [Sewer], Dry Weather",'Overflow Report'!$AA388="April"),'Overflow Report'!$N388,"0")</f>
        <v>0</v>
      </c>
      <c r="BA390" s="176" t="str">
        <f>IF(AND('Overflow Report'!$L388="Release [Sewer], Dry Weather",'Overflow Report'!$AA388="May"),'Overflow Report'!$N388,"0")</f>
        <v>0</v>
      </c>
      <c r="BB390" s="176" t="str">
        <f>IF(AND('Overflow Report'!$L388="Release [Sewer], Dry Weather",'Overflow Report'!$AA388="June"),'Overflow Report'!$N388,"0")</f>
        <v>0</v>
      </c>
      <c r="BC390" s="176" t="str">
        <f>IF(AND('Overflow Report'!$L388="Release [Sewer], Dry Weather",'Overflow Report'!$AA388="July"),'Overflow Report'!$N388,"0")</f>
        <v>0</v>
      </c>
      <c r="BD390" s="176" t="str">
        <f>IF(AND('Overflow Report'!$L388="Release [Sewer], Dry Weather",'Overflow Report'!$AA388="August"),'Overflow Report'!$N388,"0")</f>
        <v>0</v>
      </c>
      <c r="BE390" s="176" t="str">
        <f>IF(AND('Overflow Report'!$L388="Release [Sewer], Dry Weather",'Overflow Report'!$AA388="September"),'Overflow Report'!$N388,"0")</f>
        <v>0</v>
      </c>
      <c r="BF390" s="176" t="str">
        <f>IF(AND('Overflow Report'!$L388="Release [Sewer], Dry Weather",'Overflow Report'!$AA388="October"),'Overflow Report'!$N388,"0")</f>
        <v>0</v>
      </c>
      <c r="BG390" s="176" t="str">
        <f>IF(AND('Overflow Report'!$L388="Release [Sewer], Dry Weather",'Overflow Report'!$AA388="November"),'Overflow Report'!$N388,"0")</f>
        <v>0</v>
      </c>
      <c r="BH390" s="176" t="str">
        <f>IF(AND('Overflow Report'!$L388="Release [Sewer], Dry Weather",'Overflow Report'!$AA388="December"),'Overflow Report'!$N388,"0")</f>
        <v>0</v>
      </c>
      <c r="BI390" s="176"/>
      <c r="BJ390" s="176" t="str">
        <f>IF(AND('Overflow Report'!$L388="Release [Sewer], Wet Weather",'Overflow Report'!$AA388="January"),'Overflow Report'!$N388,"0")</f>
        <v>0</v>
      </c>
      <c r="BK390" s="176" t="str">
        <f>IF(AND('Overflow Report'!$L388="Release [Sewer], Wet Weather",'Overflow Report'!$AA388="February"),'Overflow Report'!$N388,"0")</f>
        <v>0</v>
      </c>
      <c r="BL390" s="176" t="str">
        <f>IF(AND('Overflow Report'!$L388="Release [Sewer], Wet Weather",'Overflow Report'!$AA388="March"),'Overflow Report'!$N388,"0")</f>
        <v>0</v>
      </c>
      <c r="BM390" s="176" t="str">
        <f>IF(AND('Overflow Report'!$L388="Release [Sewer], Wet Weather",'Overflow Report'!$AA388="April"),'Overflow Report'!$N388,"0")</f>
        <v>0</v>
      </c>
      <c r="BN390" s="176" t="str">
        <f>IF(AND('Overflow Report'!$L388="Release [Sewer], Wet Weather",'Overflow Report'!$AA388="May"),'Overflow Report'!$N388,"0")</f>
        <v>0</v>
      </c>
      <c r="BO390" s="176" t="str">
        <f>IF(AND('Overflow Report'!$L388="Release [Sewer], Wet Weather",'Overflow Report'!$AA388="June"),'Overflow Report'!$N388,"0")</f>
        <v>0</v>
      </c>
      <c r="BP390" s="176" t="str">
        <f>IF(AND('Overflow Report'!$L388="Release [Sewer], Wet Weather",'Overflow Report'!$AA388="July"),'Overflow Report'!$N388,"0")</f>
        <v>0</v>
      </c>
      <c r="BQ390" s="176" t="str">
        <f>IF(AND('Overflow Report'!$L388="Release [Sewer], Wet Weather",'Overflow Report'!$AA388="August"),'Overflow Report'!$N388,"0")</f>
        <v>0</v>
      </c>
      <c r="BR390" s="176" t="str">
        <f>IF(AND('Overflow Report'!$L388="Release [Sewer], Wet Weather",'Overflow Report'!$AA388="September"),'Overflow Report'!$N388,"0")</f>
        <v>0</v>
      </c>
      <c r="BS390" s="176" t="str">
        <f>IF(AND('Overflow Report'!$L388="Release [Sewer], Wet Weather",'Overflow Report'!$AA388="October"),'Overflow Report'!$N388,"0")</f>
        <v>0</v>
      </c>
      <c r="BT390" s="176" t="str">
        <f>IF(AND('Overflow Report'!$L388="Release [Sewer], Wet Weather",'Overflow Report'!$AA388="November"),'Overflow Report'!$N388,"0")</f>
        <v>0</v>
      </c>
      <c r="BU390" s="176" t="str">
        <f>IF(AND('Overflow Report'!$L388="Release [Sewer], Wet Weather",'Overflow Report'!$AA388="December"),'Overflow Report'!$N388,"0")</f>
        <v>0</v>
      </c>
      <c r="BV390" s="176"/>
      <c r="BW390" s="176"/>
      <c r="BX390" s="176"/>
      <c r="BY390" s="176"/>
      <c r="BZ390" s="176"/>
      <c r="CA390" s="176"/>
      <c r="CB390" s="176"/>
      <c r="CC390" s="176"/>
      <c r="CD390" s="176"/>
      <c r="CE390" s="176"/>
      <c r="CF390" s="176"/>
      <c r="CG390" s="176"/>
      <c r="CH390" s="176"/>
      <c r="CI390" s="176"/>
      <c r="CJ390" s="176"/>
      <c r="DK390" s="159"/>
      <c r="DL390" s="159"/>
      <c r="DM390" s="159"/>
      <c r="DN390" s="159"/>
      <c r="DO390" s="159"/>
      <c r="DP390" s="159"/>
      <c r="DQ390" s="159"/>
      <c r="DR390" s="159"/>
      <c r="DS390" s="159"/>
      <c r="DT390" s="159"/>
      <c r="DU390" s="159"/>
      <c r="DV390" s="159"/>
      <c r="DW390" s="159"/>
      <c r="DX390" s="159"/>
    </row>
    <row r="391" spans="3:128" s="173" customFormat="1" ht="15">
      <c r="C391" s="174"/>
      <c r="D391" s="174"/>
      <c r="E391" s="174"/>
      <c r="R391" s="176"/>
      <c r="S391" s="176"/>
      <c r="T391" s="176"/>
      <c r="U391" s="176"/>
      <c r="V391" s="176"/>
      <c r="W391" s="176" t="str">
        <f>IF(AND('Overflow Report'!$L389="SSO, Dry Weather",'Overflow Report'!$AA389="January"),'Overflow Report'!$N389,"0")</f>
        <v>0</v>
      </c>
      <c r="X391" s="176" t="str">
        <f>IF(AND('Overflow Report'!$L389="SSO, Dry Weather",'Overflow Report'!$AA389="February"),'Overflow Report'!$N389,"0")</f>
        <v>0</v>
      </c>
      <c r="Y391" s="176" t="str">
        <f>IF(AND('Overflow Report'!$L389="SSO, Dry Weather",'Overflow Report'!$AA389="March"),'Overflow Report'!$N389,"0")</f>
        <v>0</v>
      </c>
      <c r="Z391" s="176" t="str">
        <f>IF(AND('Overflow Report'!$L389="SSO, Dry Weather",'Overflow Report'!$AA389="April"),'Overflow Report'!$N389,"0")</f>
        <v>0</v>
      </c>
      <c r="AA391" s="176" t="str">
        <f>IF(AND('Overflow Report'!$L389="SSO, Dry Weather",'Overflow Report'!$AA389="May"),'Overflow Report'!$N389,"0")</f>
        <v>0</v>
      </c>
      <c r="AB391" s="176" t="str">
        <f>IF(AND('Overflow Report'!$L389="SSO, Dry Weather",'Overflow Report'!$AA389="June"),'Overflow Report'!$N389,"0")</f>
        <v>0</v>
      </c>
      <c r="AC391" s="176" t="str">
        <f>IF(AND('Overflow Report'!$L389="SSO, Dry Weather",'Overflow Report'!$AA389="July"),'Overflow Report'!$N389,"0")</f>
        <v>0</v>
      </c>
      <c r="AD391" s="176" t="str">
        <f>IF(AND('Overflow Report'!$L389="SSO, Dry Weather",'Overflow Report'!$AA389="August"),'Overflow Report'!$N389,"0")</f>
        <v>0</v>
      </c>
      <c r="AE391" s="176" t="str">
        <f>IF(AND('Overflow Report'!$L389="SSO, Dry Weather",'Overflow Report'!$AA389="September"),'Overflow Report'!$N389,"0")</f>
        <v>0</v>
      </c>
      <c r="AF391" s="176" t="str">
        <f>IF(AND('Overflow Report'!$L389="SSO, Dry Weather",'Overflow Report'!$AA389="October"),'Overflow Report'!$N389,"0")</f>
        <v>0</v>
      </c>
      <c r="AG391" s="176" t="str">
        <f>IF(AND('Overflow Report'!$L389="SSO, Dry Weather",'Overflow Report'!$AA389="November"),'Overflow Report'!$N389,"0")</f>
        <v>0</v>
      </c>
      <c r="AH391" s="176" t="str">
        <f>IF(AND('Overflow Report'!$L389="SSO, Dry Weather",'Overflow Report'!$AA389="December"),'Overflow Report'!$N389,"0")</f>
        <v>0</v>
      </c>
      <c r="AI391" s="176"/>
      <c r="AJ391" s="176" t="str">
        <f>IF(AND('Overflow Report'!$L389="SSO, Wet Weather",'Overflow Report'!$AA389="January"),'Overflow Report'!$N389,"0")</f>
        <v>0</v>
      </c>
      <c r="AK391" s="176" t="str">
        <f>IF(AND('Overflow Report'!$L389="SSO, Wet Weather",'Overflow Report'!$AA389="February"),'Overflow Report'!$N389,"0")</f>
        <v>0</v>
      </c>
      <c r="AL391" s="176" t="str">
        <f>IF(AND('Overflow Report'!$L389="SSO, Wet Weather",'Overflow Report'!$AA389="March"),'Overflow Report'!$N389,"0")</f>
        <v>0</v>
      </c>
      <c r="AM391" s="176" t="str">
        <f>IF(AND('Overflow Report'!$L389="SSO, Wet Weather",'Overflow Report'!$AA389="April"),'Overflow Report'!$N389,"0")</f>
        <v>0</v>
      </c>
      <c r="AN391" s="176" t="str">
        <f>IF(AND('Overflow Report'!$L389="SSO, Wet Weather",'Overflow Report'!$AA389="May"),'Overflow Report'!$N389,"0")</f>
        <v>0</v>
      </c>
      <c r="AO391" s="176" t="str">
        <f>IF(AND('Overflow Report'!$L389="SSO, Wet Weather",'Overflow Report'!$AA389="June"),'Overflow Report'!$N389,"0")</f>
        <v>0</v>
      </c>
      <c r="AP391" s="176" t="str">
        <f>IF(AND('Overflow Report'!$L389="SSO, Wet Weather",'Overflow Report'!$AA389="July"),'Overflow Report'!$N389,"0")</f>
        <v>0</v>
      </c>
      <c r="AQ391" s="176" t="str">
        <f>IF(AND('Overflow Report'!$L389="SSO, Wet Weather",'Overflow Report'!$AA389="August"),'Overflow Report'!$N389,"0")</f>
        <v>0</v>
      </c>
      <c r="AR391" s="176" t="str">
        <f>IF(AND('Overflow Report'!$L389="SSO, Wet Weather",'Overflow Report'!$AA389="September"),'Overflow Report'!$N389,"0")</f>
        <v>0</v>
      </c>
      <c r="AS391" s="176" t="str">
        <f>IF(AND('Overflow Report'!$L389="SSO, Wet Weather",'Overflow Report'!$AA389="October"),'Overflow Report'!$N389,"0")</f>
        <v>0</v>
      </c>
      <c r="AT391" s="176" t="str">
        <f>IF(AND('Overflow Report'!$L389="SSO, Wet Weather",'Overflow Report'!$AA389="November"),'Overflow Report'!$N389,"0")</f>
        <v>0</v>
      </c>
      <c r="AU391" s="176" t="str">
        <f>IF(AND('Overflow Report'!$L389="SSO, Wet Weather",'Overflow Report'!$AA389="December"),'Overflow Report'!$N389,"0")</f>
        <v>0</v>
      </c>
      <c r="AV391" s="176"/>
      <c r="AW391" s="176" t="str">
        <f>IF(AND('Overflow Report'!$L389="Release [Sewer], Dry Weather",'Overflow Report'!$AA389="January"),'Overflow Report'!$N389,"0")</f>
        <v>0</v>
      </c>
      <c r="AX391" s="176" t="str">
        <f>IF(AND('Overflow Report'!$L389="Release [Sewer], Dry Weather",'Overflow Report'!$AA389="February"),'Overflow Report'!$N389,"0")</f>
        <v>0</v>
      </c>
      <c r="AY391" s="176" t="str">
        <f>IF(AND('Overflow Report'!$L389="Release [Sewer], Dry Weather",'Overflow Report'!$AA389="March"),'Overflow Report'!$N389,"0")</f>
        <v>0</v>
      </c>
      <c r="AZ391" s="176" t="str">
        <f>IF(AND('Overflow Report'!$L389="Release [Sewer], Dry Weather",'Overflow Report'!$AA389="April"),'Overflow Report'!$N389,"0")</f>
        <v>0</v>
      </c>
      <c r="BA391" s="176" t="str">
        <f>IF(AND('Overflow Report'!$L389="Release [Sewer], Dry Weather",'Overflow Report'!$AA389="May"),'Overflow Report'!$N389,"0")</f>
        <v>0</v>
      </c>
      <c r="BB391" s="176" t="str">
        <f>IF(AND('Overflow Report'!$L389="Release [Sewer], Dry Weather",'Overflow Report'!$AA389="June"),'Overflow Report'!$N389,"0")</f>
        <v>0</v>
      </c>
      <c r="BC391" s="176" t="str">
        <f>IF(AND('Overflow Report'!$L389="Release [Sewer], Dry Weather",'Overflow Report'!$AA389="July"),'Overflow Report'!$N389,"0")</f>
        <v>0</v>
      </c>
      <c r="BD391" s="176" t="str">
        <f>IF(AND('Overflow Report'!$L389="Release [Sewer], Dry Weather",'Overflow Report'!$AA389="August"),'Overflow Report'!$N389,"0")</f>
        <v>0</v>
      </c>
      <c r="BE391" s="176" t="str">
        <f>IF(AND('Overflow Report'!$L389="Release [Sewer], Dry Weather",'Overflow Report'!$AA389="September"),'Overflow Report'!$N389,"0")</f>
        <v>0</v>
      </c>
      <c r="BF391" s="176" t="str">
        <f>IF(AND('Overflow Report'!$L389="Release [Sewer], Dry Weather",'Overflow Report'!$AA389="October"),'Overflow Report'!$N389,"0")</f>
        <v>0</v>
      </c>
      <c r="BG391" s="176" t="str">
        <f>IF(AND('Overflow Report'!$L389="Release [Sewer], Dry Weather",'Overflow Report'!$AA389="November"),'Overflow Report'!$N389,"0")</f>
        <v>0</v>
      </c>
      <c r="BH391" s="176" t="str">
        <f>IF(AND('Overflow Report'!$L389="Release [Sewer], Dry Weather",'Overflow Report'!$AA389="December"),'Overflow Report'!$N389,"0")</f>
        <v>0</v>
      </c>
      <c r="BI391" s="176"/>
      <c r="BJ391" s="176" t="str">
        <f>IF(AND('Overflow Report'!$L389="Release [Sewer], Wet Weather",'Overflow Report'!$AA389="January"),'Overflow Report'!$N389,"0")</f>
        <v>0</v>
      </c>
      <c r="BK391" s="176" t="str">
        <f>IF(AND('Overflow Report'!$L389="Release [Sewer], Wet Weather",'Overflow Report'!$AA389="February"),'Overflow Report'!$N389,"0")</f>
        <v>0</v>
      </c>
      <c r="BL391" s="176" t="str">
        <f>IF(AND('Overflow Report'!$L389="Release [Sewer], Wet Weather",'Overflow Report'!$AA389="March"),'Overflow Report'!$N389,"0")</f>
        <v>0</v>
      </c>
      <c r="BM391" s="176" t="str">
        <f>IF(AND('Overflow Report'!$L389="Release [Sewer], Wet Weather",'Overflow Report'!$AA389="April"),'Overflow Report'!$N389,"0")</f>
        <v>0</v>
      </c>
      <c r="BN391" s="176" t="str">
        <f>IF(AND('Overflow Report'!$L389="Release [Sewer], Wet Weather",'Overflow Report'!$AA389="May"),'Overflow Report'!$N389,"0")</f>
        <v>0</v>
      </c>
      <c r="BO391" s="176" t="str">
        <f>IF(AND('Overflow Report'!$L389="Release [Sewer], Wet Weather",'Overflow Report'!$AA389="June"),'Overflow Report'!$N389,"0")</f>
        <v>0</v>
      </c>
      <c r="BP391" s="176" t="str">
        <f>IF(AND('Overflow Report'!$L389="Release [Sewer], Wet Weather",'Overflow Report'!$AA389="July"),'Overflow Report'!$N389,"0")</f>
        <v>0</v>
      </c>
      <c r="BQ391" s="176" t="str">
        <f>IF(AND('Overflow Report'!$L389="Release [Sewer], Wet Weather",'Overflow Report'!$AA389="August"),'Overflow Report'!$N389,"0")</f>
        <v>0</v>
      </c>
      <c r="BR391" s="176" t="str">
        <f>IF(AND('Overflow Report'!$L389="Release [Sewer], Wet Weather",'Overflow Report'!$AA389="September"),'Overflow Report'!$N389,"0")</f>
        <v>0</v>
      </c>
      <c r="BS391" s="176" t="str">
        <f>IF(AND('Overflow Report'!$L389="Release [Sewer], Wet Weather",'Overflow Report'!$AA389="October"),'Overflow Report'!$N389,"0")</f>
        <v>0</v>
      </c>
      <c r="BT391" s="176" t="str">
        <f>IF(AND('Overflow Report'!$L389="Release [Sewer], Wet Weather",'Overflow Report'!$AA389="November"),'Overflow Report'!$N389,"0")</f>
        <v>0</v>
      </c>
      <c r="BU391" s="176" t="str">
        <f>IF(AND('Overflow Report'!$L389="Release [Sewer], Wet Weather",'Overflow Report'!$AA389="December"),'Overflow Report'!$N389,"0")</f>
        <v>0</v>
      </c>
      <c r="BV391" s="176"/>
      <c r="BW391" s="176"/>
      <c r="BX391" s="176"/>
      <c r="BY391" s="176"/>
      <c r="BZ391" s="176"/>
      <c r="CA391" s="176"/>
      <c r="CB391" s="176"/>
      <c r="CC391" s="176"/>
      <c r="CD391" s="176"/>
      <c r="CE391" s="176"/>
      <c r="CF391" s="176"/>
      <c r="CG391" s="176"/>
      <c r="CH391" s="176"/>
      <c r="CI391" s="176"/>
      <c r="CJ391" s="176"/>
      <c r="DK391" s="159"/>
      <c r="DL391" s="159"/>
      <c r="DM391" s="159"/>
      <c r="DN391" s="159"/>
      <c r="DO391" s="159"/>
      <c r="DP391" s="159"/>
      <c r="DQ391" s="159"/>
      <c r="DR391" s="159"/>
      <c r="DS391" s="159"/>
      <c r="DT391" s="159"/>
      <c r="DU391" s="159"/>
      <c r="DV391" s="159"/>
      <c r="DW391" s="159"/>
      <c r="DX391" s="159"/>
    </row>
    <row r="392" spans="3:128" s="173" customFormat="1" ht="15">
      <c r="C392" s="174"/>
      <c r="D392" s="174"/>
      <c r="E392" s="174"/>
      <c r="R392" s="176"/>
      <c r="S392" s="176"/>
      <c r="T392" s="176"/>
      <c r="U392" s="176"/>
      <c r="V392" s="176"/>
      <c r="W392" s="176" t="str">
        <f>IF(AND('Overflow Report'!$L390="SSO, Dry Weather",'Overflow Report'!$AA390="January"),'Overflow Report'!$N390,"0")</f>
        <v>0</v>
      </c>
      <c r="X392" s="176" t="str">
        <f>IF(AND('Overflow Report'!$L390="SSO, Dry Weather",'Overflow Report'!$AA390="February"),'Overflow Report'!$N390,"0")</f>
        <v>0</v>
      </c>
      <c r="Y392" s="176" t="str">
        <f>IF(AND('Overflow Report'!$L390="SSO, Dry Weather",'Overflow Report'!$AA390="March"),'Overflow Report'!$N390,"0")</f>
        <v>0</v>
      </c>
      <c r="Z392" s="176" t="str">
        <f>IF(AND('Overflow Report'!$L390="SSO, Dry Weather",'Overflow Report'!$AA390="April"),'Overflow Report'!$N390,"0")</f>
        <v>0</v>
      </c>
      <c r="AA392" s="176" t="str">
        <f>IF(AND('Overflow Report'!$L390="SSO, Dry Weather",'Overflow Report'!$AA390="May"),'Overflow Report'!$N390,"0")</f>
        <v>0</v>
      </c>
      <c r="AB392" s="176" t="str">
        <f>IF(AND('Overflow Report'!$L390="SSO, Dry Weather",'Overflow Report'!$AA390="June"),'Overflow Report'!$N390,"0")</f>
        <v>0</v>
      </c>
      <c r="AC392" s="176" t="str">
        <f>IF(AND('Overflow Report'!$L390="SSO, Dry Weather",'Overflow Report'!$AA390="July"),'Overflow Report'!$N390,"0")</f>
        <v>0</v>
      </c>
      <c r="AD392" s="176" t="str">
        <f>IF(AND('Overflow Report'!$L390="SSO, Dry Weather",'Overflow Report'!$AA390="August"),'Overflow Report'!$N390,"0")</f>
        <v>0</v>
      </c>
      <c r="AE392" s="176" t="str">
        <f>IF(AND('Overflow Report'!$L390="SSO, Dry Weather",'Overflow Report'!$AA390="September"),'Overflow Report'!$N390,"0")</f>
        <v>0</v>
      </c>
      <c r="AF392" s="176" t="str">
        <f>IF(AND('Overflow Report'!$L390="SSO, Dry Weather",'Overflow Report'!$AA390="October"),'Overflow Report'!$N390,"0")</f>
        <v>0</v>
      </c>
      <c r="AG392" s="176" t="str">
        <f>IF(AND('Overflow Report'!$L390="SSO, Dry Weather",'Overflow Report'!$AA390="November"),'Overflow Report'!$N390,"0")</f>
        <v>0</v>
      </c>
      <c r="AH392" s="176" t="str">
        <f>IF(AND('Overflow Report'!$L390="SSO, Dry Weather",'Overflow Report'!$AA390="December"),'Overflow Report'!$N390,"0")</f>
        <v>0</v>
      </c>
      <c r="AI392" s="176"/>
      <c r="AJ392" s="176" t="str">
        <f>IF(AND('Overflow Report'!$L390="SSO, Wet Weather",'Overflow Report'!$AA390="January"),'Overflow Report'!$N390,"0")</f>
        <v>0</v>
      </c>
      <c r="AK392" s="176" t="str">
        <f>IF(AND('Overflow Report'!$L390="SSO, Wet Weather",'Overflow Report'!$AA390="February"),'Overflow Report'!$N390,"0")</f>
        <v>0</v>
      </c>
      <c r="AL392" s="176" t="str">
        <f>IF(AND('Overflow Report'!$L390="SSO, Wet Weather",'Overflow Report'!$AA390="March"),'Overflow Report'!$N390,"0")</f>
        <v>0</v>
      </c>
      <c r="AM392" s="176" t="str">
        <f>IF(AND('Overflow Report'!$L390="SSO, Wet Weather",'Overflow Report'!$AA390="April"),'Overflow Report'!$N390,"0")</f>
        <v>0</v>
      </c>
      <c r="AN392" s="176" t="str">
        <f>IF(AND('Overflow Report'!$L390="SSO, Wet Weather",'Overflow Report'!$AA390="May"),'Overflow Report'!$N390,"0")</f>
        <v>0</v>
      </c>
      <c r="AO392" s="176" t="str">
        <f>IF(AND('Overflow Report'!$L390="SSO, Wet Weather",'Overflow Report'!$AA390="June"),'Overflow Report'!$N390,"0")</f>
        <v>0</v>
      </c>
      <c r="AP392" s="176" t="str">
        <f>IF(AND('Overflow Report'!$L390="SSO, Wet Weather",'Overflow Report'!$AA390="July"),'Overflow Report'!$N390,"0")</f>
        <v>0</v>
      </c>
      <c r="AQ392" s="176" t="str">
        <f>IF(AND('Overflow Report'!$L390="SSO, Wet Weather",'Overflow Report'!$AA390="August"),'Overflow Report'!$N390,"0")</f>
        <v>0</v>
      </c>
      <c r="AR392" s="176" t="str">
        <f>IF(AND('Overflow Report'!$L390="SSO, Wet Weather",'Overflow Report'!$AA390="September"),'Overflow Report'!$N390,"0")</f>
        <v>0</v>
      </c>
      <c r="AS392" s="176" t="str">
        <f>IF(AND('Overflow Report'!$L390="SSO, Wet Weather",'Overflow Report'!$AA390="October"),'Overflow Report'!$N390,"0")</f>
        <v>0</v>
      </c>
      <c r="AT392" s="176" t="str">
        <f>IF(AND('Overflow Report'!$L390="SSO, Wet Weather",'Overflow Report'!$AA390="November"),'Overflow Report'!$N390,"0")</f>
        <v>0</v>
      </c>
      <c r="AU392" s="176" t="str">
        <f>IF(AND('Overflow Report'!$L390="SSO, Wet Weather",'Overflow Report'!$AA390="December"),'Overflow Report'!$N390,"0")</f>
        <v>0</v>
      </c>
      <c r="AV392" s="176"/>
      <c r="AW392" s="176" t="str">
        <f>IF(AND('Overflow Report'!$L390="Release [Sewer], Dry Weather",'Overflow Report'!$AA390="January"),'Overflow Report'!$N390,"0")</f>
        <v>0</v>
      </c>
      <c r="AX392" s="176" t="str">
        <f>IF(AND('Overflow Report'!$L390="Release [Sewer], Dry Weather",'Overflow Report'!$AA390="February"),'Overflow Report'!$N390,"0")</f>
        <v>0</v>
      </c>
      <c r="AY392" s="176" t="str">
        <f>IF(AND('Overflow Report'!$L390="Release [Sewer], Dry Weather",'Overflow Report'!$AA390="March"),'Overflow Report'!$N390,"0")</f>
        <v>0</v>
      </c>
      <c r="AZ392" s="176" t="str">
        <f>IF(AND('Overflow Report'!$L390="Release [Sewer], Dry Weather",'Overflow Report'!$AA390="April"),'Overflow Report'!$N390,"0")</f>
        <v>0</v>
      </c>
      <c r="BA392" s="176" t="str">
        <f>IF(AND('Overflow Report'!$L390="Release [Sewer], Dry Weather",'Overflow Report'!$AA390="May"),'Overflow Report'!$N390,"0")</f>
        <v>0</v>
      </c>
      <c r="BB392" s="176" t="str">
        <f>IF(AND('Overflow Report'!$L390="Release [Sewer], Dry Weather",'Overflow Report'!$AA390="June"),'Overflow Report'!$N390,"0")</f>
        <v>0</v>
      </c>
      <c r="BC392" s="176" t="str">
        <f>IF(AND('Overflow Report'!$L390="Release [Sewer], Dry Weather",'Overflow Report'!$AA390="July"),'Overflow Report'!$N390,"0")</f>
        <v>0</v>
      </c>
      <c r="BD392" s="176" t="str">
        <f>IF(AND('Overflow Report'!$L390="Release [Sewer], Dry Weather",'Overflow Report'!$AA390="August"),'Overflow Report'!$N390,"0")</f>
        <v>0</v>
      </c>
      <c r="BE392" s="176" t="str">
        <f>IF(AND('Overflow Report'!$L390="Release [Sewer], Dry Weather",'Overflow Report'!$AA390="September"),'Overflow Report'!$N390,"0")</f>
        <v>0</v>
      </c>
      <c r="BF392" s="176" t="str">
        <f>IF(AND('Overflow Report'!$L390="Release [Sewer], Dry Weather",'Overflow Report'!$AA390="October"),'Overflow Report'!$N390,"0")</f>
        <v>0</v>
      </c>
      <c r="BG392" s="176" t="str">
        <f>IF(AND('Overflow Report'!$L390="Release [Sewer], Dry Weather",'Overflow Report'!$AA390="November"),'Overflow Report'!$N390,"0")</f>
        <v>0</v>
      </c>
      <c r="BH392" s="176" t="str">
        <f>IF(AND('Overflow Report'!$L390="Release [Sewer], Dry Weather",'Overflow Report'!$AA390="December"),'Overflow Report'!$N390,"0")</f>
        <v>0</v>
      </c>
      <c r="BI392" s="176"/>
      <c r="BJ392" s="176" t="str">
        <f>IF(AND('Overflow Report'!$L390="Release [Sewer], Wet Weather",'Overflow Report'!$AA390="January"),'Overflow Report'!$N390,"0")</f>
        <v>0</v>
      </c>
      <c r="BK392" s="176" t="str">
        <f>IF(AND('Overflow Report'!$L390="Release [Sewer], Wet Weather",'Overflow Report'!$AA390="February"),'Overflow Report'!$N390,"0")</f>
        <v>0</v>
      </c>
      <c r="BL392" s="176" t="str">
        <f>IF(AND('Overflow Report'!$L390="Release [Sewer], Wet Weather",'Overflow Report'!$AA390="March"),'Overflow Report'!$N390,"0")</f>
        <v>0</v>
      </c>
      <c r="BM392" s="176" t="str">
        <f>IF(AND('Overflow Report'!$L390="Release [Sewer], Wet Weather",'Overflow Report'!$AA390="April"),'Overflow Report'!$N390,"0")</f>
        <v>0</v>
      </c>
      <c r="BN392" s="176" t="str">
        <f>IF(AND('Overflow Report'!$L390="Release [Sewer], Wet Weather",'Overflow Report'!$AA390="May"),'Overflow Report'!$N390,"0")</f>
        <v>0</v>
      </c>
      <c r="BO392" s="176" t="str">
        <f>IF(AND('Overflow Report'!$L390="Release [Sewer], Wet Weather",'Overflow Report'!$AA390="June"),'Overflow Report'!$N390,"0")</f>
        <v>0</v>
      </c>
      <c r="BP392" s="176" t="str">
        <f>IF(AND('Overflow Report'!$L390="Release [Sewer], Wet Weather",'Overflow Report'!$AA390="July"),'Overflow Report'!$N390,"0")</f>
        <v>0</v>
      </c>
      <c r="BQ392" s="176" t="str">
        <f>IF(AND('Overflow Report'!$L390="Release [Sewer], Wet Weather",'Overflow Report'!$AA390="August"),'Overflow Report'!$N390,"0")</f>
        <v>0</v>
      </c>
      <c r="BR392" s="176" t="str">
        <f>IF(AND('Overflow Report'!$L390="Release [Sewer], Wet Weather",'Overflow Report'!$AA390="September"),'Overflow Report'!$N390,"0")</f>
        <v>0</v>
      </c>
      <c r="BS392" s="176" t="str">
        <f>IF(AND('Overflow Report'!$L390="Release [Sewer], Wet Weather",'Overflow Report'!$AA390="October"),'Overflow Report'!$N390,"0")</f>
        <v>0</v>
      </c>
      <c r="BT392" s="176" t="str">
        <f>IF(AND('Overflow Report'!$L390="Release [Sewer], Wet Weather",'Overflow Report'!$AA390="November"),'Overflow Report'!$N390,"0")</f>
        <v>0</v>
      </c>
      <c r="BU392" s="176" t="str">
        <f>IF(AND('Overflow Report'!$L390="Release [Sewer], Wet Weather",'Overflow Report'!$AA390="December"),'Overflow Report'!$N390,"0")</f>
        <v>0</v>
      </c>
      <c r="BV392" s="176"/>
      <c r="BW392" s="176"/>
      <c r="BX392" s="176"/>
      <c r="BY392" s="176"/>
      <c r="BZ392" s="176"/>
      <c r="CA392" s="176"/>
      <c r="CB392" s="176"/>
      <c r="CC392" s="176"/>
      <c r="CD392" s="176"/>
      <c r="CE392" s="176"/>
      <c r="CF392" s="176"/>
      <c r="CG392" s="176"/>
      <c r="CH392" s="176"/>
      <c r="CI392" s="176"/>
      <c r="CJ392" s="176"/>
      <c r="DK392" s="159"/>
      <c r="DL392" s="159"/>
      <c r="DM392" s="159"/>
      <c r="DN392" s="159"/>
      <c r="DO392" s="159"/>
      <c r="DP392" s="159"/>
      <c r="DQ392" s="159"/>
      <c r="DR392" s="159"/>
      <c r="DS392" s="159"/>
      <c r="DT392" s="159"/>
      <c r="DU392" s="159"/>
      <c r="DV392" s="159"/>
      <c r="DW392" s="159"/>
      <c r="DX392" s="159"/>
    </row>
    <row r="393" spans="3:128" s="173" customFormat="1" ht="15">
      <c r="C393" s="174"/>
      <c r="D393" s="174"/>
      <c r="E393" s="174"/>
      <c r="R393" s="176"/>
      <c r="S393" s="176"/>
      <c r="T393" s="176"/>
      <c r="U393" s="176"/>
      <c r="V393" s="176"/>
      <c r="W393" s="176" t="str">
        <f>IF(AND('Overflow Report'!$L391="SSO, Dry Weather",'Overflow Report'!$AA391="January"),'Overflow Report'!$N391,"0")</f>
        <v>0</v>
      </c>
      <c r="X393" s="176" t="str">
        <f>IF(AND('Overflow Report'!$L391="SSO, Dry Weather",'Overflow Report'!$AA391="February"),'Overflow Report'!$N391,"0")</f>
        <v>0</v>
      </c>
      <c r="Y393" s="176" t="str">
        <f>IF(AND('Overflow Report'!$L391="SSO, Dry Weather",'Overflow Report'!$AA391="March"),'Overflow Report'!$N391,"0")</f>
        <v>0</v>
      </c>
      <c r="Z393" s="176" t="str">
        <f>IF(AND('Overflow Report'!$L391="SSO, Dry Weather",'Overflow Report'!$AA391="April"),'Overflow Report'!$N391,"0")</f>
        <v>0</v>
      </c>
      <c r="AA393" s="176" t="str">
        <f>IF(AND('Overflow Report'!$L391="SSO, Dry Weather",'Overflow Report'!$AA391="May"),'Overflow Report'!$N391,"0")</f>
        <v>0</v>
      </c>
      <c r="AB393" s="176" t="str">
        <f>IF(AND('Overflow Report'!$L391="SSO, Dry Weather",'Overflow Report'!$AA391="June"),'Overflow Report'!$N391,"0")</f>
        <v>0</v>
      </c>
      <c r="AC393" s="176" t="str">
        <f>IF(AND('Overflow Report'!$L391="SSO, Dry Weather",'Overflow Report'!$AA391="July"),'Overflow Report'!$N391,"0")</f>
        <v>0</v>
      </c>
      <c r="AD393" s="176" t="str">
        <f>IF(AND('Overflow Report'!$L391="SSO, Dry Weather",'Overflow Report'!$AA391="August"),'Overflow Report'!$N391,"0")</f>
        <v>0</v>
      </c>
      <c r="AE393" s="176" t="str">
        <f>IF(AND('Overflow Report'!$L391="SSO, Dry Weather",'Overflow Report'!$AA391="September"),'Overflow Report'!$N391,"0")</f>
        <v>0</v>
      </c>
      <c r="AF393" s="176" t="str">
        <f>IF(AND('Overflow Report'!$L391="SSO, Dry Weather",'Overflow Report'!$AA391="October"),'Overflow Report'!$N391,"0")</f>
        <v>0</v>
      </c>
      <c r="AG393" s="176" t="str">
        <f>IF(AND('Overflow Report'!$L391="SSO, Dry Weather",'Overflow Report'!$AA391="November"),'Overflow Report'!$N391,"0")</f>
        <v>0</v>
      </c>
      <c r="AH393" s="176" t="str">
        <f>IF(AND('Overflow Report'!$L391="SSO, Dry Weather",'Overflow Report'!$AA391="December"),'Overflow Report'!$N391,"0")</f>
        <v>0</v>
      </c>
      <c r="AI393" s="176"/>
      <c r="AJ393" s="176" t="str">
        <f>IF(AND('Overflow Report'!$L391="SSO, Wet Weather",'Overflow Report'!$AA391="January"),'Overflow Report'!$N391,"0")</f>
        <v>0</v>
      </c>
      <c r="AK393" s="176" t="str">
        <f>IF(AND('Overflow Report'!$L391="SSO, Wet Weather",'Overflow Report'!$AA391="February"),'Overflow Report'!$N391,"0")</f>
        <v>0</v>
      </c>
      <c r="AL393" s="176" t="str">
        <f>IF(AND('Overflow Report'!$L391="SSO, Wet Weather",'Overflow Report'!$AA391="March"),'Overflow Report'!$N391,"0")</f>
        <v>0</v>
      </c>
      <c r="AM393" s="176" t="str">
        <f>IF(AND('Overflow Report'!$L391="SSO, Wet Weather",'Overflow Report'!$AA391="April"),'Overflow Report'!$N391,"0")</f>
        <v>0</v>
      </c>
      <c r="AN393" s="176" t="str">
        <f>IF(AND('Overflow Report'!$L391="SSO, Wet Weather",'Overflow Report'!$AA391="May"),'Overflow Report'!$N391,"0")</f>
        <v>0</v>
      </c>
      <c r="AO393" s="176" t="str">
        <f>IF(AND('Overflow Report'!$L391="SSO, Wet Weather",'Overflow Report'!$AA391="June"),'Overflow Report'!$N391,"0")</f>
        <v>0</v>
      </c>
      <c r="AP393" s="176" t="str">
        <f>IF(AND('Overflow Report'!$L391="SSO, Wet Weather",'Overflow Report'!$AA391="July"),'Overflow Report'!$N391,"0")</f>
        <v>0</v>
      </c>
      <c r="AQ393" s="176" t="str">
        <f>IF(AND('Overflow Report'!$L391="SSO, Wet Weather",'Overflow Report'!$AA391="August"),'Overflow Report'!$N391,"0")</f>
        <v>0</v>
      </c>
      <c r="AR393" s="176" t="str">
        <f>IF(AND('Overflow Report'!$L391="SSO, Wet Weather",'Overflow Report'!$AA391="September"),'Overflow Report'!$N391,"0")</f>
        <v>0</v>
      </c>
      <c r="AS393" s="176" t="str">
        <f>IF(AND('Overflow Report'!$L391="SSO, Wet Weather",'Overflow Report'!$AA391="October"),'Overflow Report'!$N391,"0")</f>
        <v>0</v>
      </c>
      <c r="AT393" s="176" t="str">
        <f>IF(AND('Overflow Report'!$L391="SSO, Wet Weather",'Overflow Report'!$AA391="November"),'Overflow Report'!$N391,"0")</f>
        <v>0</v>
      </c>
      <c r="AU393" s="176" t="str">
        <f>IF(AND('Overflow Report'!$L391="SSO, Wet Weather",'Overflow Report'!$AA391="December"),'Overflow Report'!$N391,"0")</f>
        <v>0</v>
      </c>
      <c r="AV393" s="176"/>
      <c r="AW393" s="176" t="str">
        <f>IF(AND('Overflow Report'!$L391="Release [Sewer], Dry Weather",'Overflow Report'!$AA391="January"),'Overflow Report'!$N391,"0")</f>
        <v>0</v>
      </c>
      <c r="AX393" s="176" t="str">
        <f>IF(AND('Overflow Report'!$L391="Release [Sewer], Dry Weather",'Overflow Report'!$AA391="February"),'Overflow Report'!$N391,"0")</f>
        <v>0</v>
      </c>
      <c r="AY393" s="176" t="str">
        <f>IF(AND('Overflow Report'!$L391="Release [Sewer], Dry Weather",'Overflow Report'!$AA391="March"),'Overflow Report'!$N391,"0")</f>
        <v>0</v>
      </c>
      <c r="AZ393" s="176" t="str">
        <f>IF(AND('Overflow Report'!$L391="Release [Sewer], Dry Weather",'Overflow Report'!$AA391="April"),'Overflow Report'!$N391,"0")</f>
        <v>0</v>
      </c>
      <c r="BA393" s="176" t="str">
        <f>IF(AND('Overflow Report'!$L391="Release [Sewer], Dry Weather",'Overflow Report'!$AA391="May"),'Overflow Report'!$N391,"0")</f>
        <v>0</v>
      </c>
      <c r="BB393" s="176" t="str">
        <f>IF(AND('Overflow Report'!$L391="Release [Sewer], Dry Weather",'Overflow Report'!$AA391="June"),'Overflow Report'!$N391,"0")</f>
        <v>0</v>
      </c>
      <c r="BC393" s="176" t="str">
        <f>IF(AND('Overflow Report'!$L391="Release [Sewer], Dry Weather",'Overflow Report'!$AA391="July"),'Overflow Report'!$N391,"0")</f>
        <v>0</v>
      </c>
      <c r="BD393" s="176" t="str">
        <f>IF(AND('Overflow Report'!$L391="Release [Sewer], Dry Weather",'Overflow Report'!$AA391="August"),'Overflow Report'!$N391,"0")</f>
        <v>0</v>
      </c>
      <c r="BE393" s="176" t="str">
        <f>IF(AND('Overflow Report'!$L391="Release [Sewer], Dry Weather",'Overflow Report'!$AA391="September"),'Overflow Report'!$N391,"0")</f>
        <v>0</v>
      </c>
      <c r="BF393" s="176" t="str">
        <f>IF(AND('Overflow Report'!$L391="Release [Sewer], Dry Weather",'Overflow Report'!$AA391="October"),'Overflow Report'!$N391,"0")</f>
        <v>0</v>
      </c>
      <c r="BG393" s="176" t="str">
        <f>IF(AND('Overflow Report'!$L391="Release [Sewer], Dry Weather",'Overflow Report'!$AA391="November"),'Overflow Report'!$N391,"0")</f>
        <v>0</v>
      </c>
      <c r="BH393" s="176" t="str">
        <f>IF(AND('Overflow Report'!$L391="Release [Sewer], Dry Weather",'Overflow Report'!$AA391="December"),'Overflow Report'!$N391,"0")</f>
        <v>0</v>
      </c>
      <c r="BI393" s="176"/>
      <c r="BJ393" s="176" t="str">
        <f>IF(AND('Overflow Report'!$L391="Release [Sewer], Wet Weather",'Overflow Report'!$AA391="January"),'Overflow Report'!$N391,"0")</f>
        <v>0</v>
      </c>
      <c r="BK393" s="176" t="str">
        <f>IF(AND('Overflow Report'!$L391="Release [Sewer], Wet Weather",'Overflow Report'!$AA391="February"),'Overflow Report'!$N391,"0")</f>
        <v>0</v>
      </c>
      <c r="BL393" s="176" t="str">
        <f>IF(AND('Overflow Report'!$L391="Release [Sewer], Wet Weather",'Overflow Report'!$AA391="March"),'Overflow Report'!$N391,"0")</f>
        <v>0</v>
      </c>
      <c r="BM393" s="176" t="str">
        <f>IF(AND('Overflow Report'!$L391="Release [Sewer], Wet Weather",'Overflow Report'!$AA391="April"),'Overflow Report'!$N391,"0")</f>
        <v>0</v>
      </c>
      <c r="BN393" s="176" t="str">
        <f>IF(AND('Overflow Report'!$L391="Release [Sewer], Wet Weather",'Overflow Report'!$AA391="May"),'Overflow Report'!$N391,"0")</f>
        <v>0</v>
      </c>
      <c r="BO393" s="176" t="str">
        <f>IF(AND('Overflow Report'!$L391="Release [Sewer], Wet Weather",'Overflow Report'!$AA391="June"),'Overflow Report'!$N391,"0")</f>
        <v>0</v>
      </c>
      <c r="BP393" s="176" t="str">
        <f>IF(AND('Overflow Report'!$L391="Release [Sewer], Wet Weather",'Overflow Report'!$AA391="July"),'Overflow Report'!$N391,"0")</f>
        <v>0</v>
      </c>
      <c r="BQ393" s="176" t="str">
        <f>IF(AND('Overflow Report'!$L391="Release [Sewer], Wet Weather",'Overflow Report'!$AA391="August"),'Overflow Report'!$N391,"0")</f>
        <v>0</v>
      </c>
      <c r="BR393" s="176" t="str">
        <f>IF(AND('Overflow Report'!$L391="Release [Sewer], Wet Weather",'Overflow Report'!$AA391="September"),'Overflow Report'!$N391,"0")</f>
        <v>0</v>
      </c>
      <c r="BS393" s="176" t="str">
        <f>IF(AND('Overflow Report'!$L391="Release [Sewer], Wet Weather",'Overflow Report'!$AA391="October"),'Overflow Report'!$N391,"0")</f>
        <v>0</v>
      </c>
      <c r="BT393" s="176" t="str">
        <f>IF(AND('Overflow Report'!$L391="Release [Sewer], Wet Weather",'Overflow Report'!$AA391="November"),'Overflow Report'!$N391,"0")</f>
        <v>0</v>
      </c>
      <c r="BU393" s="176" t="str">
        <f>IF(AND('Overflow Report'!$L391="Release [Sewer], Wet Weather",'Overflow Report'!$AA391="December"),'Overflow Report'!$N391,"0")</f>
        <v>0</v>
      </c>
      <c r="BV393" s="176"/>
      <c r="BW393" s="176"/>
      <c r="BX393" s="176"/>
      <c r="BY393" s="176"/>
      <c r="BZ393" s="176"/>
      <c r="CA393" s="176"/>
      <c r="CB393" s="176"/>
      <c r="CC393" s="176"/>
      <c r="CD393" s="176"/>
      <c r="CE393" s="176"/>
      <c r="CF393" s="176"/>
      <c r="CG393" s="176"/>
      <c r="CH393" s="176"/>
      <c r="CI393" s="176"/>
      <c r="CJ393" s="176"/>
      <c r="DK393" s="159"/>
      <c r="DL393" s="159"/>
      <c r="DM393" s="159"/>
      <c r="DN393" s="159"/>
      <c r="DO393" s="159"/>
      <c r="DP393" s="159"/>
      <c r="DQ393" s="159"/>
      <c r="DR393" s="159"/>
      <c r="DS393" s="159"/>
      <c r="DT393" s="159"/>
      <c r="DU393" s="159"/>
      <c r="DV393" s="159"/>
      <c r="DW393" s="159"/>
      <c r="DX393" s="159"/>
    </row>
    <row r="394" spans="3:128" s="173" customFormat="1" ht="15">
      <c r="C394" s="174"/>
      <c r="D394" s="174"/>
      <c r="E394" s="174"/>
      <c r="R394" s="176"/>
      <c r="S394" s="176"/>
      <c r="T394" s="176"/>
      <c r="U394" s="176"/>
      <c r="V394" s="176"/>
      <c r="W394" s="176" t="str">
        <f>IF(AND('Overflow Report'!$L392="SSO, Dry Weather",'Overflow Report'!$AA392="January"),'Overflow Report'!$N392,"0")</f>
        <v>0</v>
      </c>
      <c r="X394" s="176" t="str">
        <f>IF(AND('Overflow Report'!$L392="SSO, Dry Weather",'Overflow Report'!$AA392="February"),'Overflow Report'!$N392,"0")</f>
        <v>0</v>
      </c>
      <c r="Y394" s="176" t="str">
        <f>IF(AND('Overflow Report'!$L392="SSO, Dry Weather",'Overflow Report'!$AA392="March"),'Overflow Report'!$N392,"0")</f>
        <v>0</v>
      </c>
      <c r="Z394" s="176" t="str">
        <f>IF(AND('Overflow Report'!$L392="SSO, Dry Weather",'Overflow Report'!$AA392="April"),'Overflow Report'!$N392,"0")</f>
        <v>0</v>
      </c>
      <c r="AA394" s="176" t="str">
        <f>IF(AND('Overflow Report'!$L392="SSO, Dry Weather",'Overflow Report'!$AA392="May"),'Overflow Report'!$N392,"0")</f>
        <v>0</v>
      </c>
      <c r="AB394" s="176" t="str">
        <f>IF(AND('Overflow Report'!$L392="SSO, Dry Weather",'Overflow Report'!$AA392="June"),'Overflow Report'!$N392,"0")</f>
        <v>0</v>
      </c>
      <c r="AC394" s="176" t="str">
        <f>IF(AND('Overflow Report'!$L392="SSO, Dry Weather",'Overflow Report'!$AA392="July"),'Overflow Report'!$N392,"0")</f>
        <v>0</v>
      </c>
      <c r="AD394" s="176" t="str">
        <f>IF(AND('Overflow Report'!$L392="SSO, Dry Weather",'Overflow Report'!$AA392="August"),'Overflow Report'!$N392,"0")</f>
        <v>0</v>
      </c>
      <c r="AE394" s="176" t="str">
        <f>IF(AND('Overflow Report'!$L392="SSO, Dry Weather",'Overflow Report'!$AA392="September"),'Overflow Report'!$N392,"0")</f>
        <v>0</v>
      </c>
      <c r="AF394" s="176" t="str">
        <f>IF(AND('Overflow Report'!$L392="SSO, Dry Weather",'Overflow Report'!$AA392="October"),'Overflow Report'!$N392,"0")</f>
        <v>0</v>
      </c>
      <c r="AG394" s="176" t="str">
        <f>IF(AND('Overflow Report'!$L392="SSO, Dry Weather",'Overflow Report'!$AA392="November"),'Overflow Report'!$N392,"0")</f>
        <v>0</v>
      </c>
      <c r="AH394" s="176" t="str">
        <f>IF(AND('Overflow Report'!$L392="SSO, Dry Weather",'Overflow Report'!$AA392="December"),'Overflow Report'!$N392,"0")</f>
        <v>0</v>
      </c>
      <c r="AI394" s="176"/>
      <c r="AJ394" s="176" t="str">
        <f>IF(AND('Overflow Report'!$L392="SSO, Wet Weather",'Overflow Report'!$AA392="January"),'Overflow Report'!$N392,"0")</f>
        <v>0</v>
      </c>
      <c r="AK394" s="176" t="str">
        <f>IF(AND('Overflow Report'!$L392="SSO, Wet Weather",'Overflow Report'!$AA392="February"),'Overflow Report'!$N392,"0")</f>
        <v>0</v>
      </c>
      <c r="AL394" s="176" t="str">
        <f>IF(AND('Overflow Report'!$L392="SSO, Wet Weather",'Overflow Report'!$AA392="March"),'Overflow Report'!$N392,"0")</f>
        <v>0</v>
      </c>
      <c r="AM394" s="176" t="str">
        <f>IF(AND('Overflow Report'!$L392="SSO, Wet Weather",'Overflow Report'!$AA392="April"),'Overflow Report'!$N392,"0")</f>
        <v>0</v>
      </c>
      <c r="AN394" s="176" t="str">
        <f>IF(AND('Overflow Report'!$L392="SSO, Wet Weather",'Overflow Report'!$AA392="May"),'Overflow Report'!$N392,"0")</f>
        <v>0</v>
      </c>
      <c r="AO394" s="176" t="str">
        <f>IF(AND('Overflow Report'!$L392="SSO, Wet Weather",'Overflow Report'!$AA392="June"),'Overflow Report'!$N392,"0")</f>
        <v>0</v>
      </c>
      <c r="AP394" s="176" t="str">
        <f>IF(AND('Overflow Report'!$L392="SSO, Wet Weather",'Overflow Report'!$AA392="July"),'Overflow Report'!$N392,"0")</f>
        <v>0</v>
      </c>
      <c r="AQ394" s="176" t="str">
        <f>IF(AND('Overflow Report'!$L392="SSO, Wet Weather",'Overflow Report'!$AA392="August"),'Overflow Report'!$N392,"0")</f>
        <v>0</v>
      </c>
      <c r="AR394" s="176" t="str">
        <f>IF(AND('Overflow Report'!$L392="SSO, Wet Weather",'Overflow Report'!$AA392="September"),'Overflow Report'!$N392,"0")</f>
        <v>0</v>
      </c>
      <c r="AS394" s="176" t="str">
        <f>IF(AND('Overflow Report'!$L392="SSO, Wet Weather",'Overflow Report'!$AA392="October"),'Overflow Report'!$N392,"0")</f>
        <v>0</v>
      </c>
      <c r="AT394" s="176" t="str">
        <f>IF(AND('Overflow Report'!$L392="SSO, Wet Weather",'Overflow Report'!$AA392="November"),'Overflow Report'!$N392,"0")</f>
        <v>0</v>
      </c>
      <c r="AU394" s="176" t="str">
        <f>IF(AND('Overflow Report'!$L392="SSO, Wet Weather",'Overflow Report'!$AA392="December"),'Overflow Report'!$N392,"0")</f>
        <v>0</v>
      </c>
      <c r="AV394" s="176"/>
      <c r="AW394" s="176" t="str">
        <f>IF(AND('Overflow Report'!$L392="Release [Sewer], Dry Weather",'Overflow Report'!$AA392="January"),'Overflow Report'!$N392,"0")</f>
        <v>0</v>
      </c>
      <c r="AX394" s="176" t="str">
        <f>IF(AND('Overflow Report'!$L392="Release [Sewer], Dry Weather",'Overflow Report'!$AA392="February"),'Overflow Report'!$N392,"0")</f>
        <v>0</v>
      </c>
      <c r="AY394" s="176" t="str">
        <f>IF(AND('Overflow Report'!$L392="Release [Sewer], Dry Weather",'Overflow Report'!$AA392="March"),'Overflow Report'!$N392,"0")</f>
        <v>0</v>
      </c>
      <c r="AZ394" s="176" t="str">
        <f>IF(AND('Overflow Report'!$L392="Release [Sewer], Dry Weather",'Overflow Report'!$AA392="April"),'Overflow Report'!$N392,"0")</f>
        <v>0</v>
      </c>
      <c r="BA394" s="176" t="str">
        <f>IF(AND('Overflow Report'!$L392="Release [Sewer], Dry Weather",'Overflow Report'!$AA392="May"),'Overflow Report'!$N392,"0")</f>
        <v>0</v>
      </c>
      <c r="BB394" s="176" t="str">
        <f>IF(AND('Overflow Report'!$L392="Release [Sewer], Dry Weather",'Overflow Report'!$AA392="June"),'Overflow Report'!$N392,"0")</f>
        <v>0</v>
      </c>
      <c r="BC394" s="176" t="str">
        <f>IF(AND('Overflow Report'!$L392="Release [Sewer], Dry Weather",'Overflow Report'!$AA392="July"),'Overflow Report'!$N392,"0")</f>
        <v>0</v>
      </c>
      <c r="BD394" s="176" t="str">
        <f>IF(AND('Overflow Report'!$L392="Release [Sewer], Dry Weather",'Overflow Report'!$AA392="August"),'Overflow Report'!$N392,"0")</f>
        <v>0</v>
      </c>
      <c r="BE394" s="176" t="str">
        <f>IF(AND('Overflow Report'!$L392="Release [Sewer], Dry Weather",'Overflow Report'!$AA392="September"),'Overflow Report'!$N392,"0")</f>
        <v>0</v>
      </c>
      <c r="BF394" s="176" t="str">
        <f>IF(AND('Overflow Report'!$L392="Release [Sewer], Dry Weather",'Overflow Report'!$AA392="October"),'Overflow Report'!$N392,"0")</f>
        <v>0</v>
      </c>
      <c r="BG394" s="176" t="str">
        <f>IF(AND('Overflow Report'!$L392="Release [Sewer], Dry Weather",'Overflow Report'!$AA392="November"),'Overflow Report'!$N392,"0")</f>
        <v>0</v>
      </c>
      <c r="BH394" s="176" t="str">
        <f>IF(AND('Overflow Report'!$L392="Release [Sewer], Dry Weather",'Overflow Report'!$AA392="December"),'Overflow Report'!$N392,"0")</f>
        <v>0</v>
      </c>
      <c r="BI394" s="176"/>
      <c r="BJ394" s="176" t="str">
        <f>IF(AND('Overflow Report'!$L392="Release [Sewer], Wet Weather",'Overflow Report'!$AA392="January"),'Overflow Report'!$N392,"0")</f>
        <v>0</v>
      </c>
      <c r="BK394" s="176" t="str">
        <f>IF(AND('Overflow Report'!$L392="Release [Sewer], Wet Weather",'Overflow Report'!$AA392="February"),'Overflow Report'!$N392,"0")</f>
        <v>0</v>
      </c>
      <c r="BL394" s="176" t="str">
        <f>IF(AND('Overflow Report'!$L392="Release [Sewer], Wet Weather",'Overflow Report'!$AA392="March"),'Overflow Report'!$N392,"0")</f>
        <v>0</v>
      </c>
      <c r="BM394" s="176" t="str">
        <f>IF(AND('Overflow Report'!$L392="Release [Sewer], Wet Weather",'Overflow Report'!$AA392="April"),'Overflow Report'!$N392,"0")</f>
        <v>0</v>
      </c>
      <c r="BN394" s="176" t="str">
        <f>IF(AND('Overflow Report'!$L392="Release [Sewer], Wet Weather",'Overflow Report'!$AA392="May"),'Overflow Report'!$N392,"0")</f>
        <v>0</v>
      </c>
      <c r="BO394" s="176" t="str">
        <f>IF(AND('Overflow Report'!$L392="Release [Sewer], Wet Weather",'Overflow Report'!$AA392="June"),'Overflow Report'!$N392,"0")</f>
        <v>0</v>
      </c>
      <c r="BP394" s="176" t="str">
        <f>IF(AND('Overflow Report'!$L392="Release [Sewer], Wet Weather",'Overflow Report'!$AA392="July"),'Overflow Report'!$N392,"0")</f>
        <v>0</v>
      </c>
      <c r="BQ394" s="176" t="str">
        <f>IF(AND('Overflow Report'!$L392="Release [Sewer], Wet Weather",'Overflow Report'!$AA392="August"),'Overflow Report'!$N392,"0")</f>
        <v>0</v>
      </c>
      <c r="BR394" s="176" t="str">
        <f>IF(AND('Overflow Report'!$L392="Release [Sewer], Wet Weather",'Overflow Report'!$AA392="September"),'Overflow Report'!$N392,"0")</f>
        <v>0</v>
      </c>
      <c r="BS394" s="176" t="str">
        <f>IF(AND('Overflow Report'!$L392="Release [Sewer], Wet Weather",'Overflow Report'!$AA392="October"),'Overflow Report'!$N392,"0")</f>
        <v>0</v>
      </c>
      <c r="BT394" s="176" t="str">
        <f>IF(AND('Overflow Report'!$L392="Release [Sewer], Wet Weather",'Overflow Report'!$AA392="November"),'Overflow Report'!$N392,"0")</f>
        <v>0</v>
      </c>
      <c r="BU394" s="176" t="str">
        <f>IF(AND('Overflow Report'!$L392="Release [Sewer], Wet Weather",'Overflow Report'!$AA392="December"),'Overflow Report'!$N392,"0")</f>
        <v>0</v>
      </c>
      <c r="BV394" s="176"/>
      <c r="BW394" s="176"/>
      <c r="BX394" s="176"/>
      <c r="BY394" s="176"/>
      <c r="BZ394" s="176"/>
      <c r="CA394" s="176"/>
      <c r="CB394" s="176"/>
      <c r="CC394" s="176"/>
      <c r="CD394" s="176"/>
      <c r="CE394" s="176"/>
      <c r="CF394" s="176"/>
      <c r="CG394" s="176"/>
      <c r="CH394" s="176"/>
      <c r="CI394" s="176"/>
      <c r="CJ394" s="176"/>
      <c r="DK394" s="159"/>
      <c r="DL394" s="159"/>
      <c r="DM394" s="159"/>
      <c r="DN394" s="159"/>
      <c r="DO394" s="159"/>
      <c r="DP394" s="159"/>
      <c r="DQ394" s="159"/>
      <c r="DR394" s="159"/>
      <c r="DS394" s="159"/>
      <c r="DT394" s="159"/>
      <c r="DU394" s="159"/>
      <c r="DV394" s="159"/>
      <c r="DW394" s="159"/>
      <c r="DX394" s="159"/>
    </row>
    <row r="395" spans="3:128" s="173" customFormat="1" ht="15">
      <c r="C395" s="174"/>
      <c r="D395" s="174"/>
      <c r="E395" s="174"/>
      <c r="R395" s="176"/>
      <c r="S395" s="176"/>
      <c r="T395" s="176"/>
      <c r="U395" s="176"/>
      <c r="V395" s="176"/>
      <c r="W395" s="176" t="str">
        <f>IF(AND('Overflow Report'!$L393="SSO, Dry Weather",'Overflow Report'!$AA393="January"),'Overflow Report'!$N393,"0")</f>
        <v>0</v>
      </c>
      <c r="X395" s="176" t="str">
        <f>IF(AND('Overflow Report'!$L393="SSO, Dry Weather",'Overflow Report'!$AA393="February"),'Overflow Report'!$N393,"0")</f>
        <v>0</v>
      </c>
      <c r="Y395" s="176" t="str">
        <f>IF(AND('Overflow Report'!$L393="SSO, Dry Weather",'Overflow Report'!$AA393="March"),'Overflow Report'!$N393,"0")</f>
        <v>0</v>
      </c>
      <c r="Z395" s="176" t="str">
        <f>IF(AND('Overflow Report'!$L393="SSO, Dry Weather",'Overflow Report'!$AA393="April"),'Overflow Report'!$N393,"0")</f>
        <v>0</v>
      </c>
      <c r="AA395" s="176" t="str">
        <f>IF(AND('Overflow Report'!$L393="SSO, Dry Weather",'Overflow Report'!$AA393="May"),'Overflow Report'!$N393,"0")</f>
        <v>0</v>
      </c>
      <c r="AB395" s="176" t="str">
        <f>IF(AND('Overflow Report'!$L393="SSO, Dry Weather",'Overflow Report'!$AA393="June"),'Overflow Report'!$N393,"0")</f>
        <v>0</v>
      </c>
      <c r="AC395" s="176" t="str">
        <f>IF(AND('Overflow Report'!$L393="SSO, Dry Weather",'Overflow Report'!$AA393="July"),'Overflow Report'!$N393,"0")</f>
        <v>0</v>
      </c>
      <c r="AD395" s="176" t="str">
        <f>IF(AND('Overflow Report'!$L393="SSO, Dry Weather",'Overflow Report'!$AA393="August"),'Overflow Report'!$N393,"0")</f>
        <v>0</v>
      </c>
      <c r="AE395" s="176" t="str">
        <f>IF(AND('Overflow Report'!$L393="SSO, Dry Weather",'Overflow Report'!$AA393="September"),'Overflow Report'!$N393,"0")</f>
        <v>0</v>
      </c>
      <c r="AF395" s="176" t="str">
        <f>IF(AND('Overflow Report'!$L393="SSO, Dry Weather",'Overflow Report'!$AA393="October"),'Overflow Report'!$N393,"0")</f>
        <v>0</v>
      </c>
      <c r="AG395" s="176" t="str">
        <f>IF(AND('Overflow Report'!$L393="SSO, Dry Weather",'Overflow Report'!$AA393="November"),'Overflow Report'!$N393,"0")</f>
        <v>0</v>
      </c>
      <c r="AH395" s="176" t="str">
        <f>IF(AND('Overflow Report'!$L393="SSO, Dry Weather",'Overflow Report'!$AA393="December"),'Overflow Report'!$N393,"0")</f>
        <v>0</v>
      </c>
      <c r="AI395" s="176"/>
      <c r="AJ395" s="176" t="str">
        <f>IF(AND('Overflow Report'!$L393="SSO, Wet Weather",'Overflow Report'!$AA393="January"),'Overflow Report'!$N393,"0")</f>
        <v>0</v>
      </c>
      <c r="AK395" s="176" t="str">
        <f>IF(AND('Overflow Report'!$L393="SSO, Wet Weather",'Overflow Report'!$AA393="February"),'Overflow Report'!$N393,"0")</f>
        <v>0</v>
      </c>
      <c r="AL395" s="176" t="str">
        <f>IF(AND('Overflow Report'!$L393="SSO, Wet Weather",'Overflow Report'!$AA393="March"),'Overflow Report'!$N393,"0")</f>
        <v>0</v>
      </c>
      <c r="AM395" s="176" t="str">
        <f>IF(AND('Overflow Report'!$L393="SSO, Wet Weather",'Overflow Report'!$AA393="April"),'Overflow Report'!$N393,"0")</f>
        <v>0</v>
      </c>
      <c r="AN395" s="176" t="str">
        <f>IF(AND('Overflow Report'!$L393="SSO, Wet Weather",'Overflow Report'!$AA393="May"),'Overflow Report'!$N393,"0")</f>
        <v>0</v>
      </c>
      <c r="AO395" s="176" t="str">
        <f>IF(AND('Overflow Report'!$L393="SSO, Wet Weather",'Overflow Report'!$AA393="June"),'Overflow Report'!$N393,"0")</f>
        <v>0</v>
      </c>
      <c r="AP395" s="176" t="str">
        <f>IF(AND('Overflow Report'!$L393="SSO, Wet Weather",'Overflow Report'!$AA393="July"),'Overflow Report'!$N393,"0")</f>
        <v>0</v>
      </c>
      <c r="AQ395" s="176" t="str">
        <f>IF(AND('Overflow Report'!$L393="SSO, Wet Weather",'Overflow Report'!$AA393="August"),'Overflow Report'!$N393,"0")</f>
        <v>0</v>
      </c>
      <c r="AR395" s="176" t="str">
        <f>IF(AND('Overflow Report'!$L393="SSO, Wet Weather",'Overflow Report'!$AA393="September"),'Overflow Report'!$N393,"0")</f>
        <v>0</v>
      </c>
      <c r="AS395" s="176" t="str">
        <f>IF(AND('Overflow Report'!$L393="SSO, Wet Weather",'Overflow Report'!$AA393="October"),'Overflow Report'!$N393,"0")</f>
        <v>0</v>
      </c>
      <c r="AT395" s="176" t="str">
        <f>IF(AND('Overflow Report'!$L393="SSO, Wet Weather",'Overflow Report'!$AA393="November"),'Overflow Report'!$N393,"0")</f>
        <v>0</v>
      </c>
      <c r="AU395" s="176" t="str">
        <f>IF(AND('Overflow Report'!$L393="SSO, Wet Weather",'Overflow Report'!$AA393="December"),'Overflow Report'!$N393,"0")</f>
        <v>0</v>
      </c>
      <c r="AV395" s="176"/>
      <c r="AW395" s="176" t="str">
        <f>IF(AND('Overflow Report'!$L393="Release [Sewer], Dry Weather",'Overflow Report'!$AA393="January"),'Overflow Report'!$N393,"0")</f>
        <v>0</v>
      </c>
      <c r="AX395" s="176" t="str">
        <f>IF(AND('Overflow Report'!$L393="Release [Sewer], Dry Weather",'Overflow Report'!$AA393="February"),'Overflow Report'!$N393,"0")</f>
        <v>0</v>
      </c>
      <c r="AY395" s="176" t="str">
        <f>IF(AND('Overflow Report'!$L393="Release [Sewer], Dry Weather",'Overflow Report'!$AA393="March"),'Overflow Report'!$N393,"0")</f>
        <v>0</v>
      </c>
      <c r="AZ395" s="176" t="str">
        <f>IF(AND('Overflow Report'!$L393="Release [Sewer], Dry Weather",'Overflow Report'!$AA393="April"),'Overflow Report'!$N393,"0")</f>
        <v>0</v>
      </c>
      <c r="BA395" s="176" t="str">
        <f>IF(AND('Overflow Report'!$L393="Release [Sewer], Dry Weather",'Overflow Report'!$AA393="May"),'Overflow Report'!$N393,"0")</f>
        <v>0</v>
      </c>
      <c r="BB395" s="176" t="str">
        <f>IF(AND('Overflow Report'!$L393="Release [Sewer], Dry Weather",'Overflow Report'!$AA393="June"),'Overflow Report'!$N393,"0")</f>
        <v>0</v>
      </c>
      <c r="BC395" s="176" t="str">
        <f>IF(AND('Overflow Report'!$L393="Release [Sewer], Dry Weather",'Overflow Report'!$AA393="July"),'Overflow Report'!$N393,"0")</f>
        <v>0</v>
      </c>
      <c r="BD395" s="176" t="str">
        <f>IF(AND('Overflow Report'!$L393="Release [Sewer], Dry Weather",'Overflow Report'!$AA393="August"),'Overflow Report'!$N393,"0")</f>
        <v>0</v>
      </c>
      <c r="BE395" s="176" t="str">
        <f>IF(AND('Overflow Report'!$L393="Release [Sewer], Dry Weather",'Overflow Report'!$AA393="September"),'Overflow Report'!$N393,"0")</f>
        <v>0</v>
      </c>
      <c r="BF395" s="176" t="str">
        <f>IF(AND('Overflow Report'!$L393="Release [Sewer], Dry Weather",'Overflow Report'!$AA393="October"),'Overflow Report'!$N393,"0")</f>
        <v>0</v>
      </c>
      <c r="BG395" s="176" t="str">
        <f>IF(AND('Overflow Report'!$L393="Release [Sewer], Dry Weather",'Overflow Report'!$AA393="November"),'Overflow Report'!$N393,"0")</f>
        <v>0</v>
      </c>
      <c r="BH395" s="176" t="str">
        <f>IF(AND('Overflow Report'!$L393="Release [Sewer], Dry Weather",'Overflow Report'!$AA393="December"),'Overflow Report'!$N393,"0")</f>
        <v>0</v>
      </c>
      <c r="BI395" s="176"/>
      <c r="BJ395" s="176" t="str">
        <f>IF(AND('Overflow Report'!$L393="Release [Sewer], Wet Weather",'Overflow Report'!$AA393="January"),'Overflow Report'!$N393,"0")</f>
        <v>0</v>
      </c>
      <c r="BK395" s="176" t="str">
        <f>IF(AND('Overflow Report'!$L393="Release [Sewer], Wet Weather",'Overflow Report'!$AA393="February"),'Overflow Report'!$N393,"0")</f>
        <v>0</v>
      </c>
      <c r="BL395" s="176" t="str">
        <f>IF(AND('Overflow Report'!$L393="Release [Sewer], Wet Weather",'Overflow Report'!$AA393="March"),'Overflow Report'!$N393,"0")</f>
        <v>0</v>
      </c>
      <c r="BM395" s="176" t="str">
        <f>IF(AND('Overflow Report'!$L393="Release [Sewer], Wet Weather",'Overflow Report'!$AA393="April"),'Overflow Report'!$N393,"0")</f>
        <v>0</v>
      </c>
      <c r="BN395" s="176" t="str">
        <f>IF(AND('Overflow Report'!$L393="Release [Sewer], Wet Weather",'Overflow Report'!$AA393="May"),'Overflow Report'!$N393,"0")</f>
        <v>0</v>
      </c>
      <c r="BO395" s="176" t="str">
        <f>IF(AND('Overflow Report'!$L393="Release [Sewer], Wet Weather",'Overflow Report'!$AA393="June"),'Overflow Report'!$N393,"0")</f>
        <v>0</v>
      </c>
      <c r="BP395" s="176" t="str">
        <f>IF(AND('Overflow Report'!$L393="Release [Sewer], Wet Weather",'Overflow Report'!$AA393="July"),'Overflow Report'!$N393,"0")</f>
        <v>0</v>
      </c>
      <c r="BQ395" s="176" t="str">
        <f>IF(AND('Overflow Report'!$L393="Release [Sewer], Wet Weather",'Overflow Report'!$AA393="August"),'Overflow Report'!$N393,"0")</f>
        <v>0</v>
      </c>
      <c r="BR395" s="176" t="str">
        <f>IF(AND('Overflow Report'!$L393="Release [Sewer], Wet Weather",'Overflow Report'!$AA393="September"),'Overflow Report'!$N393,"0")</f>
        <v>0</v>
      </c>
      <c r="BS395" s="176" t="str">
        <f>IF(AND('Overflow Report'!$L393="Release [Sewer], Wet Weather",'Overflow Report'!$AA393="October"),'Overflow Report'!$N393,"0")</f>
        <v>0</v>
      </c>
      <c r="BT395" s="176" t="str">
        <f>IF(AND('Overflow Report'!$L393="Release [Sewer], Wet Weather",'Overflow Report'!$AA393="November"),'Overflow Report'!$N393,"0")</f>
        <v>0</v>
      </c>
      <c r="BU395" s="176" t="str">
        <f>IF(AND('Overflow Report'!$L393="Release [Sewer], Wet Weather",'Overflow Report'!$AA393="December"),'Overflow Report'!$N393,"0")</f>
        <v>0</v>
      </c>
      <c r="BV395" s="176"/>
      <c r="BW395" s="176"/>
      <c r="BX395" s="176"/>
      <c r="BY395" s="176"/>
      <c r="BZ395" s="176"/>
      <c r="CA395" s="176"/>
      <c r="CB395" s="176"/>
      <c r="CC395" s="176"/>
      <c r="CD395" s="176"/>
      <c r="CE395" s="176"/>
      <c r="CF395" s="176"/>
      <c r="CG395" s="176"/>
      <c r="CH395" s="176"/>
      <c r="CI395" s="176"/>
      <c r="CJ395" s="176"/>
      <c r="DK395" s="159"/>
      <c r="DL395" s="159"/>
      <c r="DM395" s="159"/>
      <c r="DN395" s="159"/>
      <c r="DO395" s="159"/>
      <c r="DP395" s="159"/>
      <c r="DQ395" s="159"/>
      <c r="DR395" s="159"/>
      <c r="DS395" s="159"/>
      <c r="DT395" s="159"/>
      <c r="DU395" s="159"/>
      <c r="DV395" s="159"/>
      <c r="DW395" s="159"/>
      <c r="DX395" s="159"/>
    </row>
    <row r="396" spans="3:128" s="173" customFormat="1" ht="15">
      <c r="C396" s="174"/>
      <c r="D396" s="174"/>
      <c r="E396" s="174"/>
      <c r="R396" s="176"/>
      <c r="S396" s="176"/>
      <c r="T396" s="176"/>
      <c r="U396" s="176"/>
      <c r="V396" s="176"/>
      <c r="W396" s="176" t="str">
        <f>IF(AND('Overflow Report'!$L394="SSO, Dry Weather",'Overflow Report'!$AA394="January"),'Overflow Report'!$N394,"0")</f>
        <v>0</v>
      </c>
      <c r="X396" s="176" t="str">
        <f>IF(AND('Overflow Report'!$L394="SSO, Dry Weather",'Overflow Report'!$AA394="February"),'Overflow Report'!$N394,"0")</f>
        <v>0</v>
      </c>
      <c r="Y396" s="176" t="str">
        <f>IF(AND('Overflow Report'!$L394="SSO, Dry Weather",'Overflow Report'!$AA394="March"),'Overflow Report'!$N394,"0")</f>
        <v>0</v>
      </c>
      <c r="Z396" s="176" t="str">
        <f>IF(AND('Overflow Report'!$L394="SSO, Dry Weather",'Overflow Report'!$AA394="April"),'Overflow Report'!$N394,"0")</f>
        <v>0</v>
      </c>
      <c r="AA396" s="176" t="str">
        <f>IF(AND('Overflow Report'!$L394="SSO, Dry Weather",'Overflow Report'!$AA394="May"),'Overflow Report'!$N394,"0")</f>
        <v>0</v>
      </c>
      <c r="AB396" s="176" t="str">
        <f>IF(AND('Overflow Report'!$L394="SSO, Dry Weather",'Overflow Report'!$AA394="June"),'Overflow Report'!$N394,"0")</f>
        <v>0</v>
      </c>
      <c r="AC396" s="176" t="str">
        <f>IF(AND('Overflow Report'!$L394="SSO, Dry Weather",'Overflow Report'!$AA394="July"),'Overflow Report'!$N394,"0")</f>
        <v>0</v>
      </c>
      <c r="AD396" s="176" t="str">
        <f>IF(AND('Overflow Report'!$L394="SSO, Dry Weather",'Overflow Report'!$AA394="August"),'Overflow Report'!$N394,"0")</f>
        <v>0</v>
      </c>
      <c r="AE396" s="176" t="str">
        <f>IF(AND('Overflow Report'!$L394="SSO, Dry Weather",'Overflow Report'!$AA394="September"),'Overflow Report'!$N394,"0")</f>
        <v>0</v>
      </c>
      <c r="AF396" s="176" t="str">
        <f>IF(AND('Overflow Report'!$L394="SSO, Dry Weather",'Overflow Report'!$AA394="October"),'Overflow Report'!$N394,"0")</f>
        <v>0</v>
      </c>
      <c r="AG396" s="176" t="str">
        <f>IF(AND('Overflow Report'!$L394="SSO, Dry Weather",'Overflow Report'!$AA394="November"),'Overflow Report'!$N394,"0")</f>
        <v>0</v>
      </c>
      <c r="AH396" s="176" t="str">
        <f>IF(AND('Overflow Report'!$L394="SSO, Dry Weather",'Overflow Report'!$AA394="December"),'Overflow Report'!$N394,"0")</f>
        <v>0</v>
      </c>
      <c r="AI396" s="176"/>
      <c r="AJ396" s="176" t="str">
        <f>IF(AND('Overflow Report'!$L394="SSO, Wet Weather",'Overflow Report'!$AA394="January"),'Overflow Report'!$N394,"0")</f>
        <v>0</v>
      </c>
      <c r="AK396" s="176" t="str">
        <f>IF(AND('Overflow Report'!$L394="SSO, Wet Weather",'Overflow Report'!$AA394="February"),'Overflow Report'!$N394,"0")</f>
        <v>0</v>
      </c>
      <c r="AL396" s="176" t="str">
        <f>IF(AND('Overflow Report'!$L394="SSO, Wet Weather",'Overflow Report'!$AA394="March"),'Overflow Report'!$N394,"0")</f>
        <v>0</v>
      </c>
      <c r="AM396" s="176" t="str">
        <f>IF(AND('Overflow Report'!$L394="SSO, Wet Weather",'Overflow Report'!$AA394="April"),'Overflow Report'!$N394,"0")</f>
        <v>0</v>
      </c>
      <c r="AN396" s="176" t="str">
        <f>IF(AND('Overflow Report'!$L394="SSO, Wet Weather",'Overflow Report'!$AA394="May"),'Overflow Report'!$N394,"0")</f>
        <v>0</v>
      </c>
      <c r="AO396" s="176" t="str">
        <f>IF(AND('Overflow Report'!$L394="SSO, Wet Weather",'Overflow Report'!$AA394="June"),'Overflow Report'!$N394,"0")</f>
        <v>0</v>
      </c>
      <c r="AP396" s="176" t="str">
        <f>IF(AND('Overflow Report'!$L394="SSO, Wet Weather",'Overflow Report'!$AA394="July"),'Overflow Report'!$N394,"0")</f>
        <v>0</v>
      </c>
      <c r="AQ396" s="176" t="str">
        <f>IF(AND('Overflow Report'!$L394="SSO, Wet Weather",'Overflow Report'!$AA394="August"),'Overflow Report'!$N394,"0")</f>
        <v>0</v>
      </c>
      <c r="AR396" s="176" t="str">
        <f>IF(AND('Overflow Report'!$L394="SSO, Wet Weather",'Overflow Report'!$AA394="September"),'Overflow Report'!$N394,"0")</f>
        <v>0</v>
      </c>
      <c r="AS396" s="176" t="str">
        <f>IF(AND('Overflow Report'!$L394="SSO, Wet Weather",'Overflow Report'!$AA394="October"),'Overflow Report'!$N394,"0")</f>
        <v>0</v>
      </c>
      <c r="AT396" s="176" t="str">
        <f>IF(AND('Overflow Report'!$L394="SSO, Wet Weather",'Overflow Report'!$AA394="November"),'Overflow Report'!$N394,"0")</f>
        <v>0</v>
      </c>
      <c r="AU396" s="176" t="str">
        <f>IF(AND('Overflow Report'!$L394="SSO, Wet Weather",'Overflow Report'!$AA394="December"),'Overflow Report'!$N394,"0")</f>
        <v>0</v>
      </c>
      <c r="AV396" s="176"/>
      <c r="AW396" s="176" t="str">
        <f>IF(AND('Overflow Report'!$L394="Release [Sewer], Dry Weather",'Overflow Report'!$AA394="January"),'Overflow Report'!$N394,"0")</f>
        <v>0</v>
      </c>
      <c r="AX396" s="176" t="str">
        <f>IF(AND('Overflow Report'!$L394="Release [Sewer], Dry Weather",'Overflow Report'!$AA394="February"),'Overflow Report'!$N394,"0")</f>
        <v>0</v>
      </c>
      <c r="AY396" s="176" t="str">
        <f>IF(AND('Overflow Report'!$L394="Release [Sewer], Dry Weather",'Overflow Report'!$AA394="March"),'Overflow Report'!$N394,"0")</f>
        <v>0</v>
      </c>
      <c r="AZ396" s="176" t="str">
        <f>IF(AND('Overflow Report'!$L394="Release [Sewer], Dry Weather",'Overflow Report'!$AA394="April"),'Overflow Report'!$N394,"0")</f>
        <v>0</v>
      </c>
      <c r="BA396" s="176" t="str">
        <f>IF(AND('Overflow Report'!$L394="Release [Sewer], Dry Weather",'Overflow Report'!$AA394="May"),'Overflow Report'!$N394,"0")</f>
        <v>0</v>
      </c>
      <c r="BB396" s="176" t="str">
        <f>IF(AND('Overflow Report'!$L394="Release [Sewer], Dry Weather",'Overflow Report'!$AA394="June"),'Overflow Report'!$N394,"0")</f>
        <v>0</v>
      </c>
      <c r="BC396" s="176" t="str">
        <f>IF(AND('Overflow Report'!$L394="Release [Sewer], Dry Weather",'Overflow Report'!$AA394="July"),'Overflow Report'!$N394,"0")</f>
        <v>0</v>
      </c>
      <c r="BD396" s="176" t="str">
        <f>IF(AND('Overflow Report'!$L394="Release [Sewer], Dry Weather",'Overflow Report'!$AA394="August"),'Overflow Report'!$N394,"0")</f>
        <v>0</v>
      </c>
      <c r="BE396" s="176" t="str">
        <f>IF(AND('Overflow Report'!$L394="Release [Sewer], Dry Weather",'Overflow Report'!$AA394="September"),'Overflow Report'!$N394,"0")</f>
        <v>0</v>
      </c>
      <c r="BF396" s="176" t="str">
        <f>IF(AND('Overflow Report'!$L394="Release [Sewer], Dry Weather",'Overflow Report'!$AA394="October"),'Overflow Report'!$N394,"0")</f>
        <v>0</v>
      </c>
      <c r="BG396" s="176" t="str">
        <f>IF(AND('Overflow Report'!$L394="Release [Sewer], Dry Weather",'Overflow Report'!$AA394="November"),'Overflow Report'!$N394,"0")</f>
        <v>0</v>
      </c>
      <c r="BH396" s="176" t="str">
        <f>IF(AND('Overflow Report'!$L394="Release [Sewer], Dry Weather",'Overflow Report'!$AA394="December"),'Overflow Report'!$N394,"0")</f>
        <v>0</v>
      </c>
      <c r="BI396" s="176"/>
      <c r="BJ396" s="176" t="str">
        <f>IF(AND('Overflow Report'!$L394="Release [Sewer], Wet Weather",'Overflow Report'!$AA394="January"),'Overflow Report'!$N394,"0")</f>
        <v>0</v>
      </c>
      <c r="BK396" s="176" t="str">
        <f>IF(AND('Overflow Report'!$L394="Release [Sewer], Wet Weather",'Overflow Report'!$AA394="February"),'Overflow Report'!$N394,"0")</f>
        <v>0</v>
      </c>
      <c r="BL396" s="176" t="str">
        <f>IF(AND('Overflow Report'!$L394="Release [Sewer], Wet Weather",'Overflow Report'!$AA394="March"),'Overflow Report'!$N394,"0")</f>
        <v>0</v>
      </c>
      <c r="BM396" s="176" t="str">
        <f>IF(AND('Overflow Report'!$L394="Release [Sewer], Wet Weather",'Overflow Report'!$AA394="April"),'Overflow Report'!$N394,"0")</f>
        <v>0</v>
      </c>
      <c r="BN396" s="176" t="str">
        <f>IF(AND('Overflow Report'!$L394="Release [Sewer], Wet Weather",'Overflow Report'!$AA394="May"),'Overflow Report'!$N394,"0")</f>
        <v>0</v>
      </c>
      <c r="BO396" s="176" t="str">
        <f>IF(AND('Overflow Report'!$L394="Release [Sewer], Wet Weather",'Overflow Report'!$AA394="June"),'Overflow Report'!$N394,"0")</f>
        <v>0</v>
      </c>
      <c r="BP396" s="176" t="str">
        <f>IF(AND('Overflow Report'!$L394="Release [Sewer], Wet Weather",'Overflow Report'!$AA394="July"),'Overflow Report'!$N394,"0")</f>
        <v>0</v>
      </c>
      <c r="BQ396" s="176" t="str">
        <f>IF(AND('Overflow Report'!$L394="Release [Sewer], Wet Weather",'Overflow Report'!$AA394="August"),'Overflow Report'!$N394,"0")</f>
        <v>0</v>
      </c>
      <c r="BR396" s="176" t="str">
        <f>IF(AND('Overflow Report'!$L394="Release [Sewer], Wet Weather",'Overflow Report'!$AA394="September"),'Overflow Report'!$N394,"0")</f>
        <v>0</v>
      </c>
      <c r="BS396" s="176" t="str">
        <f>IF(AND('Overflow Report'!$L394="Release [Sewer], Wet Weather",'Overflow Report'!$AA394="October"),'Overflow Report'!$N394,"0")</f>
        <v>0</v>
      </c>
      <c r="BT396" s="176" t="str">
        <f>IF(AND('Overflow Report'!$L394="Release [Sewer], Wet Weather",'Overflow Report'!$AA394="November"),'Overflow Report'!$N394,"0")</f>
        <v>0</v>
      </c>
      <c r="BU396" s="176" t="str">
        <f>IF(AND('Overflow Report'!$L394="Release [Sewer], Wet Weather",'Overflow Report'!$AA394="December"),'Overflow Report'!$N394,"0")</f>
        <v>0</v>
      </c>
      <c r="BV396" s="176"/>
      <c r="BW396" s="176"/>
      <c r="BX396" s="176"/>
      <c r="BY396" s="176"/>
      <c r="BZ396" s="176"/>
      <c r="CA396" s="176"/>
      <c r="CB396" s="176"/>
      <c r="CC396" s="176"/>
      <c r="CD396" s="176"/>
      <c r="CE396" s="176"/>
      <c r="CF396" s="176"/>
      <c r="CG396" s="176"/>
      <c r="CH396" s="176"/>
      <c r="CI396" s="176"/>
      <c r="CJ396" s="176"/>
      <c r="DK396" s="159"/>
      <c r="DL396" s="159"/>
      <c r="DM396" s="159"/>
      <c r="DN396" s="159"/>
      <c r="DO396" s="159"/>
      <c r="DP396" s="159"/>
      <c r="DQ396" s="159"/>
      <c r="DR396" s="159"/>
      <c r="DS396" s="159"/>
      <c r="DT396" s="159"/>
      <c r="DU396" s="159"/>
      <c r="DV396" s="159"/>
      <c r="DW396" s="159"/>
      <c r="DX396" s="159"/>
    </row>
    <row r="397" spans="3:128" s="173" customFormat="1" ht="15">
      <c r="C397" s="174"/>
      <c r="D397" s="174"/>
      <c r="E397" s="174"/>
      <c r="R397" s="176"/>
      <c r="S397" s="176"/>
      <c r="T397" s="176"/>
      <c r="U397" s="176"/>
      <c r="V397" s="176"/>
      <c r="W397" s="176" t="str">
        <f>IF(AND('Overflow Report'!$L395="SSO, Dry Weather",'Overflow Report'!$AA395="January"),'Overflow Report'!$N395,"0")</f>
        <v>0</v>
      </c>
      <c r="X397" s="176" t="str">
        <f>IF(AND('Overflow Report'!$L395="SSO, Dry Weather",'Overflow Report'!$AA395="February"),'Overflow Report'!$N395,"0")</f>
        <v>0</v>
      </c>
      <c r="Y397" s="176" t="str">
        <f>IF(AND('Overflow Report'!$L395="SSO, Dry Weather",'Overflow Report'!$AA395="March"),'Overflow Report'!$N395,"0")</f>
        <v>0</v>
      </c>
      <c r="Z397" s="176" t="str">
        <f>IF(AND('Overflow Report'!$L395="SSO, Dry Weather",'Overflow Report'!$AA395="April"),'Overflow Report'!$N395,"0")</f>
        <v>0</v>
      </c>
      <c r="AA397" s="176" t="str">
        <f>IF(AND('Overflow Report'!$L395="SSO, Dry Weather",'Overflow Report'!$AA395="May"),'Overflow Report'!$N395,"0")</f>
        <v>0</v>
      </c>
      <c r="AB397" s="176" t="str">
        <f>IF(AND('Overflow Report'!$L395="SSO, Dry Weather",'Overflow Report'!$AA395="June"),'Overflow Report'!$N395,"0")</f>
        <v>0</v>
      </c>
      <c r="AC397" s="176" t="str">
        <f>IF(AND('Overflow Report'!$L395="SSO, Dry Weather",'Overflow Report'!$AA395="July"),'Overflow Report'!$N395,"0")</f>
        <v>0</v>
      </c>
      <c r="AD397" s="176" t="str">
        <f>IF(AND('Overflow Report'!$L395="SSO, Dry Weather",'Overflow Report'!$AA395="August"),'Overflow Report'!$N395,"0")</f>
        <v>0</v>
      </c>
      <c r="AE397" s="176" t="str">
        <f>IF(AND('Overflow Report'!$L395="SSO, Dry Weather",'Overflow Report'!$AA395="September"),'Overflow Report'!$N395,"0")</f>
        <v>0</v>
      </c>
      <c r="AF397" s="176" t="str">
        <f>IF(AND('Overflow Report'!$L395="SSO, Dry Weather",'Overflow Report'!$AA395="October"),'Overflow Report'!$N395,"0")</f>
        <v>0</v>
      </c>
      <c r="AG397" s="176" t="str">
        <f>IF(AND('Overflow Report'!$L395="SSO, Dry Weather",'Overflow Report'!$AA395="November"),'Overflow Report'!$N395,"0")</f>
        <v>0</v>
      </c>
      <c r="AH397" s="176" t="str">
        <f>IF(AND('Overflow Report'!$L395="SSO, Dry Weather",'Overflow Report'!$AA395="December"),'Overflow Report'!$N395,"0")</f>
        <v>0</v>
      </c>
      <c r="AI397" s="176"/>
      <c r="AJ397" s="176" t="str">
        <f>IF(AND('Overflow Report'!$L395="SSO, Wet Weather",'Overflow Report'!$AA395="January"),'Overflow Report'!$N395,"0")</f>
        <v>0</v>
      </c>
      <c r="AK397" s="176" t="str">
        <f>IF(AND('Overflow Report'!$L395="SSO, Wet Weather",'Overflow Report'!$AA395="February"),'Overflow Report'!$N395,"0")</f>
        <v>0</v>
      </c>
      <c r="AL397" s="176" t="str">
        <f>IF(AND('Overflow Report'!$L395="SSO, Wet Weather",'Overflow Report'!$AA395="March"),'Overflow Report'!$N395,"0")</f>
        <v>0</v>
      </c>
      <c r="AM397" s="176" t="str">
        <f>IF(AND('Overflow Report'!$L395="SSO, Wet Weather",'Overflow Report'!$AA395="April"),'Overflow Report'!$N395,"0")</f>
        <v>0</v>
      </c>
      <c r="AN397" s="176" t="str">
        <f>IF(AND('Overflow Report'!$L395="SSO, Wet Weather",'Overflow Report'!$AA395="May"),'Overflow Report'!$N395,"0")</f>
        <v>0</v>
      </c>
      <c r="AO397" s="176" t="str">
        <f>IF(AND('Overflow Report'!$L395="SSO, Wet Weather",'Overflow Report'!$AA395="June"),'Overflow Report'!$N395,"0")</f>
        <v>0</v>
      </c>
      <c r="AP397" s="176" t="str">
        <f>IF(AND('Overflow Report'!$L395="SSO, Wet Weather",'Overflow Report'!$AA395="July"),'Overflow Report'!$N395,"0")</f>
        <v>0</v>
      </c>
      <c r="AQ397" s="176" t="str">
        <f>IF(AND('Overflow Report'!$L395="SSO, Wet Weather",'Overflow Report'!$AA395="August"),'Overflow Report'!$N395,"0")</f>
        <v>0</v>
      </c>
      <c r="AR397" s="176" t="str">
        <f>IF(AND('Overflow Report'!$L395="SSO, Wet Weather",'Overflow Report'!$AA395="September"),'Overflow Report'!$N395,"0")</f>
        <v>0</v>
      </c>
      <c r="AS397" s="176" t="str">
        <f>IF(AND('Overflow Report'!$L395="SSO, Wet Weather",'Overflow Report'!$AA395="October"),'Overflow Report'!$N395,"0")</f>
        <v>0</v>
      </c>
      <c r="AT397" s="176" t="str">
        <f>IF(AND('Overflow Report'!$L395="SSO, Wet Weather",'Overflow Report'!$AA395="November"),'Overflow Report'!$N395,"0")</f>
        <v>0</v>
      </c>
      <c r="AU397" s="176" t="str">
        <f>IF(AND('Overflow Report'!$L395="SSO, Wet Weather",'Overflow Report'!$AA395="December"),'Overflow Report'!$N395,"0")</f>
        <v>0</v>
      </c>
      <c r="AV397" s="176"/>
      <c r="AW397" s="176" t="str">
        <f>IF(AND('Overflow Report'!$L395="Release [Sewer], Dry Weather",'Overflow Report'!$AA395="January"),'Overflow Report'!$N395,"0")</f>
        <v>0</v>
      </c>
      <c r="AX397" s="176" t="str">
        <f>IF(AND('Overflow Report'!$L395="Release [Sewer], Dry Weather",'Overflow Report'!$AA395="February"),'Overflow Report'!$N395,"0")</f>
        <v>0</v>
      </c>
      <c r="AY397" s="176" t="str">
        <f>IF(AND('Overflow Report'!$L395="Release [Sewer], Dry Weather",'Overflow Report'!$AA395="March"),'Overflow Report'!$N395,"0")</f>
        <v>0</v>
      </c>
      <c r="AZ397" s="176" t="str">
        <f>IF(AND('Overflow Report'!$L395="Release [Sewer], Dry Weather",'Overflow Report'!$AA395="April"),'Overflow Report'!$N395,"0")</f>
        <v>0</v>
      </c>
      <c r="BA397" s="176" t="str">
        <f>IF(AND('Overflow Report'!$L395="Release [Sewer], Dry Weather",'Overflow Report'!$AA395="May"),'Overflow Report'!$N395,"0")</f>
        <v>0</v>
      </c>
      <c r="BB397" s="176" t="str">
        <f>IF(AND('Overflow Report'!$L395="Release [Sewer], Dry Weather",'Overflow Report'!$AA395="June"),'Overflow Report'!$N395,"0")</f>
        <v>0</v>
      </c>
      <c r="BC397" s="176" t="str">
        <f>IF(AND('Overflow Report'!$L395="Release [Sewer], Dry Weather",'Overflow Report'!$AA395="July"),'Overflow Report'!$N395,"0")</f>
        <v>0</v>
      </c>
      <c r="BD397" s="176" t="str">
        <f>IF(AND('Overflow Report'!$L395="Release [Sewer], Dry Weather",'Overflow Report'!$AA395="August"),'Overflow Report'!$N395,"0")</f>
        <v>0</v>
      </c>
      <c r="BE397" s="176" t="str">
        <f>IF(AND('Overflow Report'!$L395="Release [Sewer], Dry Weather",'Overflow Report'!$AA395="September"),'Overflow Report'!$N395,"0")</f>
        <v>0</v>
      </c>
      <c r="BF397" s="176" t="str">
        <f>IF(AND('Overflow Report'!$L395="Release [Sewer], Dry Weather",'Overflow Report'!$AA395="October"),'Overflow Report'!$N395,"0")</f>
        <v>0</v>
      </c>
      <c r="BG397" s="176" t="str">
        <f>IF(AND('Overflow Report'!$L395="Release [Sewer], Dry Weather",'Overflow Report'!$AA395="November"),'Overflow Report'!$N395,"0")</f>
        <v>0</v>
      </c>
      <c r="BH397" s="176" t="str">
        <f>IF(AND('Overflow Report'!$L395="Release [Sewer], Dry Weather",'Overflow Report'!$AA395="December"),'Overflow Report'!$N395,"0")</f>
        <v>0</v>
      </c>
      <c r="BI397" s="176"/>
      <c r="BJ397" s="176" t="str">
        <f>IF(AND('Overflow Report'!$L395="Release [Sewer], Wet Weather",'Overflow Report'!$AA395="January"),'Overflow Report'!$N395,"0")</f>
        <v>0</v>
      </c>
      <c r="BK397" s="176" t="str">
        <f>IF(AND('Overflow Report'!$L395="Release [Sewer], Wet Weather",'Overflow Report'!$AA395="February"),'Overflow Report'!$N395,"0")</f>
        <v>0</v>
      </c>
      <c r="BL397" s="176" t="str">
        <f>IF(AND('Overflow Report'!$L395="Release [Sewer], Wet Weather",'Overflow Report'!$AA395="March"),'Overflow Report'!$N395,"0")</f>
        <v>0</v>
      </c>
      <c r="BM397" s="176" t="str">
        <f>IF(AND('Overflow Report'!$L395="Release [Sewer], Wet Weather",'Overflow Report'!$AA395="April"),'Overflow Report'!$N395,"0")</f>
        <v>0</v>
      </c>
      <c r="BN397" s="176" t="str">
        <f>IF(AND('Overflow Report'!$L395="Release [Sewer], Wet Weather",'Overflow Report'!$AA395="May"),'Overflow Report'!$N395,"0")</f>
        <v>0</v>
      </c>
      <c r="BO397" s="176" t="str">
        <f>IF(AND('Overflow Report'!$L395="Release [Sewer], Wet Weather",'Overflow Report'!$AA395="June"),'Overflow Report'!$N395,"0")</f>
        <v>0</v>
      </c>
      <c r="BP397" s="176" t="str">
        <f>IF(AND('Overflow Report'!$L395="Release [Sewer], Wet Weather",'Overflow Report'!$AA395="July"),'Overflow Report'!$N395,"0")</f>
        <v>0</v>
      </c>
      <c r="BQ397" s="176" t="str">
        <f>IF(AND('Overflow Report'!$L395="Release [Sewer], Wet Weather",'Overflow Report'!$AA395="August"),'Overflow Report'!$N395,"0")</f>
        <v>0</v>
      </c>
      <c r="BR397" s="176" t="str">
        <f>IF(AND('Overflow Report'!$L395="Release [Sewer], Wet Weather",'Overflow Report'!$AA395="September"),'Overflow Report'!$N395,"0")</f>
        <v>0</v>
      </c>
      <c r="BS397" s="176" t="str">
        <f>IF(AND('Overflow Report'!$L395="Release [Sewer], Wet Weather",'Overflow Report'!$AA395="October"),'Overflow Report'!$N395,"0")</f>
        <v>0</v>
      </c>
      <c r="BT397" s="176" t="str">
        <f>IF(AND('Overflow Report'!$L395="Release [Sewer], Wet Weather",'Overflow Report'!$AA395="November"),'Overflow Report'!$N395,"0")</f>
        <v>0</v>
      </c>
      <c r="BU397" s="176" t="str">
        <f>IF(AND('Overflow Report'!$L395="Release [Sewer], Wet Weather",'Overflow Report'!$AA395="December"),'Overflow Report'!$N395,"0")</f>
        <v>0</v>
      </c>
      <c r="BV397" s="176"/>
      <c r="BW397" s="176"/>
      <c r="BX397" s="176"/>
      <c r="BY397" s="176"/>
      <c r="BZ397" s="176"/>
      <c r="CA397" s="176"/>
      <c r="CB397" s="176"/>
      <c r="CC397" s="176"/>
      <c r="CD397" s="176"/>
      <c r="CE397" s="176"/>
      <c r="CF397" s="176"/>
      <c r="CG397" s="176"/>
      <c r="CH397" s="176"/>
      <c r="CI397" s="176"/>
      <c r="CJ397" s="176"/>
      <c r="DK397" s="159"/>
      <c r="DL397" s="159"/>
      <c r="DM397" s="159"/>
      <c r="DN397" s="159"/>
      <c r="DO397" s="159"/>
      <c r="DP397" s="159"/>
      <c r="DQ397" s="159"/>
      <c r="DR397" s="159"/>
      <c r="DS397" s="159"/>
      <c r="DT397" s="159"/>
      <c r="DU397" s="159"/>
      <c r="DV397" s="159"/>
      <c r="DW397" s="159"/>
      <c r="DX397" s="159"/>
    </row>
    <row r="398" spans="3:128" s="173" customFormat="1" ht="15">
      <c r="C398" s="174"/>
      <c r="D398" s="174"/>
      <c r="E398" s="174"/>
      <c r="R398" s="176"/>
      <c r="S398" s="176"/>
      <c r="T398" s="176"/>
      <c r="U398" s="176"/>
      <c r="V398" s="176"/>
      <c r="W398" s="176" t="str">
        <f>IF(AND('Overflow Report'!$L396="SSO, Dry Weather",'Overflow Report'!$AA396="January"),'Overflow Report'!$N396,"0")</f>
        <v>0</v>
      </c>
      <c r="X398" s="176" t="str">
        <f>IF(AND('Overflow Report'!$L396="SSO, Dry Weather",'Overflow Report'!$AA396="February"),'Overflow Report'!$N396,"0")</f>
        <v>0</v>
      </c>
      <c r="Y398" s="176" t="str">
        <f>IF(AND('Overflow Report'!$L396="SSO, Dry Weather",'Overflow Report'!$AA396="March"),'Overflow Report'!$N396,"0")</f>
        <v>0</v>
      </c>
      <c r="Z398" s="176" t="str">
        <f>IF(AND('Overflow Report'!$L396="SSO, Dry Weather",'Overflow Report'!$AA396="April"),'Overflow Report'!$N396,"0")</f>
        <v>0</v>
      </c>
      <c r="AA398" s="176" t="str">
        <f>IF(AND('Overflow Report'!$L396="SSO, Dry Weather",'Overflow Report'!$AA396="May"),'Overflow Report'!$N396,"0")</f>
        <v>0</v>
      </c>
      <c r="AB398" s="176" t="str">
        <f>IF(AND('Overflow Report'!$L396="SSO, Dry Weather",'Overflow Report'!$AA396="June"),'Overflow Report'!$N396,"0")</f>
        <v>0</v>
      </c>
      <c r="AC398" s="176" t="str">
        <f>IF(AND('Overflow Report'!$L396="SSO, Dry Weather",'Overflow Report'!$AA396="July"),'Overflow Report'!$N396,"0")</f>
        <v>0</v>
      </c>
      <c r="AD398" s="176" t="str">
        <f>IF(AND('Overflow Report'!$L396="SSO, Dry Weather",'Overflow Report'!$AA396="August"),'Overflow Report'!$N396,"0")</f>
        <v>0</v>
      </c>
      <c r="AE398" s="176" t="str">
        <f>IF(AND('Overflow Report'!$L396="SSO, Dry Weather",'Overflow Report'!$AA396="September"),'Overflow Report'!$N396,"0")</f>
        <v>0</v>
      </c>
      <c r="AF398" s="176" t="str">
        <f>IF(AND('Overflow Report'!$L396="SSO, Dry Weather",'Overflow Report'!$AA396="October"),'Overflow Report'!$N396,"0")</f>
        <v>0</v>
      </c>
      <c r="AG398" s="176" t="str">
        <f>IF(AND('Overflow Report'!$L396="SSO, Dry Weather",'Overflow Report'!$AA396="November"),'Overflow Report'!$N396,"0")</f>
        <v>0</v>
      </c>
      <c r="AH398" s="176" t="str">
        <f>IF(AND('Overflow Report'!$L396="SSO, Dry Weather",'Overflow Report'!$AA396="December"),'Overflow Report'!$N396,"0")</f>
        <v>0</v>
      </c>
      <c r="AI398" s="176"/>
      <c r="AJ398" s="176" t="str">
        <f>IF(AND('Overflow Report'!$L396="SSO, Wet Weather",'Overflow Report'!$AA396="January"),'Overflow Report'!$N396,"0")</f>
        <v>0</v>
      </c>
      <c r="AK398" s="176" t="str">
        <f>IF(AND('Overflow Report'!$L396="SSO, Wet Weather",'Overflow Report'!$AA396="February"),'Overflow Report'!$N396,"0")</f>
        <v>0</v>
      </c>
      <c r="AL398" s="176" t="str">
        <f>IF(AND('Overflow Report'!$L396="SSO, Wet Weather",'Overflow Report'!$AA396="March"),'Overflow Report'!$N396,"0")</f>
        <v>0</v>
      </c>
      <c r="AM398" s="176" t="str">
        <f>IF(AND('Overflow Report'!$L396="SSO, Wet Weather",'Overflow Report'!$AA396="April"),'Overflow Report'!$N396,"0")</f>
        <v>0</v>
      </c>
      <c r="AN398" s="176" t="str">
        <f>IF(AND('Overflow Report'!$L396="SSO, Wet Weather",'Overflow Report'!$AA396="May"),'Overflow Report'!$N396,"0")</f>
        <v>0</v>
      </c>
      <c r="AO398" s="176" t="str">
        <f>IF(AND('Overflow Report'!$L396="SSO, Wet Weather",'Overflow Report'!$AA396="June"),'Overflow Report'!$N396,"0")</f>
        <v>0</v>
      </c>
      <c r="AP398" s="176" t="str">
        <f>IF(AND('Overflow Report'!$L396="SSO, Wet Weather",'Overflow Report'!$AA396="July"),'Overflow Report'!$N396,"0")</f>
        <v>0</v>
      </c>
      <c r="AQ398" s="176" t="str">
        <f>IF(AND('Overflow Report'!$L396="SSO, Wet Weather",'Overflow Report'!$AA396="August"),'Overflow Report'!$N396,"0")</f>
        <v>0</v>
      </c>
      <c r="AR398" s="176" t="str">
        <f>IF(AND('Overflow Report'!$L396="SSO, Wet Weather",'Overflow Report'!$AA396="September"),'Overflow Report'!$N396,"0")</f>
        <v>0</v>
      </c>
      <c r="AS398" s="176" t="str">
        <f>IF(AND('Overflow Report'!$L396="SSO, Wet Weather",'Overflow Report'!$AA396="October"),'Overflow Report'!$N396,"0")</f>
        <v>0</v>
      </c>
      <c r="AT398" s="176" t="str">
        <f>IF(AND('Overflow Report'!$L396="SSO, Wet Weather",'Overflow Report'!$AA396="November"),'Overflow Report'!$N396,"0")</f>
        <v>0</v>
      </c>
      <c r="AU398" s="176" t="str">
        <f>IF(AND('Overflow Report'!$L396="SSO, Wet Weather",'Overflow Report'!$AA396="December"),'Overflow Report'!$N396,"0")</f>
        <v>0</v>
      </c>
      <c r="AV398" s="176"/>
      <c r="AW398" s="176" t="str">
        <f>IF(AND('Overflow Report'!$L396="Release [Sewer], Dry Weather",'Overflow Report'!$AA396="January"),'Overflow Report'!$N396,"0")</f>
        <v>0</v>
      </c>
      <c r="AX398" s="176" t="str">
        <f>IF(AND('Overflow Report'!$L396="Release [Sewer], Dry Weather",'Overflow Report'!$AA396="February"),'Overflow Report'!$N396,"0")</f>
        <v>0</v>
      </c>
      <c r="AY398" s="176" t="str">
        <f>IF(AND('Overflow Report'!$L396="Release [Sewer], Dry Weather",'Overflow Report'!$AA396="March"),'Overflow Report'!$N396,"0")</f>
        <v>0</v>
      </c>
      <c r="AZ398" s="176" t="str">
        <f>IF(AND('Overflow Report'!$L396="Release [Sewer], Dry Weather",'Overflow Report'!$AA396="April"),'Overflow Report'!$N396,"0")</f>
        <v>0</v>
      </c>
      <c r="BA398" s="176" t="str">
        <f>IF(AND('Overflow Report'!$L396="Release [Sewer], Dry Weather",'Overflow Report'!$AA396="May"),'Overflow Report'!$N396,"0")</f>
        <v>0</v>
      </c>
      <c r="BB398" s="176" t="str">
        <f>IF(AND('Overflow Report'!$L396="Release [Sewer], Dry Weather",'Overflow Report'!$AA396="June"),'Overflow Report'!$N396,"0")</f>
        <v>0</v>
      </c>
      <c r="BC398" s="176" t="str">
        <f>IF(AND('Overflow Report'!$L396="Release [Sewer], Dry Weather",'Overflow Report'!$AA396="July"),'Overflow Report'!$N396,"0")</f>
        <v>0</v>
      </c>
      <c r="BD398" s="176" t="str">
        <f>IF(AND('Overflow Report'!$L396="Release [Sewer], Dry Weather",'Overflow Report'!$AA396="August"),'Overflow Report'!$N396,"0")</f>
        <v>0</v>
      </c>
      <c r="BE398" s="176" t="str">
        <f>IF(AND('Overflow Report'!$L396="Release [Sewer], Dry Weather",'Overflow Report'!$AA396="September"),'Overflow Report'!$N396,"0")</f>
        <v>0</v>
      </c>
      <c r="BF398" s="176" t="str">
        <f>IF(AND('Overflow Report'!$L396="Release [Sewer], Dry Weather",'Overflow Report'!$AA396="October"),'Overflow Report'!$N396,"0")</f>
        <v>0</v>
      </c>
      <c r="BG398" s="176" t="str">
        <f>IF(AND('Overflow Report'!$L396="Release [Sewer], Dry Weather",'Overflow Report'!$AA396="November"),'Overflow Report'!$N396,"0")</f>
        <v>0</v>
      </c>
      <c r="BH398" s="176" t="str">
        <f>IF(AND('Overflow Report'!$L396="Release [Sewer], Dry Weather",'Overflow Report'!$AA396="December"),'Overflow Report'!$N396,"0")</f>
        <v>0</v>
      </c>
      <c r="BI398" s="176"/>
      <c r="BJ398" s="176" t="str">
        <f>IF(AND('Overflow Report'!$L396="Release [Sewer], Wet Weather",'Overflow Report'!$AA396="January"),'Overflow Report'!$N396,"0")</f>
        <v>0</v>
      </c>
      <c r="BK398" s="176" t="str">
        <f>IF(AND('Overflow Report'!$L396="Release [Sewer], Wet Weather",'Overflow Report'!$AA396="February"),'Overflow Report'!$N396,"0")</f>
        <v>0</v>
      </c>
      <c r="BL398" s="176" t="str">
        <f>IF(AND('Overflow Report'!$L396="Release [Sewer], Wet Weather",'Overflow Report'!$AA396="March"),'Overflow Report'!$N396,"0")</f>
        <v>0</v>
      </c>
      <c r="BM398" s="176" t="str">
        <f>IF(AND('Overflow Report'!$L396="Release [Sewer], Wet Weather",'Overflow Report'!$AA396="April"),'Overflow Report'!$N396,"0")</f>
        <v>0</v>
      </c>
      <c r="BN398" s="176" t="str">
        <f>IF(AND('Overflow Report'!$L396="Release [Sewer], Wet Weather",'Overflow Report'!$AA396="May"),'Overflow Report'!$N396,"0")</f>
        <v>0</v>
      </c>
      <c r="BO398" s="176" t="str">
        <f>IF(AND('Overflow Report'!$L396="Release [Sewer], Wet Weather",'Overflow Report'!$AA396="June"),'Overflow Report'!$N396,"0")</f>
        <v>0</v>
      </c>
      <c r="BP398" s="176" t="str">
        <f>IF(AND('Overflow Report'!$L396="Release [Sewer], Wet Weather",'Overflow Report'!$AA396="July"),'Overflow Report'!$N396,"0")</f>
        <v>0</v>
      </c>
      <c r="BQ398" s="176" t="str">
        <f>IF(AND('Overflow Report'!$L396="Release [Sewer], Wet Weather",'Overflow Report'!$AA396="August"),'Overflow Report'!$N396,"0")</f>
        <v>0</v>
      </c>
      <c r="BR398" s="176" t="str">
        <f>IF(AND('Overflow Report'!$L396="Release [Sewer], Wet Weather",'Overflow Report'!$AA396="September"),'Overflow Report'!$N396,"0")</f>
        <v>0</v>
      </c>
      <c r="BS398" s="176" t="str">
        <f>IF(AND('Overflow Report'!$L396="Release [Sewer], Wet Weather",'Overflow Report'!$AA396="October"),'Overflow Report'!$N396,"0")</f>
        <v>0</v>
      </c>
      <c r="BT398" s="176" t="str">
        <f>IF(AND('Overflow Report'!$L396="Release [Sewer], Wet Weather",'Overflow Report'!$AA396="November"),'Overflow Report'!$N396,"0")</f>
        <v>0</v>
      </c>
      <c r="BU398" s="176" t="str">
        <f>IF(AND('Overflow Report'!$L396="Release [Sewer], Wet Weather",'Overflow Report'!$AA396="December"),'Overflow Report'!$N396,"0")</f>
        <v>0</v>
      </c>
      <c r="BV398" s="176"/>
      <c r="BW398" s="176"/>
      <c r="BX398" s="176"/>
      <c r="BY398" s="176"/>
      <c r="BZ398" s="176"/>
      <c r="CA398" s="176"/>
      <c r="CB398" s="176"/>
      <c r="CC398" s="176"/>
      <c r="CD398" s="176"/>
      <c r="CE398" s="176"/>
      <c r="CF398" s="176"/>
      <c r="CG398" s="176"/>
      <c r="CH398" s="176"/>
      <c r="CI398" s="176"/>
      <c r="CJ398" s="176"/>
      <c r="DK398" s="159"/>
      <c r="DL398" s="159"/>
      <c r="DM398" s="159"/>
      <c r="DN398" s="159"/>
      <c r="DO398" s="159"/>
      <c r="DP398" s="159"/>
      <c r="DQ398" s="159"/>
      <c r="DR398" s="159"/>
      <c r="DS398" s="159"/>
      <c r="DT398" s="159"/>
      <c r="DU398" s="159"/>
      <c r="DV398" s="159"/>
      <c r="DW398" s="159"/>
      <c r="DX398" s="159"/>
    </row>
    <row r="399" spans="3:128" s="173" customFormat="1" ht="15">
      <c r="C399" s="174"/>
      <c r="D399" s="174"/>
      <c r="E399" s="174"/>
      <c r="R399" s="176"/>
      <c r="S399" s="176"/>
      <c r="T399" s="176"/>
      <c r="U399" s="176"/>
      <c r="V399" s="176"/>
      <c r="W399" s="176" t="str">
        <f>IF(AND('Overflow Report'!$L397="SSO, Dry Weather",'Overflow Report'!$AA397="January"),'Overflow Report'!$N397,"0")</f>
        <v>0</v>
      </c>
      <c r="X399" s="176" t="str">
        <f>IF(AND('Overflow Report'!$L397="SSO, Dry Weather",'Overflow Report'!$AA397="February"),'Overflow Report'!$N397,"0")</f>
        <v>0</v>
      </c>
      <c r="Y399" s="176" t="str">
        <f>IF(AND('Overflow Report'!$L397="SSO, Dry Weather",'Overflow Report'!$AA397="March"),'Overflow Report'!$N397,"0")</f>
        <v>0</v>
      </c>
      <c r="Z399" s="176" t="str">
        <f>IF(AND('Overflow Report'!$L397="SSO, Dry Weather",'Overflow Report'!$AA397="April"),'Overflow Report'!$N397,"0")</f>
        <v>0</v>
      </c>
      <c r="AA399" s="176" t="str">
        <f>IF(AND('Overflow Report'!$L397="SSO, Dry Weather",'Overflow Report'!$AA397="May"),'Overflow Report'!$N397,"0")</f>
        <v>0</v>
      </c>
      <c r="AB399" s="176" t="str">
        <f>IF(AND('Overflow Report'!$L397="SSO, Dry Weather",'Overflow Report'!$AA397="June"),'Overflow Report'!$N397,"0")</f>
        <v>0</v>
      </c>
      <c r="AC399" s="176" t="str">
        <f>IF(AND('Overflow Report'!$L397="SSO, Dry Weather",'Overflow Report'!$AA397="July"),'Overflow Report'!$N397,"0")</f>
        <v>0</v>
      </c>
      <c r="AD399" s="176" t="str">
        <f>IF(AND('Overflow Report'!$L397="SSO, Dry Weather",'Overflow Report'!$AA397="August"),'Overflow Report'!$N397,"0")</f>
        <v>0</v>
      </c>
      <c r="AE399" s="176" t="str">
        <f>IF(AND('Overflow Report'!$L397="SSO, Dry Weather",'Overflow Report'!$AA397="September"),'Overflow Report'!$N397,"0")</f>
        <v>0</v>
      </c>
      <c r="AF399" s="176" t="str">
        <f>IF(AND('Overflow Report'!$L397="SSO, Dry Weather",'Overflow Report'!$AA397="October"),'Overflow Report'!$N397,"0")</f>
        <v>0</v>
      </c>
      <c r="AG399" s="176" t="str">
        <f>IF(AND('Overflow Report'!$L397="SSO, Dry Weather",'Overflow Report'!$AA397="November"),'Overflow Report'!$N397,"0")</f>
        <v>0</v>
      </c>
      <c r="AH399" s="176" t="str">
        <f>IF(AND('Overflow Report'!$L397="SSO, Dry Weather",'Overflow Report'!$AA397="December"),'Overflow Report'!$N397,"0")</f>
        <v>0</v>
      </c>
      <c r="AI399" s="176"/>
      <c r="AJ399" s="176" t="str">
        <f>IF(AND('Overflow Report'!$L397="SSO, Wet Weather",'Overflow Report'!$AA397="January"),'Overflow Report'!$N397,"0")</f>
        <v>0</v>
      </c>
      <c r="AK399" s="176" t="str">
        <f>IF(AND('Overflow Report'!$L397="SSO, Wet Weather",'Overflow Report'!$AA397="February"),'Overflow Report'!$N397,"0")</f>
        <v>0</v>
      </c>
      <c r="AL399" s="176" t="str">
        <f>IF(AND('Overflow Report'!$L397="SSO, Wet Weather",'Overflow Report'!$AA397="March"),'Overflow Report'!$N397,"0")</f>
        <v>0</v>
      </c>
      <c r="AM399" s="176" t="str">
        <f>IF(AND('Overflow Report'!$L397="SSO, Wet Weather",'Overflow Report'!$AA397="April"),'Overflow Report'!$N397,"0")</f>
        <v>0</v>
      </c>
      <c r="AN399" s="176" t="str">
        <f>IF(AND('Overflow Report'!$L397="SSO, Wet Weather",'Overflow Report'!$AA397="May"),'Overflow Report'!$N397,"0")</f>
        <v>0</v>
      </c>
      <c r="AO399" s="176" t="str">
        <f>IF(AND('Overflow Report'!$L397="SSO, Wet Weather",'Overflow Report'!$AA397="June"),'Overflow Report'!$N397,"0")</f>
        <v>0</v>
      </c>
      <c r="AP399" s="176" t="str">
        <f>IF(AND('Overflow Report'!$L397="SSO, Wet Weather",'Overflow Report'!$AA397="July"),'Overflow Report'!$N397,"0")</f>
        <v>0</v>
      </c>
      <c r="AQ399" s="176" t="str">
        <f>IF(AND('Overflow Report'!$L397="SSO, Wet Weather",'Overflow Report'!$AA397="August"),'Overflow Report'!$N397,"0")</f>
        <v>0</v>
      </c>
      <c r="AR399" s="176" t="str">
        <f>IF(AND('Overflow Report'!$L397="SSO, Wet Weather",'Overflow Report'!$AA397="September"),'Overflow Report'!$N397,"0")</f>
        <v>0</v>
      </c>
      <c r="AS399" s="176" t="str">
        <f>IF(AND('Overflow Report'!$L397="SSO, Wet Weather",'Overflow Report'!$AA397="October"),'Overflow Report'!$N397,"0")</f>
        <v>0</v>
      </c>
      <c r="AT399" s="176" t="str">
        <f>IF(AND('Overflow Report'!$L397="SSO, Wet Weather",'Overflow Report'!$AA397="November"),'Overflow Report'!$N397,"0")</f>
        <v>0</v>
      </c>
      <c r="AU399" s="176" t="str">
        <f>IF(AND('Overflow Report'!$L397="SSO, Wet Weather",'Overflow Report'!$AA397="December"),'Overflow Report'!$N397,"0")</f>
        <v>0</v>
      </c>
      <c r="AV399" s="176"/>
      <c r="AW399" s="176" t="str">
        <f>IF(AND('Overflow Report'!$L397="Release [Sewer], Dry Weather",'Overflow Report'!$AA397="January"),'Overflow Report'!$N397,"0")</f>
        <v>0</v>
      </c>
      <c r="AX399" s="176" t="str">
        <f>IF(AND('Overflow Report'!$L397="Release [Sewer], Dry Weather",'Overflow Report'!$AA397="February"),'Overflow Report'!$N397,"0")</f>
        <v>0</v>
      </c>
      <c r="AY399" s="176" t="str">
        <f>IF(AND('Overflow Report'!$L397="Release [Sewer], Dry Weather",'Overflow Report'!$AA397="March"),'Overflow Report'!$N397,"0")</f>
        <v>0</v>
      </c>
      <c r="AZ399" s="176" t="str">
        <f>IF(AND('Overflow Report'!$L397="Release [Sewer], Dry Weather",'Overflow Report'!$AA397="April"),'Overflow Report'!$N397,"0")</f>
        <v>0</v>
      </c>
      <c r="BA399" s="176" t="str">
        <f>IF(AND('Overflow Report'!$L397="Release [Sewer], Dry Weather",'Overflow Report'!$AA397="May"),'Overflow Report'!$N397,"0")</f>
        <v>0</v>
      </c>
      <c r="BB399" s="176" t="str">
        <f>IF(AND('Overflow Report'!$L397="Release [Sewer], Dry Weather",'Overflow Report'!$AA397="June"),'Overflow Report'!$N397,"0")</f>
        <v>0</v>
      </c>
      <c r="BC399" s="176" t="str">
        <f>IF(AND('Overflow Report'!$L397="Release [Sewer], Dry Weather",'Overflow Report'!$AA397="July"),'Overflow Report'!$N397,"0")</f>
        <v>0</v>
      </c>
      <c r="BD399" s="176" t="str">
        <f>IF(AND('Overflow Report'!$L397="Release [Sewer], Dry Weather",'Overflow Report'!$AA397="August"),'Overflow Report'!$N397,"0")</f>
        <v>0</v>
      </c>
      <c r="BE399" s="176" t="str">
        <f>IF(AND('Overflow Report'!$L397="Release [Sewer], Dry Weather",'Overflow Report'!$AA397="September"),'Overflow Report'!$N397,"0")</f>
        <v>0</v>
      </c>
      <c r="BF399" s="176" t="str">
        <f>IF(AND('Overflow Report'!$L397="Release [Sewer], Dry Weather",'Overflow Report'!$AA397="October"),'Overflow Report'!$N397,"0")</f>
        <v>0</v>
      </c>
      <c r="BG399" s="176" t="str">
        <f>IF(AND('Overflow Report'!$L397="Release [Sewer], Dry Weather",'Overflow Report'!$AA397="November"),'Overflow Report'!$N397,"0")</f>
        <v>0</v>
      </c>
      <c r="BH399" s="176" t="str">
        <f>IF(AND('Overflow Report'!$L397="Release [Sewer], Dry Weather",'Overflow Report'!$AA397="December"),'Overflow Report'!$N397,"0")</f>
        <v>0</v>
      </c>
      <c r="BI399" s="176"/>
      <c r="BJ399" s="176" t="str">
        <f>IF(AND('Overflow Report'!$L397="Release [Sewer], Wet Weather",'Overflow Report'!$AA397="January"),'Overflow Report'!$N397,"0")</f>
        <v>0</v>
      </c>
      <c r="BK399" s="176" t="str">
        <f>IF(AND('Overflow Report'!$L397="Release [Sewer], Wet Weather",'Overflow Report'!$AA397="February"),'Overflow Report'!$N397,"0")</f>
        <v>0</v>
      </c>
      <c r="BL399" s="176" t="str">
        <f>IF(AND('Overflow Report'!$L397="Release [Sewer], Wet Weather",'Overflow Report'!$AA397="March"),'Overflow Report'!$N397,"0")</f>
        <v>0</v>
      </c>
      <c r="BM399" s="176" t="str">
        <f>IF(AND('Overflow Report'!$L397="Release [Sewer], Wet Weather",'Overflow Report'!$AA397="April"),'Overflow Report'!$N397,"0")</f>
        <v>0</v>
      </c>
      <c r="BN399" s="176" t="str">
        <f>IF(AND('Overflow Report'!$L397="Release [Sewer], Wet Weather",'Overflow Report'!$AA397="May"),'Overflow Report'!$N397,"0")</f>
        <v>0</v>
      </c>
      <c r="BO399" s="176" t="str">
        <f>IF(AND('Overflow Report'!$L397="Release [Sewer], Wet Weather",'Overflow Report'!$AA397="June"),'Overflow Report'!$N397,"0")</f>
        <v>0</v>
      </c>
      <c r="BP399" s="176" t="str">
        <f>IF(AND('Overflow Report'!$L397="Release [Sewer], Wet Weather",'Overflow Report'!$AA397="July"),'Overflow Report'!$N397,"0")</f>
        <v>0</v>
      </c>
      <c r="BQ399" s="176" t="str">
        <f>IF(AND('Overflow Report'!$L397="Release [Sewer], Wet Weather",'Overflow Report'!$AA397="August"),'Overflow Report'!$N397,"0")</f>
        <v>0</v>
      </c>
      <c r="BR399" s="176" t="str">
        <f>IF(AND('Overflow Report'!$L397="Release [Sewer], Wet Weather",'Overflow Report'!$AA397="September"),'Overflow Report'!$N397,"0")</f>
        <v>0</v>
      </c>
      <c r="BS399" s="176" t="str">
        <f>IF(AND('Overflow Report'!$L397="Release [Sewer], Wet Weather",'Overflow Report'!$AA397="October"),'Overflow Report'!$N397,"0")</f>
        <v>0</v>
      </c>
      <c r="BT399" s="176" t="str">
        <f>IF(AND('Overflow Report'!$L397="Release [Sewer], Wet Weather",'Overflow Report'!$AA397="November"),'Overflow Report'!$N397,"0")</f>
        <v>0</v>
      </c>
      <c r="BU399" s="176" t="str">
        <f>IF(AND('Overflow Report'!$L397="Release [Sewer], Wet Weather",'Overflow Report'!$AA397="December"),'Overflow Report'!$N397,"0")</f>
        <v>0</v>
      </c>
      <c r="BV399" s="176"/>
      <c r="BW399" s="176"/>
      <c r="BX399" s="176"/>
      <c r="BY399" s="176"/>
      <c r="BZ399" s="176"/>
      <c r="CA399" s="176"/>
      <c r="CB399" s="176"/>
      <c r="CC399" s="176"/>
      <c r="CD399" s="176"/>
      <c r="CE399" s="176"/>
      <c r="CF399" s="176"/>
      <c r="CG399" s="176"/>
      <c r="CH399" s="176"/>
      <c r="CI399" s="176"/>
      <c r="CJ399" s="176"/>
      <c r="DK399" s="159"/>
      <c r="DL399" s="159"/>
      <c r="DM399" s="159"/>
      <c r="DN399" s="159"/>
      <c r="DO399" s="159"/>
      <c r="DP399" s="159"/>
      <c r="DQ399" s="159"/>
      <c r="DR399" s="159"/>
      <c r="DS399" s="159"/>
      <c r="DT399" s="159"/>
      <c r="DU399" s="159"/>
      <c r="DV399" s="159"/>
      <c r="DW399" s="159"/>
      <c r="DX399" s="159"/>
    </row>
    <row r="400" spans="3:128" s="173" customFormat="1" ht="15">
      <c r="C400" s="174"/>
      <c r="D400" s="174"/>
      <c r="E400" s="174"/>
      <c r="R400" s="176"/>
      <c r="S400" s="176"/>
      <c r="T400" s="176"/>
      <c r="U400" s="176"/>
      <c r="V400" s="176"/>
      <c r="W400" s="176" t="str">
        <f>IF(AND('Overflow Report'!$L398="SSO, Dry Weather",'Overflow Report'!$AA398="January"),'Overflow Report'!$N398,"0")</f>
        <v>0</v>
      </c>
      <c r="X400" s="176" t="str">
        <f>IF(AND('Overflow Report'!$L398="SSO, Dry Weather",'Overflow Report'!$AA398="February"),'Overflow Report'!$N398,"0")</f>
        <v>0</v>
      </c>
      <c r="Y400" s="176" t="str">
        <f>IF(AND('Overflow Report'!$L398="SSO, Dry Weather",'Overflow Report'!$AA398="March"),'Overflow Report'!$N398,"0")</f>
        <v>0</v>
      </c>
      <c r="Z400" s="176" t="str">
        <f>IF(AND('Overflow Report'!$L398="SSO, Dry Weather",'Overflow Report'!$AA398="April"),'Overflow Report'!$N398,"0")</f>
        <v>0</v>
      </c>
      <c r="AA400" s="176" t="str">
        <f>IF(AND('Overflow Report'!$L398="SSO, Dry Weather",'Overflow Report'!$AA398="May"),'Overflow Report'!$N398,"0")</f>
        <v>0</v>
      </c>
      <c r="AB400" s="176" t="str">
        <f>IF(AND('Overflow Report'!$L398="SSO, Dry Weather",'Overflow Report'!$AA398="June"),'Overflow Report'!$N398,"0")</f>
        <v>0</v>
      </c>
      <c r="AC400" s="176" t="str">
        <f>IF(AND('Overflow Report'!$L398="SSO, Dry Weather",'Overflow Report'!$AA398="July"),'Overflow Report'!$N398,"0")</f>
        <v>0</v>
      </c>
      <c r="AD400" s="176" t="str">
        <f>IF(AND('Overflow Report'!$L398="SSO, Dry Weather",'Overflow Report'!$AA398="August"),'Overflow Report'!$N398,"0")</f>
        <v>0</v>
      </c>
      <c r="AE400" s="176" t="str">
        <f>IF(AND('Overflow Report'!$L398="SSO, Dry Weather",'Overflow Report'!$AA398="September"),'Overflow Report'!$N398,"0")</f>
        <v>0</v>
      </c>
      <c r="AF400" s="176" t="str">
        <f>IF(AND('Overflow Report'!$L398="SSO, Dry Weather",'Overflow Report'!$AA398="October"),'Overflow Report'!$N398,"0")</f>
        <v>0</v>
      </c>
      <c r="AG400" s="176" t="str">
        <f>IF(AND('Overflow Report'!$L398="SSO, Dry Weather",'Overflow Report'!$AA398="November"),'Overflow Report'!$N398,"0")</f>
        <v>0</v>
      </c>
      <c r="AH400" s="176" t="str">
        <f>IF(AND('Overflow Report'!$L398="SSO, Dry Weather",'Overflow Report'!$AA398="December"),'Overflow Report'!$N398,"0")</f>
        <v>0</v>
      </c>
      <c r="AI400" s="176"/>
      <c r="AJ400" s="176" t="str">
        <f>IF(AND('Overflow Report'!$L398="SSO, Wet Weather",'Overflow Report'!$AA398="January"),'Overflow Report'!$N398,"0")</f>
        <v>0</v>
      </c>
      <c r="AK400" s="176" t="str">
        <f>IF(AND('Overflow Report'!$L398="SSO, Wet Weather",'Overflow Report'!$AA398="February"),'Overflow Report'!$N398,"0")</f>
        <v>0</v>
      </c>
      <c r="AL400" s="176" t="str">
        <f>IF(AND('Overflow Report'!$L398="SSO, Wet Weather",'Overflow Report'!$AA398="March"),'Overflow Report'!$N398,"0")</f>
        <v>0</v>
      </c>
      <c r="AM400" s="176" t="str">
        <f>IF(AND('Overflow Report'!$L398="SSO, Wet Weather",'Overflow Report'!$AA398="April"),'Overflow Report'!$N398,"0")</f>
        <v>0</v>
      </c>
      <c r="AN400" s="176" t="str">
        <f>IF(AND('Overflow Report'!$L398="SSO, Wet Weather",'Overflow Report'!$AA398="May"),'Overflow Report'!$N398,"0")</f>
        <v>0</v>
      </c>
      <c r="AO400" s="176" t="str">
        <f>IF(AND('Overflow Report'!$L398="SSO, Wet Weather",'Overflow Report'!$AA398="June"),'Overflow Report'!$N398,"0")</f>
        <v>0</v>
      </c>
      <c r="AP400" s="176" t="str">
        <f>IF(AND('Overflow Report'!$L398="SSO, Wet Weather",'Overflow Report'!$AA398="July"),'Overflow Report'!$N398,"0")</f>
        <v>0</v>
      </c>
      <c r="AQ400" s="176" t="str">
        <f>IF(AND('Overflow Report'!$L398="SSO, Wet Weather",'Overflow Report'!$AA398="August"),'Overflow Report'!$N398,"0")</f>
        <v>0</v>
      </c>
      <c r="AR400" s="176" t="str">
        <f>IF(AND('Overflow Report'!$L398="SSO, Wet Weather",'Overflow Report'!$AA398="September"),'Overflow Report'!$N398,"0")</f>
        <v>0</v>
      </c>
      <c r="AS400" s="176" t="str">
        <f>IF(AND('Overflow Report'!$L398="SSO, Wet Weather",'Overflow Report'!$AA398="October"),'Overflow Report'!$N398,"0")</f>
        <v>0</v>
      </c>
      <c r="AT400" s="176" t="str">
        <f>IF(AND('Overflow Report'!$L398="SSO, Wet Weather",'Overflow Report'!$AA398="November"),'Overflow Report'!$N398,"0")</f>
        <v>0</v>
      </c>
      <c r="AU400" s="176" t="str">
        <f>IF(AND('Overflow Report'!$L398="SSO, Wet Weather",'Overflow Report'!$AA398="December"),'Overflow Report'!$N398,"0")</f>
        <v>0</v>
      </c>
      <c r="AV400" s="176"/>
      <c r="AW400" s="176" t="str">
        <f>IF(AND('Overflow Report'!$L398="Release [Sewer], Dry Weather",'Overflow Report'!$AA398="January"),'Overflow Report'!$N398,"0")</f>
        <v>0</v>
      </c>
      <c r="AX400" s="176" t="str">
        <f>IF(AND('Overflow Report'!$L398="Release [Sewer], Dry Weather",'Overflow Report'!$AA398="February"),'Overflow Report'!$N398,"0")</f>
        <v>0</v>
      </c>
      <c r="AY400" s="176" t="str">
        <f>IF(AND('Overflow Report'!$L398="Release [Sewer], Dry Weather",'Overflow Report'!$AA398="March"),'Overflow Report'!$N398,"0")</f>
        <v>0</v>
      </c>
      <c r="AZ400" s="176" t="str">
        <f>IF(AND('Overflow Report'!$L398="Release [Sewer], Dry Weather",'Overflow Report'!$AA398="April"),'Overflow Report'!$N398,"0")</f>
        <v>0</v>
      </c>
      <c r="BA400" s="176" t="str">
        <f>IF(AND('Overflow Report'!$L398="Release [Sewer], Dry Weather",'Overflow Report'!$AA398="May"),'Overflow Report'!$N398,"0")</f>
        <v>0</v>
      </c>
      <c r="BB400" s="176" t="str">
        <f>IF(AND('Overflow Report'!$L398="Release [Sewer], Dry Weather",'Overflow Report'!$AA398="June"),'Overflow Report'!$N398,"0")</f>
        <v>0</v>
      </c>
      <c r="BC400" s="176" t="str">
        <f>IF(AND('Overflow Report'!$L398="Release [Sewer], Dry Weather",'Overflow Report'!$AA398="July"),'Overflow Report'!$N398,"0")</f>
        <v>0</v>
      </c>
      <c r="BD400" s="176" t="str">
        <f>IF(AND('Overflow Report'!$L398="Release [Sewer], Dry Weather",'Overflow Report'!$AA398="August"),'Overflow Report'!$N398,"0")</f>
        <v>0</v>
      </c>
      <c r="BE400" s="176" t="str">
        <f>IF(AND('Overflow Report'!$L398="Release [Sewer], Dry Weather",'Overflow Report'!$AA398="September"),'Overflow Report'!$N398,"0")</f>
        <v>0</v>
      </c>
      <c r="BF400" s="176" t="str">
        <f>IF(AND('Overflow Report'!$L398="Release [Sewer], Dry Weather",'Overflow Report'!$AA398="October"),'Overflow Report'!$N398,"0")</f>
        <v>0</v>
      </c>
      <c r="BG400" s="176" t="str">
        <f>IF(AND('Overflow Report'!$L398="Release [Sewer], Dry Weather",'Overflow Report'!$AA398="November"),'Overflow Report'!$N398,"0")</f>
        <v>0</v>
      </c>
      <c r="BH400" s="176" t="str">
        <f>IF(AND('Overflow Report'!$L398="Release [Sewer], Dry Weather",'Overflow Report'!$AA398="December"),'Overflow Report'!$N398,"0")</f>
        <v>0</v>
      </c>
      <c r="BI400" s="176"/>
      <c r="BJ400" s="176" t="str">
        <f>IF(AND('Overflow Report'!$L398="Release [Sewer], Wet Weather",'Overflow Report'!$AA398="January"),'Overflow Report'!$N398,"0")</f>
        <v>0</v>
      </c>
      <c r="BK400" s="176" t="str">
        <f>IF(AND('Overflow Report'!$L398="Release [Sewer], Wet Weather",'Overflow Report'!$AA398="February"),'Overflow Report'!$N398,"0")</f>
        <v>0</v>
      </c>
      <c r="BL400" s="176" t="str">
        <f>IF(AND('Overflow Report'!$L398="Release [Sewer], Wet Weather",'Overflow Report'!$AA398="March"),'Overflow Report'!$N398,"0")</f>
        <v>0</v>
      </c>
      <c r="BM400" s="176" t="str">
        <f>IF(AND('Overflow Report'!$L398="Release [Sewer], Wet Weather",'Overflow Report'!$AA398="April"),'Overflow Report'!$N398,"0")</f>
        <v>0</v>
      </c>
      <c r="BN400" s="176" t="str">
        <f>IF(AND('Overflow Report'!$L398="Release [Sewer], Wet Weather",'Overflow Report'!$AA398="May"),'Overflow Report'!$N398,"0")</f>
        <v>0</v>
      </c>
      <c r="BO400" s="176" t="str">
        <f>IF(AND('Overflow Report'!$L398="Release [Sewer], Wet Weather",'Overflow Report'!$AA398="June"),'Overflow Report'!$N398,"0")</f>
        <v>0</v>
      </c>
      <c r="BP400" s="176" t="str">
        <f>IF(AND('Overflow Report'!$L398="Release [Sewer], Wet Weather",'Overflow Report'!$AA398="July"),'Overflow Report'!$N398,"0")</f>
        <v>0</v>
      </c>
      <c r="BQ400" s="176" t="str">
        <f>IF(AND('Overflow Report'!$L398="Release [Sewer], Wet Weather",'Overflow Report'!$AA398="August"),'Overflow Report'!$N398,"0")</f>
        <v>0</v>
      </c>
      <c r="BR400" s="176" t="str">
        <f>IF(AND('Overflow Report'!$L398="Release [Sewer], Wet Weather",'Overflow Report'!$AA398="September"),'Overflow Report'!$N398,"0")</f>
        <v>0</v>
      </c>
      <c r="BS400" s="176" t="str">
        <f>IF(AND('Overflow Report'!$L398="Release [Sewer], Wet Weather",'Overflow Report'!$AA398="October"),'Overflow Report'!$N398,"0")</f>
        <v>0</v>
      </c>
      <c r="BT400" s="176" t="str">
        <f>IF(AND('Overflow Report'!$L398="Release [Sewer], Wet Weather",'Overflow Report'!$AA398="November"),'Overflow Report'!$N398,"0")</f>
        <v>0</v>
      </c>
      <c r="BU400" s="176" t="str">
        <f>IF(AND('Overflow Report'!$L398="Release [Sewer], Wet Weather",'Overflow Report'!$AA398="December"),'Overflow Report'!$N398,"0")</f>
        <v>0</v>
      </c>
      <c r="BV400" s="176"/>
      <c r="BW400" s="176"/>
      <c r="BX400" s="176"/>
      <c r="BY400" s="176"/>
      <c r="BZ400" s="176"/>
      <c r="CA400" s="176"/>
      <c r="CB400" s="176"/>
      <c r="CC400" s="176"/>
      <c r="CD400" s="176"/>
      <c r="CE400" s="176"/>
      <c r="CF400" s="176"/>
      <c r="CG400" s="176"/>
      <c r="CH400" s="176"/>
      <c r="CI400" s="176"/>
      <c r="CJ400" s="176"/>
      <c r="DK400" s="159"/>
      <c r="DL400" s="159"/>
      <c r="DM400" s="159"/>
      <c r="DN400" s="159"/>
      <c r="DO400" s="159"/>
      <c r="DP400" s="159"/>
      <c r="DQ400" s="159"/>
      <c r="DR400" s="159"/>
      <c r="DS400" s="159"/>
      <c r="DT400" s="159"/>
      <c r="DU400" s="159"/>
      <c r="DV400" s="159"/>
      <c r="DW400" s="159"/>
      <c r="DX400" s="159"/>
    </row>
    <row r="401" spans="3:128" s="173" customFormat="1" ht="15">
      <c r="C401" s="174"/>
      <c r="D401" s="174"/>
      <c r="E401" s="174"/>
      <c r="R401" s="176"/>
      <c r="S401" s="176"/>
      <c r="T401" s="176"/>
      <c r="U401" s="176"/>
      <c r="V401" s="176"/>
      <c r="W401" s="176" t="str">
        <f>IF(AND('Overflow Report'!$L399="SSO, Dry Weather",'Overflow Report'!$AA399="January"),'Overflow Report'!$N399,"0")</f>
        <v>0</v>
      </c>
      <c r="X401" s="176" t="str">
        <f>IF(AND('Overflow Report'!$L399="SSO, Dry Weather",'Overflow Report'!$AA399="February"),'Overflow Report'!$N399,"0")</f>
        <v>0</v>
      </c>
      <c r="Y401" s="176" t="str">
        <f>IF(AND('Overflow Report'!$L399="SSO, Dry Weather",'Overflow Report'!$AA399="March"),'Overflow Report'!$N399,"0")</f>
        <v>0</v>
      </c>
      <c r="Z401" s="176" t="str">
        <f>IF(AND('Overflow Report'!$L399="SSO, Dry Weather",'Overflow Report'!$AA399="April"),'Overflow Report'!$N399,"0")</f>
        <v>0</v>
      </c>
      <c r="AA401" s="176" t="str">
        <f>IF(AND('Overflow Report'!$L399="SSO, Dry Weather",'Overflow Report'!$AA399="May"),'Overflow Report'!$N399,"0")</f>
        <v>0</v>
      </c>
      <c r="AB401" s="176" t="str">
        <f>IF(AND('Overflow Report'!$L399="SSO, Dry Weather",'Overflow Report'!$AA399="June"),'Overflow Report'!$N399,"0")</f>
        <v>0</v>
      </c>
      <c r="AC401" s="176" t="str">
        <f>IF(AND('Overflow Report'!$L399="SSO, Dry Weather",'Overflow Report'!$AA399="July"),'Overflow Report'!$N399,"0")</f>
        <v>0</v>
      </c>
      <c r="AD401" s="176" t="str">
        <f>IF(AND('Overflow Report'!$L399="SSO, Dry Weather",'Overflow Report'!$AA399="August"),'Overflow Report'!$N399,"0")</f>
        <v>0</v>
      </c>
      <c r="AE401" s="176" t="str">
        <f>IF(AND('Overflow Report'!$L399="SSO, Dry Weather",'Overflow Report'!$AA399="September"),'Overflow Report'!$N399,"0")</f>
        <v>0</v>
      </c>
      <c r="AF401" s="176" t="str">
        <f>IF(AND('Overflow Report'!$L399="SSO, Dry Weather",'Overflow Report'!$AA399="October"),'Overflow Report'!$N399,"0")</f>
        <v>0</v>
      </c>
      <c r="AG401" s="176" t="str">
        <f>IF(AND('Overflow Report'!$L399="SSO, Dry Weather",'Overflow Report'!$AA399="November"),'Overflow Report'!$N399,"0")</f>
        <v>0</v>
      </c>
      <c r="AH401" s="176" t="str">
        <f>IF(AND('Overflow Report'!$L399="SSO, Dry Weather",'Overflow Report'!$AA399="December"),'Overflow Report'!$N399,"0")</f>
        <v>0</v>
      </c>
      <c r="AI401" s="176"/>
      <c r="AJ401" s="176" t="str">
        <f>IF(AND('Overflow Report'!$L399="SSO, Wet Weather",'Overflow Report'!$AA399="January"),'Overflow Report'!$N399,"0")</f>
        <v>0</v>
      </c>
      <c r="AK401" s="176" t="str">
        <f>IF(AND('Overflow Report'!$L399="SSO, Wet Weather",'Overflow Report'!$AA399="February"),'Overflow Report'!$N399,"0")</f>
        <v>0</v>
      </c>
      <c r="AL401" s="176" t="str">
        <f>IF(AND('Overflow Report'!$L399="SSO, Wet Weather",'Overflow Report'!$AA399="March"),'Overflow Report'!$N399,"0")</f>
        <v>0</v>
      </c>
      <c r="AM401" s="176" t="str">
        <f>IF(AND('Overflow Report'!$L399="SSO, Wet Weather",'Overflow Report'!$AA399="April"),'Overflow Report'!$N399,"0")</f>
        <v>0</v>
      </c>
      <c r="AN401" s="176" t="str">
        <f>IF(AND('Overflow Report'!$L399="SSO, Wet Weather",'Overflow Report'!$AA399="May"),'Overflow Report'!$N399,"0")</f>
        <v>0</v>
      </c>
      <c r="AO401" s="176" t="str">
        <f>IF(AND('Overflow Report'!$L399="SSO, Wet Weather",'Overflow Report'!$AA399="June"),'Overflow Report'!$N399,"0")</f>
        <v>0</v>
      </c>
      <c r="AP401" s="176" t="str">
        <f>IF(AND('Overflow Report'!$L399="SSO, Wet Weather",'Overflow Report'!$AA399="July"),'Overflow Report'!$N399,"0")</f>
        <v>0</v>
      </c>
      <c r="AQ401" s="176" t="str">
        <f>IF(AND('Overflow Report'!$L399="SSO, Wet Weather",'Overflow Report'!$AA399="August"),'Overflow Report'!$N399,"0")</f>
        <v>0</v>
      </c>
      <c r="AR401" s="176" t="str">
        <f>IF(AND('Overflow Report'!$L399="SSO, Wet Weather",'Overflow Report'!$AA399="September"),'Overflow Report'!$N399,"0")</f>
        <v>0</v>
      </c>
      <c r="AS401" s="176" t="str">
        <f>IF(AND('Overflow Report'!$L399="SSO, Wet Weather",'Overflow Report'!$AA399="October"),'Overflow Report'!$N399,"0")</f>
        <v>0</v>
      </c>
      <c r="AT401" s="176" t="str">
        <f>IF(AND('Overflow Report'!$L399="SSO, Wet Weather",'Overflow Report'!$AA399="November"),'Overflow Report'!$N399,"0")</f>
        <v>0</v>
      </c>
      <c r="AU401" s="176" t="str">
        <f>IF(AND('Overflow Report'!$L399="SSO, Wet Weather",'Overflow Report'!$AA399="December"),'Overflow Report'!$N399,"0")</f>
        <v>0</v>
      </c>
      <c r="AV401" s="176"/>
      <c r="AW401" s="176" t="str">
        <f>IF(AND('Overflow Report'!$L399="Release [Sewer], Dry Weather",'Overflow Report'!$AA399="January"),'Overflow Report'!$N399,"0")</f>
        <v>0</v>
      </c>
      <c r="AX401" s="176" t="str">
        <f>IF(AND('Overflow Report'!$L399="Release [Sewer], Dry Weather",'Overflow Report'!$AA399="February"),'Overflow Report'!$N399,"0")</f>
        <v>0</v>
      </c>
      <c r="AY401" s="176" t="str">
        <f>IF(AND('Overflow Report'!$L399="Release [Sewer], Dry Weather",'Overflow Report'!$AA399="March"),'Overflow Report'!$N399,"0")</f>
        <v>0</v>
      </c>
      <c r="AZ401" s="176" t="str">
        <f>IF(AND('Overflow Report'!$L399="Release [Sewer], Dry Weather",'Overflow Report'!$AA399="April"),'Overflow Report'!$N399,"0")</f>
        <v>0</v>
      </c>
      <c r="BA401" s="176" t="str">
        <f>IF(AND('Overflow Report'!$L399="Release [Sewer], Dry Weather",'Overflow Report'!$AA399="May"),'Overflow Report'!$N399,"0")</f>
        <v>0</v>
      </c>
      <c r="BB401" s="176" t="str">
        <f>IF(AND('Overflow Report'!$L399="Release [Sewer], Dry Weather",'Overflow Report'!$AA399="June"),'Overflow Report'!$N399,"0")</f>
        <v>0</v>
      </c>
      <c r="BC401" s="176" t="str">
        <f>IF(AND('Overflow Report'!$L399="Release [Sewer], Dry Weather",'Overflow Report'!$AA399="July"),'Overflow Report'!$N399,"0")</f>
        <v>0</v>
      </c>
      <c r="BD401" s="176" t="str">
        <f>IF(AND('Overflow Report'!$L399="Release [Sewer], Dry Weather",'Overflow Report'!$AA399="August"),'Overflow Report'!$N399,"0")</f>
        <v>0</v>
      </c>
      <c r="BE401" s="176" t="str">
        <f>IF(AND('Overflow Report'!$L399="Release [Sewer], Dry Weather",'Overflow Report'!$AA399="September"),'Overflow Report'!$N399,"0")</f>
        <v>0</v>
      </c>
      <c r="BF401" s="176" t="str">
        <f>IF(AND('Overflow Report'!$L399="Release [Sewer], Dry Weather",'Overflow Report'!$AA399="October"),'Overflow Report'!$N399,"0")</f>
        <v>0</v>
      </c>
      <c r="BG401" s="176" t="str">
        <f>IF(AND('Overflow Report'!$L399="Release [Sewer], Dry Weather",'Overflow Report'!$AA399="November"),'Overflow Report'!$N399,"0")</f>
        <v>0</v>
      </c>
      <c r="BH401" s="176" t="str">
        <f>IF(AND('Overflow Report'!$L399="Release [Sewer], Dry Weather",'Overflow Report'!$AA399="December"),'Overflow Report'!$N399,"0")</f>
        <v>0</v>
      </c>
      <c r="BI401" s="176"/>
      <c r="BJ401" s="176" t="str">
        <f>IF(AND('Overflow Report'!$L399="Release [Sewer], Wet Weather",'Overflow Report'!$AA399="January"),'Overflow Report'!$N399,"0")</f>
        <v>0</v>
      </c>
      <c r="BK401" s="176" t="str">
        <f>IF(AND('Overflow Report'!$L399="Release [Sewer], Wet Weather",'Overflow Report'!$AA399="February"),'Overflow Report'!$N399,"0")</f>
        <v>0</v>
      </c>
      <c r="BL401" s="176" t="str">
        <f>IF(AND('Overflow Report'!$L399="Release [Sewer], Wet Weather",'Overflow Report'!$AA399="March"),'Overflow Report'!$N399,"0")</f>
        <v>0</v>
      </c>
      <c r="BM401" s="176" t="str">
        <f>IF(AND('Overflow Report'!$L399="Release [Sewer], Wet Weather",'Overflow Report'!$AA399="April"),'Overflow Report'!$N399,"0")</f>
        <v>0</v>
      </c>
      <c r="BN401" s="176" t="str">
        <f>IF(AND('Overflow Report'!$L399="Release [Sewer], Wet Weather",'Overflow Report'!$AA399="May"),'Overflow Report'!$N399,"0")</f>
        <v>0</v>
      </c>
      <c r="BO401" s="176" t="str">
        <f>IF(AND('Overflow Report'!$L399="Release [Sewer], Wet Weather",'Overflow Report'!$AA399="June"),'Overflow Report'!$N399,"0")</f>
        <v>0</v>
      </c>
      <c r="BP401" s="176" t="str">
        <f>IF(AND('Overflow Report'!$L399="Release [Sewer], Wet Weather",'Overflow Report'!$AA399="July"),'Overflow Report'!$N399,"0")</f>
        <v>0</v>
      </c>
      <c r="BQ401" s="176" t="str">
        <f>IF(AND('Overflow Report'!$L399="Release [Sewer], Wet Weather",'Overflow Report'!$AA399="August"),'Overflow Report'!$N399,"0")</f>
        <v>0</v>
      </c>
      <c r="BR401" s="176" t="str">
        <f>IF(AND('Overflow Report'!$L399="Release [Sewer], Wet Weather",'Overflow Report'!$AA399="September"),'Overflow Report'!$N399,"0")</f>
        <v>0</v>
      </c>
      <c r="BS401" s="176" t="str">
        <f>IF(AND('Overflow Report'!$L399="Release [Sewer], Wet Weather",'Overflow Report'!$AA399="October"),'Overflow Report'!$N399,"0")</f>
        <v>0</v>
      </c>
      <c r="BT401" s="176" t="str">
        <f>IF(AND('Overflow Report'!$L399="Release [Sewer], Wet Weather",'Overflow Report'!$AA399="November"),'Overflow Report'!$N399,"0")</f>
        <v>0</v>
      </c>
      <c r="BU401" s="176" t="str">
        <f>IF(AND('Overflow Report'!$L399="Release [Sewer], Wet Weather",'Overflow Report'!$AA399="December"),'Overflow Report'!$N399,"0")</f>
        <v>0</v>
      </c>
      <c r="BV401" s="176"/>
      <c r="BW401" s="176"/>
      <c r="BX401" s="176"/>
      <c r="BY401" s="176"/>
      <c r="BZ401" s="176"/>
      <c r="CA401" s="176"/>
      <c r="CB401" s="176"/>
      <c r="CC401" s="176"/>
      <c r="CD401" s="176"/>
      <c r="CE401" s="176"/>
      <c r="CF401" s="176"/>
      <c r="CG401" s="176"/>
      <c r="CH401" s="176"/>
      <c r="CI401" s="176"/>
      <c r="CJ401" s="176"/>
      <c r="DK401" s="159"/>
      <c r="DL401" s="159"/>
      <c r="DM401" s="159"/>
      <c r="DN401" s="159"/>
      <c r="DO401" s="159"/>
      <c r="DP401" s="159"/>
      <c r="DQ401" s="159"/>
      <c r="DR401" s="159"/>
      <c r="DS401" s="159"/>
      <c r="DT401" s="159"/>
      <c r="DU401" s="159"/>
      <c r="DV401" s="159"/>
      <c r="DW401" s="159"/>
      <c r="DX401" s="159"/>
    </row>
    <row r="402" spans="3:128" s="173" customFormat="1" ht="15">
      <c r="C402" s="174"/>
      <c r="D402" s="174"/>
      <c r="E402" s="174"/>
      <c r="R402" s="176"/>
      <c r="S402" s="176"/>
      <c r="T402" s="176"/>
      <c r="U402" s="176"/>
      <c r="V402" s="176"/>
      <c r="W402" s="176" t="str">
        <f>IF(AND('Overflow Report'!$L400="SSO, Dry Weather",'Overflow Report'!$AA400="January"),'Overflow Report'!$N400,"0")</f>
        <v>0</v>
      </c>
      <c r="X402" s="176" t="str">
        <f>IF(AND('Overflow Report'!$L400="SSO, Dry Weather",'Overflow Report'!$AA400="February"),'Overflow Report'!$N400,"0")</f>
        <v>0</v>
      </c>
      <c r="Y402" s="176" t="str">
        <f>IF(AND('Overflow Report'!$L400="SSO, Dry Weather",'Overflow Report'!$AA400="March"),'Overflow Report'!$N400,"0")</f>
        <v>0</v>
      </c>
      <c r="Z402" s="176" t="str">
        <f>IF(AND('Overflow Report'!$L400="SSO, Dry Weather",'Overflow Report'!$AA400="April"),'Overflow Report'!$N400,"0")</f>
        <v>0</v>
      </c>
      <c r="AA402" s="176" t="str">
        <f>IF(AND('Overflow Report'!$L400="SSO, Dry Weather",'Overflow Report'!$AA400="May"),'Overflow Report'!$N400,"0")</f>
        <v>0</v>
      </c>
      <c r="AB402" s="176" t="str">
        <f>IF(AND('Overflow Report'!$L400="SSO, Dry Weather",'Overflow Report'!$AA400="June"),'Overflow Report'!$N400,"0")</f>
        <v>0</v>
      </c>
      <c r="AC402" s="176" t="str">
        <f>IF(AND('Overflow Report'!$L400="SSO, Dry Weather",'Overflow Report'!$AA400="July"),'Overflow Report'!$N400,"0")</f>
        <v>0</v>
      </c>
      <c r="AD402" s="176" t="str">
        <f>IF(AND('Overflow Report'!$L400="SSO, Dry Weather",'Overflow Report'!$AA400="August"),'Overflow Report'!$N400,"0")</f>
        <v>0</v>
      </c>
      <c r="AE402" s="176" t="str">
        <f>IF(AND('Overflow Report'!$L400="SSO, Dry Weather",'Overflow Report'!$AA400="September"),'Overflow Report'!$N400,"0")</f>
        <v>0</v>
      </c>
      <c r="AF402" s="176" t="str">
        <f>IF(AND('Overflow Report'!$L400="SSO, Dry Weather",'Overflow Report'!$AA400="October"),'Overflow Report'!$N400,"0")</f>
        <v>0</v>
      </c>
      <c r="AG402" s="176" t="str">
        <f>IF(AND('Overflow Report'!$L400="SSO, Dry Weather",'Overflow Report'!$AA400="November"),'Overflow Report'!$N400,"0")</f>
        <v>0</v>
      </c>
      <c r="AH402" s="176" t="str">
        <f>IF(AND('Overflow Report'!$L400="SSO, Dry Weather",'Overflow Report'!$AA400="December"),'Overflow Report'!$N400,"0")</f>
        <v>0</v>
      </c>
      <c r="AI402" s="176"/>
      <c r="AJ402" s="176" t="str">
        <f>IF(AND('Overflow Report'!$L400="SSO, Wet Weather",'Overflow Report'!$AA400="January"),'Overflow Report'!$N400,"0")</f>
        <v>0</v>
      </c>
      <c r="AK402" s="176" t="str">
        <f>IF(AND('Overflow Report'!$L400="SSO, Wet Weather",'Overflow Report'!$AA400="February"),'Overflow Report'!$N400,"0")</f>
        <v>0</v>
      </c>
      <c r="AL402" s="176" t="str">
        <f>IF(AND('Overflow Report'!$L400="SSO, Wet Weather",'Overflow Report'!$AA400="March"),'Overflow Report'!$N400,"0")</f>
        <v>0</v>
      </c>
      <c r="AM402" s="176" t="str">
        <f>IF(AND('Overflow Report'!$L400="SSO, Wet Weather",'Overflow Report'!$AA400="April"),'Overflow Report'!$N400,"0")</f>
        <v>0</v>
      </c>
      <c r="AN402" s="176" t="str">
        <f>IF(AND('Overflow Report'!$L400="SSO, Wet Weather",'Overflow Report'!$AA400="May"),'Overflow Report'!$N400,"0")</f>
        <v>0</v>
      </c>
      <c r="AO402" s="176" t="str">
        <f>IF(AND('Overflow Report'!$L400="SSO, Wet Weather",'Overflow Report'!$AA400="June"),'Overflow Report'!$N400,"0")</f>
        <v>0</v>
      </c>
      <c r="AP402" s="176" t="str">
        <f>IF(AND('Overflow Report'!$L400="SSO, Wet Weather",'Overflow Report'!$AA400="July"),'Overflow Report'!$N400,"0")</f>
        <v>0</v>
      </c>
      <c r="AQ402" s="176" t="str">
        <f>IF(AND('Overflow Report'!$L400="SSO, Wet Weather",'Overflow Report'!$AA400="August"),'Overflow Report'!$N400,"0")</f>
        <v>0</v>
      </c>
      <c r="AR402" s="176" t="str">
        <f>IF(AND('Overflow Report'!$L400="SSO, Wet Weather",'Overflow Report'!$AA400="September"),'Overflow Report'!$N400,"0")</f>
        <v>0</v>
      </c>
      <c r="AS402" s="176" t="str">
        <f>IF(AND('Overflow Report'!$L400="SSO, Wet Weather",'Overflow Report'!$AA400="October"),'Overflow Report'!$N400,"0")</f>
        <v>0</v>
      </c>
      <c r="AT402" s="176" t="str">
        <f>IF(AND('Overflow Report'!$L400="SSO, Wet Weather",'Overflow Report'!$AA400="November"),'Overflow Report'!$N400,"0")</f>
        <v>0</v>
      </c>
      <c r="AU402" s="176" t="str">
        <f>IF(AND('Overflow Report'!$L400="SSO, Wet Weather",'Overflow Report'!$AA400="December"),'Overflow Report'!$N400,"0")</f>
        <v>0</v>
      </c>
      <c r="AV402" s="176"/>
      <c r="AW402" s="176" t="str">
        <f>IF(AND('Overflow Report'!$L400="Release [Sewer], Dry Weather",'Overflow Report'!$AA400="January"),'Overflow Report'!$N400,"0")</f>
        <v>0</v>
      </c>
      <c r="AX402" s="176" t="str">
        <f>IF(AND('Overflow Report'!$L400="Release [Sewer], Dry Weather",'Overflow Report'!$AA400="February"),'Overflow Report'!$N400,"0")</f>
        <v>0</v>
      </c>
      <c r="AY402" s="176" t="str">
        <f>IF(AND('Overflow Report'!$L400="Release [Sewer], Dry Weather",'Overflow Report'!$AA400="March"),'Overflow Report'!$N400,"0")</f>
        <v>0</v>
      </c>
      <c r="AZ402" s="176" t="str">
        <f>IF(AND('Overflow Report'!$L400="Release [Sewer], Dry Weather",'Overflow Report'!$AA400="April"),'Overflow Report'!$N400,"0")</f>
        <v>0</v>
      </c>
      <c r="BA402" s="176" t="str">
        <f>IF(AND('Overflow Report'!$L400="Release [Sewer], Dry Weather",'Overflow Report'!$AA400="May"),'Overflow Report'!$N400,"0")</f>
        <v>0</v>
      </c>
      <c r="BB402" s="176" t="str">
        <f>IF(AND('Overflow Report'!$L400="Release [Sewer], Dry Weather",'Overflow Report'!$AA400="June"),'Overflow Report'!$N400,"0")</f>
        <v>0</v>
      </c>
      <c r="BC402" s="176" t="str">
        <f>IF(AND('Overflow Report'!$L400="Release [Sewer], Dry Weather",'Overflow Report'!$AA400="July"),'Overflow Report'!$N400,"0")</f>
        <v>0</v>
      </c>
      <c r="BD402" s="176" t="str">
        <f>IF(AND('Overflow Report'!$L400="Release [Sewer], Dry Weather",'Overflow Report'!$AA400="August"),'Overflow Report'!$N400,"0")</f>
        <v>0</v>
      </c>
      <c r="BE402" s="176" t="str">
        <f>IF(AND('Overflow Report'!$L400="Release [Sewer], Dry Weather",'Overflow Report'!$AA400="September"),'Overflow Report'!$N400,"0")</f>
        <v>0</v>
      </c>
      <c r="BF402" s="176" t="str">
        <f>IF(AND('Overflow Report'!$L400="Release [Sewer], Dry Weather",'Overflow Report'!$AA400="October"),'Overflow Report'!$N400,"0")</f>
        <v>0</v>
      </c>
      <c r="BG402" s="176" t="str">
        <f>IF(AND('Overflow Report'!$L400="Release [Sewer], Dry Weather",'Overflow Report'!$AA400="November"),'Overflow Report'!$N400,"0")</f>
        <v>0</v>
      </c>
      <c r="BH402" s="176" t="str">
        <f>IF(AND('Overflow Report'!$L400="Release [Sewer], Dry Weather",'Overflow Report'!$AA400="December"),'Overflow Report'!$N400,"0")</f>
        <v>0</v>
      </c>
      <c r="BI402" s="176"/>
      <c r="BJ402" s="176" t="str">
        <f>IF(AND('Overflow Report'!$L400="Release [Sewer], Wet Weather",'Overflow Report'!$AA400="January"),'Overflow Report'!$N400,"0")</f>
        <v>0</v>
      </c>
      <c r="BK402" s="176" t="str">
        <f>IF(AND('Overflow Report'!$L400="Release [Sewer], Wet Weather",'Overflow Report'!$AA400="February"),'Overflow Report'!$N400,"0")</f>
        <v>0</v>
      </c>
      <c r="BL402" s="176" t="str">
        <f>IF(AND('Overflow Report'!$L400="Release [Sewer], Wet Weather",'Overflow Report'!$AA400="March"),'Overflow Report'!$N400,"0")</f>
        <v>0</v>
      </c>
      <c r="BM402" s="176" t="str">
        <f>IF(AND('Overflow Report'!$L400="Release [Sewer], Wet Weather",'Overflow Report'!$AA400="April"),'Overflow Report'!$N400,"0")</f>
        <v>0</v>
      </c>
      <c r="BN402" s="176" t="str">
        <f>IF(AND('Overflow Report'!$L400="Release [Sewer], Wet Weather",'Overflow Report'!$AA400="May"),'Overflow Report'!$N400,"0")</f>
        <v>0</v>
      </c>
      <c r="BO402" s="176" t="str">
        <f>IF(AND('Overflow Report'!$L400="Release [Sewer], Wet Weather",'Overflow Report'!$AA400="June"),'Overflow Report'!$N400,"0")</f>
        <v>0</v>
      </c>
      <c r="BP402" s="176" t="str">
        <f>IF(AND('Overflow Report'!$L400="Release [Sewer], Wet Weather",'Overflow Report'!$AA400="July"),'Overflow Report'!$N400,"0")</f>
        <v>0</v>
      </c>
      <c r="BQ402" s="176" t="str">
        <f>IF(AND('Overflow Report'!$L400="Release [Sewer], Wet Weather",'Overflow Report'!$AA400="August"),'Overflow Report'!$N400,"0")</f>
        <v>0</v>
      </c>
      <c r="BR402" s="176" t="str">
        <f>IF(AND('Overflow Report'!$L400="Release [Sewer], Wet Weather",'Overflow Report'!$AA400="September"),'Overflow Report'!$N400,"0")</f>
        <v>0</v>
      </c>
      <c r="BS402" s="176" t="str">
        <f>IF(AND('Overflow Report'!$L400="Release [Sewer], Wet Weather",'Overflow Report'!$AA400="October"),'Overflow Report'!$N400,"0")</f>
        <v>0</v>
      </c>
      <c r="BT402" s="176" t="str">
        <f>IF(AND('Overflow Report'!$L400="Release [Sewer], Wet Weather",'Overflow Report'!$AA400="November"),'Overflow Report'!$N400,"0")</f>
        <v>0</v>
      </c>
      <c r="BU402" s="176" t="str">
        <f>IF(AND('Overflow Report'!$L400="Release [Sewer], Wet Weather",'Overflow Report'!$AA400="December"),'Overflow Report'!$N400,"0")</f>
        <v>0</v>
      </c>
      <c r="BV402" s="176"/>
      <c r="BW402" s="176"/>
      <c r="BX402" s="176"/>
      <c r="BY402" s="176"/>
      <c r="BZ402" s="176"/>
      <c r="CA402" s="176"/>
      <c r="CB402" s="176"/>
      <c r="CC402" s="176"/>
      <c r="CD402" s="176"/>
      <c r="CE402" s="176"/>
      <c r="CF402" s="176"/>
      <c r="CG402" s="176"/>
      <c r="CH402" s="176"/>
      <c r="CI402" s="176"/>
      <c r="CJ402" s="176"/>
      <c r="DK402" s="159"/>
      <c r="DL402" s="159"/>
      <c r="DM402" s="159"/>
      <c r="DN402" s="159"/>
      <c r="DO402" s="159"/>
      <c r="DP402" s="159"/>
      <c r="DQ402" s="159"/>
      <c r="DR402" s="159"/>
      <c r="DS402" s="159"/>
      <c r="DT402" s="159"/>
      <c r="DU402" s="159"/>
      <c r="DV402" s="159"/>
      <c r="DW402" s="159"/>
      <c r="DX402" s="159"/>
    </row>
    <row r="403" spans="3:128" s="173" customFormat="1" ht="15">
      <c r="C403" s="174"/>
      <c r="D403" s="174"/>
      <c r="E403" s="174"/>
      <c r="R403" s="176"/>
      <c r="S403" s="176"/>
      <c r="T403" s="176"/>
      <c r="U403" s="176"/>
      <c r="V403" s="176"/>
      <c r="W403" s="176" t="str">
        <f>IF(AND('Overflow Report'!$L401="SSO, Dry Weather",'Overflow Report'!$AA401="January"),'Overflow Report'!$N401,"0")</f>
        <v>0</v>
      </c>
      <c r="X403" s="176" t="str">
        <f>IF(AND('Overflow Report'!$L401="SSO, Dry Weather",'Overflow Report'!$AA401="February"),'Overflow Report'!$N401,"0")</f>
        <v>0</v>
      </c>
      <c r="Y403" s="176" t="str">
        <f>IF(AND('Overflow Report'!$L401="SSO, Dry Weather",'Overflow Report'!$AA401="March"),'Overflow Report'!$N401,"0")</f>
        <v>0</v>
      </c>
      <c r="Z403" s="176" t="str">
        <f>IF(AND('Overflow Report'!$L401="SSO, Dry Weather",'Overflow Report'!$AA401="April"),'Overflow Report'!$N401,"0")</f>
        <v>0</v>
      </c>
      <c r="AA403" s="176" t="str">
        <f>IF(AND('Overflow Report'!$L401="SSO, Dry Weather",'Overflow Report'!$AA401="May"),'Overflow Report'!$N401,"0")</f>
        <v>0</v>
      </c>
      <c r="AB403" s="176" t="str">
        <f>IF(AND('Overflow Report'!$L401="SSO, Dry Weather",'Overflow Report'!$AA401="June"),'Overflow Report'!$N401,"0")</f>
        <v>0</v>
      </c>
      <c r="AC403" s="176" t="str">
        <f>IF(AND('Overflow Report'!$L401="SSO, Dry Weather",'Overflow Report'!$AA401="July"),'Overflow Report'!$N401,"0")</f>
        <v>0</v>
      </c>
      <c r="AD403" s="176" t="str">
        <f>IF(AND('Overflow Report'!$L401="SSO, Dry Weather",'Overflow Report'!$AA401="August"),'Overflow Report'!$N401,"0")</f>
        <v>0</v>
      </c>
      <c r="AE403" s="176" t="str">
        <f>IF(AND('Overflow Report'!$L401="SSO, Dry Weather",'Overflow Report'!$AA401="September"),'Overflow Report'!$N401,"0")</f>
        <v>0</v>
      </c>
      <c r="AF403" s="176" t="str">
        <f>IF(AND('Overflow Report'!$L401="SSO, Dry Weather",'Overflow Report'!$AA401="October"),'Overflow Report'!$N401,"0")</f>
        <v>0</v>
      </c>
      <c r="AG403" s="176" t="str">
        <f>IF(AND('Overflow Report'!$L401="SSO, Dry Weather",'Overflow Report'!$AA401="November"),'Overflow Report'!$N401,"0")</f>
        <v>0</v>
      </c>
      <c r="AH403" s="176" t="str">
        <f>IF(AND('Overflow Report'!$L401="SSO, Dry Weather",'Overflow Report'!$AA401="December"),'Overflow Report'!$N401,"0")</f>
        <v>0</v>
      </c>
      <c r="AI403" s="176"/>
      <c r="AJ403" s="176" t="str">
        <f>IF(AND('Overflow Report'!$L401="SSO, Wet Weather",'Overflow Report'!$AA401="January"),'Overflow Report'!$N401,"0")</f>
        <v>0</v>
      </c>
      <c r="AK403" s="176" t="str">
        <f>IF(AND('Overflow Report'!$L401="SSO, Wet Weather",'Overflow Report'!$AA401="February"),'Overflow Report'!$N401,"0")</f>
        <v>0</v>
      </c>
      <c r="AL403" s="176" t="str">
        <f>IF(AND('Overflow Report'!$L401="SSO, Wet Weather",'Overflow Report'!$AA401="March"),'Overflow Report'!$N401,"0")</f>
        <v>0</v>
      </c>
      <c r="AM403" s="176" t="str">
        <f>IF(AND('Overflow Report'!$L401="SSO, Wet Weather",'Overflow Report'!$AA401="April"),'Overflow Report'!$N401,"0")</f>
        <v>0</v>
      </c>
      <c r="AN403" s="176" t="str">
        <f>IF(AND('Overflow Report'!$L401="SSO, Wet Weather",'Overflow Report'!$AA401="May"),'Overflow Report'!$N401,"0")</f>
        <v>0</v>
      </c>
      <c r="AO403" s="176" t="str">
        <f>IF(AND('Overflow Report'!$L401="SSO, Wet Weather",'Overflow Report'!$AA401="June"),'Overflow Report'!$N401,"0")</f>
        <v>0</v>
      </c>
      <c r="AP403" s="176" t="str">
        <f>IF(AND('Overflow Report'!$L401="SSO, Wet Weather",'Overflow Report'!$AA401="July"),'Overflow Report'!$N401,"0")</f>
        <v>0</v>
      </c>
      <c r="AQ403" s="176" t="str">
        <f>IF(AND('Overflow Report'!$L401="SSO, Wet Weather",'Overflow Report'!$AA401="August"),'Overflow Report'!$N401,"0")</f>
        <v>0</v>
      </c>
      <c r="AR403" s="176" t="str">
        <f>IF(AND('Overflow Report'!$L401="SSO, Wet Weather",'Overflow Report'!$AA401="September"),'Overflow Report'!$N401,"0")</f>
        <v>0</v>
      </c>
      <c r="AS403" s="176" t="str">
        <f>IF(AND('Overflow Report'!$L401="SSO, Wet Weather",'Overflow Report'!$AA401="October"),'Overflow Report'!$N401,"0")</f>
        <v>0</v>
      </c>
      <c r="AT403" s="176" t="str">
        <f>IF(AND('Overflow Report'!$L401="SSO, Wet Weather",'Overflow Report'!$AA401="November"),'Overflow Report'!$N401,"0")</f>
        <v>0</v>
      </c>
      <c r="AU403" s="176" t="str">
        <f>IF(AND('Overflow Report'!$L401="SSO, Wet Weather",'Overflow Report'!$AA401="December"),'Overflow Report'!$N401,"0")</f>
        <v>0</v>
      </c>
      <c r="AV403" s="176"/>
      <c r="AW403" s="176" t="str">
        <f>IF(AND('Overflow Report'!$L401="Release [Sewer], Dry Weather",'Overflow Report'!$AA401="January"),'Overflow Report'!$N401,"0")</f>
        <v>0</v>
      </c>
      <c r="AX403" s="176" t="str">
        <f>IF(AND('Overflow Report'!$L401="Release [Sewer], Dry Weather",'Overflow Report'!$AA401="February"),'Overflow Report'!$N401,"0")</f>
        <v>0</v>
      </c>
      <c r="AY403" s="176" t="str">
        <f>IF(AND('Overflow Report'!$L401="Release [Sewer], Dry Weather",'Overflow Report'!$AA401="March"),'Overflow Report'!$N401,"0")</f>
        <v>0</v>
      </c>
      <c r="AZ403" s="176" t="str">
        <f>IF(AND('Overflow Report'!$L401="Release [Sewer], Dry Weather",'Overflow Report'!$AA401="April"),'Overflow Report'!$N401,"0")</f>
        <v>0</v>
      </c>
      <c r="BA403" s="176" t="str">
        <f>IF(AND('Overflow Report'!$L401="Release [Sewer], Dry Weather",'Overflow Report'!$AA401="May"),'Overflow Report'!$N401,"0")</f>
        <v>0</v>
      </c>
      <c r="BB403" s="176" t="str">
        <f>IF(AND('Overflow Report'!$L401="Release [Sewer], Dry Weather",'Overflow Report'!$AA401="June"),'Overflow Report'!$N401,"0")</f>
        <v>0</v>
      </c>
      <c r="BC403" s="176" t="str">
        <f>IF(AND('Overflow Report'!$L401="Release [Sewer], Dry Weather",'Overflow Report'!$AA401="July"),'Overflow Report'!$N401,"0")</f>
        <v>0</v>
      </c>
      <c r="BD403" s="176" t="str">
        <f>IF(AND('Overflow Report'!$L401="Release [Sewer], Dry Weather",'Overflow Report'!$AA401="August"),'Overflow Report'!$N401,"0")</f>
        <v>0</v>
      </c>
      <c r="BE403" s="176" t="str">
        <f>IF(AND('Overflow Report'!$L401="Release [Sewer], Dry Weather",'Overflow Report'!$AA401="September"),'Overflow Report'!$N401,"0")</f>
        <v>0</v>
      </c>
      <c r="BF403" s="176" t="str">
        <f>IF(AND('Overflow Report'!$L401="Release [Sewer], Dry Weather",'Overflow Report'!$AA401="October"),'Overflow Report'!$N401,"0")</f>
        <v>0</v>
      </c>
      <c r="BG403" s="176" t="str">
        <f>IF(AND('Overflow Report'!$L401="Release [Sewer], Dry Weather",'Overflow Report'!$AA401="November"),'Overflow Report'!$N401,"0")</f>
        <v>0</v>
      </c>
      <c r="BH403" s="176" t="str">
        <f>IF(AND('Overflow Report'!$L401="Release [Sewer], Dry Weather",'Overflow Report'!$AA401="December"),'Overflow Report'!$N401,"0")</f>
        <v>0</v>
      </c>
      <c r="BI403" s="176"/>
      <c r="BJ403" s="176" t="str">
        <f>IF(AND('Overflow Report'!$L401="Release [Sewer], Wet Weather",'Overflow Report'!$AA401="January"),'Overflow Report'!$N401,"0")</f>
        <v>0</v>
      </c>
      <c r="BK403" s="176" t="str">
        <f>IF(AND('Overflow Report'!$L401="Release [Sewer], Wet Weather",'Overflow Report'!$AA401="February"),'Overflow Report'!$N401,"0")</f>
        <v>0</v>
      </c>
      <c r="BL403" s="176" t="str">
        <f>IF(AND('Overflow Report'!$L401="Release [Sewer], Wet Weather",'Overflow Report'!$AA401="March"),'Overflow Report'!$N401,"0")</f>
        <v>0</v>
      </c>
      <c r="BM403" s="176" t="str">
        <f>IF(AND('Overflow Report'!$L401="Release [Sewer], Wet Weather",'Overflow Report'!$AA401="April"),'Overflow Report'!$N401,"0")</f>
        <v>0</v>
      </c>
      <c r="BN403" s="176" t="str">
        <f>IF(AND('Overflow Report'!$L401="Release [Sewer], Wet Weather",'Overflow Report'!$AA401="May"),'Overflow Report'!$N401,"0")</f>
        <v>0</v>
      </c>
      <c r="BO403" s="176" t="str">
        <f>IF(AND('Overflow Report'!$L401="Release [Sewer], Wet Weather",'Overflow Report'!$AA401="June"),'Overflow Report'!$N401,"0")</f>
        <v>0</v>
      </c>
      <c r="BP403" s="176" t="str">
        <f>IF(AND('Overflow Report'!$L401="Release [Sewer], Wet Weather",'Overflow Report'!$AA401="July"),'Overflow Report'!$N401,"0")</f>
        <v>0</v>
      </c>
      <c r="BQ403" s="176" t="str">
        <f>IF(AND('Overflow Report'!$L401="Release [Sewer], Wet Weather",'Overflow Report'!$AA401="August"),'Overflow Report'!$N401,"0")</f>
        <v>0</v>
      </c>
      <c r="BR403" s="176" t="str">
        <f>IF(AND('Overflow Report'!$L401="Release [Sewer], Wet Weather",'Overflow Report'!$AA401="September"),'Overflow Report'!$N401,"0")</f>
        <v>0</v>
      </c>
      <c r="BS403" s="176" t="str">
        <f>IF(AND('Overflow Report'!$L401="Release [Sewer], Wet Weather",'Overflow Report'!$AA401="October"),'Overflow Report'!$N401,"0")</f>
        <v>0</v>
      </c>
      <c r="BT403" s="176" t="str">
        <f>IF(AND('Overflow Report'!$L401="Release [Sewer], Wet Weather",'Overflow Report'!$AA401="November"),'Overflow Report'!$N401,"0")</f>
        <v>0</v>
      </c>
      <c r="BU403" s="176" t="str">
        <f>IF(AND('Overflow Report'!$L401="Release [Sewer], Wet Weather",'Overflow Report'!$AA401="December"),'Overflow Report'!$N401,"0")</f>
        <v>0</v>
      </c>
      <c r="BV403" s="176"/>
      <c r="BW403" s="176"/>
      <c r="BX403" s="176"/>
      <c r="BY403" s="176"/>
      <c r="BZ403" s="176"/>
      <c r="CA403" s="176"/>
      <c r="CB403" s="176"/>
      <c r="CC403" s="176"/>
      <c r="CD403" s="176"/>
      <c r="CE403" s="176"/>
      <c r="CF403" s="176"/>
      <c r="CG403" s="176"/>
      <c r="CH403" s="176"/>
      <c r="CI403" s="176"/>
      <c r="CJ403" s="176"/>
      <c r="DK403" s="159"/>
      <c r="DL403" s="159"/>
      <c r="DM403" s="159"/>
      <c r="DN403" s="159"/>
      <c r="DO403" s="159"/>
      <c r="DP403" s="159"/>
      <c r="DQ403" s="159"/>
      <c r="DR403" s="159"/>
      <c r="DS403" s="159"/>
      <c r="DT403" s="159"/>
      <c r="DU403" s="159"/>
      <c r="DV403" s="159"/>
      <c r="DW403" s="159"/>
      <c r="DX403" s="159"/>
    </row>
    <row r="404" spans="3:128" s="173" customFormat="1" ht="15">
      <c r="C404" s="174"/>
      <c r="D404" s="174"/>
      <c r="E404" s="174"/>
      <c r="R404" s="176"/>
      <c r="S404" s="176"/>
      <c r="T404" s="176"/>
      <c r="U404" s="176"/>
      <c r="V404" s="176"/>
      <c r="W404" s="176"/>
      <c r="X404" s="176"/>
      <c r="Y404" s="176"/>
      <c r="Z404" s="176"/>
      <c r="AA404" s="176"/>
      <c r="AB404" s="176"/>
      <c r="AC404" s="176"/>
      <c r="AD404" s="176"/>
      <c r="AE404" s="176"/>
      <c r="AF404" s="176"/>
      <c r="AG404" s="176"/>
      <c r="AH404" s="176"/>
      <c r="AI404" s="176"/>
      <c r="AJ404" s="176"/>
      <c r="AK404" s="176"/>
      <c r="AL404" s="176"/>
      <c r="AM404" s="176"/>
      <c r="AN404" s="176"/>
      <c r="AO404" s="176"/>
      <c r="AP404" s="176"/>
      <c r="AQ404" s="176"/>
      <c r="AR404" s="176"/>
      <c r="AS404" s="176"/>
      <c r="AT404" s="176"/>
      <c r="AU404" s="176"/>
      <c r="AV404" s="176"/>
      <c r="AW404" s="176"/>
      <c r="AX404" s="176"/>
      <c r="AY404" s="176"/>
      <c r="AZ404" s="176"/>
      <c r="BA404" s="176"/>
      <c r="BB404" s="176"/>
      <c r="BC404" s="176"/>
      <c r="BD404" s="176"/>
      <c r="BE404" s="176"/>
      <c r="BF404" s="176"/>
      <c r="BG404" s="176"/>
      <c r="BH404" s="176"/>
      <c r="BI404" s="176"/>
      <c r="BJ404" s="176"/>
      <c r="BK404" s="176"/>
      <c r="BL404" s="176"/>
      <c r="BM404" s="176"/>
      <c r="BN404" s="176"/>
      <c r="BO404" s="176"/>
      <c r="BP404" s="176"/>
      <c r="BQ404" s="176"/>
      <c r="BR404" s="176"/>
      <c r="BS404" s="176"/>
      <c r="BT404" s="176"/>
      <c r="BU404" s="176"/>
      <c r="BV404" s="176"/>
      <c r="BW404" s="176"/>
      <c r="BX404" s="176"/>
      <c r="BY404" s="176"/>
      <c r="BZ404" s="176"/>
      <c r="CA404" s="176"/>
      <c r="CB404" s="176"/>
      <c r="CC404" s="176"/>
      <c r="CD404" s="176"/>
      <c r="CE404" s="176"/>
      <c r="CF404" s="176"/>
      <c r="CG404" s="176"/>
      <c r="CH404" s="176"/>
      <c r="CI404" s="176"/>
      <c r="CJ404" s="176"/>
      <c r="DK404" s="159"/>
      <c r="DL404" s="159"/>
      <c r="DM404" s="159"/>
      <c r="DN404" s="159"/>
      <c r="DO404" s="159"/>
      <c r="DP404" s="159"/>
      <c r="DQ404" s="159"/>
      <c r="DR404" s="159"/>
      <c r="DS404" s="159"/>
      <c r="DT404" s="159"/>
      <c r="DU404" s="159"/>
      <c r="DV404" s="159"/>
      <c r="DW404" s="159"/>
      <c r="DX404" s="159"/>
    </row>
    <row r="405" spans="3:128" s="173" customFormat="1" ht="15">
      <c r="C405" s="174"/>
      <c r="D405" s="174"/>
      <c r="E405" s="174"/>
      <c r="R405" s="176"/>
      <c r="S405" s="176"/>
      <c r="T405" s="176"/>
      <c r="U405" s="176"/>
      <c r="V405" s="176"/>
      <c r="W405" s="176"/>
      <c r="X405" s="176"/>
      <c r="Y405" s="176"/>
      <c r="Z405" s="176"/>
      <c r="AA405" s="176"/>
      <c r="AB405" s="176"/>
      <c r="AC405" s="176"/>
      <c r="AD405" s="176"/>
      <c r="AE405" s="176"/>
      <c r="AF405" s="176"/>
      <c r="AG405" s="176"/>
      <c r="AH405" s="176"/>
      <c r="AI405" s="176"/>
      <c r="AJ405" s="176"/>
      <c r="AK405" s="176"/>
      <c r="AL405" s="176"/>
      <c r="AM405" s="176"/>
      <c r="AN405" s="176"/>
      <c r="AO405" s="176"/>
      <c r="AP405" s="176"/>
      <c r="AQ405" s="176"/>
      <c r="AR405" s="176"/>
      <c r="AS405" s="176"/>
      <c r="AT405" s="176"/>
      <c r="AU405" s="176"/>
      <c r="AV405" s="176"/>
      <c r="AW405" s="176"/>
      <c r="AX405" s="176"/>
      <c r="AY405" s="176"/>
      <c r="AZ405" s="176"/>
      <c r="BA405" s="176"/>
      <c r="BB405" s="176"/>
      <c r="BC405" s="176"/>
      <c r="BD405" s="176"/>
      <c r="BE405" s="176"/>
      <c r="BF405" s="176"/>
      <c r="BG405" s="176"/>
      <c r="BH405" s="176"/>
      <c r="BI405" s="176"/>
      <c r="BJ405" s="176"/>
      <c r="BK405" s="176"/>
      <c r="BL405" s="176"/>
      <c r="BM405" s="176"/>
      <c r="BN405" s="176"/>
      <c r="BO405" s="176"/>
      <c r="BP405" s="176"/>
      <c r="BQ405" s="176"/>
      <c r="BR405" s="176"/>
      <c r="BS405" s="176"/>
      <c r="BT405" s="176"/>
      <c r="BU405" s="176"/>
      <c r="BV405" s="176"/>
      <c r="BW405" s="176"/>
      <c r="BX405" s="176"/>
      <c r="BY405" s="176"/>
      <c r="BZ405" s="176"/>
      <c r="CA405" s="176"/>
      <c r="CB405" s="176"/>
      <c r="CC405" s="176"/>
      <c r="CD405" s="176"/>
      <c r="CE405" s="176"/>
      <c r="CF405" s="176"/>
      <c r="CG405" s="176"/>
      <c r="CH405" s="176"/>
      <c r="CI405" s="176"/>
      <c r="CJ405" s="176"/>
      <c r="DK405" s="159"/>
      <c r="DL405" s="159"/>
      <c r="DM405" s="159"/>
      <c r="DN405" s="159"/>
      <c r="DO405" s="159"/>
      <c r="DP405" s="159"/>
      <c r="DQ405" s="159"/>
      <c r="DR405" s="159"/>
      <c r="DS405" s="159"/>
      <c r="DT405" s="159"/>
      <c r="DU405" s="159"/>
      <c r="DV405" s="159"/>
      <c r="DW405" s="159"/>
      <c r="DX405" s="159"/>
    </row>
    <row r="406" spans="3:128" s="173" customFormat="1" ht="15">
      <c r="C406" s="174"/>
      <c r="D406" s="174"/>
      <c r="E406" s="174"/>
      <c r="R406" s="176"/>
      <c r="S406" s="176"/>
      <c r="T406" s="176"/>
      <c r="U406" s="176"/>
      <c r="V406" s="176"/>
      <c r="W406" s="176"/>
      <c r="X406" s="176"/>
      <c r="Y406" s="176"/>
      <c r="Z406" s="176"/>
      <c r="AA406" s="176"/>
      <c r="AB406" s="176"/>
      <c r="AC406" s="176"/>
      <c r="AD406" s="176"/>
      <c r="AE406" s="176"/>
      <c r="AF406" s="176"/>
      <c r="AG406" s="176"/>
      <c r="AH406" s="176"/>
      <c r="AI406" s="176"/>
      <c r="AJ406" s="176"/>
      <c r="AK406" s="176"/>
      <c r="AL406" s="176"/>
      <c r="AM406" s="176"/>
      <c r="AN406" s="176"/>
      <c r="AO406" s="176"/>
      <c r="AP406" s="176"/>
      <c r="AQ406" s="176"/>
      <c r="AR406" s="176"/>
      <c r="AS406" s="176"/>
      <c r="AT406" s="176"/>
      <c r="AU406" s="176"/>
      <c r="AV406" s="176"/>
      <c r="AW406" s="176"/>
      <c r="AX406" s="176"/>
      <c r="AY406" s="176"/>
      <c r="AZ406" s="176"/>
      <c r="BA406" s="176"/>
      <c r="BB406" s="176"/>
      <c r="BC406" s="176"/>
      <c r="BD406" s="176"/>
      <c r="BE406" s="176"/>
      <c r="BF406" s="176"/>
      <c r="BG406" s="176"/>
      <c r="BH406" s="176"/>
      <c r="BI406" s="176"/>
      <c r="BJ406" s="176"/>
      <c r="BK406" s="176"/>
      <c r="BL406" s="176"/>
      <c r="BM406" s="176"/>
      <c r="BN406" s="176"/>
      <c r="BO406" s="176"/>
      <c r="BP406" s="176"/>
      <c r="BQ406" s="176"/>
      <c r="BR406" s="176"/>
      <c r="BS406" s="176"/>
      <c r="BT406" s="176"/>
      <c r="BU406" s="176"/>
      <c r="BV406" s="176"/>
      <c r="BW406" s="176"/>
      <c r="BX406" s="176"/>
      <c r="BY406" s="176"/>
      <c r="BZ406" s="176"/>
      <c r="CA406" s="176"/>
      <c r="CB406" s="176"/>
      <c r="CC406" s="176"/>
      <c r="CD406" s="176"/>
      <c r="CE406" s="176"/>
      <c r="CF406" s="176"/>
      <c r="CG406" s="176"/>
      <c r="CH406" s="176"/>
      <c r="CI406" s="176"/>
      <c r="CJ406" s="176"/>
      <c r="DK406" s="159"/>
      <c r="DL406" s="159"/>
      <c r="DM406" s="159"/>
      <c r="DN406" s="159"/>
      <c r="DO406" s="159"/>
      <c r="DP406" s="159"/>
      <c r="DQ406" s="159"/>
      <c r="DR406" s="159"/>
      <c r="DS406" s="159"/>
      <c r="DT406" s="159"/>
      <c r="DU406" s="159"/>
      <c r="DV406" s="159"/>
      <c r="DW406" s="159"/>
      <c r="DX406" s="159"/>
    </row>
    <row r="407" spans="3:128" s="173" customFormat="1" ht="15">
      <c r="C407" s="174"/>
      <c r="D407" s="174"/>
      <c r="E407" s="174"/>
      <c r="R407" s="176"/>
      <c r="S407" s="176"/>
      <c r="T407" s="176"/>
      <c r="U407" s="176"/>
      <c r="V407" s="176"/>
      <c r="W407" s="176"/>
      <c r="X407" s="176"/>
      <c r="Y407" s="176"/>
      <c r="Z407" s="176"/>
      <c r="AA407" s="176"/>
      <c r="AB407" s="176"/>
      <c r="AC407" s="176"/>
      <c r="AD407" s="176"/>
      <c r="AE407" s="176"/>
      <c r="AF407" s="176"/>
      <c r="AG407" s="176"/>
      <c r="AH407" s="176"/>
      <c r="AI407" s="176"/>
      <c r="AJ407" s="176"/>
      <c r="AK407" s="176"/>
      <c r="AL407" s="176"/>
      <c r="AM407" s="176"/>
      <c r="AN407" s="176"/>
      <c r="AO407" s="176"/>
      <c r="AP407" s="176"/>
      <c r="AQ407" s="176"/>
      <c r="AR407" s="176"/>
      <c r="AS407" s="176"/>
      <c r="AT407" s="176"/>
      <c r="AU407" s="176"/>
      <c r="AV407" s="176"/>
      <c r="AW407" s="176"/>
      <c r="AX407" s="176"/>
      <c r="AY407" s="176"/>
      <c r="AZ407" s="176"/>
      <c r="BA407" s="176"/>
      <c r="BB407" s="176"/>
      <c r="BC407" s="176"/>
      <c r="BD407" s="176"/>
      <c r="BE407" s="176"/>
      <c r="BF407" s="176"/>
      <c r="BG407" s="176"/>
      <c r="BH407" s="176"/>
      <c r="BI407" s="176"/>
      <c r="BJ407" s="176"/>
      <c r="BK407" s="176"/>
      <c r="BL407" s="176"/>
      <c r="BM407" s="176"/>
      <c r="BN407" s="176"/>
      <c r="BO407" s="176"/>
      <c r="BP407" s="176"/>
      <c r="BQ407" s="176"/>
      <c r="BR407" s="176"/>
      <c r="BS407" s="176"/>
      <c r="BT407" s="176"/>
      <c r="BU407" s="176"/>
      <c r="BV407" s="176"/>
      <c r="BW407" s="176"/>
      <c r="BX407" s="176"/>
      <c r="BY407" s="176"/>
      <c r="BZ407" s="176"/>
      <c r="CA407" s="176"/>
      <c r="CB407" s="176"/>
      <c r="CC407" s="176"/>
      <c r="CD407" s="176"/>
      <c r="CE407" s="176"/>
      <c r="CF407" s="176"/>
      <c r="CG407" s="176"/>
      <c r="CH407" s="176"/>
      <c r="CI407" s="176"/>
      <c r="CJ407" s="176"/>
      <c r="DK407" s="159"/>
      <c r="DL407" s="159"/>
      <c r="DM407" s="159"/>
      <c r="DN407" s="159"/>
      <c r="DO407" s="159"/>
      <c r="DP407" s="159"/>
      <c r="DQ407" s="159"/>
      <c r="DR407" s="159"/>
      <c r="DS407" s="159"/>
      <c r="DT407" s="159"/>
      <c r="DU407" s="159"/>
      <c r="DV407" s="159"/>
      <c r="DW407" s="159"/>
      <c r="DX407" s="159"/>
    </row>
    <row r="408" spans="3:128" s="173" customFormat="1" ht="15">
      <c r="C408" s="174"/>
      <c r="D408" s="174"/>
      <c r="E408" s="174"/>
      <c r="R408" s="176"/>
      <c r="S408" s="176"/>
      <c r="T408" s="176"/>
      <c r="U408" s="176"/>
      <c r="V408" s="176"/>
      <c r="W408" s="176"/>
      <c r="X408" s="176"/>
      <c r="Y408" s="176"/>
      <c r="Z408" s="176"/>
      <c r="AA408" s="176"/>
      <c r="AB408" s="176"/>
      <c r="AC408" s="176"/>
      <c r="AD408" s="176"/>
      <c r="AE408" s="176"/>
      <c r="AF408" s="176"/>
      <c r="AG408" s="176"/>
      <c r="AH408" s="176"/>
      <c r="AI408" s="176"/>
      <c r="AJ408" s="176"/>
      <c r="AK408" s="176"/>
      <c r="AL408" s="176"/>
      <c r="AM408" s="176"/>
      <c r="AN408" s="176"/>
      <c r="AO408" s="176"/>
      <c r="AP408" s="176"/>
      <c r="AQ408" s="176"/>
      <c r="AR408" s="176"/>
      <c r="AS408" s="176"/>
      <c r="AT408" s="176"/>
      <c r="AU408" s="176"/>
      <c r="AV408" s="176"/>
      <c r="AW408" s="176"/>
      <c r="AX408" s="176"/>
      <c r="AY408" s="176"/>
      <c r="AZ408" s="176"/>
      <c r="BA408" s="176"/>
      <c r="BB408" s="176"/>
      <c r="BC408" s="176"/>
      <c r="BD408" s="176"/>
      <c r="BE408" s="176"/>
      <c r="BF408" s="176"/>
      <c r="BG408" s="176"/>
      <c r="BH408" s="176"/>
      <c r="BI408" s="176"/>
      <c r="BJ408" s="176"/>
      <c r="BK408" s="176"/>
      <c r="BL408" s="176"/>
      <c r="BM408" s="176"/>
      <c r="BN408" s="176"/>
      <c r="BO408" s="176"/>
      <c r="BP408" s="176"/>
      <c r="BQ408" s="176"/>
      <c r="BR408" s="176"/>
      <c r="BS408" s="176"/>
      <c r="BT408" s="176"/>
      <c r="BU408" s="176"/>
      <c r="BV408" s="176"/>
      <c r="BW408" s="176"/>
      <c r="BX408" s="176"/>
      <c r="BY408" s="176"/>
      <c r="BZ408" s="176"/>
      <c r="CA408" s="176"/>
      <c r="CB408" s="176"/>
      <c r="CC408" s="176"/>
      <c r="CD408" s="176"/>
      <c r="CE408" s="176"/>
      <c r="CF408" s="176"/>
      <c r="CG408" s="176"/>
      <c r="CH408" s="176"/>
      <c r="CI408" s="176"/>
      <c r="CJ408" s="176"/>
      <c r="DK408" s="159"/>
      <c r="DL408" s="159"/>
      <c r="DM408" s="159"/>
      <c r="DN408" s="159"/>
      <c r="DO408" s="159"/>
      <c r="DP408" s="159"/>
      <c r="DQ408" s="159"/>
      <c r="DR408" s="159"/>
      <c r="DS408" s="159"/>
      <c r="DT408" s="159"/>
      <c r="DU408" s="159"/>
      <c r="DV408" s="159"/>
      <c r="DW408" s="159"/>
      <c r="DX408" s="159"/>
    </row>
    <row r="409" spans="3:128" s="173" customFormat="1" ht="15">
      <c r="C409" s="174"/>
      <c r="D409" s="174"/>
      <c r="E409" s="174"/>
      <c r="R409" s="176"/>
      <c r="S409" s="176"/>
      <c r="T409" s="176"/>
      <c r="U409" s="176"/>
      <c r="V409" s="176"/>
      <c r="W409" s="176"/>
      <c r="X409" s="176"/>
      <c r="Y409" s="176"/>
      <c r="Z409" s="176"/>
      <c r="AA409" s="176"/>
      <c r="AB409" s="176"/>
      <c r="AC409" s="176"/>
      <c r="AD409" s="176"/>
      <c r="AE409" s="176"/>
      <c r="AF409" s="176"/>
      <c r="AG409" s="176"/>
      <c r="AH409" s="176"/>
      <c r="AI409" s="176"/>
      <c r="AJ409" s="176"/>
      <c r="AK409" s="176"/>
      <c r="AL409" s="176"/>
      <c r="AM409" s="176"/>
      <c r="AN409" s="176"/>
      <c r="AO409" s="176"/>
      <c r="AP409" s="176"/>
      <c r="AQ409" s="176"/>
      <c r="AR409" s="176"/>
      <c r="AS409" s="176"/>
      <c r="AT409" s="176"/>
      <c r="AU409" s="176"/>
      <c r="AV409" s="176"/>
      <c r="AW409" s="176"/>
      <c r="AX409" s="176"/>
      <c r="AY409" s="176"/>
      <c r="AZ409" s="176"/>
      <c r="BA409" s="176"/>
      <c r="BB409" s="176"/>
      <c r="BC409" s="176"/>
      <c r="BD409" s="176"/>
      <c r="BE409" s="176"/>
      <c r="BF409" s="176"/>
      <c r="BG409" s="176"/>
      <c r="BH409" s="176"/>
      <c r="BI409" s="176"/>
      <c r="BJ409" s="176"/>
      <c r="BK409" s="176"/>
      <c r="BL409" s="176"/>
      <c r="BM409" s="176"/>
      <c r="BN409" s="176"/>
      <c r="BO409" s="176"/>
      <c r="BP409" s="176"/>
      <c r="BQ409" s="176"/>
      <c r="BR409" s="176"/>
      <c r="BS409" s="176"/>
      <c r="BT409" s="176"/>
      <c r="BU409" s="176"/>
      <c r="BV409" s="176"/>
      <c r="BW409" s="176"/>
      <c r="BX409" s="176"/>
      <c r="BY409" s="176"/>
      <c r="BZ409" s="176"/>
      <c r="CA409" s="176"/>
      <c r="CB409" s="176"/>
      <c r="CC409" s="176"/>
      <c r="CD409" s="176"/>
      <c r="CE409" s="176"/>
      <c r="CF409" s="176"/>
      <c r="CG409" s="176"/>
      <c r="CH409" s="176"/>
      <c r="CI409" s="176"/>
      <c r="CJ409" s="176"/>
      <c r="DK409" s="159"/>
      <c r="DL409" s="159"/>
      <c r="DM409" s="159"/>
      <c r="DN409" s="159"/>
      <c r="DO409" s="159"/>
      <c r="DP409" s="159"/>
      <c r="DQ409" s="159"/>
      <c r="DR409" s="159"/>
      <c r="DS409" s="159"/>
      <c r="DT409" s="159"/>
      <c r="DU409" s="159"/>
      <c r="DV409" s="159"/>
      <c r="DW409" s="159"/>
      <c r="DX409" s="159"/>
    </row>
    <row r="410" spans="3:128" s="173" customFormat="1" ht="15">
      <c r="C410" s="174"/>
      <c r="D410" s="174"/>
      <c r="E410" s="174"/>
      <c r="R410" s="176"/>
      <c r="S410" s="176"/>
      <c r="T410" s="176"/>
      <c r="U410" s="176"/>
      <c r="V410" s="176"/>
      <c r="W410" s="176"/>
      <c r="X410" s="176"/>
      <c r="Y410" s="176"/>
      <c r="Z410" s="176"/>
      <c r="AA410" s="176"/>
      <c r="AB410" s="176"/>
      <c r="AC410" s="176"/>
      <c r="AD410" s="176"/>
      <c r="AE410" s="176"/>
      <c r="AF410" s="176"/>
      <c r="AG410" s="176"/>
      <c r="AH410" s="176"/>
      <c r="AI410" s="176"/>
      <c r="AJ410" s="176"/>
      <c r="AK410" s="176"/>
      <c r="AL410" s="176"/>
      <c r="AM410" s="176"/>
      <c r="AN410" s="176"/>
      <c r="AO410" s="176"/>
      <c r="AP410" s="176"/>
      <c r="AQ410" s="176"/>
      <c r="AR410" s="176"/>
      <c r="AS410" s="176"/>
      <c r="AT410" s="176"/>
      <c r="AU410" s="176"/>
      <c r="AV410" s="176"/>
      <c r="AW410" s="176"/>
      <c r="AX410" s="176"/>
      <c r="AY410" s="176"/>
      <c r="AZ410" s="176"/>
      <c r="BA410" s="176"/>
      <c r="BB410" s="176"/>
      <c r="BC410" s="176"/>
      <c r="BD410" s="176"/>
      <c r="BE410" s="176"/>
      <c r="BF410" s="176"/>
      <c r="BG410" s="176"/>
      <c r="BH410" s="176"/>
      <c r="BI410" s="176"/>
      <c r="BJ410" s="176"/>
      <c r="BK410" s="176"/>
      <c r="BL410" s="176"/>
      <c r="BM410" s="176"/>
      <c r="BN410" s="176"/>
      <c r="BO410" s="176"/>
      <c r="BP410" s="176"/>
      <c r="BQ410" s="176"/>
      <c r="BR410" s="176"/>
      <c r="BS410" s="176"/>
      <c r="BT410" s="176"/>
      <c r="BU410" s="176"/>
      <c r="BV410" s="176"/>
      <c r="BW410" s="176"/>
      <c r="BX410" s="176"/>
      <c r="BY410" s="176"/>
      <c r="BZ410" s="176"/>
      <c r="CA410" s="176"/>
      <c r="CB410" s="176"/>
      <c r="CC410" s="176"/>
      <c r="CD410" s="176"/>
      <c r="CE410" s="176"/>
      <c r="CF410" s="176"/>
      <c r="CG410" s="176"/>
      <c r="CH410" s="176"/>
      <c r="CI410" s="176"/>
      <c r="CJ410" s="176"/>
      <c r="DK410" s="159"/>
      <c r="DL410" s="159"/>
      <c r="DM410" s="159"/>
      <c r="DN410" s="159"/>
      <c r="DO410" s="159"/>
      <c r="DP410" s="159"/>
      <c r="DQ410" s="159"/>
      <c r="DR410" s="159"/>
      <c r="DS410" s="159"/>
      <c r="DT410" s="159"/>
      <c r="DU410" s="159"/>
      <c r="DV410" s="159"/>
      <c r="DW410" s="159"/>
      <c r="DX410" s="159"/>
    </row>
    <row r="411" spans="3:128" s="173" customFormat="1" ht="15">
      <c r="C411" s="174"/>
      <c r="D411" s="174"/>
      <c r="E411" s="174"/>
      <c r="R411" s="176"/>
      <c r="S411" s="176"/>
      <c r="T411" s="176"/>
      <c r="U411" s="176"/>
      <c r="V411" s="176"/>
      <c r="W411" s="176"/>
      <c r="X411" s="176"/>
      <c r="Y411" s="176"/>
      <c r="Z411" s="176"/>
      <c r="AA411" s="176"/>
      <c r="AB411" s="176"/>
      <c r="AC411" s="176"/>
      <c r="AD411" s="176"/>
      <c r="AE411" s="176"/>
      <c r="AF411" s="176"/>
      <c r="AG411" s="176"/>
      <c r="AH411" s="176"/>
      <c r="AI411" s="176"/>
      <c r="AJ411" s="176"/>
      <c r="AK411" s="176"/>
      <c r="AL411" s="176"/>
      <c r="AM411" s="176"/>
      <c r="AN411" s="176"/>
      <c r="AO411" s="176"/>
      <c r="AP411" s="176"/>
      <c r="AQ411" s="176"/>
      <c r="AR411" s="176"/>
      <c r="AS411" s="176"/>
      <c r="AT411" s="176"/>
      <c r="AU411" s="176"/>
      <c r="AV411" s="176"/>
      <c r="AW411" s="176"/>
      <c r="AX411" s="176"/>
      <c r="AY411" s="176"/>
      <c r="AZ411" s="176"/>
      <c r="BA411" s="176"/>
      <c r="BB411" s="176"/>
      <c r="BC411" s="176"/>
      <c r="BD411" s="176"/>
      <c r="BE411" s="176"/>
      <c r="BF411" s="176"/>
      <c r="BG411" s="176"/>
      <c r="BH411" s="176"/>
      <c r="BI411" s="176"/>
      <c r="BJ411" s="176"/>
      <c r="BK411" s="176"/>
      <c r="BL411" s="176"/>
      <c r="BM411" s="176"/>
      <c r="BN411" s="176"/>
      <c r="BO411" s="176"/>
      <c r="BP411" s="176"/>
      <c r="BQ411" s="176"/>
      <c r="BR411" s="176"/>
      <c r="BS411" s="176"/>
      <c r="BT411" s="176"/>
      <c r="BU411" s="176"/>
      <c r="BV411" s="176"/>
      <c r="BW411" s="176"/>
      <c r="BX411" s="176"/>
      <c r="BY411" s="176"/>
      <c r="BZ411" s="176"/>
      <c r="CA411" s="176"/>
      <c r="CB411" s="176"/>
      <c r="CC411" s="176"/>
      <c r="CD411" s="176"/>
      <c r="CE411" s="176"/>
      <c r="CF411" s="176"/>
      <c r="CG411" s="176"/>
      <c r="CH411" s="176"/>
      <c r="CI411" s="176"/>
      <c r="CJ411" s="176"/>
      <c r="DK411" s="159"/>
      <c r="DL411" s="159"/>
      <c r="DM411" s="159"/>
      <c r="DN411" s="159"/>
      <c r="DO411" s="159"/>
      <c r="DP411" s="159"/>
      <c r="DQ411" s="159"/>
      <c r="DR411" s="159"/>
      <c r="DS411" s="159"/>
      <c r="DT411" s="159"/>
      <c r="DU411" s="159"/>
      <c r="DV411" s="159"/>
      <c r="DW411" s="159"/>
      <c r="DX411" s="159"/>
    </row>
    <row r="412" spans="3:128" s="173" customFormat="1" ht="15">
      <c r="C412" s="174"/>
      <c r="D412" s="174"/>
      <c r="E412" s="174"/>
      <c r="R412" s="176"/>
      <c r="S412" s="176"/>
      <c r="T412" s="176"/>
      <c r="U412" s="176"/>
      <c r="V412" s="176"/>
      <c r="W412" s="176"/>
      <c r="X412" s="176"/>
      <c r="Y412" s="176"/>
      <c r="Z412" s="176"/>
      <c r="AA412" s="176"/>
      <c r="AB412" s="176"/>
      <c r="AC412" s="176"/>
      <c r="AD412" s="176"/>
      <c r="AE412" s="176"/>
      <c r="AF412" s="176"/>
      <c r="AG412" s="176"/>
      <c r="AH412" s="176"/>
      <c r="AI412" s="176"/>
      <c r="AJ412" s="176"/>
      <c r="AK412" s="176"/>
      <c r="AL412" s="176"/>
      <c r="AM412" s="176"/>
      <c r="AN412" s="176"/>
      <c r="AO412" s="176"/>
      <c r="AP412" s="176"/>
      <c r="AQ412" s="176"/>
      <c r="AR412" s="176"/>
      <c r="AS412" s="176"/>
      <c r="AT412" s="176"/>
      <c r="AU412" s="176"/>
      <c r="AV412" s="176"/>
      <c r="AW412" s="176"/>
      <c r="AX412" s="176"/>
      <c r="AY412" s="176"/>
      <c r="AZ412" s="176"/>
      <c r="BA412" s="176"/>
      <c r="BB412" s="176"/>
      <c r="BC412" s="176"/>
      <c r="BD412" s="176"/>
      <c r="BE412" s="176"/>
      <c r="BF412" s="176"/>
      <c r="BG412" s="176"/>
      <c r="BH412" s="176"/>
      <c r="BI412" s="176"/>
      <c r="BJ412" s="176"/>
      <c r="BK412" s="176"/>
      <c r="BL412" s="176"/>
      <c r="BM412" s="176"/>
      <c r="BN412" s="176"/>
      <c r="BO412" s="176"/>
      <c r="BP412" s="176"/>
      <c r="BQ412" s="176"/>
      <c r="BR412" s="176"/>
      <c r="BS412" s="176"/>
      <c r="BT412" s="176"/>
      <c r="BU412" s="176"/>
      <c r="BV412" s="176"/>
      <c r="BW412" s="176"/>
      <c r="BX412" s="176"/>
      <c r="BY412" s="176"/>
      <c r="BZ412" s="176"/>
      <c r="CA412" s="176"/>
      <c r="CB412" s="176"/>
      <c r="CC412" s="176"/>
      <c r="CD412" s="176"/>
      <c r="CE412" s="176"/>
      <c r="CF412" s="176"/>
      <c r="CG412" s="176"/>
      <c r="CH412" s="176"/>
      <c r="CI412" s="176"/>
      <c r="CJ412" s="176"/>
      <c r="DK412" s="159"/>
      <c r="DL412" s="159"/>
      <c r="DM412" s="159"/>
      <c r="DN412" s="159"/>
      <c r="DO412" s="159"/>
      <c r="DP412" s="159"/>
      <c r="DQ412" s="159"/>
      <c r="DR412" s="159"/>
      <c r="DS412" s="159"/>
      <c r="DT412" s="159"/>
      <c r="DU412" s="159"/>
      <c r="DV412" s="159"/>
      <c r="DW412" s="159"/>
      <c r="DX412" s="159"/>
    </row>
    <row r="413" spans="3:128" s="173" customFormat="1" ht="15">
      <c r="C413" s="174"/>
      <c r="D413" s="174"/>
      <c r="E413" s="174"/>
      <c r="R413" s="176"/>
      <c r="S413" s="176"/>
      <c r="T413" s="176"/>
      <c r="U413" s="176"/>
      <c r="V413" s="176"/>
      <c r="W413" s="176"/>
      <c r="X413" s="176"/>
      <c r="Y413" s="176"/>
      <c r="Z413" s="176"/>
      <c r="AA413" s="176"/>
      <c r="AB413" s="176"/>
      <c r="AC413" s="176"/>
      <c r="AD413" s="176"/>
      <c r="AE413" s="176"/>
      <c r="AF413" s="176"/>
      <c r="AG413" s="176"/>
      <c r="AH413" s="176"/>
      <c r="AI413" s="176"/>
      <c r="AJ413" s="176"/>
      <c r="AK413" s="176"/>
      <c r="AL413" s="176"/>
      <c r="AM413" s="176"/>
      <c r="AN413" s="176"/>
      <c r="AO413" s="176"/>
      <c r="AP413" s="176"/>
      <c r="AQ413" s="176"/>
      <c r="AR413" s="176"/>
      <c r="AS413" s="176"/>
      <c r="AT413" s="176"/>
      <c r="AU413" s="176"/>
      <c r="AV413" s="176"/>
      <c r="AW413" s="176"/>
      <c r="AX413" s="176"/>
      <c r="AY413" s="176"/>
      <c r="AZ413" s="176"/>
      <c r="BA413" s="176"/>
      <c r="BB413" s="176"/>
      <c r="BC413" s="176"/>
      <c r="BD413" s="176"/>
      <c r="BE413" s="176"/>
      <c r="BF413" s="176"/>
      <c r="BG413" s="176"/>
      <c r="BH413" s="176"/>
      <c r="BI413" s="176"/>
      <c r="BJ413" s="176"/>
      <c r="BK413" s="176"/>
      <c r="BL413" s="176"/>
      <c r="BM413" s="176"/>
      <c r="BN413" s="176"/>
      <c r="BO413" s="176"/>
      <c r="BP413" s="176"/>
      <c r="BQ413" s="176"/>
      <c r="BR413" s="176"/>
      <c r="BS413" s="176"/>
      <c r="BT413" s="176"/>
      <c r="BU413" s="176"/>
      <c r="BV413" s="176"/>
      <c r="BW413" s="176"/>
      <c r="BX413" s="176"/>
      <c r="BY413" s="176"/>
      <c r="BZ413" s="176"/>
      <c r="CA413" s="176"/>
      <c r="CB413" s="176"/>
      <c r="CC413" s="176"/>
      <c r="CD413" s="176"/>
      <c r="CE413" s="176"/>
      <c r="CF413" s="176"/>
      <c r="CG413" s="176"/>
      <c r="CH413" s="176"/>
      <c r="CI413" s="176"/>
      <c r="CJ413" s="176"/>
      <c r="DK413" s="159"/>
      <c r="DL413" s="159"/>
      <c r="DM413" s="159"/>
      <c r="DN413" s="159"/>
      <c r="DO413" s="159"/>
      <c r="DP413" s="159"/>
      <c r="DQ413" s="159"/>
      <c r="DR413" s="159"/>
      <c r="DS413" s="159"/>
      <c r="DT413" s="159"/>
      <c r="DU413" s="159"/>
      <c r="DV413" s="159"/>
      <c r="DW413" s="159"/>
      <c r="DX413" s="159"/>
    </row>
    <row r="414" spans="3:128" s="173" customFormat="1" ht="15">
      <c r="C414" s="174"/>
      <c r="D414" s="174"/>
      <c r="E414" s="174"/>
      <c r="R414" s="176"/>
      <c r="S414" s="176"/>
      <c r="T414" s="176"/>
      <c r="U414" s="176"/>
      <c r="V414" s="176"/>
      <c r="W414" s="176"/>
      <c r="X414" s="176"/>
      <c r="Y414" s="176"/>
      <c r="Z414" s="176"/>
      <c r="AA414" s="176"/>
      <c r="AB414" s="176"/>
      <c r="AC414" s="176"/>
      <c r="AD414" s="176"/>
      <c r="AE414" s="176"/>
      <c r="AF414" s="176"/>
      <c r="AG414" s="176"/>
      <c r="AH414" s="176"/>
      <c r="AI414" s="176"/>
      <c r="AJ414" s="176"/>
      <c r="AK414" s="176"/>
      <c r="AL414" s="176"/>
      <c r="AM414" s="176"/>
      <c r="AN414" s="176"/>
      <c r="AO414" s="176"/>
      <c r="AP414" s="176"/>
      <c r="AQ414" s="176"/>
      <c r="AR414" s="176"/>
      <c r="AS414" s="176"/>
      <c r="AT414" s="176"/>
      <c r="AU414" s="176"/>
      <c r="AV414" s="176"/>
      <c r="AW414" s="176"/>
      <c r="AX414" s="176"/>
      <c r="AY414" s="176"/>
      <c r="AZ414" s="176"/>
      <c r="BA414" s="176"/>
      <c r="BB414" s="176"/>
      <c r="BC414" s="176"/>
      <c r="BD414" s="176"/>
      <c r="BE414" s="176"/>
      <c r="BF414" s="176"/>
      <c r="BG414" s="176"/>
      <c r="BH414" s="176"/>
      <c r="BI414" s="176"/>
      <c r="BJ414" s="176"/>
      <c r="BK414" s="176"/>
      <c r="BL414" s="176"/>
      <c r="BM414" s="176"/>
      <c r="BN414" s="176"/>
      <c r="BO414" s="176"/>
      <c r="BP414" s="176"/>
      <c r="BQ414" s="176"/>
      <c r="BR414" s="176"/>
      <c r="BS414" s="176"/>
      <c r="BT414" s="176"/>
      <c r="BU414" s="176"/>
      <c r="BV414" s="176"/>
      <c r="BW414" s="176"/>
      <c r="BX414" s="176"/>
      <c r="BY414" s="176"/>
      <c r="BZ414" s="176"/>
      <c r="CA414" s="176"/>
      <c r="CB414" s="176"/>
      <c r="CC414" s="176"/>
      <c r="CD414" s="176"/>
      <c r="CE414" s="176"/>
      <c r="CF414" s="176"/>
      <c r="CG414" s="176"/>
      <c r="CH414" s="176"/>
      <c r="CI414" s="176"/>
      <c r="CJ414" s="176"/>
      <c r="DK414" s="159"/>
      <c r="DL414" s="159"/>
      <c r="DM414" s="159"/>
      <c r="DN414" s="159"/>
      <c r="DO414" s="159"/>
      <c r="DP414" s="159"/>
      <c r="DQ414" s="159"/>
      <c r="DR414" s="159"/>
      <c r="DS414" s="159"/>
      <c r="DT414" s="159"/>
      <c r="DU414" s="159"/>
      <c r="DV414" s="159"/>
      <c r="DW414" s="159"/>
      <c r="DX414" s="159"/>
    </row>
    <row r="415" spans="3:128" s="173" customFormat="1" ht="15">
      <c r="C415" s="174"/>
      <c r="D415" s="174"/>
      <c r="E415" s="174"/>
      <c r="R415" s="176"/>
      <c r="S415" s="176"/>
      <c r="T415" s="176"/>
      <c r="U415" s="176"/>
      <c r="V415" s="176"/>
      <c r="W415" s="176"/>
      <c r="X415" s="176"/>
      <c r="Y415" s="176"/>
      <c r="Z415" s="176"/>
      <c r="AA415" s="176"/>
      <c r="AB415" s="176"/>
      <c r="AC415" s="176"/>
      <c r="AD415" s="176"/>
      <c r="AE415" s="176"/>
      <c r="AF415" s="176"/>
      <c r="AG415" s="176"/>
      <c r="AH415" s="176"/>
      <c r="AI415" s="176"/>
      <c r="AJ415" s="176"/>
      <c r="AK415" s="176"/>
      <c r="AL415" s="176"/>
      <c r="AM415" s="176"/>
      <c r="AN415" s="176"/>
      <c r="AO415" s="176"/>
      <c r="AP415" s="176"/>
      <c r="AQ415" s="176"/>
      <c r="AR415" s="176"/>
      <c r="AS415" s="176"/>
      <c r="AT415" s="176"/>
      <c r="AU415" s="176"/>
      <c r="AV415" s="176"/>
      <c r="AW415" s="176"/>
      <c r="AX415" s="176"/>
      <c r="AY415" s="176"/>
      <c r="AZ415" s="176"/>
      <c r="BA415" s="176"/>
      <c r="BB415" s="176"/>
      <c r="BC415" s="176"/>
      <c r="BD415" s="176"/>
      <c r="BE415" s="176"/>
      <c r="BF415" s="176"/>
      <c r="BG415" s="176"/>
      <c r="BH415" s="176"/>
      <c r="BI415" s="176"/>
      <c r="BJ415" s="176"/>
      <c r="BK415" s="176"/>
      <c r="BL415" s="176"/>
      <c r="BM415" s="176"/>
      <c r="BN415" s="176"/>
      <c r="BO415" s="176"/>
      <c r="BP415" s="176"/>
      <c r="BQ415" s="176"/>
      <c r="BR415" s="176"/>
      <c r="BS415" s="176"/>
      <c r="BT415" s="176"/>
      <c r="BU415" s="176"/>
      <c r="BV415" s="176"/>
      <c r="BW415" s="176"/>
      <c r="BX415" s="176"/>
      <c r="BY415" s="176"/>
      <c r="BZ415" s="176"/>
      <c r="CA415" s="176"/>
      <c r="CB415" s="176"/>
      <c r="CC415" s="176"/>
      <c r="CD415" s="176"/>
      <c r="CE415" s="176"/>
      <c r="CF415" s="176"/>
      <c r="CG415" s="176"/>
      <c r="CH415" s="176"/>
      <c r="CI415" s="176"/>
      <c r="CJ415" s="176"/>
      <c r="DK415" s="159"/>
      <c r="DL415" s="159"/>
      <c r="DM415" s="159"/>
      <c r="DN415" s="159"/>
      <c r="DO415" s="159"/>
      <c r="DP415" s="159"/>
      <c r="DQ415" s="159"/>
      <c r="DR415" s="159"/>
      <c r="DS415" s="159"/>
      <c r="DT415" s="159"/>
      <c r="DU415" s="159"/>
      <c r="DV415" s="159"/>
      <c r="DW415" s="159"/>
      <c r="DX415" s="159"/>
    </row>
    <row r="416" spans="3:128" s="173" customFormat="1" ht="15">
      <c r="C416" s="174"/>
      <c r="D416" s="174"/>
      <c r="E416" s="174"/>
      <c r="R416" s="176"/>
      <c r="S416" s="176"/>
      <c r="T416" s="176"/>
      <c r="U416" s="176"/>
      <c r="V416" s="176"/>
      <c r="W416" s="176"/>
      <c r="X416" s="176"/>
      <c r="Y416" s="176"/>
      <c r="Z416" s="176"/>
      <c r="AA416" s="176"/>
      <c r="AB416" s="176"/>
      <c r="AC416" s="176"/>
      <c r="AD416" s="176"/>
      <c r="AE416" s="176"/>
      <c r="AF416" s="176"/>
      <c r="AG416" s="176"/>
      <c r="AH416" s="176"/>
      <c r="AI416" s="176"/>
      <c r="AJ416" s="176"/>
      <c r="AK416" s="176"/>
      <c r="AL416" s="176"/>
      <c r="AM416" s="176"/>
      <c r="AN416" s="176"/>
      <c r="AO416" s="176"/>
      <c r="AP416" s="176"/>
      <c r="AQ416" s="176"/>
      <c r="AR416" s="176"/>
      <c r="AS416" s="176"/>
      <c r="AT416" s="176"/>
      <c r="AU416" s="176"/>
      <c r="AV416" s="176"/>
      <c r="AW416" s="176"/>
      <c r="AX416" s="176"/>
      <c r="AY416" s="176"/>
      <c r="AZ416" s="176"/>
      <c r="BA416" s="176"/>
      <c r="BB416" s="176"/>
      <c r="BC416" s="176"/>
      <c r="BD416" s="176"/>
      <c r="BE416" s="176"/>
      <c r="BF416" s="176"/>
      <c r="BG416" s="176"/>
      <c r="BH416" s="176"/>
      <c r="BI416" s="176"/>
      <c r="BJ416" s="176"/>
      <c r="BK416" s="176"/>
      <c r="BL416" s="176"/>
      <c r="BM416" s="176"/>
      <c r="BN416" s="176"/>
      <c r="BO416" s="176"/>
      <c r="BP416" s="176"/>
      <c r="BQ416" s="176"/>
      <c r="BR416" s="176"/>
      <c r="BS416" s="176"/>
      <c r="BT416" s="176"/>
      <c r="BU416" s="176"/>
      <c r="BV416" s="176"/>
      <c r="BW416" s="176"/>
      <c r="BX416" s="176"/>
      <c r="BY416" s="176"/>
      <c r="BZ416" s="176"/>
      <c r="CA416" s="176"/>
      <c r="CB416" s="176"/>
      <c r="CC416" s="176"/>
      <c r="CD416" s="176"/>
      <c r="CE416" s="176"/>
      <c r="CF416" s="176"/>
      <c r="CG416" s="176"/>
      <c r="CH416" s="176"/>
      <c r="CI416" s="176"/>
      <c r="CJ416" s="176"/>
      <c r="DK416" s="159"/>
      <c r="DL416" s="159"/>
      <c r="DM416" s="159"/>
      <c r="DN416" s="159"/>
      <c r="DO416" s="159"/>
      <c r="DP416" s="159"/>
      <c r="DQ416" s="159"/>
      <c r="DR416" s="159"/>
      <c r="DS416" s="159"/>
      <c r="DT416" s="159"/>
      <c r="DU416" s="159"/>
      <c r="DV416" s="159"/>
      <c r="DW416" s="159"/>
      <c r="DX416" s="159"/>
    </row>
    <row r="417" spans="1:128" s="176" customFormat="1" ht="15">
      <c r="A417" s="173"/>
      <c r="B417" s="173"/>
      <c r="C417" s="174"/>
      <c r="D417" s="174"/>
      <c r="E417" s="174"/>
      <c r="F417" s="173"/>
      <c r="G417" s="173"/>
      <c r="H417" s="173"/>
      <c r="I417" s="173"/>
      <c r="J417" s="173"/>
      <c r="K417" s="173"/>
      <c r="L417" s="173"/>
      <c r="M417" s="173"/>
      <c r="N417" s="173"/>
      <c r="O417" s="173"/>
      <c r="P417" s="173"/>
      <c r="Q417" s="173"/>
      <c r="CK417" s="173"/>
      <c r="CL417" s="173"/>
      <c r="CM417" s="173"/>
      <c r="CN417" s="173"/>
      <c r="CO417" s="173"/>
      <c r="CP417" s="173"/>
      <c r="CQ417" s="173"/>
      <c r="CR417" s="173"/>
      <c r="CS417" s="173"/>
      <c r="CT417" s="173"/>
      <c r="CU417" s="173"/>
      <c r="CV417" s="173"/>
      <c r="CW417" s="173"/>
      <c r="CX417" s="173"/>
      <c r="CY417" s="173"/>
      <c r="CZ417" s="173"/>
      <c r="DA417" s="173"/>
      <c r="DB417" s="173"/>
      <c r="DC417" s="173"/>
      <c r="DD417" s="173"/>
      <c r="DE417" s="173"/>
      <c r="DF417" s="173"/>
      <c r="DG417" s="173"/>
      <c r="DH417" s="173"/>
      <c r="DI417" s="173"/>
      <c r="DJ417" s="173"/>
      <c r="DK417" s="159"/>
      <c r="DL417" s="159"/>
      <c r="DM417" s="159"/>
      <c r="DN417" s="159"/>
      <c r="DO417" s="159"/>
      <c r="DP417" s="159"/>
      <c r="DQ417" s="159"/>
      <c r="DR417" s="159"/>
      <c r="DS417" s="159"/>
      <c r="DT417" s="159"/>
      <c r="DU417" s="159"/>
      <c r="DV417" s="159"/>
      <c r="DW417" s="159"/>
      <c r="DX417" s="159"/>
    </row>
    <row r="418" spans="1:128" s="176" customFormat="1" ht="15">
      <c r="A418" s="173"/>
      <c r="B418" s="173"/>
      <c r="C418" s="174"/>
      <c r="D418" s="174"/>
      <c r="E418" s="174"/>
      <c r="F418" s="173"/>
      <c r="G418" s="173"/>
      <c r="H418" s="173"/>
      <c r="I418" s="173"/>
      <c r="J418" s="173"/>
      <c r="K418" s="173"/>
      <c r="L418" s="173"/>
      <c r="M418" s="173"/>
      <c r="N418" s="173"/>
      <c r="O418" s="173"/>
      <c r="P418" s="173"/>
      <c r="Q418" s="173"/>
      <c r="CK418" s="173"/>
      <c r="CL418" s="173"/>
      <c r="CM418" s="173"/>
      <c r="CN418" s="173"/>
      <c r="CO418" s="173"/>
      <c r="CP418" s="173"/>
      <c r="CQ418" s="173"/>
      <c r="CR418" s="173"/>
      <c r="CS418" s="173"/>
      <c r="CT418" s="173"/>
      <c r="CU418" s="173"/>
      <c r="CV418" s="173"/>
      <c r="CW418" s="173"/>
      <c r="CX418" s="173"/>
      <c r="CY418" s="173"/>
      <c r="CZ418" s="173"/>
      <c r="DA418" s="173"/>
      <c r="DB418" s="173"/>
      <c r="DC418" s="173"/>
      <c r="DD418" s="173"/>
      <c r="DE418" s="173"/>
      <c r="DF418" s="173"/>
      <c r="DG418" s="173"/>
      <c r="DH418" s="173"/>
      <c r="DI418" s="173"/>
      <c r="DJ418" s="173"/>
      <c r="DK418" s="159"/>
      <c r="DL418" s="159"/>
      <c r="DM418" s="159"/>
      <c r="DN418" s="159"/>
      <c r="DO418" s="159"/>
      <c r="DP418" s="159"/>
      <c r="DQ418" s="159"/>
      <c r="DR418" s="159"/>
      <c r="DS418" s="159"/>
      <c r="DT418" s="159"/>
      <c r="DU418" s="159"/>
      <c r="DV418" s="159"/>
      <c r="DW418" s="159"/>
      <c r="DX418" s="159"/>
    </row>
    <row r="419" spans="1:128" s="176" customFormat="1" ht="15">
      <c r="A419" s="173"/>
      <c r="B419" s="173"/>
      <c r="C419" s="174"/>
      <c r="D419" s="174"/>
      <c r="E419" s="174"/>
      <c r="F419" s="173"/>
      <c r="G419" s="173"/>
      <c r="H419" s="173"/>
      <c r="I419" s="173"/>
      <c r="J419" s="173"/>
      <c r="K419" s="173"/>
      <c r="L419" s="173"/>
      <c r="M419" s="173"/>
      <c r="N419" s="173"/>
      <c r="O419" s="173"/>
      <c r="P419" s="173"/>
      <c r="Q419" s="173"/>
      <c r="CK419" s="173"/>
      <c r="CL419" s="173"/>
      <c r="CM419" s="173"/>
      <c r="CN419" s="173"/>
      <c r="CO419" s="173"/>
      <c r="CP419" s="173"/>
      <c r="CQ419" s="173"/>
      <c r="CR419" s="173"/>
      <c r="CS419" s="173"/>
      <c r="CT419" s="173"/>
      <c r="CU419" s="173"/>
      <c r="CV419" s="173"/>
      <c r="CW419" s="173"/>
      <c r="CX419" s="173"/>
      <c r="CY419" s="173"/>
      <c r="CZ419" s="173"/>
      <c r="DA419" s="173"/>
      <c r="DB419" s="173"/>
      <c r="DC419" s="173"/>
      <c r="DD419" s="173"/>
      <c r="DE419" s="173"/>
      <c r="DF419" s="173"/>
      <c r="DG419" s="173"/>
      <c r="DH419" s="173"/>
      <c r="DI419" s="173"/>
      <c r="DJ419" s="173"/>
      <c r="DK419" s="159"/>
      <c r="DL419" s="159"/>
      <c r="DM419" s="159"/>
      <c r="DN419" s="159"/>
      <c r="DO419" s="159"/>
      <c r="DP419" s="159"/>
      <c r="DQ419" s="159"/>
      <c r="DR419" s="159"/>
      <c r="DS419" s="159"/>
      <c r="DT419" s="159"/>
      <c r="DU419" s="159"/>
      <c r="DV419" s="159"/>
      <c r="DW419" s="159"/>
      <c r="DX419" s="159"/>
    </row>
    <row r="420" spans="1:128" s="176" customFormat="1" ht="15">
      <c r="A420" s="173"/>
      <c r="B420" s="173"/>
      <c r="C420" s="174"/>
      <c r="D420" s="174"/>
      <c r="E420" s="174"/>
      <c r="F420" s="173"/>
      <c r="G420" s="173"/>
      <c r="H420" s="173"/>
      <c r="I420" s="173"/>
      <c r="J420" s="173"/>
      <c r="K420" s="173"/>
      <c r="L420" s="173"/>
      <c r="M420" s="173"/>
      <c r="N420" s="173"/>
      <c r="O420" s="173"/>
      <c r="P420" s="173"/>
      <c r="Q420" s="173"/>
      <c r="CK420" s="173"/>
      <c r="CL420" s="173"/>
      <c r="CM420" s="173"/>
      <c r="CN420" s="173"/>
      <c r="CO420" s="173"/>
      <c r="CP420" s="173"/>
      <c r="CQ420" s="173"/>
      <c r="CR420" s="173"/>
      <c r="CS420" s="173"/>
      <c r="CT420" s="173"/>
      <c r="CU420" s="173"/>
      <c r="CV420" s="173"/>
      <c r="CW420" s="173"/>
      <c r="CX420" s="173"/>
      <c r="CY420" s="173"/>
      <c r="CZ420" s="173"/>
      <c r="DA420" s="173"/>
      <c r="DB420" s="173"/>
      <c r="DC420" s="173"/>
      <c r="DD420" s="173"/>
      <c r="DE420" s="173"/>
      <c r="DF420" s="173"/>
      <c r="DG420" s="173"/>
      <c r="DH420" s="173"/>
      <c r="DI420" s="173"/>
      <c r="DJ420" s="173"/>
      <c r="DK420" s="159"/>
      <c r="DL420" s="159"/>
      <c r="DM420" s="159"/>
      <c r="DN420" s="159"/>
      <c r="DO420" s="159"/>
      <c r="DP420" s="159"/>
      <c r="DQ420" s="159"/>
      <c r="DR420" s="159"/>
      <c r="DS420" s="159"/>
      <c r="DT420" s="159"/>
      <c r="DU420" s="159"/>
      <c r="DV420" s="159"/>
      <c r="DW420" s="159"/>
      <c r="DX420" s="159"/>
    </row>
    <row r="421" spans="1:128" s="176" customFormat="1" ht="15">
      <c r="A421" s="173"/>
      <c r="B421" s="173"/>
      <c r="C421" s="174"/>
      <c r="D421" s="174"/>
      <c r="E421" s="174"/>
      <c r="F421" s="173"/>
      <c r="G421" s="173"/>
      <c r="H421" s="173"/>
      <c r="I421" s="173"/>
      <c r="J421" s="173"/>
      <c r="K421" s="173"/>
      <c r="L421" s="173"/>
      <c r="M421" s="173"/>
      <c r="N421" s="173"/>
      <c r="O421" s="173"/>
      <c r="P421" s="173"/>
      <c r="Q421" s="173"/>
      <c r="CK421" s="173"/>
      <c r="CL421" s="173"/>
      <c r="CM421" s="173"/>
      <c r="CN421" s="173"/>
      <c r="CO421" s="173"/>
      <c r="CP421" s="173"/>
      <c r="CQ421" s="173"/>
      <c r="CR421" s="173"/>
      <c r="CS421" s="173"/>
      <c r="CT421" s="173"/>
      <c r="CU421" s="173"/>
      <c r="CV421" s="173"/>
      <c r="CW421" s="173"/>
      <c r="CX421" s="173"/>
      <c r="CY421" s="173"/>
      <c r="CZ421" s="173"/>
      <c r="DA421" s="173"/>
      <c r="DB421" s="173"/>
      <c r="DC421" s="173"/>
      <c r="DD421" s="173"/>
      <c r="DE421" s="173"/>
      <c r="DF421" s="173"/>
      <c r="DG421" s="173"/>
      <c r="DH421" s="173"/>
      <c r="DI421" s="173"/>
      <c r="DJ421" s="173"/>
      <c r="DK421" s="159"/>
      <c r="DL421" s="159"/>
      <c r="DM421" s="159"/>
      <c r="DN421" s="159"/>
      <c r="DO421" s="159"/>
      <c r="DP421" s="159"/>
      <c r="DQ421" s="159"/>
      <c r="DR421" s="159"/>
      <c r="DS421" s="159"/>
      <c r="DT421" s="159"/>
      <c r="DU421" s="159"/>
      <c r="DV421" s="159"/>
      <c r="DW421" s="159"/>
      <c r="DX421" s="159"/>
    </row>
    <row r="422" spans="1:128" s="176" customFormat="1" ht="15">
      <c r="A422" s="173"/>
      <c r="B422" s="173"/>
      <c r="C422" s="174"/>
      <c r="D422" s="174"/>
      <c r="E422" s="174"/>
      <c r="F422" s="173"/>
      <c r="G422" s="173"/>
      <c r="H422" s="173"/>
      <c r="I422" s="173"/>
      <c r="J422" s="173"/>
      <c r="K422" s="173"/>
      <c r="L422" s="173"/>
      <c r="M422" s="173"/>
      <c r="N422" s="173"/>
      <c r="O422" s="173"/>
      <c r="P422" s="173"/>
      <c r="Q422" s="173"/>
      <c r="CK422" s="173"/>
      <c r="CL422" s="173"/>
      <c r="CM422" s="173"/>
      <c r="CN422" s="173"/>
      <c r="CO422" s="173"/>
      <c r="CP422" s="173"/>
      <c r="CQ422" s="173"/>
      <c r="CR422" s="173"/>
      <c r="CS422" s="173"/>
      <c r="CT422" s="173"/>
      <c r="CU422" s="173"/>
      <c r="CV422" s="173"/>
      <c r="CW422" s="173"/>
      <c r="CX422" s="173"/>
      <c r="CY422" s="173"/>
      <c r="CZ422" s="173"/>
      <c r="DA422" s="173"/>
      <c r="DB422" s="173"/>
      <c r="DC422" s="173"/>
      <c r="DD422" s="173"/>
      <c r="DE422" s="173"/>
      <c r="DF422" s="173"/>
      <c r="DG422" s="173"/>
      <c r="DH422" s="173"/>
      <c r="DI422" s="173"/>
      <c r="DJ422" s="173"/>
      <c r="DK422" s="159"/>
      <c r="DL422" s="159"/>
      <c r="DM422" s="159"/>
      <c r="DN422" s="159"/>
      <c r="DO422" s="159"/>
      <c r="DP422" s="159"/>
      <c r="DQ422" s="159"/>
      <c r="DR422" s="159"/>
      <c r="DS422" s="159"/>
      <c r="DT422" s="159"/>
      <c r="DU422" s="159"/>
      <c r="DV422" s="159"/>
      <c r="DW422" s="159"/>
      <c r="DX422" s="159"/>
    </row>
    <row r="423" spans="1:128" s="176" customFormat="1" ht="15">
      <c r="A423" s="173"/>
      <c r="B423" s="173"/>
      <c r="C423" s="174"/>
      <c r="D423" s="174"/>
      <c r="E423" s="174"/>
      <c r="F423" s="173"/>
      <c r="G423" s="173"/>
      <c r="H423" s="173"/>
      <c r="I423" s="173"/>
      <c r="J423" s="173"/>
      <c r="K423" s="173"/>
      <c r="L423" s="173"/>
      <c r="M423" s="173"/>
      <c r="N423" s="173"/>
      <c r="O423" s="173"/>
      <c r="P423" s="173"/>
      <c r="Q423" s="173"/>
      <c r="CK423" s="173"/>
      <c r="CL423" s="173"/>
      <c r="CM423" s="173"/>
      <c r="CN423" s="173"/>
      <c r="CO423" s="173"/>
      <c r="CP423" s="173"/>
      <c r="CQ423" s="173"/>
      <c r="CR423" s="173"/>
      <c r="CS423" s="173"/>
      <c r="CT423" s="173"/>
      <c r="CU423" s="173"/>
      <c r="CV423" s="173"/>
      <c r="CW423" s="173"/>
      <c r="CX423" s="173"/>
      <c r="CY423" s="173"/>
      <c r="CZ423" s="173"/>
      <c r="DA423" s="173"/>
      <c r="DB423" s="173"/>
      <c r="DC423" s="173"/>
      <c r="DD423" s="173"/>
      <c r="DE423" s="173"/>
      <c r="DF423" s="173"/>
      <c r="DG423" s="173"/>
      <c r="DH423" s="173"/>
      <c r="DI423" s="173"/>
      <c r="DJ423" s="173"/>
      <c r="DK423" s="159"/>
      <c r="DL423" s="159"/>
      <c r="DM423" s="159"/>
      <c r="DN423" s="159"/>
      <c r="DO423" s="159"/>
      <c r="DP423" s="159"/>
      <c r="DQ423" s="159"/>
      <c r="DR423" s="159"/>
      <c r="DS423" s="159"/>
      <c r="DT423" s="159"/>
      <c r="DU423" s="159"/>
      <c r="DV423" s="159"/>
      <c r="DW423" s="159"/>
      <c r="DX423" s="159"/>
    </row>
    <row r="424" spans="1:128" s="176" customFormat="1" ht="15">
      <c r="A424" s="173"/>
      <c r="B424" s="173"/>
      <c r="C424" s="174"/>
      <c r="D424" s="174"/>
      <c r="E424" s="174"/>
      <c r="F424" s="173"/>
      <c r="G424" s="173"/>
      <c r="H424" s="173"/>
      <c r="I424" s="173"/>
      <c r="J424" s="173"/>
      <c r="K424" s="173"/>
      <c r="L424" s="173"/>
      <c r="M424" s="173"/>
      <c r="N424" s="173"/>
      <c r="O424" s="173"/>
      <c r="P424" s="173"/>
      <c r="Q424" s="173"/>
      <c r="CK424" s="173"/>
      <c r="CL424" s="173"/>
      <c r="CM424" s="173"/>
      <c r="CN424" s="173"/>
      <c r="CO424" s="173"/>
      <c r="CP424" s="173"/>
      <c r="CQ424" s="173"/>
      <c r="CR424" s="173"/>
      <c r="CS424" s="173"/>
      <c r="CT424" s="173"/>
      <c r="CU424" s="173"/>
      <c r="CV424" s="173"/>
      <c r="CW424" s="173"/>
      <c r="CX424" s="173"/>
      <c r="CY424" s="173"/>
      <c r="CZ424" s="173"/>
      <c r="DA424" s="173"/>
      <c r="DB424" s="173"/>
      <c r="DC424" s="173"/>
      <c r="DD424" s="173"/>
      <c r="DE424" s="173"/>
      <c r="DF424" s="173"/>
      <c r="DG424" s="173"/>
      <c r="DH424" s="173"/>
      <c r="DI424" s="173"/>
      <c r="DJ424" s="173"/>
      <c r="DK424" s="159"/>
      <c r="DL424" s="159"/>
      <c r="DM424" s="159"/>
      <c r="DN424" s="159"/>
      <c r="DO424" s="159"/>
      <c r="DP424" s="159"/>
      <c r="DQ424" s="159"/>
      <c r="DR424" s="159"/>
      <c r="DS424" s="159"/>
      <c r="DT424" s="159"/>
      <c r="DU424" s="159"/>
      <c r="DV424" s="159"/>
      <c r="DW424" s="159"/>
      <c r="DX424" s="159"/>
    </row>
    <row r="425" spans="1:128" s="176" customFormat="1" ht="15">
      <c r="A425" s="173"/>
      <c r="B425" s="173"/>
      <c r="C425" s="174"/>
      <c r="D425" s="174"/>
      <c r="E425" s="174"/>
      <c r="F425" s="173"/>
      <c r="G425" s="173"/>
      <c r="H425" s="173"/>
      <c r="I425" s="173"/>
      <c r="J425" s="173"/>
      <c r="K425" s="173"/>
      <c r="L425" s="173"/>
      <c r="M425" s="173"/>
      <c r="N425" s="173"/>
      <c r="O425" s="173"/>
      <c r="P425" s="173"/>
      <c r="Q425" s="173"/>
      <c r="CK425" s="173"/>
      <c r="CL425" s="173"/>
      <c r="CM425" s="173"/>
      <c r="CN425" s="173"/>
      <c r="CO425" s="173"/>
      <c r="CP425" s="173"/>
      <c r="CQ425" s="173"/>
      <c r="CR425" s="173"/>
      <c r="CS425" s="173"/>
      <c r="CT425" s="173"/>
      <c r="CU425" s="173"/>
      <c r="CV425" s="173"/>
      <c r="CW425" s="173"/>
      <c r="CX425" s="173"/>
      <c r="CY425" s="173"/>
      <c r="CZ425" s="173"/>
      <c r="DA425" s="173"/>
      <c r="DB425" s="173"/>
      <c r="DC425" s="173"/>
      <c r="DD425" s="173"/>
      <c r="DE425" s="173"/>
      <c r="DF425" s="173"/>
      <c r="DG425" s="173"/>
      <c r="DH425" s="173"/>
      <c r="DI425" s="173"/>
      <c r="DJ425" s="173"/>
      <c r="DK425" s="159"/>
      <c r="DL425" s="159"/>
      <c r="DM425" s="159"/>
      <c r="DN425" s="159"/>
      <c r="DO425" s="159"/>
      <c r="DP425" s="159"/>
      <c r="DQ425" s="159"/>
      <c r="DR425" s="159"/>
      <c r="DS425" s="159"/>
      <c r="DT425" s="159"/>
      <c r="DU425" s="159"/>
      <c r="DV425" s="159"/>
      <c r="DW425" s="159"/>
      <c r="DX425" s="159"/>
    </row>
    <row r="426" spans="1:128" s="176" customFormat="1" ht="15">
      <c r="A426" s="173"/>
      <c r="B426" s="173"/>
      <c r="C426" s="174"/>
      <c r="D426" s="174"/>
      <c r="E426" s="174"/>
      <c r="F426" s="173"/>
      <c r="G426" s="173"/>
      <c r="H426" s="173"/>
      <c r="I426" s="173"/>
      <c r="J426" s="173"/>
      <c r="K426" s="173"/>
      <c r="L426" s="173"/>
      <c r="M426" s="173"/>
      <c r="N426" s="173"/>
      <c r="O426" s="173"/>
      <c r="P426" s="173"/>
      <c r="Q426" s="173"/>
      <c r="CK426" s="173"/>
      <c r="CL426" s="173"/>
      <c r="CM426" s="173"/>
      <c r="CN426" s="173"/>
      <c r="CO426" s="173"/>
      <c r="CP426" s="173"/>
      <c r="CQ426" s="173"/>
      <c r="CR426" s="173"/>
      <c r="CS426" s="173"/>
      <c r="CT426" s="173"/>
      <c r="CU426" s="173"/>
      <c r="CV426" s="173"/>
      <c r="CW426" s="173"/>
      <c r="CX426" s="173"/>
      <c r="CY426" s="173"/>
      <c r="CZ426" s="173"/>
      <c r="DA426" s="173"/>
      <c r="DB426" s="173"/>
      <c r="DC426" s="173"/>
      <c r="DD426" s="173"/>
      <c r="DE426" s="173"/>
      <c r="DF426" s="173"/>
      <c r="DG426" s="173"/>
      <c r="DH426" s="173"/>
      <c r="DI426" s="173"/>
      <c r="DJ426" s="173"/>
      <c r="DK426" s="159"/>
      <c r="DL426" s="159"/>
      <c r="DM426" s="159"/>
      <c r="DN426" s="159"/>
      <c r="DO426" s="159"/>
      <c r="DP426" s="159"/>
      <c r="DQ426" s="159"/>
      <c r="DR426" s="159"/>
      <c r="DS426" s="159"/>
      <c r="DT426" s="159"/>
      <c r="DU426" s="159"/>
      <c r="DV426" s="159"/>
      <c r="DW426" s="159"/>
      <c r="DX426" s="159"/>
    </row>
    <row r="427" spans="1:128" s="176" customFormat="1" ht="15">
      <c r="A427" s="173"/>
      <c r="B427" s="173"/>
      <c r="C427" s="174"/>
      <c r="D427" s="174"/>
      <c r="E427" s="174"/>
      <c r="F427" s="173"/>
      <c r="G427" s="173"/>
      <c r="H427" s="173"/>
      <c r="I427" s="173"/>
      <c r="J427" s="173"/>
      <c r="K427" s="173"/>
      <c r="L427" s="173"/>
      <c r="M427" s="173"/>
      <c r="N427" s="173"/>
      <c r="O427" s="173"/>
      <c r="P427" s="173"/>
      <c r="Q427" s="173"/>
      <c r="CK427" s="173"/>
      <c r="CL427" s="173"/>
      <c r="CM427" s="173"/>
      <c r="CN427" s="173"/>
      <c r="CO427" s="173"/>
      <c r="CP427" s="173"/>
      <c r="CQ427" s="173"/>
      <c r="CR427" s="173"/>
      <c r="CS427" s="173"/>
      <c r="CT427" s="173"/>
      <c r="CU427" s="173"/>
      <c r="CV427" s="173"/>
      <c r="CW427" s="173"/>
      <c r="CX427" s="173"/>
      <c r="CY427" s="173"/>
      <c r="CZ427" s="173"/>
      <c r="DA427" s="173"/>
      <c r="DB427" s="173"/>
      <c r="DC427" s="173"/>
      <c r="DD427" s="173"/>
      <c r="DE427" s="173"/>
      <c r="DF427" s="173"/>
      <c r="DG427" s="173"/>
      <c r="DH427" s="173"/>
      <c r="DI427" s="173"/>
      <c r="DJ427" s="173"/>
      <c r="DK427" s="159"/>
      <c r="DL427" s="159"/>
      <c r="DM427" s="159"/>
      <c r="DN427" s="159"/>
      <c r="DO427" s="159"/>
      <c r="DP427" s="159"/>
      <c r="DQ427" s="159"/>
      <c r="DR427" s="159"/>
      <c r="DS427" s="159"/>
      <c r="DT427" s="159"/>
      <c r="DU427" s="159"/>
      <c r="DV427" s="159"/>
      <c r="DW427" s="159"/>
      <c r="DX427" s="159"/>
    </row>
    <row r="428" spans="1:128" s="176" customFormat="1" ht="15">
      <c r="A428" s="173"/>
      <c r="B428" s="173"/>
      <c r="C428" s="174"/>
      <c r="D428" s="174"/>
      <c r="E428" s="174"/>
      <c r="F428" s="173"/>
      <c r="G428" s="173"/>
      <c r="H428" s="173"/>
      <c r="I428" s="173"/>
      <c r="J428" s="173"/>
      <c r="K428" s="173"/>
      <c r="L428" s="173"/>
      <c r="M428" s="173"/>
      <c r="N428" s="173"/>
      <c r="O428" s="173"/>
      <c r="P428" s="173"/>
      <c r="Q428" s="173"/>
      <c r="CK428" s="173"/>
      <c r="CL428" s="173"/>
      <c r="CM428" s="173"/>
      <c r="CN428" s="173"/>
      <c r="CO428" s="173"/>
      <c r="CP428" s="173"/>
      <c r="CQ428" s="173"/>
      <c r="CR428" s="173"/>
      <c r="CS428" s="173"/>
      <c r="CT428" s="173"/>
      <c r="CU428" s="173"/>
      <c r="CV428" s="173"/>
      <c r="CW428" s="173"/>
      <c r="CX428" s="173"/>
      <c r="CY428" s="173"/>
      <c r="CZ428" s="173"/>
      <c r="DA428" s="173"/>
      <c r="DB428" s="173"/>
      <c r="DC428" s="173"/>
      <c r="DD428" s="173"/>
      <c r="DE428" s="173"/>
      <c r="DF428" s="173"/>
      <c r="DG428" s="173"/>
      <c r="DH428" s="173"/>
      <c r="DI428" s="173"/>
      <c r="DJ428" s="173"/>
      <c r="DK428" s="159"/>
      <c r="DL428" s="159"/>
      <c r="DM428" s="159"/>
      <c r="DN428" s="159"/>
      <c r="DO428" s="159"/>
      <c r="DP428" s="159"/>
      <c r="DQ428" s="159"/>
      <c r="DR428" s="159"/>
      <c r="DS428" s="159"/>
      <c r="DT428" s="159"/>
      <c r="DU428" s="159"/>
      <c r="DV428" s="159"/>
      <c r="DW428" s="159"/>
      <c r="DX428" s="159"/>
    </row>
    <row r="429" spans="1:128" s="176" customFormat="1" ht="15">
      <c r="A429" s="173"/>
      <c r="B429" s="173"/>
      <c r="C429" s="174"/>
      <c r="D429" s="174"/>
      <c r="E429" s="174"/>
      <c r="F429" s="173"/>
      <c r="G429" s="173"/>
      <c r="H429" s="173"/>
      <c r="I429" s="173"/>
      <c r="J429" s="173"/>
      <c r="K429" s="173"/>
      <c r="L429" s="173"/>
      <c r="M429" s="173"/>
      <c r="N429" s="173"/>
      <c r="O429" s="173"/>
      <c r="P429" s="173"/>
      <c r="Q429" s="173"/>
      <c r="CK429" s="173"/>
      <c r="CL429" s="173"/>
      <c r="CM429" s="173"/>
      <c r="CN429" s="173"/>
      <c r="CO429" s="173"/>
      <c r="CP429" s="173"/>
      <c r="CQ429" s="173"/>
      <c r="CR429" s="173"/>
      <c r="CS429" s="173"/>
      <c r="CT429" s="173"/>
      <c r="CU429" s="173"/>
      <c r="CV429" s="173"/>
      <c r="CW429" s="173"/>
      <c r="CX429" s="173"/>
      <c r="CY429" s="173"/>
      <c r="CZ429" s="173"/>
      <c r="DA429" s="173"/>
      <c r="DB429" s="173"/>
      <c r="DC429" s="173"/>
      <c r="DD429" s="173"/>
      <c r="DE429" s="173"/>
      <c r="DF429" s="173"/>
      <c r="DG429" s="173"/>
      <c r="DH429" s="173"/>
      <c r="DI429" s="173"/>
      <c r="DJ429" s="173"/>
      <c r="DK429" s="159"/>
      <c r="DL429" s="159"/>
      <c r="DM429" s="159"/>
      <c r="DN429" s="159"/>
      <c r="DO429" s="159"/>
      <c r="DP429" s="159"/>
      <c r="DQ429" s="159"/>
      <c r="DR429" s="159"/>
      <c r="DS429" s="159"/>
      <c r="DT429" s="159"/>
      <c r="DU429" s="159"/>
      <c r="DV429" s="159"/>
      <c r="DW429" s="159"/>
      <c r="DX429" s="159"/>
    </row>
    <row r="430" spans="1:128" s="176" customFormat="1" ht="15">
      <c r="A430" s="173"/>
      <c r="B430" s="173"/>
      <c r="C430" s="174"/>
      <c r="D430" s="174"/>
      <c r="E430" s="174"/>
      <c r="F430" s="173"/>
      <c r="G430" s="173"/>
      <c r="H430" s="173"/>
      <c r="I430" s="173"/>
      <c r="J430" s="173"/>
      <c r="K430" s="173"/>
      <c r="L430" s="173"/>
      <c r="M430" s="173"/>
      <c r="N430" s="173"/>
      <c r="O430" s="173"/>
      <c r="P430" s="173"/>
      <c r="Q430" s="173"/>
      <c r="CK430" s="173"/>
      <c r="CL430" s="173"/>
      <c r="CM430" s="173"/>
      <c r="CN430" s="173"/>
      <c r="CO430" s="173"/>
      <c r="CP430" s="173"/>
      <c r="CQ430" s="173"/>
      <c r="CR430" s="173"/>
      <c r="CS430" s="173"/>
      <c r="CT430" s="173"/>
      <c r="CU430" s="173"/>
      <c r="CV430" s="173"/>
      <c r="CW430" s="173"/>
      <c r="CX430" s="173"/>
      <c r="CY430" s="173"/>
      <c r="CZ430" s="173"/>
      <c r="DA430" s="173"/>
      <c r="DB430" s="173"/>
      <c r="DC430" s="173"/>
      <c r="DD430" s="173"/>
      <c r="DE430" s="173"/>
      <c r="DF430" s="173"/>
      <c r="DG430" s="173"/>
      <c r="DH430" s="173"/>
      <c r="DI430" s="173"/>
      <c r="DJ430" s="173"/>
      <c r="DK430" s="159"/>
      <c r="DL430" s="159"/>
      <c r="DM430" s="159"/>
      <c r="DN430" s="159"/>
      <c r="DO430" s="159"/>
      <c r="DP430" s="159"/>
      <c r="DQ430" s="159"/>
      <c r="DR430" s="159"/>
      <c r="DS430" s="159"/>
      <c r="DT430" s="159"/>
      <c r="DU430" s="159"/>
      <c r="DV430" s="159"/>
      <c r="DW430" s="159"/>
      <c r="DX430" s="159"/>
    </row>
    <row r="431" spans="1:128" s="176" customFormat="1" ht="15">
      <c r="A431" s="173"/>
      <c r="B431" s="173"/>
      <c r="C431" s="174"/>
      <c r="D431" s="174"/>
      <c r="E431" s="174"/>
      <c r="F431" s="173"/>
      <c r="G431" s="173"/>
      <c r="H431" s="173"/>
      <c r="I431" s="173"/>
      <c r="J431" s="173"/>
      <c r="K431" s="173"/>
      <c r="L431" s="173"/>
      <c r="M431" s="173"/>
      <c r="N431" s="173"/>
      <c r="O431" s="173"/>
      <c r="P431" s="173"/>
      <c r="Q431" s="173"/>
      <c r="CK431" s="173"/>
      <c r="CL431" s="173"/>
      <c r="CM431" s="173"/>
      <c r="CN431" s="173"/>
      <c r="CO431" s="173"/>
      <c r="CP431" s="173"/>
      <c r="CQ431" s="173"/>
      <c r="CR431" s="173"/>
      <c r="CS431" s="173"/>
      <c r="CT431" s="173"/>
      <c r="CU431" s="173"/>
      <c r="CV431" s="173"/>
      <c r="CW431" s="173"/>
      <c r="CX431" s="173"/>
      <c r="CY431" s="173"/>
      <c r="CZ431" s="173"/>
      <c r="DA431" s="173"/>
      <c r="DB431" s="173"/>
      <c r="DC431" s="173"/>
      <c r="DD431" s="173"/>
      <c r="DE431" s="173"/>
      <c r="DF431" s="173"/>
      <c r="DG431" s="173"/>
      <c r="DH431" s="173"/>
      <c r="DI431" s="173"/>
      <c r="DJ431" s="173"/>
      <c r="DK431" s="159"/>
      <c r="DL431" s="159"/>
      <c r="DM431" s="159"/>
      <c r="DN431" s="159"/>
      <c r="DO431" s="159"/>
      <c r="DP431" s="159"/>
      <c r="DQ431" s="159"/>
      <c r="DR431" s="159"/>
      <c r="DS431" s="159"/>
      <c r="DT431" s="159"/>
      <c r="DU431" s="159"/>
      <c r="DV431" s="159"/>
      <c r="DW431" s="159"/>
      <c r="DX431" s="159"/>
    </row>
    <row r="432" spans="1:128" s="176" customFormat="1" ht="15">
      <c r="A432" s="173"/>
      <c r="B432" s="173"/>
      <c r="C432" s="174"/>
      <c r="D432" s="174"/>
      <c r="E432" s="174"/>
      <c r="F432" s="173"/>
      <c r="G432" s="173"/>
      <c r="H432" s="173"/>
      <c r="I432" s="173"/>
      <c r="J432" s="173"/>
      <c r="K432" s="173"/>
      <c r="L432" s="173"/>
      <c r="M432" s="173"/>
      <c r="N432" s="173"/>
      <c r="O432" s="173"/>
      <c r="P432" s="173"/>
      <c r="Q432" s="173"/>
      <c r="CK432" s="173"/>
      <c r="CL432" s="173"/>
      <c r="CM432" s="173"/>
      <c r="CN432" s="173"/>
      <c r="CO432" s="173"/>
      <c r="CP432" s="173"/>
      <c r="CQ432" s="173"/>
      <c r="CR432" s="173"/>
      <c r="CS432" s="173"/>
      <c r="CT432" s="173"/>
      <c r="CU432" s="173"/>
      <c r="CV432" s="173"/>
      <c r="CW432" s="173"/>
      <c r="CX432" s="173"/>
      <c r="CY432" s="173"/>
      <c r="CZ432" s="173"/>
      <c r="DA432" s="173"/>
      <c r="DB432" s="173"/>
      <c r="DC432" s="173"/>
      <c r="DD432" s="173"/>
      <c r="DE432" s="173"/>
      <c r="DF432" s="173"/>
      <c r="DG432" s="173"/>
      <c r="DH432" s="173"/>
      <c r="DI432" s="173"/>
      <c r="DJ432" s="173"/>
      <c r="DK432" s="159"/>
      <c r="DL432" s="159"/>
      <c r="DM432" s="159"/>
      <c r="DN432" s="159"/>
      <c r="DO432" s="159"/>
      <c r="DP432" s="159"/>
      <c r="DQ432" s="159"/>
      <c r="DR432" s="159"/>
      <c r="DS432" s="159"/>
      <c r="DT432" s="159"/>
      <c r="DU432" s="159"/>
      <c r="DV432" s="159"/>
      <c r="DW432" s="159"/>
      <c r="DX432" s="159"/>
    </row>
    <row r="433" spans="1:128" s="176" customFormat="1" ht="15">
      <c r="A433" s="173"/>
      <c r="B433" s="173"/>
      <c r="C433" s="174"/>
      <c r="D433" s="174"/>
      <c r="E433" s="174"/>
      <c r="F433" s="173"/>
      <c r="G433" s="173"/>
      <c r="H433" s="173"/>
      <c r="I433" s="173"/>
      <c r="J433" s="173"/>
      <c r="K433" s="173"/>
      <c r="L433" s="173"/>
      <c r="M433" s="173"/>
      <c r="N433" s="173"/>
      <c r="O433" s="173"/>
      <c r="P433" s="173"/>
      <c r="Q433" s="173"/>
      <c r="CK433" s="173"/>
      <c r="CL433" s="173"/>
      <c r="CM433" s="173"/>
      <c r="CN433" s="173"/>
      <c r="CO433" s="173"/>
      <c r="CP433" s="173"/>
      <c r="CQ433" s="173"/>
      <c r="CR433" s="173"/>
      <c r="CS433" s="173"/>
      <c r="CT433" s="173"/>
      <c r="CU433" s="173"/>
      <c r="CV433" s="173"/>
      <c r="CW433" s="173"/>
      <c r="CX433" s="173"/>
      <c r="CY433" s="173"/>
      <c r="CZ433" s="173"/>
      <c r="DA433" s="173"/>
      <c r="DB433" s="173"/>
      <c r="DC433" s="173"/>
      <c r="DD433" s="173"/>
      <c r="DE433" s="173"/>
      <c r="DF433" s="173"/>
      <c r="DG433" s="173"/>
      <c r="DH433" s="173"/>
      <c r="DI433" s="173"/>
      <c r="DJ433" s="173"/>
      <c r="DK433" s="159"/>
      <c r="DL433" s="159"/>
      <c r="DM433" s="159"/>
      <c r="DN433" s="159"/>
      <c r="DO433" s="159"/>
      <c r="DP433" s="159"/>
      <c r="DQ433" s="159"/>
      <c r="DR433" s="159"/>
      <c r="DS433" s="159"/>
      <c r="DT433" s="159"/>
      <c r="DU433" s="159"/>
      <c r="DV433" s="159"/>
      <c r="DW433" s="159"/>
      <c r="DX433" s="159"/>
    </row>
    <row r="434" spans="1:128" s="176" customFormat="1" ht="15">
      <c r="A434" s="173"/>
      <c r="B434" s="173"/>
      <c r="C434" s="174"/>
      <c r="D434" s="174"/>
      <c r="E434" s="174"/>
      <c r="F434" s="173"/>
      <c r="G434" s="173"/>
      <c r="H434" s="173"/>
      <c r="I434" s="173"/>
      <c r="J434" s="173"/>
      <c r="K434" s="173"/>
      <c r="L434" s="173"/>
      <c r="M434" s="173"/>
      <c r="N434" s="173"/>
      <c r="O434" s="173"/>
      <c r="P434" s="173"/>
      <c r="Q434" s="173"/>
      <c r="CK434" s="173"/>
      <c r="CL434" s="173"/>
      <c r="CM434" s="173"/>
      <c r="CN434" s="173"/>
      <c r="CO434" s="173"/>
      <c r="CP434" s="173"/>
      <c r="CQ434" s="173"/>
      <c r="CR434" s="173"/>
      <c r="CS434" s="173"/>
      <c r="CT434" s="173"/>
      <c r="CU434" s="173"/>
      <c r="CV434" s="173"/>
      <c r="CW434" s="173"/>
      <c r="CX434" s="173"/>
      <c r="CY434" s="173"/>
      <c r="CZ434" s="173"/>
      <c r="DA434" s="173"/>
      <c r="DB434" s="173"/>
      <c r="DC434" s="173"/>
      <c r="DD434" s="173"/>
      <c r="DE434" s="173"/>
      <c r="DF434" s="173"/>
      <c r="DG434" s="173"/>
      <c r="DH434" s="173"/>
      <c r="DI434" s="173"/>
      <c r="DJ434" s="173"/>
      <c r="DK434" s="159"/>
      <c r="DL434" s="159"/>
      <c r="DM434" s="159"/>
      <c r="DN434" s="159"/>
      <c r="DO434" s="159"/>
      <c r="DP434" s="159"/>
      <c r="DQ434" s="159"/>
      <c r="DR434" s="159"/>
      <c r="DS434" s="159"/>
      <c r="DT434" s="159"/>
      <c r="DU434" s="159"/>
      <c r="DV434" s="159"/>
      <c r="DW434" s="159"/>
      <c r="DX434" s="159"/>
    </row>
    <row r="435" spans="1:128" s="176" customFormat="1" ht="15">
      <c r="A435" s="173"/>
      <c r="B435" s="173"/>
      <c r="C435" s="174"/>
      <c r="D435" s="174"/>
      <c r="E435" s="174"/>
      <c r="F435" s="173"/>
      <c r="G435" s="173"/>
      <c r="H435" s="173"/>
      <c r="I435" s="173"/>
      <c r="J435" s="173"/>
      <c r="K435" s="173"/>
      <c r="L435" s="173"/>
      <c r="M435" s="173"/>
      <c r="N435" s="173"/>
      <c r="O435" s="173"/>
      <c r="P435" s="173"/>
      <c r="Q435" s="173"/>
      <c r="CK435" s="173"/>
      <c r="CL435" s="173"/>
      <c r="CM435" s="173"/>
      <c r="CN435" s="173"/>
      <c r="CO435" s="173"/>
      <c r="CP435" s="173"/>
      <c r="CQ435" s="173"/>
      <c r="CR435" s="173"/>
      <c r="CS435" s="173"/>
      <c r="CT435" s="173"/>
      <c r="CU435" s="173"/>
      <c r="CV435" s="173"/>
      <c r="CW435" s="173"/>
      <c r="CX435" s="173"/>
      <c r="CY435" s="173"/>
      <c r="CZ435" s="173"/>
      <c r="DA435" s="173"/>
      <c r="DB435" s="173"/>
      <c r="DC435" s="173"/>
      <c r="DD435" s="173"/>
      <c r="DE435" s="173"/>
      <c r="DF435" s="173"/>
      <c r="DG435" s="173"/>
      <c r="DH435" s="173"/>
      <c r="DI435" s="173"/>
      <c r="DJ435" s="173"/>
      <c r="DK435" s="159"/>
      <c r="DL435" s="159"/>
      <c r="DM435" s="159"/>
      <c r="DN435" s="159"/>
      <c r="DO435" s="159"/>
      <c r="DP435" s="159"/>
      <c r="DQ435" s="159"/>
      <c r="DR435" s="159"/>
      <c r="DS435" s="159"/>
      <c r="DT435" s="159"/>
      <c r="DU435" s="159"/>
      <c r="DV435" s="159"/>
      <c r="DW435" s="159"/>
      <c r="DX435" s="159"/>
    </row>
    <row r="436" spans="1:128" s="176" customFormat="1" ht="15">
      <c r="A436" s="173"/>
      <c r="B436" s="173"/>
      <c r="C436" s="174"/>
      <c r="D436" s="174"/>
      <c r="E436" s="174"/>
      <c r="F436" s="173"/>
      <c r="G436" s="173"/>
      <c r="H436" s="173"/>
      <c r="I436" s="173"/>
      <c r="J436" s="173"/>
      <c r="K436" s="173"/>
      <c r="L436" s="173"/>
      <c r="M436" s="173"/>
      <c r="N436" s="173"/>
      <c r="O436" s="173"/>
      <c r="P436" s="173"/>
      <c r="Q436" s="173"/>
      <c r="CK436" s="173"/>
      <c r="CL436" s="173"/>
      <c r="CM436" s="173"/>
      <c r="CN436" s="173"/>
      <c r="CO436" s="173"/>
      <c r="CP436" s="173"/>
      <c r="CQ436" s="173"/>
      <c r="CR436" s="173"/>
      <c r="CS436" s="173"/>
      <c r="CT436" s="173"/>
      <c r="CU436" s="173"/>
      <c r="CV436" s="173"/>
      <c r="CW436" s="173"/>
      <c r="CX436" s="173"/>
      <c r="CY436" s="173"/>
      <c r="CZ436" s="173"/>
      <c r="DA436" s="173"/>
      <c r="DB436" s="173"/>
      <c r="DC436" s="173"/>
      <c r="DD436" s="173"/>
      <c r="DE436" s="173"/>
      <c r="DF436" s="173"/>
      <c r="DG436" s="173"/>
      <c r="DH436" s="173"/>
      <c r="DI436" s="173"/>
      <c r="DJ436" s="173"/>
      <c r="DK436" s="159"/>
      <c r="DL436" s="159"/>
      <c r="DM436" s="159"/>
      <c r="DN436" s="159"/>
      <c r="DO436" s="159"/>
      <c r="DP436" s="159"/>
      <c r="DQ436" s="159"/>
      <c r="DR436" s="159"/>
      <c r="DS436" s="159"/>
      <c r="DT436" s="159"/>
      <c r="DU436" s="159"/>
      <c r="DV436" s="159"/>
      <c r="DW436" s="159"/>
      <c r="DX436" s="159"/>
    </row>
    <row r="437" spans="1:128" s="176" customFormat="1" ht="15">
      <c r="A437" s="173"/>
      <c r="B437" s="173"/>
      <c r="C437" s="174"/>
      <c r="D437" s="174"/>
      <c r="E437" s="174"/>
      <c r="F437" s="173"/>
      <c r="G437" s="173"/>
      <c r="H437" s="173"/>
      <c r="I437" s="173"/>
      <c r="J437" s="173"/>
      <c r="K437" s="173"/>
      <c r="L437" s="173"/>
      <c r="M437" s="173"/>
      <c r="N437" s="173"/>
      <c r="O437" s="173"/>
      <c r="P437" s="173"/>
      <c r="Q437" s="173"/>
      <c r="CK437" s="173"/>
      <c r="CL437" s="173"/>
      <c r="CM437" s="173"/>
      <c r="CN437" s="173"/>
      <c r="CO437" s="173"/>
      <c r="CP437" s="173"/>
      <c r="CQ437" s="173"/>
      <c r="CR437" s="173"/>
      <c r="CS437" s="173"/>
      <c r="CT437" s="173"/>
      <c r="CU437" s="173"/>
      <c r="CV437" s="173"/>
      <c r="CW437" s="173"/>
      <c r="CX437" s="173"/>
      <c r="CY437" s="173"/>
      <c r="CZ437" s="173"/>
      <c r="DA437" s="173"/>
      <c r="DB437" s="173"/>
      <c r="DC437" s="173"/>
      <c r="DD437" s="173"/>
      <c r="DE437" s="173"/>
      <c r="DF437" s="173"/>
      <c r="DG437" s="173"/>
      <c r="DH437" s="173"/>
      <c r="DI437" s="173"/>
      <c r="DJ437" s="173"/>
      <c r="DK437" s="159"/>
      <c r="DL437" s="159"/>
      <c r="DM437" s="159"/>
      <c r="DN437" s="159"/>
      <c r="DO437" s="159"/>
      <c r="DP437" s="159"/>
      <c r="DQ437" s="159"/>
      <c r="DR437" s="159"/>
      <c r="DS437" s="159"/>
      <c r="DT437" s="159"/>
      <c r="DU437" s="159"/>
      <c r="DV437" s="159"/>
      <c r="DW437" s="159"/>
      <c r="DX437" s="159"/>
    </row>
    <row r="438" spans="1:128" s="176" customFormat="1" ht="15">
      <c r="A438" s="173"/>
      <c r="B438" s="173"/>
      <c r="C438" s="174"/>
      <c r="D438" s="174"/>
      <c r="E438" s="174"/>
      <c r="F438" s="173"/>
      <c r="G438" s="173"/>
      <c r="H438" s="173"/>
      <c r="I438" s="173"/>
      <c r="J438" s="173"/>
      <c r="K438" s="173"/>
      <c r="L438" s="173"/>
      <c r="M438" s="173"/>
      <c r="N438" s="173"/>
      <c r="O438" s="173"/>
      <c r="P438" s="173"/>
      <c r="Q438" s="173"/>
      <c r="CK438" s="173"/>
      <c r="CL438" s="173"/>
      <c r="CM438" s="173"/>
      <c r="CN438" s="173"/>
      <c r="CO438" s="173"/>
      <c r="CP438" s="173"/>
      <c r="CQ438" s="173"/>
      <c r="CR438" s="173"/>
      <c r="CS438" s="173"/>
      <c r="CT438" s="173"/>
      <c r="CU438" s="173"/>
      <c r="CV438" s="173"/>
      <c r="CW438" s="173"/>
      <c r="CX438" s="173"/>
      <c r="CY438" s="173"/>
      <c r="CZ438" s="173"/>
      <c r="DA438" s="173"/>
      <c r="DB438" s="173"/>
      <c r="DC438" s="173"/>
      <c r="DD438" s="173"/>
      <c r="DE438" s="173"/>
      <c r="DF438" s="173"/>
      <c r="DG438" s="173"/>
      <c r="DH438" s="173"/>
      <c r="DI438" s="173"/>
      <c r="DJ438" s="173"/>
      <c r="DK438" s="159"/>
      <c r="DL438" s="159"/>
      <c r="DM438" s="159"/>
      <c r="DN438" s="159"/>
      <c r="DO438" s="159"/>
      <c r="DP438" s="159"/>
      <c r="DQ438" s="159"/>
      <c r="DR438" s="159"/>
      <c r="DS438" s="159"/>
      <c r="DT438" s="159"/>
      <c r="DU438" s="159"/>
      <c r="DV438" s="159"/>
      <c r="DW438" s="159"/>
      <c r="DX438" s="159"/>
    </row>
    <row r="439" spans="1:128" s="176" customFormat="1" ht="15">
      <c r="A439" s="173"/>
      <c r="B439" s="173"/>
      <c r="C439" s="174"/>
      <c r="D439" s="174"/>
      <c r="E439" s="174"/>
      <c r="F439" s="173"/>
      <c r="G439" s="173"/>
      <c r="H439" s="173"/>
      <c r="I439" s="173"/>
      <c r="J439" s="173"/>
      <c r="K439" s="173"/>
      <c r="L439" s="173"/>
      <c r="M439" s="173"/>
      <c r="N439" s="173"/>
      <c r="O439" s="173"/>
      <c r="P439" s="173"/>
      <c r="Q439" s="173"/>
      <c r="CK439" s="173"/>
      <c r="CL439" s="173"/>
      <c r="CM439" s="173"/>
      <c r="CN439" s="173"/>
      <c r="CO439" s="173"/>
      <c r="CP439" s="173"/>
      <c r="CQ439" s="173"/>
      <c r="CR439" s="173"/>
      <c r="CS439" s="173"/>
      <c r="CT439" s="173"/>
      <c r="CU439" s="173"/>
      <c r="CV439" s="173"/>
      <c r="CW439" s="173"/>
      <c r="CX439" s="173"/>
      <c r="CY439" s="173"/>
      <c r="CZ439" s="173"/>
      <c r="DA439" s="173"/>
      <c r="DB439" s="173"/>
      <c r="DC439" s="173"/>
      <c r="DD439" s="173"/>
      <c r="DE439" s="173"/>
      <c r="DF439" s="173"/>
      <c r="DG439" s="173"/>
      <c r="DH439" s="173"/>
      <c r="DI439" s="173"/>
      <c r="DJ439" s="173"/>
      <c r="DK439" s="159"/>
      <c r="DL439" s="159"/>
      <c r="DM439" s="159"/>
      <c r="DN439" s="159"/>
      <c r="DO439" s="159"/>
      <c r="DP439" s="159"/>
      <c r="DQ439" s="159"/>
      <c r="DR439" s="159"/>
      <c r="DS439" s="159"/>
      <c r="DT439" s="159"/>
      <c r="DU439" s="159"/>
      <c r="DV439" s="159"/>
      <c r="DW439" s="159"/>
      <c r="DX439" s="159"/>
    </row>
    <row r="440" spans="1:128" s="176" customFormat="1" ht="15">
      <c r="A440" s="173"/>
      <c r="B440" s="173"/>
      <c r="C440" s="174"/>
      <c r="D440" s="174"/>
      <c r="E440" s="174"/>
      <c r="F440" s="173"/>
      <c r="G440" s="173"/>
      <c r="H440" s="173"/>
      <c r="I440" s="173"/>
      <c r="J440" s="173"/>
      <c r="K440" s="173"/>
      <c r="L440" s="173"/>
      <c r="M440" s="173"/>
      <c r="N440" s="173"/>
      <c r="O440" s="173"/>
      <c r="P440" s="173"/>
      <c r="Q440" s="173"/>
      <c r="CK440" s="173"/>
      <c r="CL440" s="173"/>
      <c r="CM440" s="173"/>
      <c r="CN440" s="173"/>
      <c r="CO440" s="173"/>
      <c r="CP440" s="173"/>
      <c r="CQ440" s="173"/>
      <c r="CR440" s="173"/>
      <c r="CS440" s="173"/>
      <c r="CT440" s="173"/>
      <c r="CU440" s="173"/>
      <c r="CV440" s="173"/>
      <c r="CW440" s="173"/>
      <c r="CX440" s="173"/>
      <c r="CY440" s="173"/>
      <c r="CZ440" s="173"/>
      <c r="DA440" s="173"/>
      <c r="DB440" s="173"/>
      <c r="DC440" s="173"/>
      <c r="DD440" s="173"/>
      <c r="DE440" s="173"/>
      <c r="DF440" s="173"/>
      <c r="DG440" s="173"/>
      <c r="DH440" s="173"/>
      <c r="DI440" s="173"/>
      <c r="DJ440" s="173"/>
      <c r="DK440" s="159"/>
      <c r="DL440" s="159"/>
      <c r="DM440" s="159"/>
      <c r="DN440" s="159"/>
      <c r="DO440" s="159"/>
      <c r="DP440" s="159"/>
      <c r="DQ440" s="159"/>
      <c r="DR440" s="159"/>
      <c r="DS440" s="159"/>
      <c r="DT440" s="159"/>
      <c r="DU440" s="159"/>
      <c r="DV440" s="159"/>
      <c r="DW440" s="159"/>
      <c r="DX440" s="159"/>
    </row>
    <row r="441" spans="1:128" s="176" customFormat="1" ht="15">
      <c r="A441" s="173"/>
      <c r="B441" s="173"/>
      <c r="C441" s="174"/>
      <c r="D441" s="174"/>
      <c r="E441" s="174"/>
      <c r="F441" s="173"/>
      <c r="G441" s="173"/>
      <c r="H441" s="173"/>
      <c r="I441" s="173"/>
      <c r="J441" s="173"/>
      <c r="K441" s="173"/>
      <c r="L441" s="173"/>
      <c r="M441" s="173"/>
      <c r="N441" s="173"/>
      <c r="O441" s="173"/>
      <c r="P441" s="173"/>
      <c r="Q441" s="173"/>
      <c r="CK441" s="173"/>
      <c r="CL441" s="173"/>
      <c r="CM441" s="173"/>
      <c r="CN441" s="173"/>
      <c r="CO441" s="173"/>
      <c r="CP441" s="173"/>
      <c r="CQ441" s="173"/>
      <c r="CR441" s="173"/>
      <c r="CS441" s="173"/>
      <c r="CT441" s="173"/>
      <c r="CU441" s="173"/>
      <c r="CV441" s="173"/>
      <c r="CW441" s="173"/>
      <c r="CX441" s="173"/>
      <c r="CY441" s="173"/>
      <c r="CZ441" s="173"/>
      <c r="DA441" s="173"/>
      <c r="DB441" s="173"/>
      <c r="DC441" s="173"/>
      <c r="DD441" s="173"/>
      <c r="DE441" s="173"/>
      <c r="DF441" s="173"/>
      <c r="DG441" s="173"/>
      <c r="DH441" s="173"/>
      <c r="DI441" s="173"/>
      <c r="DJ441" s="173"/>
      <c r="DK441" s="159"/>
      <c r="DL441" s="159"/>
      <c r="DM441" s="159"/>
      <c r="DN441" s="159"/>
      <c r="DO441" s="159"/>
      <c r="DP441" s="159"/>
      <c r="DQ441" s="159"/>
      <c r="DR441" s="159"/>
      <c r="DS441" s="159"/>
      <c r="DT441" s="159"/>
      <c r="DU441" s="159"/>
      <c r="DV441" s="159"/>
      <c r="DW441" s="159"/>
      <c r="DX441" s="159"/>
    </row>
    <row r="442" spans="1:128" s="176" customFormat="1" ht="15">
      <c r="A442" s="173"/>
      <c r="B442" s="173"/>
      <c r="C442" s="174"/>
      <c r="D442" s="174"/>
      <c r="E442" s="174"/>
      <c r="F442" s="173"/>
      <c r="G442" s="173"/>
      <c r="H442" s="173"/>
      <c r="I442" s="173"/>
      <c r="J442" s="173"/>
      <c r="K442" s="173"/>
      <c r="L442" s="173"/>
      <c r="M442" s="173"/>
      <c r="N442" s="173"/>
      <c r="O442" s="173"/>
      <c r="P442" s="173"/>
      <c r="Q442" s="173"/>
      <c r="CK442" s="173"/>
      <c r="CL442" s="173"/>
      <c r="CM442" s="173"/>
      <c r="CN442" s="173"/>
      <c r="CO442" s="173"/>
      <c r="CP442" s="173"/>
      <c r="CQ442" s="173"/>
      <c r="CR442" s="173"/>
      <c r="CS442" s="173"/>
      <c r="CT442" s="173"/>
      <c r="CU442" s="173"/>
      <c r="CV442" s="173"/>
      <c r="CW442" s="173"/>
      <c r="CX442" s="173"/>
      <c r="CY442" s="173"/>
      <c r="CZ442" s="173"/>
      <c r="DA442" s="173"/>
      <c r="DB442" s="173"/>
      <c r="DC442" s="173"/>
      <c r="DD442" s="173"/>
      <c r="DE442" s="173"/>
      <c r="DF442" s="173"/>
      <c r="DG442" s="173"/>
      <c r="DH442" s="173"/>
      <c r="DI442" s="173"/>
      <c r="DJ442" s="173"/>
      <c r="DK442" s="159"/>
      <c r="DL442" s="159"/>
      <c r="DM442" s="159"/>
      <c r="DN442" s="159"/>
      <c r="DO442" s="159"/>
      <c r="DP442" s="159"/>
      <c r="DQ442" s="159"/>
      <c r="DR442" s="159"/>
      <c r="DS442" s="159"/>
      <c r="DT442" s="159"/>
      <c r="DU442" s="159"/>
      <c r="DV442" s="159"/>
      <c r="DW442" s="159"/>
      <c r="DX442" s="159"/>
    </row>
    <row r="443" spans="1:128" s="176" customFormat="1" ht="15">
      <c r="A443" s="173"/>
      <c r="B443" s="173"/>
      <c r="C443" s="174"/>
      <c r="D443" s="174"/>
      <c r="E443" s="174"/>
      <c r="F443" s="173"/>
      <c r="G443" s="173"/>
      <c r="H443" s="173"/>
      <c r="I443" s="173"/>
      <c r="J443" s="173"/>
      <c r="K443" s="173"/>
      <c r="L443" s="173"/>
      <c r="M443" s="173"/>
      <c r="N443" s="173"/>
      <c r="O443" s="173"/>
      <c r="P443" s="173"/>
      <c r="Q443" s="173"/>
      <c r="CK443" s="173"/>
      <c r="CL443" s="173"/>
      <c r="CM443" s="173"/>
      <c r="CN443" s="173"/>
      <c r="CO443" s="173"/>
      <c r="CP443" s="173"/>
      <c r="CQ443" s="173"/>
      <c r="CR443" s="173"/>
      <c r="CS443" s="173"/>
      <c r="CT443" s="173"/>
      <c r="CU443" s="173"/>
      <c r="CV443" s="173"/>
      <c r="CW443" s="173"/>
      <c r="CX443" s="173"/>
      <c r="CY443" s="173"/>
      <c r="CZ443" s="173"/>
      <c r="DA443" s="173"/>
      <c r="DB443" s="173"/>
      <c r="DC443" s="173"/>
      <c r="DD443" s="173"/>
      <c r="DE443" s="173"/>
      <c r="DF443" s="173"/>
      <c r="DG443" s="173"/>
      <c r="DH443" s="173"/>
      <c r="DI443" s="173"/>
      <c r="DJ443" s="173"/>
      <c r="DK443" s="159"/>
      <c r="DL443" s="159"/>
      <c r="DM443" s="159"/>
      <c r="DN443" s="159"/>
      <c r="DO443" s="159"/>
      <c r="DP443" s="159"/>
      <c r="DQ443" s="159"/>
      <c r="DR443" s="159"/>
      <c r="DS443" s="159"/>
      <c r="DT443" s="159"/>
      <c r="DU443" s="159"/>
      <c r="DV443" s="159"/>
      <c r="DW443" s="159"/>
      <c r="DX443" s="159"/>
    </row>
    <row r="444" spans="1:128" s="176" customFormat="1" ht="15">
      <c r="A444" s="173"/>
      <c r="B444" s="173"/>
      <c r="C444" s="174"/>
      <c r="D444" s="174"/>
      <c r="E444" s="174"/>
      <c r="F444" s="173"/>
      <c r="G444" s="173"/>
      <c r="H444" s="173"/>
      <c r="I444" s="173"/>
      <c r="J444" s="173"/>
      <c r="K444" s="173"/>
      <c r="L444" s="173"/>
      <c r="M444" s="173"/>
      <c r="N444" s="173"/>
      <c r="O444" s="173"/>
      <c r="P444" s="173"/>
      <c r="Q444" s="173"/>
      <c r="CK444" s="173"/>
      <c r="CL444" s="173"/>
      <c r="CM444" s="173"/>
      <c r="CN444" s="173"/>
      <c r="CO444" s="173"/>
      <c r="CP444" s="173"/>
      <c r="CQ444" s="173"/>
      <c r="CR444" s="173"/>
      <c r="CS444" s="173"/>
      <c r="CT444" s="173"/>
      <c r="CU444" s="173"/>
      <c r="CV444" s="173"/>
      <c r="CW444" s="173"/>
      <c r="CX444" s="173"/>
      <c r="CY444" s="173"/>
      <c r="CZ444" s="173"/>
      <c r="DA444" s="173"/>
      <c r="DB444" s="173"/>
      <c r="DC444" s="173"/>
      <c r="DD444" s="173"/>
      <c r="DE444" s="173"/>
      <c r="DF444" s="173"/>
      <c r="DG444" s="173"/>
      <c r="DH444" s="173"/>
      <c r="DI444" s="173"/>
      <c r="DJ444" s="173"/>
      <c r="DK444" s="159"/>
      <c r="DL444" s="159"/>
      <c r="DM444" s="159"/>
      <c r="DN444" s="159"/>
      <c r="DO444" s="159"/>
      <c r="DP444" s="159"/>
      <c r="DQ444" s="159"/>
      <c r="DR444" s="159"/>
      <c r="DS444" s="159"/>
      <c r="DT444" s="159"/>
      <c r="DU444" s="159"/>
      <c r="DV444" s="159"/>
      <c r="DW444" s="159"/>
      <c r="DX444" s="159"/>
    </row>
    <row r="445" spans="1:128" s="176" customFormat="1" ht="15">
      <c r="A445" s="173"/>
      <c r="B445" s="173"/>
      <c r="C445" s="174"/>
      <c r="D445" s="174"/>
      <c r="E445" s="174"/>
      <c r="F445" s="173"/>
      <c r="G445" s="173"/>
      <c r="H445" s="173"/>
      <c r="I445" s="173"/>
      <c r="J445" s="173"/>
      <c r="K445" s="173"/>
      <c r="L445" s="173"/>
      <c r="M445" s="173"/>
      <c r="N445" s="173"/>
      <c r="O445" s="173"/>
      <c r="P445" s="173"/>
      <c r="Q445" s="173"/>
      <c r="CK445" s="173"/>
      <c r="CL445" s="173"/>
      <c r="CM445" s="173"/>
      <c r="CN445" s="173"/>
      <c r="CO445" s="173"/>
      <c r="CP445" s="173"/>
      <c r="CQ445" s="173"/>
      <c r="CR445" s="173"/>
      <c r="CS445" s="173"/>
      <c r="CT445" s="173"/>
      <c r="CU445" s="173"/>
      <c r="CV445" s="173"/>
      <c r="CW445" s="173"/>
      <c r="CX445" s="173"/>
      <c r="CY445" s="173"/>
      <c r="CZ445" s="173"/>
      <c r="DA445" s="173"/>
      <c r="DB445" s="173"/>
      <c r="DC445" s="173"/>
      <c r="DD445" s="173"/>
      <c r="DE445" s="173"/>
      <c r="DF445" s="173"/>
      <c r="DG445" s="173"/>
      <c r="DH445" s="173"/>
      <c r="DI445" s="173"/>
      <c r="DJ445" s="173"/>
      <c r="DK445" s="159"/>
      <c r="DL445" s="159"/>
      <c r="DM445" s="159"/>
      <c r="DN445" s="159"/>
      <c r="DO445" s="159"/>
      <c r="DP445" s="159"/>
      <c r="DQ445" s="159"/>
      <c r="DR445" s="159"/>
      <c r="DS445" s="159"/>
      <c r="DT445" s="159"/>
      <c r="DU445" s="159"/>
      <c r="DV445" s="159"/>
      <c r="DW445" s="159"/>
      <c r="DX445" s="159"/>
    </row>
    <row r="446" spans="1:128" s="176" customFormat="1" ht="15">
      <c r="A446" s="173"/>
      <c r="B446" s="173"/>
      <c r="C446" s="174"/>
      <c r="D446" s="174"/>
      <c r="E446" s="174"/>
      <c r="F446" s="173"/>
      <c r="G446" s="173"/>
      <c r="H446" s="173"/>
      <c r="I446" s="173"/>
      <c r="J446" s="173"/>
      <c r="K446" s="173"/>
      <c r="L446" s="173"/>
      <c r="M446" s="173"/>
      <c r="N446" s="173"/>
      <c r="O446" s="173"/>
      <c r="P446" s="173"/>
      <c r="Q446" s="173"/>
      <c r="CK446" s="173"/>
      <c r="CL446" s="173"/>
      <c r="CM446" s="173"/>
      <c r="CN446" s="173"/>
      <c r="CO446" s="173"/>
      <c r="CP446" s="173"/>
      <c r="CQ446" s="173"/>
      <c r="CR446" s="173"/>
      <c r="CS446" s="173"/>
      <c r="CT446" s="173"/>
      <c r="CU446" s="173"/>
      <c r="CV446" s="173"/>
      <c r="CW446" s="173"/>
      <c r="CX446" s="173"/>
      <c r="CY446" s="173"/>
      <c r="CZ446" s="173"/>
      <c r="DA446" s="173"/>
      <c r="DB446" s="173"/>
      <c r="DC446" s="173"/>
      <c r="DD446" s="173"/>
      <c r="DE446" s="173"/>
      <c r="DF446" s="173"/>
      <c r="DG446" s="173"/>
      <c r="DH446" s="173"/>
      <c r="DI446" s="173"/>
      <c r="DJ446" s="173"/>
      <c r="DK446" s="159"/>
      <c r="DL446" s="159"/>
      <c r="DM446" s="159"/>
      <c r="DN446" s="159"/>
      <c r="DO446" s="159"/>
      <c r="DP446" s="159"/>
      <c r="DQ446" s="159"/>
      <c r="DR446" s="159"/>
      <c r="DS446" s="159"/>
      <c r="DT446" s="159"/>
      <c r="DU446" s="159"/>
      <c r="DV446" s="159"/>
      <c r="DW446" s="159"/>
      <c r="DX446" s="159"/>
    </row>
    <row r="447" spans="1:128" s="176" customFormat="1" ht="15">
      <c r="A447" s="173"/>
      <c r="B447" s="173"/>
      <c r="C447" s="174"/>
      <c r="D447" s="174"/>
      <c r="E447" s="174"/>
      <c r="F447" s="173"/>
      <c r="G447" s="173"/>
      <c r="H447" s="173"/>
      <c r="I447" s="173"/>
      <c r="J447" s="173"/>
      <c r="K447" s="173"/>
      <c r="L447" s="173"/>
      <c r="M447" s="173"/>
      <c r="N447" s="173"/>
      <c r="O447" s="173"/>
      <c r="P447" s="173"/>
      <c r="Q447" s="173"/>
      <c r="CK447" s="173"/>
      <c r="CL447" s="173"/>
      <c r="CM447" s="173"/>
      <c r="CN447" s="173"/>
      <c r="CO447" s="173"/>
      <c r="CP447" s="173"/>
      <c r="CQ447" s="173"/>
      <c r="CR447" s="173"/>
      <c r="CS447" s="173"/>
      <c r="CT447" s="173"/>
      <c r="CU447" s="173"/>
      <c r="CV447" s="173"/>
      <c r="CW447" s="173"/>
      <c r="CX447" s="173"/>
      <c r="CY447" s="173"/>
      <c r="CZ447" s="173"/>
      <c r="DA447" s="173"/>
      <c r="DB447" s="173"/>
      <c r="DC447" s="173"/>
      <c r="DD447" s="173"/>
      <c r="DE447" s="173"/>
      <c r="DF447" s="173"/>
      <c r="DG447" s="173"/>
      <c r="DH447" s="173"/>
      <c r="DI447" s="173"/>
      <c r="DJ447" s="173"/>
      <c r="DK447" s="159"/>
      <c r="DL447" s="159"/>
      <c r="DM447" s="159"/>
      <c r="DN447" s="159"/>
      <c r="DO447" s="159"/>
      <c r="DP447" s="159"/>
      <c r="DQ447" s="159"/>
      <c r="DR447" s="159"/>
      <c r="DS447" s="159"/>
      <c r="DT447" s="159"/>
      <c r="DU447" s="159"/>
      <c r="DV447" s="159"/>
      <c r="DW447" s="159"/>
      <c r="DX447" s="159"/>
    </row>
    <row r="448" spans="1:128" s="176" customFormat="1" ht="15">
      <c r="A448" s="173"/>
      <c r="B448" s="173"/>
      <c r="C448" s="174"/>
      <c r="D448" s="174"/>
      <c r="E448" s="174"/>
      <c r="F448" s="173"/>
      <c r="G448" s="173"/>
      <c r="H448" s="173"/>
      <c r="I448" s="173"/>
      <c r="J448" s="173"/>
      <c r="K448" s="173"/>
      <c r="L448" s="173"/>
      <c r="M448" s="173"/>
      <c r="N448" s="173"/>
      <c r="O448" s="173"/>
      <c r="P448" s="173"/>
      <c r="Q448" s="173"/>
      <c r="CK448" s="173"/>
      <c r="CL448" s="173"/>
      <c r="CM448" s="173"/>
      <c r="CN448" s="173"/>
      <c r="CO448" s="173"/>
      <c r="CP448" s="173"/>
      <c r="CQ448" s="173"/>
      <c r="CR448" s="173"/>
      <c r="CS448" s="173"/>
      <c r="CT448" s="173"/>
      <c r="CU448" s="173"/>
      <c r="CV448" s="173"/>
      <c r="CW448" s="173"/>
      <c r="CX448" s="173"/>
      <c r="CY448" s="173"/>
      <c r="CZ448" s="173"/>
      <c r="DA448" s="173"/>
      <c r="DB448" s="173"/>
      <c r="DC448" s="173"/>
      <c r="DD448" s="173"/>
      <c r="DE448" s="173"/>
      <c r="DF448" s="173"/>
      <c r="DG448" s="173"/>
      <c r="DH448" s="173"/>
      <c r="DI448" s="173"/>
      <c r="DJ448" s="173"/>
      <c r="DK448" s="159"/>
      <c r="DL448" s="159"/>
      <c r="DM448" s="159"/>
      <c r="DN448" s="159"/>
      <c r="DO448" s="159"/>
      <c r="DP448" s="159"/>
      <c r="DQ448" s="159"/>
      <c r="DR448" s="159"/>
      <c r="DS448" s="159"/>
      <c r="DT448" s="159"/>
      <c r="DU448" s="159"/>
      <c r="DV448" s="159"/>
      <c r="DW448" s="159"/>
      <c r="DX448" s="159"/>
    </row>
    <row r="449" spans="1:128" s="176" customFormat="1" ht="15">
      <c r="A449" s="173"/>
      <c r="B449" s="173"/>
      <c r="C449" s="174"/>
      <c r="D449" s="174"/>
      <c r="E449" s="174"/>
      <c r="F449" s="173"/>
      <c r="G449" s="173"/>
      <c r="H449" s="173"/>
      <c r="I449" s="173"/>
      <c r="J449" s="173"/>
      <c r="K449" s="173"/>
      <c r="L449" s="173"/>
      <c r="M449" s="173"/>
      <c r="N449" s="173"/>
      <c r="O449" s="173"/>
      <c r="P449" s="173"/>
      <c r="Q449" s="173"/>
      <c r="CK449" s="173"/>
      <c r="CL449" s="173"/>
      <c r="CM449" s="173"/>
      <c r="CN449" s="173"/>
      <c r="CO449" s="173"/>
      <c r="CP449" s="173"/>
      <c r="CQ449" s="173"/>
      <c r="CR449" s="173"/>
      <c r="CS449" s="173"/>
      <c r="CT449" s="173"/>
      <c r="CU449" s="173"/>
      <c r="CV449" s="173"/>
      <c r="CW449" s="173"/>
      <c r="CX449" s="173"/>
      <c r="CY449" s="173"/>
      <c r="CZ449" s="173"/>
      <c r="DA449" s="173"/>
      <c r="DB449" s="173"/>
      <c r="DC449" s="173"/>
      <c r="DD449" s="173"/>
      <c r="DE449" s="173"/>
      <c r="DF449" s="173"/>
      <c r="DG449" s="173"/>
      <c r="DH449" s="173"/>
      <c r="DI449" s="173"/>
      <c r="DJ449" s="173"/>
      <c r="DK449" s="159"/>
      <c r="DL449" s="159"/>
      <c r="DM449" s="159"/>
      <c r="DN449" s="159"/>
      <c r="DO449" s="159"/>
      <c r="DP449" s="159"/>
      <c r="DQ449" s="159"/>
      <c r="DR449" s="159"/>
      <c r="DS449" s="159"/>
      <c r="DT449" s="159"/>
      <c r="DU449" s="159"/>
      <c r="DV449" s="159"/>
      <c r="DW449" s="159"/>
      <c r="DX449" s="159"/>
    </row>
    <row r="450" spans="1:128" s="176" customFormat="1" ht="15">
      <c r="A450" s="173"/>
      <c r="B450" s="173"/>
      <c r="C450" s="174"/>
      <c r="D450" s="174"/>
      <c r="E450" s="174"/>
      <c r="F450" s="173"/>
      <c r="G450" s="173"/>
      <c r="H450" s="173"/>
      <c r="I450" s="173"/>
      <c r="J450" s="173"/>
      <c r="K450" s="173"/>
      <c r="L450" s="173"/>
      <c r="M450" s="173"/>
      <c r="N450" s="173"/>
      <c r="O450" s="173"/>
      <c r="P450" s="173"/>
      <c r="Q450" s="173"/>
      <c r="CK450" s="173"/>
      <c r="CL450" s="173"/>
      <c r="CM450" s="173"/>
      <c r="CN450" s="173"/>
      <c r="CO450" s="173"/>
      <c r="CP450" s="173"/>
      <c r="CQ450" s="173"/>
      <c r="CR450" s="173"/>
      <c r="CS450" s="173"/>
      <c r="CT450" s="173"/>
      <c r="CU450" s="173"/>
      <c r="CV450" s="173"/>
      <c r="CW450" s="173"/>
      <c r="CX450" s="173"/>
      <c r="CY450" s="173"/>
      <c r="CZ450" s="173"/>
      <c r="DA450" s="173"/>
      <c r="DB450" s="173"/>
      <c r="DC450" s="173"/>
      <c r="DD450" s="173"/>
      <c r="DE450" s="173"/>
      <c r="DF450" s="173"/>
      <c r="DG450" s="173"/>
      <c r="DH450" s="173"/>
      <c r="DI450" s="173"/>
      <c r="DJ450" s="173"/>
      <c r="DK450" s="159"/>
      <c r="DL450" s="159"/>
      <c r="DM450" s="159"/>
      <c r="DN450" s="159"/>
      <c r="DO450" s="159"/>
      <c r="DP450" s="159"/>
      <c r="DQ450" s="159"/>
      <c r="DR450" s="159"/>
      <c r="DS450" s="159"/>
      <c r="DT450" s="159"/>
      <c r="DU450" s="159"/>
      <c r="DV450" s="159"/>
      <c r="DW450" s="159"/>
      <c r="DX450" s="159"/>
    </row>
    <row r="451" spans="1:128" s="176" customFormat="1" ht="15">
      <c r="A451" s="173"/>
      <c r="B451" s="173"/>
      <c r="C451" s="174"/>
      <c r="D451" s="174"/>
      <c r="E451" s="174"/>
      <c r="F451" s="173"/>
      <c r="G451" s="173"/>
      <c r="H451" s="173"/>
      <c r="I451" s="173"/>
      <c r="J451" s="173"/>
      <c r="K451" s="173"/>
      <c r="L451" s="173"/>
      <c r="M451" s="173"/>
      <c r="N451" s="173"/>
      <c r="O451" s="173"/>
      <c r="P451" s="173"/>
      <c r="Q451" s="173"/>
      <c r="CK451" s="173"/>
      <c r="CL451" s="173"/>
      <c r="CM451" s="173"/>
      <c r="CN451" s="173"/>
      <c r="CO451" s="173"/>
      <c r="CP451" s="173"/>
      <c r="CQ451" s="173"/>
      <c r="CR451" s="173"/>
      <c r="CS451" s="173"/>
      <c r="CT451" s="173"/>
      <c r="CU451" s="173"/>
      <c r="CV451" s="173"/>
      <c r="CW451" s="173"/>
      <c r="CX451" s="173"/>
      <c r="CY451" s="173"/>
      <c r="CZ451" s="173"/>
      <c r="DA451" s="173"/>
      <c r="DB451" s="173"/>
      <c r="DC451" s="173"/>
      <c r="DD451" s="173"/>
      <c r="DE451" s="173"/>
      <c r="DF451" s="173"/>
      <c r="DG451" s="173"/>
      <c r="DH451" s="173"/>
      <c r="DI451" s="173"/>
      <c r="DJ451" s="173"/>
      <c r="DK451" s="159"/>
      <c r="DL451" s="159"/>
      <c r="DM451" s="159"/>
      <c r="DN451" s="159"/>
      <c r="DO451" s="159"/>
      <c r="DP451" s="159"/>
      <c r="DQ451" s="159"/>
      <c r="DR451" s="159"/>
      <c r="DS451" s="159"/>
      <c r="DT451" s="159"/>
      <c r="DU451" s="159"/>
      <c r="DV451" s="159"/>
      <c r="DW451" s="159"/>
      <c r="DX451" s="159"/>
    </row>
    <row r="452" spans="1:128" s="176" customFormat="1" ht="15">
      <c r="A452" s="173"/>
      <c r="B452" s="173"/>
      <c r="C452" s="174"/>
      <c r="D452" s="174"/>
      <c r="E452" s="174"/>
      <c r="F452" s="173"/>
      <c r="G452" s="173"/>
      <c r="H452" s="173"/>
      <c r="I452" s="173"/>
      <c r="J452" s="173"/>
      <c r="K452" s="173"/>
      <c r="L452" s="173"/>
      <c r="M452" s="173"/>
      <c r="N452" s="173"/>
      <c r="O452" s="173"/>
      <c r="P452" s="173"/>
      <c r="Q452" s="173"/>
      <c r="CK452" s="173"/>
      <c r="CL452" s="173"/>
      <c r="CM452" s="173"/>
      <c r="CN452" s="173"/>
      <c r="CO452" s="173"/>
      <c r="CP452" s="173"/>
      <c r="CQ452" s="173"/>
      <c r="CR452" s="173"/>
      <c r="CS452" s="173"/>
      <c r="CT452" s="173"/>
      <c r="CU452" s="173"/>
      <c r="CV452" s="173"/>
      <c r="CW452" s="173"/>
      <c r="CX452" s="173"/>
      <c r="CY452" s="173"/>
      <c r="CZ452" s="173"/>
      <c r="DA452" s="173"/>
      <c r="DB452" s="173"/>
      <c r="DC452" s="173"/>
      <c r="DD452" s="173"/>
      <c r="DE452" s="173"/>
      <c r="DF452" s="173"/>
      <c r="DG452" s="173"/>
      <c r="DH452" s="173"/>
      <c r="DI452" s="173"/>
      <c r="DJ452" s="173"/>
      <c r="DK452" s="159"/>
      <c r="DL452" s="159"/>
      <c r="DM452" s="159"/>
      <c r="DN452" s="159"/>
      <c r="DO452" s="159"/>
      <c r="DP452" s="159"/>
      <c r="DQ452" s="159"/>
      <c r="DR452" s="159"/>
      <c r="DS452" s="159"/>
      <c r="DT452" s="159"/>
      <c r="DU452" s="159"/>
      <c r="DV452" s="159"/>
      <c r="DW452" s="159"/>
      <c r="DX452" s="159"/>
    </row>
    <row r="453" spans="1:128" s="176" customFormat="1" ht="15">
      <c r="A453" s="173"/>
      <c r="B453" s="173"/>
      <c r="C453" s="174"/>
      <c r="D453" s="174"/>
      <c r="E453" s="174"/>
      <c r="F453" s="173"/>
      <c r="G453" s="173"/>
      <c r="H453" s="173"/>
      <c r="I453" s="173"/>
      <c r="J453" s="173"/>
      <c r="K453" s="173"/>
      <c r="L453" s="173"/>
      <c r="M453" s="173"/>
      <c r="N453" s="173"/>
      <c r="O453" s="173"/>
      <c r="P453" s="173"/>
      <c r="Q453" s="173"/>
      <c r="CK453" s="173"/>
      <c r="CL453" s="173"/>
      <c r="CM453" s="173"/>
      <c r="CN453" s="173"/>
      <c r="CO453" s="173"/>
      <c r="CP453" s="173"/>
      <c r="CQ453" s="173"/>
      <c r="CR453" s="173"/>
      <c r="CS453" s="173"/>
      <c r="CT453" s="173"/>
      <c r="CU453" s="173"/>
      <c r="CV453" s="173"/>
      <c r="CW453" s="173"/>
      <c r="CX453" s="173"/>
      <c r="CY453" s="173"/>
      <c r="CZ453" s="173"/>
      <c r="DA453" s="173"/>
      <c r="DB453" s="173"/>
      <c r="DC453" s="173"/>
      <c r="DD453" s="173"/>
      <c r="DE453" s="173"/>
      <c r="DF453" s="173"/>
      <c r="DG453" s="173"/>
      <c r="DH453" s="173"/>
      <c r="DI453" s="173"/>
      <c r="DJ453" s="173"/>
      <c r="DK453" s="159"/>
      <c r="DL453" s="159"/>
      <c r="DM453" s="159"/>
      <c r="DN453" s="159"/>
      <c r="DO453" s="159"/>
      <c r="DP453" s="159"/>
      <c r="DQ453" s="159"/>
      <c r="DR453" s="159"/>
      <c r="DS453" s="159"/>
      <c r="DT453" s="159"/>
      <c r="DU453" s="159"/>
      <c r="DV453" s="159"/>
      <c r="DW453" s="159"/>
      <c r="DX453" s="159"/>
    </row>
    <row r="454" spans="1:128" s="176" customFormat="1" ht="15">
      <c r="A454" s="173"/>
      <c r="B454" s="173"/>
      <c r="C454" s="174"/>
      <c r="D454" s="174"/>
      <c r="E454" s="174"/>
      <c r="F454" s="173"/>
      <c r="G454" s="173"/>
      <c r="H454" s="173"/>
      <c r="I454" s="173"/>
      <c r="J454" s="173"/>
      <c r="K454" s="173"/>
      <c r="L454" s="173"/>
      <c r="M454" s="173"/>
      <c r="N454" s="173"/>
      <c r="O454" s="173"/>
      <c r="P454" s="173"/>
      <c r="Q454" s="173"/>
      <c r="CK454" s="173"/>
      <c r="CL454" s="173"/>
      <c r="CM454" s="173"/>
      <c r="CN454" s="173"/>
      <c r="CO454" s="173"/>
      <c r="CP454" s="173"/>
      <c r="CQ454" s="173"/>
      <c r="CR454" s="173"/>
      <c r="CS454" s="173"/>
      <c r="CT454" s="173"/>
      <c r="CU454" s="173"/>
      <c r="CV454" s="173"/>
      <c r="CW454" s="173"/>
      <c r="CX454" s="173"/>
      <c r="CY454" s="173"/>
      <c r="CZ454" s="173"/>
      <c r="DA454" s="173"/>
      <c r="DB454" s="173"/>
      <c r="DC454" s="173"/>
      <c r="DD454" s="173"/>
      <c r="DE454" s="173"/>
      <c r="DF454" s="173"/>
      <c r="DG454" s="173"/>
      <c r="DH454" s="173"/>
      <c r="DI454" s="173"/>
      <c r="DJ454" s="173"/>
      <c r="DK454" s="159"/>
      <c r="DL454" s="159"/>
      <c r="DM454" s="159"/>
      <c r="DN454" s="159"/>
      <c r="DO454" s="159"/>
      <c r="DP454" s="159"/>
      <c r="DQ454" s="159"/>
      <c r="DR454" s="159"/>
      <c r="DS454" s="159"/>
      <c r="DT454" s="159"/>
      <c r="DU454" s="159"/>
      <c r="DV454" s="159"/>
      <c r="DW454" s="159"/>
      <c r="DX454" s="159"/>
    </row>
    <row r="455" spans="1:128" s="176" customFormat="1" ht="15">
      <c r="A455" s="173"/>
      <c r="B455" s="173"/>
      <c r="C455" s="174"/>
      <c r="D455" s="174"/>
      <c r="E455" s="174"/>
      <c r="F455" s="173"/>
      <c r="G455" s="173"/>
      <c r="H455" s="173"/>
      <c r="I455" s="173"/>
      <c r="J455" s="173"/>
      <c r="K455" s="173"/>
      <c r="L455" s="173"/>
      <c r="M455" s="173"/>
      <c r="N455" s="173"/>
      <c r="O455" s="173"/>
      <c r="P455" s="173"/>
      <c r="Q455" s="173"/>
      <c r="CK455" s="173"/>
      <c r="CL455" s="173"/>
      <c r="CM455" s="173"/>
      <c r="CN455" s="173"/>
      <c r="CO455" s="173"/>
      <c r="CP455" s="173"/>
      <c r="CQ455" s="173"/>
      <c r="CR455" s="173"/>
      <c r="CS455" s="173"/>
      <c r="CT455" s="173"/>
      <c r="CU455" s="173"/>
      <c r="CV455" s="173"/>
      <c r="CW455" s="173"/>
      <c r="CX455" s="173"/>
      <c r="CY455" s="173"/>
      <c r="CZ455" s="173"/>
      <c r="DA455" s="173"/>
      <c r="DB455" s="173"/>
      <c r="DC455" s="173"/>
      <c r="DD455" s="173"/>
      <c r="DE455" s="173"/>
      <c r="DF455" s="173"/>
      <c r="DG455" s="173"/>
      <c r="DH455" s="173"/>
      <c r="DI455" s="173"/>
      <c r="DJ455" s="173"/>
      <c r="DK455" s="159"/>
      <c r="DL455" s="159"/>
      <c r="DM455" s="159"/>
      <c r="DN455" s="159"/>
      <c r="DO455" s="159"/>
      <c r="DP455" s="159"/>
      <c r="DQ455" s="159"/>
      <c r="DR455" s="159"/>
      <c r="DS455" s="159"/>
      <c r="DT455" s="159"/>
      <c r="DU455" s="159"/>
      <c r="DV455" s="159"/>
      <c r="DW455" s="159"/>
      <c r="DX455" s="159"/>
    </row>
    <row r="456" spans="1:128" s="176" customFormat="1" ht="15">
      <c r="A456" s="173"/>
      <c r="B456" s="173"/>
      <c r="C456" s="174"/>
      <c r="D456" s="174"/>
      <c r="E456" s="174"/>
      <c r="F456" s="173"/>
      <c r="G456" s="173"/>
      <c r="H456" s="173"/>
      <c r="I456" s="173"/>
      <c r="J456" s="173"/>
      <c r="K456" s="173"/>
      <c r="L456" s="173"/>
      <c r="M456" s="173"/>
      <c r="N456" s="173"/>
      <c r="O456" s="173"/>
      <c r="P456" s="173"/>
      <c r="Q456" s="173"/>
      <c r="CK456" s="173"/>
      <c r="CL456" s="173"/>
      <c r="CM456" s="173"/>
      <c r="CN456" s="173"/>
      <c r="CO456" s="173"/>
      <c r="CP456" s="173"/>
      <c r="CQ456" s="173"/>
      <c r="CR456" s="173"/>
      <c r="CS456" s="173"/>
      <c r="CT456" s="173"/>
      <c r="CU456" s="173"/>
      <c r="CV456" s="173"/>
      <c r="CW456" s="173"/>
      <c r="CX456" s="173"/>
      <c r="CY456" s="173"/>
      <c r="CZ456" s="173"/>
      <c r="DA456" s="173"/>
      <c r="DB456" s="173"/>
      <c r="DC456" s="173"/>
      <c r="DD456" s="173"/>
      <c r="DE456" s="173"/>
      <c r="DF456" s="173"/>
      <c r="DG456" s="173"/>
      <c r="DH456" s="173"/>
      <c r="DI456" s="173"/>
      <c r="DJ456" s="173"/>
      <c r="DK456" s="159"/>
      <c r="DL456" s="159"/>
      <c r="DM456" s="159"/>
      <c r="DN456" s="159"/>
      <c r="DO456" s="159"/>
      <c r="DP456" s="159"/>
      <c r="DQ456" s="159"/>
      <c r="DR456" s="159"/>
      <c r="DS456" s="159"/>
      <c r="DT456" s="159"/>
      <c r="DU456" s="159"/>
      <c r="DV456" s="159"/>
      <c r="DW456" s="159"/>
      <c r="DX456" s="159"/>
    </row>
    <row r="457" spans="1:128" s="176" customFormat="1" ht="15">
      <c r="A457" s="173"/>
      <c r="B457" s="173"/>
      <c r="C457" s="174"/>
      <c r="D457" s="174"/>
      <c r="E457" s="174"/>
      <c r="F457" s="173"/>
      <c r="G457" s="173"/>
      <c r="H457" s="173"/>
      <c r="I457" s="173"/>
      <c r="J457" s="173"/>
      <c r="K457" s="173"/>
      <c r="L457" s="173"/>
      <c r="M457" s="173"/>
      <c r="N457" s="173"/>
      <c r="O457" s="173"/>
      <c r="P457" s="173"/>
      <c r="Q457" s="173"/>
      <c r="CK457" s="173"/>
      <c r="CL457" s="173"/>
      <c r="CM457" s="173"/>
      <c r="CN457" s="173"/>
      <c r="CO457" s="173"/>
      <c r="CP457" s="173"/>
      <c r="CQ457" s="173"/>
      <c r="CR457" s="173"/>
      <c r="CS457" s="173"/>
      <c r="CT457" s="173"/>
      <c r="CU457" s="173"/>
      <c r="CV457" s="173"/>
      <c r="CW457" s="173"/>
      <c r="CX457" s="173"/>
      <c r="CY457" s="173"/>
      <c r="CZ457" s="173"/>
      <c r="DA457" s="173"/>
      <c r="DB457" s="173"/>
      <c r="DC457" s="173"/>
      <c r="DD457" s="173"/>
      <c r="DE457" s="173"/>
      <c r="DF457" s="173"/>
      <c r="DG457" s="173"/>
      <c r="DH457" s="173"/>
      <c r="DI457" s="173"/>
      <c r="DJ457" s="173"/>
      <c r="DK457" s="159"/>
      <c r="DL457" s="159"/>
      <c r="DM457" s="159"/>
      <c r="DN457" s="159"/>
      <c r="DO457" s="159"/>
      <c r="DP457" s="159"/>
      <c r="DQ457" s="159"/>
      <c r="DR457" s="159"/>
      <c r="DS457" s="159"/>
      <c r="DT457" s="159"/>
      <c r="DU457" s="159"/>
      <c r="DV457" s="159"/>
      <c r="DW457" s="159"/>
      <c r="DX457" s="159"/>
    </row>
    <row r="458" spans="1:128" s="176" customFormat="1" ht="15">
      <c r="A458" s="173"/>
      <c r="B458" s="173"/>
      <c r="C458" s="174"/>
      <c r="D458" s="174"/>
      <c r="E458" s="174"/>
      <c r="F458" s="173"/>
      <c r="G458" s="173"/>
      <c r="H458" s="173"/>
      <c r="I458" s="173"/>
      <c r="J458" s="173"/>
      <c r="K458" s="173"/>
      <c r="L458" s="173"/>
      <c r="M458" s="173"/>
      <c r="N458" s="173"/>
      <c r="O458" s="173"/>
      <c r="P458" s="173"/>
      <c r="Q458" s="173"/>
      <c r="CK458" s="173"/>
      <c r="CL458" s="173"/>
      <c r="CM458" s="173"/>
      <c r="CN458" s="173"/>
      <c r="CO458" s="173"/>
      <c r="CP458" s="173"/>
      <c r="CQ458" s="173"/>
      <c r="CR458" s="173"/>
      <c r="CS458" s="173"/>
      <c r="CT458" s="173"/>
      <c r="CU458" s="173"/>
      <c r="CV458" s="173"/>
      <c r="CW458" s="173"/>
      <c r="CX458" s="173"/>
      <c r="CY458" s="173"/>
      <c r="CZ458" s="173"/>
      <c r="DA458" s="173"/>
      <c r="DB458" s="173"/>
      <c r="DC458" s="173"/>
      <c r="DD458" s="173"/>
      <c r="DE458" s="173"/>
      <c r="DF458" s="173"/>
      <c r="DG458" s="173"/>
      <c r="DH458" s="173"/>
      <c r="DI458" s="173"/>
      <c r="DJ458" s="173"/>
      <c r="DK458" s="159"/>
      <c r="DL458" s="159"/>
      <c r="DM458" s="159"/>
      <c r="DN458" s="159"/>
      <c r="DO458" s="159"/>
      <c r="DP458" s="159"/>
      <c r="DQ458" s="159"/>
      <c r="DR458" s="159"/>
      <c r="DS458" s="159"/>
      <c r="DT458" s="159"/>
      <c r="DU458" s="159"/>
      <c r="DV458" s="159"/>
      <c r="DW458" s="159"/>
      <c r="DX458" s="159"/>
    </row>
    <row r="459" spans="1:128" s="176" customFormat="1" ht="15">
      <c r="A459" s="173"/>
      <c r="B459" s="173"/>
      <c r="C459" s="174"/>
      <c r="D459" s="174"/>
      <c r="E459" s="174"/>
      <c r="F459" s="173"/>
      <c r="G459" s="173"/>
      <c r="H459" s="173"/>
      <c r="I459" s="173"/>
      <c r="J459" s="173"/>
      <c r="K459" s="173"/>
      <c r="L459" s="173"/>
      <c r="M459" s="173"/>
      <c r="N459" s="173"/>
      <c r="O459" s="173"/>
      <c r="P459" s="173"/>
      <c r="Q459" s="173"/>
      <c r="CK459" s="173"/>
      <c r="CL459" s="173"/>
      <c r="CM459" s="173"/>
      <c r="CN459" s="173"/>
      <c r="CO459" s="173"/>
      <c r="CP459" s="173"/>
      <c r="CQ459" s="173"/>
      <c r="CR459" s="173"/>
      <c r="CS459" s="173"/>
      <c r="CT459" s="173"/>
      <c r="CU459" s="173"/>
      <c r="CV459" s="173"/>
      <c r="CW459" s="173"/>
      <c r="CX459" s="173"/>
      <c r="CY459" s="173"/>
      <c r="CZ459" s="173"/>
      <c r="DA459" s="173"/>
      <c r="DB459" s="173"/>
      <c r="DC459" s="173"/>
      <c r="DD459" s="173"/>
      <c r="DE459" s="173"/>
      <c r="DF459" s="173"/>
      <c r="DG459" s="173"/>
      <c r="DH459" s="173"/>
      <c r="DI459" s="173"/>
      <c r="DJ459" s="173"/>
      <c r="DK459" s="159"/>
      <c r="DL459" s="159"/>
      <c r="DM459" s="159"/>
      <c r="DN459" s="159"/>
      <c r="DO459" s="159"/>
      <c r="DP459" s="159"/>
      <c r="DQ459" s="159"/>
      <c r="DR459" s="159"/>
      <c r="DS459" s="159"/>
      <c r="DT459" s="159"/>
      <c r="DU459" s="159"/>
      <c r="DV459" s="159"/>
      <c r="DW459" s="159"/>
      <c r="DX459" s="159"/>
    </row>
    <row r="460" spans="1:128" s="176" customFormat="1" ht="15">
      <c r="A460" s="173"/>
      <c r="B460" s="173"/>
      <c r="C460" s="174"/>
      <c r="D460" s="174"/>
      <c r="E460" s="174"/>
      <c r="F460" s="173"/>
      <c r="G460" s="173"/>
      <c r="H460" s="173"/>
      <c r="I460" s="173"/>
      <c r="J460" s="173"/>
      <c r="K460" s="173"/>
      <c r="L460" s="173"/>
      <c r="M460" s="173"/>
      <c r="N460" s="173"/>
      <c r="O460" s="173"/>
      <c r="P460" s="173"/>
      <c r="Q460" s="173"/>
      <c r="CK460" s="173"/>
      <c r="CL460" s="173"/>
      <c r="CM460" s="173"/>
      <c r="CN460" s="173"/>
      <c r="CO460" s="173"/>
      <c r="CP460" s="173"/>
      <c r="CQ460" s="173"/>
      <c r="CR460" s="173"/>
      <c r="CS460" s="173"/>
      <c r="CT460" s="173"/>
      <c r="CU460" s="173"/>
      <c r="CV460" s="173"/>
      <c r="CW460" s="173"/>
      <c r="CX460" s="173"/>
      <c r="CY460" s="173"/>
      <c r="CZ460" s="173"/>
      <c r="DA460" s="173"/>
      <c r="DB460" s="173"/>
      <c r="DC460" s="173"/>
      <c r="DD460" s="173"/>
      <c r="DE460" s="173"/>
      <c r="DF460" s="173"/>
      <c r="DG460" s="173"/>
      <c r="DH460" s="173"/>
      <c r="DI460" s="173"/>
      <c r="DJ460" s="173"/>
      <c r="DK460" s="159"/>
      <c r="DL460" s="159"/>
      <c r="DM460" s="159"/>
      <c r="DN460" s="159"/>
      <c r="DO460" s="159"/>
      <c r="DP460" s="159"/>
      <c r="DQ460" s="159"/>
      <c r="DR460" s="159"/>
      <c r="DS460" s="159"/>
      <c r="DT460" s="159"/>
      <c r="DU460" s="159"/>
      <c r="DV460" s="159"/>
      <c r="DW460" s="159"/>
      <c r="DX460" s="159"/>
    </row>
    <row r="461" spans="1:128" s="176" customFormat="1" ht="15">
      <c r="A461" s="173"/>
      <c r="B461" s="173"/>
      <c r="C461" s="174"/>
      <c r="D461" s="174"/>
      <c r="E461" s="174"/>
      <c r="F461" s="173"/>
      <c r="G461" s="173"/>
      <c r="H461" s="173"/>
      <c r="I461" s="173"/>
      <c r="J461" s="173"/>
      <c r="K461" s="173"/>
      <c r="L461" s="173"/>
      <c r="M461" s="173"/>
      <c r="N461" s="173"/>
      <c r="O461" s="173"/>
      <c r="P461" s="173"/>
      <c r="Q461" s="173"/>
      <c r="CK461" s="173"/>
      <c r="CL461" s="173"/>
      <c r="CM461" s="173"/>
      <c r="CN461" s="173"/>
      <c r="CO461" s="173"/>
      <c r="CP461" s="173"/>
      <c r="CQ461" s="173"/>
      <c r="CR461" s="173"/>
      <c r="CS461" s="173"/>
      <c r="CT461" s="173"/>
      <c r="CU461" s="173"/>
      <c r="CV461" s="173"/>
      <c r="CW461" s="173"/>
      <c r="CX461" s="173"/>
      <c r="CY461" s="173"/>
      <c r="CZ461" s="173"/>
      <c r="DA461" s="173"/>
      <c r="DB461" s="173"/>
      <c r="DC461" s="173"/>
      <c r="DD461" s="173"/>
      <c r="DE461" s="173"/>
      <c r="DF461" s="173"/>
      <c r="DG461" s="173"/>
      <c r="DH461" s="173"/>
      <c r="DI461" s="173"/>
      <c r="DJ461" s="173"/>
      <c r="DK461" s="159"/>
      <c r="DL461" s="159"/>
      <c r="DM461" s="159"/>
      <c r="DN461" s="159"/>
      <c r="DO461" s="159"/>
      <c r="DP461" s="159"/>
      <c r="DQ461" s="159"/>
      <c r="DR461" s="159"/>
      <c r="DS461" s="159"/>
      <c r="DT461" s="159"/>
      <c r="DU461" s="159"/>
      <c r="DV461" s="159"/>
      <c r="DW461" s="159"/>
      <c r="DX461" s="159"/>
    </row>
    <row r="462" spans="1:128" s="176" customFormat="1" ht="15">
      <c r="A462" s="173"/>
      <c r="B462" s="173"/>
      <c r="C462" s="174"/>
      <c r="D462" s="174"/>
      <c r="E462" s="174"/>
      <c r="F462" s="173"/>
      <c r="G462" s="173"/>
      <c r="H462" s="173"/>
      <c r="I462" s="173"/>
      <c r="J462" s="173"/>
      <c r="K462" s="173"/>
      <c r="L462" s="173"/>
      <c r="M462" s="173"/>
      <c r="N462" s="173"/>
      <c r="O462" s="173"/>
      <c r="P462" s="173"/>
      <c r="Q462" s="173"/>
      <c r="CK462" s="173"/>
      <c r="CL462" s="173"/>
      <c r="CM462" s="173"/>
      <c r="CN462" s="173"/>
      <c r="CO462" s="173"/>
      <c r="CP462" s="173"/>
      <c r="CQ462" s="173"/>
      <c r="CR462" s="173"/>
      <c r="CS462" s="173"/>
      <c r="CT462" s="173"/>
      <c r="CU462" s="173"/>
      <c r="CV462" s="173"/>
      <c r="CW462" s="173"/>
      <c r="CX462" s="173"/>
      <c r="CY462" s="173"/>
      <c r="CZ462" s="173"/>
      <c r="DA462" s="173"/>
      <c r="DB462" s="173"/>
      <c r="DC462" s="173"/>
      <c r="DD462" s="173"/>
      <c r="DE462" s="173"/>
      <c r="DF462" s="173"/>
      <c r="DG462" s="173"/>
      <c r="DH462" s="173"/>
      <c r="DI462" s="173"/>
      <c r="DJ462" s="173"/>
      <c r="DK462" s="159"/>
      <c r="DL462" s="159"/>
      <c r="DM462" s="159"/>
      <c r="DN462" s="159"/>
      <c r="DO462" s="159"/>
      <c r="DP462" s="159"/>
      <c r="DQ462" s="159"/>
      <c r="DR462" s="159"/>
      <c r="DS462" s="159"/>
      <c r="DT462" s="159"/>
      <c r="DU462" s="159"/>
      <c r="DV462" s="159"/>
      <c r="DW462" s="159"/>
      <c r="DX462" s="159"/>
    </row>
    <row r="463" spans="1:128" s="176" customFormat="1" ht="15">
      <c r="A463" s="173"/>
      <c r="B463" s="173"/>
      <c r="C463" s="174"/>
      <c r="D463" s="174"/>
      <c r="E463" s="174"/>
      <c r="F463" s="173"/>
      <c r="G463" s="173"/>
      <c r="H463" s="173"/>
      <c r="I463" s="173"/>
      <c r="J463" s="173"/>
      <c r="K463" s="173"/>
      <c r="L463" s="173"/>
      <c r="M463" s="173"/>
      <c r="N463" s="173"/>
      <c r="O463" s="173"/>
      <c r="P463" s="173"/>
      <c r="Q463" s="173"/>
      <c r="CK463" s="173"/>
      <c r="CL463" s="173"/>
      <c r="CM463" s="173"/>
      <c r="CN463" s="173"/>
      <c r="CO463" s="173"/>
      <c r="CP463" s="173"/>
      <c r="CQ463" s="173"/>
      <c r="CR463" s="173"/>
      <c r="CS463" s="173"/>
      <c r="CT463" s="173"/>
      <c r="CU463" s="173"/>
      <c r="CV463" s="173"/>
      <c r="CW463" s="173"/>
      <c r="CX463" s="173"/>
      <c r="CY463" s="173"/>
      <c r="CZ463" s="173"/>
      <c r="DA463" s="173"/>
      <c r="DB463" s="173"/>
      <c r="DC463" s="173"/>
      <c r="DD463" s="173"/>
      <c r="DE463" s="173"/>
      <c r="DF463" s="173"/>
      <c r="DG463" s="173"/>
      <c r="DH463" s="173"/>
      <c r="DI463" s="173"/>
      <c r="DJ463" s="173"/>
      <c r="DK463" s="159"/>
      <c r="DL463" s="159"/>
      <c r="DM463" s="159"/>
      <c r="DN463" s="159"/>
      <c r="DO463" s="159"/>
      <c r="DP463" s="159"/>
      <c r="DQ463" s="159"/>
      <c r="DR463" s="159"/>
      <c r="DS463" s="159"/>
      <c r="DT463" s="159"/>
      <c r="DU463" s="159"/>
      <c r="DV463" s="159"/>
      <c r="DW463" s="159"/>
      <c r="DX463" s="159"/>
    </row>
    <row r="464" spans="1:128" s="176" customFormat="1" ht="15">
      <c r="A464" s="173"/>
      <c r="B464" s="173"/>
      <c r="C464" s="174"/>
      <c r="D464" s="174"/>
      <c r="E464" s="174"/>
      <c r="F464" s="173"/>
      <c r="G464" s="173"/>
      <c r="H464" s="173"/>
      <c r="I464" s="173"/>
      <c r="J464" s="173"/>
      <c r="K464" s="173"/>
      <c r="L464" s="173"/>
      <c r="M464" s="173"/>
      <c r="N464" s="173"/>
      <c r="O464" s="173"/>
      <c r="P464" s="173"/>
      <c r="Q464" s="173"/>
      <c r="CK464" s="173"/>
      <c r="CL464" s="173"/>
      <c r="CM464" s="173"/>
      <c r="CN464" s="173"/>
      <c r="CO464" s="173"/>
      <c r="CP464" s="173"/>
      <c r="CQ464" s="173"/>
      <c r="CR464" s="173"/>
      <c r="CS464" s="173"/>
      <c r="CT464" s="173"/>
      <c r="CU464" s="173"/>
      <c r="CV464" s="173"/>
      <c r="CW464" s="173"/>
      <c r="CX464" s="173"/>
      <c r="CY464" s="173"/>
      <c r="CZ464" s="173"/>
      <c r="DA464" s="173"/>
      <c r="DB464" s="173"/>
      <c r="DC464" s="173"/>
      <c r="DD464" s="173"/>
      <c r="DE464" s="173"/>
      <c r="DF464" s="173"/>
      <c r="DG464" s="173"/>
      <c r="DH464" s="173"/>
      <c r="DI464" s="173"/>
      <c r="DJ464" s="173"/>
      <c r="DK464" s="159"/>
      <c r="DL464" s="159"/>
      <c r="DM464" s="159"/>
      <c r="DN464" s="159"/>
      <c r="DO464" s="159"/>
      <c r="DP464" s="159"/>
      <c r="DQ464" s="159"/>
      <c r="DR464" s="159"/>
      <c r="DS464" s="159"/>
      <c r="DT464" s="159"/>
      <c r="DU464" s="159"/>
      <c r="DV464" s="159"/>
      <c r="DW464" s="159"/>
      <c r="DX464" s="159"/>
    </row>
    <row r="465" spans="1:128" s="176" customFormat="1" ht="15">
      <c r="A465" s="173"/>
      <c r="B465" s="173"/>
      <c r="C465" s="174"/>
      <c r="D465" s="174"/>
      <c r="E465" s="174"/>
      <c r="F465" s="173"/>
      <c r="G465" s="173"/>
      <c r="H465" s="173"/>
      <c r="I465" s="173"/>
      <c r="J465" s="173"/>
      <c r="K465" s="173"/>
      <c r="L465" s="173"/>
      <c r="M465" s="173"/>
      <c r="N465" s="173"/>
      <c r="O465" s="173"/>
      <c r="P465" s="173"/>
      <c r="Q465" s="173"/>
      <c r="CK465" s="173"/>
      <c r="CL465" s="173"/>
      <c r="CM465" s="173"/>
      <c r="CN465" s="173"/>
      <c r="CO465" s="173"/>
      <c r="CP465" s="173"/>
      <c r="CQ465" s="173"/>
      <c r="CR465" s="173"/>
      <c r="CS465" s="173"/>
      <c r="CT465" s="173"/>
      <c r="CU465" s="173"/>
      <c r="CV465" s="173"/>
      <c r="CW465" s="173"/>
      <c r="CX465" s="173"/>
      <c r="CY465" s="173"/>
      <c r="CZ465" s="173"/>
      <c r="DA465" s="173"/>
      <c r="DB465" s="173"/>
      <c r="DC465" s="173"/>
      <c r="DD465" s="173"/>
      <c r="DE465" s="173"/>
      <c r="DF465" s="173"/>
      <c r="DG465" s="173"/>
      <c r="DH465" s="173"/>
      <c r="DI465" s="173"/>
      <c r="DJ465" s="173"/>
      <c r="DK465" s="159"/>
      <c r="DL465" s="159"/>
      <c r="DM465" s="159"/>
      <c r="DN465" s="159"/>
      <c r="DO465" s="159"/>
      <c r="DP465" s="159"/>
      <c r="DQ465" s="159"/>
      <c r="DR465" s="159"/>
      <c r="DS465" s="159"/>
      <c r="DT465" s="159"/>
      <c r="DU465" s="159"/>
      <c r="DV465" s="159"/>
      <c r="DW465" s="159"/>
      <c r="DX465" s="159"/>
    </row>
    <row r="466" spans="1:128" s="176" customFormat="1" ht="15">
      <c r="A466" s="173"/>
      <c r="B466" s="173"/>
      <c r="C466" s="174"/>
      <c r="D466" s="174"/>
      <c r="E466" s="174"/>
      <c r="F466" s="173"/>
      <c r="G466" s="173"/>
      <c r="H466" s="173"/>
      <c r="I466" s="173"/>
      <c r="J466" s="173"/>
      <c r="K466" s="173"/>
      <c r="L466" s="173"/>
      <c r="M466" s="173"/>
      <c r="N466" s="173"/>
      <c r="O466" s="173"/>
      <c r="P466" s="173"/>
      <c r="Q466" s="173"/>
      <c r="CK466" s="173"/>
      <c r="CL466" s="173"/>
      <c r="CM466" s="173"/>
      <c r="CN466" s="173"/>
      <c r="CO466" s="173"/>
      <c r="CP466" s="173"/>
      <c r="CQ466" s="173"/>
      <c r="CR466" s="173"/>
      <c r="CS466" s="173"/>
      <c r="CT466" s="173"/>
      <c r="CU466" s="173"/>
      <c r="CV466" s="173"/>
      <c r="CW466" s="173"/>
      <c r="CX466" s="173"/>
      <c r="CY466" s="173"/>
      <c r="CZ466" s="173"/>
      <c r="DA466" s="173"/>
      <c r="DB466" s="173"/>
      <c r="DC466" s="173"/>
      <c r="DD466" s="173"/>
      <c r="DE466" s="173"/>
      <c r="DF466" s="173"/>
      <c r="DG466" s="173"/>
      <c r="DH466" s="173"/>
      <c r="DI466" s="173"/>
      <c r="DJ466" s="173"/>
      <c r="DK466" s="159"/>
      <c r="DL466" s="159"/>
      <c r="DM466" s="159"/>
      <c r="DN466" s="159"/>
      <c r="DO466" s="159"/>
      <c r="DP466" s="159"/>
      <c r="DQ466" s="159"/>
      <c r="DR466" s="159"/>
      <c r="DS466" s="159"/>
      <c r="DT466" s="159"/>
      <c r="DU466" s="159"/>
      <c r="DV466" s="159"/>
      <c r="DW466" s="159"/>
      <c r="DX466" s="159"/>
    </row>
    <row r="467" spans="1:128" s="176" customFormat="1" ht="15">
      <c r="A467" s="173"/>
      <c r="B467" s="173"/>
      <c r="C467" s="174"/>
      <c r="D467" s="174"/>
      <c r="E467" s="174"/>
      <c r="F467" s="173"/>
      <c r="G467" s="173"/>
      <c r="H467" s="173"/>
      <c r="I467" s="173"/>
      <c r="J467" s="173"/>
      <c r="K467" s="173"/>
      <c r="L467" s="173"/>
      <c r="M467" s="173"/>
      <c r="N467" s="173"/>
      <c r="O467" s="173"/>
      <c r="P467" s="173"/>
      <c r="Q467" s="173"/>
      <c r="CK467" s="173"/>
      <c r="CL467" s="173"/>
      <c r="CM467" s="173"/>
      <c r="CN467" s="173"/>
      <c r="CO467" s="173"/>
      <c r="CP467" s="173"/>
      <c r="CQ467" s="173"/>
      <c r="CR467" s="173"/>
      <c r="CS467" s="173"/>
      <c r="CT467" s="173"/>
      <c r="CU467" s="173"/>
      <c r="CV467" s="173"/>
      <c r="CW467" s="173"/>
      <c r="CX467" s="173"/>
      <c r="CY467" s="173"/>
      <c r="CZ467" s="173"/>
      <c r="DA467" s="173"/>
      <c r="DB467" s="173"/>
      <c r="DC467" s="173"/>
      <c r="DD467" s="173"/>
      <c r="DE467" s="173"/>
      <c r="DF467" s="173"/>
      <c r="DG467" s="173"/>
      <c r="DH467" s="173"/>
      <c r="DI467" s="173"/>
      <c r="DJ467" s="173"/>
      <c r="DK467" s="159"/>
      <c r="DL467" s="159"/>
      <c r="DM467" s="159"/>
      <c r="DN467" s="159"/>
      <c r="DO467" s="159"/>
      <c r="DP467" s="159"/>
      <c r="DQ467" s="159"/>
      <c r="DR467" s="159"/>
      <c r="DS467" s="159"/>
      <c r="DT467" s="159"/>
      <c r="DU467" s="159"/>
      <c r="DV467" s="159"/>
      <c r="DW467" s="159"/>
      <c r="DX467" s="159"/>
    </row>
    <row r="468" spans="1:128" s="176" customFormat="1" ht="15">
      <c r="A468" s="173"/>
      <c r="B468" s="173"/>
      <c r="C468" s="174"/>
      <c r="D468" s="174"/>
      <c r="E468" s="174"/>
      <c r="F468" s="173"/>
      <c r="G468" s="173"/>
      <c r="H468" s="173"/>
      <c r="I468" s="173"/>
      <c r="J468" s="173"/>
      <c r="K468" s="173"/>
      <c r="L468" s="173"/>
      <c r="M468" s="173"/>
      <c r="N468" s="173"/>
      <c r="O468" s="173"/>
      <c r="P468" s="173"/>
      <c r="Q468" s="173"/>
      <c r="CK468" s="173"/>
      <c r="CL468" s="173"/>
      <c r="CM468" s="173"/>
      <c r="CN468" s="173"/>
      <c r="CO468" s="173"/>
      <c r="CP468" s="173"/>
      <c r="CQ468" s="173"/>
      <c r="CR468" s="173"/>
      <c r="CS468" s="173"/>
      <c r="CT468" s="173"/>
      <c r="CU468" s="173"/>
      <c r="CV468" s="173"/>
      <c r="CW468" s="173"/>
      <c r="CX468" s="173"/>
      <c r="CY468" s="173"/>
      <c r="CZ468" s="173"/>
      <c r="DA468" s="173"/>
      <c r="DB468" s="173"/>
      <c r="DC468" s="173"/>
      <c r="DD468" s="173"/>
      <c r="DE468" s="173"/>
      <c r="DF468" s="173"/>
      <c r="DG468" s="173"/>
      <c r="DH468" s="173"/>
      <c r="DI468" s="173"/>
      <c r="DJ468" s="173"/>
      <c r="DK468" s="159"/>
      <c r="DL468" s="159"/>
      <c r="DM468" s="159"/>
      <c r="DN468" s="159"/>
      <c r="DO468" s="159"/>
      <c r="DP468" s="159"/>
      <c r="DQ468" s="159"/>
      <c r="DR468" s="159"/>
      <c r="DS468" s="159"/>
      <c r="DT468" s="159"/>
      <c r="DU468" s="159"/>
      <c r="DV468" s="159"/>
      <c r="DW468" s="159"/>
      <c r="DX468" s="159"/>
    </row>
    <row r="469" spans="1:128" s="176" customFormat="1" ht="15">
      <c r="A469" s="173"/>
      <c r="B469" s="173"/>
      <c r="C469" s="174"/>
      <c r="D469" s="174"/>
      <c r="E469" s="174"/>
      <c r="F469" s="173"/>
      <c r="G469" s="173"/>
      <c r="H469" s="173"/>
      <c r="I469" s="173"/>
      <c r="J469" s="173"/>
      <c r="K469" s="173"/>
      <c r="L469" s="173"/>
      <c r="M469" s="173"/>
      <c r="N469" s="173"/>
      <c r="O469" s="173"/>
      <c r="P469" s="173"/>
      <c r="Q469" s="173"/>
      <c r="CK469" s="173"/>
      <c r="CL469" s="173"/>
      <c r="CM469" s="173"/>
      <c r="CN469" s="173"/>
      <c r="CO469" s="173"/>
      <c r="CP469" s="173"/>
      <c r="CQ469" s="173"/>
      <c r="CR469" s="173"/>
      <c r="CS469" s="173"/>
      <c r="CT469" s="173"/>
      <c r="CU469" s="173"/>
      <c r="CV469" s="173"/>
      <c r="CW469" s="173"/>
      <c r="CX469" s="173"/>
      <c r="CY469" s="173"/>
      <c r="CZ469" s="173"/>
      <c r="DA469" s="173"/>
      <c r="DB469" s="173"/>
      <c r="DC469" s="173"/>
      <c r="DD469" s="173"/>
      <c r="DE469" s="173"/>
      <c r="DF469" s="173"/>
      <c r="DG469" s="173"/>
      <c r="DH469" s="173"/>
      <c r="DI469" s="173"/>
      <c r="DJ469" s="173"/>
      <c r="DK469" s="159"/>
      <c r="DL469" s="159"/>
      <c r="DM469" s="159"/>
      <c r="DN469" s="159"/>
      <c r="DO469" s="159"/>
      <c r="DP469" s="159"/>
      <c r="DQ469" s="159"/>
      <c r="DR469" s="159"/>
      <c r="DS469" s="159"/>
      <c r="DT469" s="159"/>
      <c r="DU469" s="159"/>
      <c r="DV469" s="159"/>
      <c r="DW469" s="159"/>
      <c r="DX469" s="159"/>
    </row>
    <row r="470" spans="1:128" s="176" customFormat="1" ht="15">
      <c r="A470" s="173"/>
      <c r="B470" s="173"/>
      <c r="C470" s="174"/>
      <c r="D470" s="174"/>
      <c r="E470" s="174"/>
      <c r="F470" s="173"/>
      <c r="G470" s="173"/>
      <c r="H470" s="173"/>
      <c r="I470" s="173"/>
      <c r="J470" s="173"/>
      <c r="K470" s="173"/>
      <c r="L470" s="173"/>
      <c r="M470" s="173"/>
      <c r="N470" s="173"/>
      <c r="O470" s="173"/>
      <c r="P470" s="173"/>
      <c r="Q470" s="173"/>
      <c r="CK470" s="173"/>
      <c r="CL470" s="173"/>
      <c r="CM470" s="173"/>
      <c r="CN470" s="173"/>
      <c r="CO470" s="173"/>
      <c r="CP470" s="173"/>
      <c r="CQ470" s="173"/>
      <c r="CR470" s="173"/>
      <c r="CS470" s="173"/>
      <c r="CT470" s="173"/>
      <c r="CU470" s="173"/>
      <c r="CV470" s="173"/>
      <c r="CW470" s="173"/>
      <c r="CX470" s="173"/>
      <c r="CY470" s="173"/>
      <c r="CZ470" s="173"/>
      <c r="DA470" s="173"/>
      <c r="DB470" s="173"/>
      <c r="DC470" s="173"/>
      <c r="DD470" s="173"/>
      <c r="DE470" s="173"/>
      <c r="DF470" s="173"/>
      <c r="DG470" s="173"/>
      <c r="DH470" s="173"/>
      <c r="DI470" s="173"/>
      <c r="DJ470" s="173"/>
      <c r="DK470" s="159"/>
      <c r="DL470" s="159"/>
      <c r="DM470" s="159"/>
      <c r="DN470" s="159"/>
      <c r="DO470" s="159"/>
      <c r="DP470" s="159"/>
      <c r="DQ470" s="159"/>
      <c r="DR470" s="159"/>
      <c r="DS470" s="159"/>
      <c r="DT470" s="159"/>
      <c r="DU470" s="159"/>
      <c r="DV470" s="159"/>
      <c r="DW470" s="159"/>
      <c r="DX470" s="159"/>
    </row>
    <row r="471" spans="1:128" s="176" customFormat="1" ht="15">
      <c r="A471" s="173"/>
      <c r="B471" s="173"/>
      <c r="C471" s="174"/>
      <c r="D471" s="174"/>
      <c r="E471" s="174"/>
      <c r="F471" s="173"/>
      <c r="G471" s="173"/>
      <c r="H471" s="173"/>
      <c r="I471" s="173"/>
      <c r="J471" s="173"/>
      <c r="K471" s="173"/>
      <c r="L471" s="173"/>
      <c r="M471" s="173"/>
      <c r="N471" s="173"/>
      <c r="O471" s="173"/>
      <c r="P471" s="173"/>
      <c r="Q471" s="173"/>
      <c r="CK471" s="173"/>
      <c r="CL471" s="173"/>
      <c r="CM471" s="173"/>
      <c r="CN471" s="173"/>
      <c r="CO471" s="173"/>
      <c r="CP471" s="173"/>
      <c r="CQ471" s="173"/>
      <c r="CR471" s="173"/>
      <c r="CS471" s="173"/>
      <c r="CT471" s="173"/>
      <c r="CU471" s="173"/>
      <c r="CV471" s="173"/>
      <c r="CW471" s="173"/>
      <c r="CX471" s="173"/>
      <c r="CY471" s="173"/>
      <c r="CZ471" s="173"/>
      <c r="DA471" s="173"/>
      <c r="DB471" s="173"/>
      <c r="DC471" s="173"/>
      <c r="DD471" s="173"/>
      <c r="DE471" s="173"/>
      <c r="DF471" s="173"/>
      <c r="DG471" s="173"/>
      <c r="DH471" s="173"/>
      <c r="DI471" s="173"/>
      <c r="DJ471" s="173"/>
      <c r="DK471" s="159"/>
      <c r="DL471" s="159"/>
      <c r="DM471" s="159"/>
      <c r="DN471" s="159"/>
      <c r="DO471" s="159"/>
      <c r="DP471" s="159"/>
      <c r="DQ471" s="159"/>
      <c r="DR471" s="159"/>
      <c r="DS471" s="159"/>
      <c r="DT471" s="159"/>
      <c r="DU471" s="159"/>
      <c r="DV471" s="159"/>
      <c r="DW471" s="159"/>
      <c r="DX471" s="159"/>
    </row>
    <row r="472" spans="1:128" s="176" customFormat="1" ht="15">
      <c r="A472" s="173"/>
      <c r="B472" s="173"/>
      <c r="C472" s="174"/>
      <c r="D472" s="174"/>
      <c r="E472" s="174"/>
      <c r="F472" s="173"/>
      <c r="G472" s="173"/>
      <c r="H472" s="173"/>
      <c r="I472" s="173"/>
      <c r="J472" s="173"/>
      <c r="K472" s="173"/>
      <c r="L472" s="173"/>
      <c r="M472" s="173"/>
      <c r="N472" s="173"/>
      <c r="O472" s="173"/>
      <c r="P472" s="173"/>
      <c r="Q472" s="173"/>
      <c r="CK472" s="173"/>
      <c r="CL472" s="173"/>
      <c r="CM472" s="173"/>
      <c r="CN472" s="173"/>
      <c r="CO472" s="173"/>
      <c r="CP472" s="173"/>
      <c r="CQ472" s="173"/>
      <c r="CR472" s="173"/>
      <c r="CS472" s="173"/>
      <c r="CT472" s="173"/>
      <c r="CU472" s="173"/>
      <c r="CV472" s="173"/>
      <c r="CW472" s="173"/>
      <c r="CX472" s="173"/>
      <c r="CY472" s="173"/>
      <c r="CZ472" s="173"/>
      <c r="DA472" s="173"/>
      <c r="DB472" s="173"/>
      <c r="DC472" s="173"/>
      <c r="DD472" s="173"/>
      <c r="DE472" s="173"/>
      <c r="DF472" s="173"/>
      <c r="DG472" s="173"/>
      <c r="DH472" s="173"/>
      <c r="DI472" s="173"/>
      <c r="DJ472" s="173"/>
      <c r="DK472" s="159"/>
      <c r="DL472" s="159"/>
      <c r="DM472" s="159"/>
      <c r="DN472" s="159"/>
      <c r="DO472" s="159"/>
      <c r="DP472" s="159"/>
      <c r="DQ472" s="159"/>
      <c r="DR472" s="159"/>
      <c r="DS472" s="159"/>
      <c r="DT472" s="159"/>
      <c r="DU472" s="159"/>
      <c r="DV472" s="159"/>
      <c r="DW472" s="159"/>
      <c r="DX472" s="159"/>
    </row>
    <row r="473" spans="1:128" s="176" customFormat="1" ht="15">
      <c r="A473" s="173"/>
      <c r="B473" s="173"/>
      <c r="C473" s="174"/>
      <c r="D473" s="174"/>
      <c r="E473" s="174"/>
      <c r="F473" s="173"/>
      <c r="G473" s="173"/>
      <c r="H473" s="173"/>
      <c r="I473" s="173"/>
      <c r="J473" s="173"/>
      <c r="K473" s="173"/>
      <c r="L473" s="173"/>
      <c r="M473" s="173"/>
      <c r="N473" s="173"/>
      <c r="O473" s="173"/>
      <c r="P473" s="173"/>
      <c r="Q473" s="173"/>
      <c r="CK473" s="173"/>
      <c r="CL473" s="173"/>
      <c r="CM473" s="173"/>
      <c r="CN473" s="173"/>
      <c r="CO473" s="173"/>
      <c r="CP473" s="173"/>
      <c r="CQ473" s="173"/>
      <c r="CR473" s="173"/>
      <c r="CS473" s="173"/>
      <c r="CT473" s="173"/>
      <c r="CU473" s="173"/>
      <c r="CV473" s="173"/>
      <c r="CW473" s="173"/>
      <c r="CX473" s="173"/>
      <c r="CY473" s="173"/>
      <c r="CZ473" s="173"/>
      <c r="DA473" s="173"/>
      <c r="DB473" s="173"/>
      <c r="DC473" s="173"/>
      <c r="DD473" s="173"/>
      <c r="DE473" s="173"/>
      <c r="DF473" s="173"/>
      <c r="DG473" s="173"/>
      <c r="DH473" s="173"/>
      <c r="DI473" s="173"/>
      <c r="DJ473" s="173"/>
      <c r="DK473" s="159"/>
      <c r="DL473" s="159"/>
      <c r="DM473" s="159"/>
      <c r="DN473" s="159"/>
      <c r="DO473" s="159"/>
      <c r="DP473" s="159"/>
      <c r="DQ473" s="159"/>
      <c r="DR473" s="159"/>
      <c r="DS473" s="159"/>
      <c r="DT473" s="159"/>
      <c r="DU473" s="159"/>
      <c r="DV473" s="159"/>
      <c r="DW473" s="159"/>
      <c r="DX473" s="159"/>
    </row>
    <row r="474" spans="1:128" s="176" customFormat="1" ht="15">
      <c r="A474" s="173"/>
      <c r="B474" s="173"/>
      <c r="C474" s="174"/>
      <c r="D474" s="174"/>
      <c r="E474" s="174"/>
      <c r="F474" s="173"/>
      <c r="G474" s="173"/>
      <c r="H474" s="173"/>
      <c r="I474" s="173"/>
      <c r="J474" s="173"/>
      <c r="K474" s="173"/>
      <c r="L474" s="173"/>
      <c r="M474" s="173"/>
      <c r="N474" s="173"/>
      <c r="O474" s="173"/>
      <c r="P474" s="173"/>
      <c r="Q474" s="173"/>
      <c r="CK474" s="173"/>
      <c r="CL474" s="173"/>
      <c r="CM474" s="173"/>
      <c r="CN474" s="173"/>
      <c r="CO474" s="173"/>
      <c r="CP474" s="173"/>
      <c r="CQ474" s="173"/>
      <c r="CR474" s="173"/>
      <c r="CS474" s="173"/>
      <c r="CT474" s="173"/>
      <c r="CU474" s="173"/>
      <c r="CV474" s="173"/>
      <c r="CW474" s="173"/>
      <c r="CX474" s="173"/>
      <c r="CY474" s="173"/>
      <c r="CZ474" s="173"/>
      <c r="DA474" s="173"/>
      <c r="DB474" s="173"/>
      <c r="DC474" s="173"/>
      <c r="DD474" s="173"/>
      <c r="DE474" s="173"/>
      <c r="DF474" s="173"/>
      <c r="DG474" s="173"/>
      <c r="DH474" s="173"/>
      <c r="DI474" s="173"/>
      <c r="DJ474" s="173"/>
      <c r="DK474" s="159"/>
      <c r="DL474" s="159"/>
      <c r="DM474" s="159"/>
      <c r="DN474" s="159"/>
      <c r="DO474" s="159"/>
      <c r="DP474" s="159"/>
      <c r="DQ474" s="159"/>
      <c r="DR474" s="159"/>
      <c r="DS474" s="159"/>
      <c r="DT474" s="159"/>
      <c r="DU474" s="159"/>
      <c r="DV474" s="159"/>
      <c r="DW474" s="159"/>
      <c r="DX474" s="159"/>
    </row>
    <row r="475" spans="1:128" s="176" customFormat="1" ht="15">
      <c r="A475" s="173"/>
      <c r="B475" s="173"/>
      <c r="C475" s="174"/>
      <c r="D475" s="174"/>
      <c r="E475" s="174"/>
      <c r="F475" s="173"/>
      <c r="G475" s="173"/>
      <c r="H475" s="173"/>
      <c r="I475" s="173"/>
      <c r="J475" s="173"/>
      <c r="K475" s="173"/>
      <c r="L475" s="173"/>
      <c r="M475" s="173"/>
      <c r="N475" s="173"/>
      <c r="O475" s="173"/>
      <c r="P475" s="173"/>
      <c r="Q475" s="173"/>
      <c r="CK475" s="173"/>
      <c r="CL475" s="173"/>
      <c r="CM475" s="173"/>
      <c r="CN475" s="173"/>
      <c r="CO475" s="173"/>
      <c r="CP475" s="173"/>
      <c r="CQ475" s="173"/>
      <c r="CR475" s="173"/>
      <c r="CS475" s="173"/>
      <c r="CT475" s="173"/>
      <c r="CU475" s="173"/>
      <c r="CV475" s="173"/>
      <c r="CW475" s="173"/>
      <c r="CX475" s="173"/>
      <c r="CY475" s="173"/>
      <c r="CZ475" s="173"/>
      <c r="DA475" s="173"/>
      <c r="DB475" s="173"/>
      <c r="DC475" s="173"/>
      <c r="DD475" s="173"/>
      <c r="DE475" s="173"/>
      <c r="DF475" s="173"/>
      <c r="DG475" s="173"/>
      <c r="DH475" s="173"/>
      <c r="DI475" s="173"/>
      <c r="DJ475" s="173"/>
      <c r="DK475" s="159"/>
      <c r="DL475" s="159"/>
      <c r="DM475" s="159"/>
      <c r="DN475" s="159"/>
      <c r="DO475" s="159"/>
      <c r="DP475" s="159"/>
      <c r="DQ475" s="159"/>
      <c r="DR475" s="159"/>
      <c r="DS475" s="159"/>
      <c r="DT475" s="159"/>
      <c r="DU475" s="159"/>
      <c r="DV475" s="159"/>
      <c r="DW475" s="159"/>
      <c r="DX475" s="159"/>
    </row>
    <row r="476" spans="1:128" s="176" customFormat="1" ht="15">
      <c r="A476" s="173"/>
      <c r="B476" s="173"/>
      <c r="C476" s="174"/>
      <c r="D476" s="174"/>
      <c r="E476" s="174"/>
      <c r="F476" s="173"/>
      <c r="G476" s="173"/>
      <c r="H476" s="173"/>
      <c r="I476" s="173"/>
      <c r="J476" s="173"/>
      <c r="K476" s="173"/>
      <c r="L476" s="173"/>
      <c r="M476" s="173"/>
      <c r="N476" s="173"/>
      <c r="O476" s="173"/>
      <c r="P476" s="173"/>
      <c r="Q476" s="173"/>
      <c r="CK476" s="173"/>
      <c r="CL476" s="173"/>
      <c r="CM476" s="173"/>
      <c r="CN476" s="173"/>
      <c r="CO476" s="173"/>
      <c r="CP476" s="173"/>
      <c r="CQ476" s="173"/>
      <c r="CR476" s="173"/>
      <c r="CS476" s="173"/>
      <c r="CT476" s="173"/>
      <c r="CU476" s="173"/>
      <c r="CV476" s="173"/>
      <c r="CW476" s="173"/>
      <c r="CX476" s="173"/>
      <c r="CY476" s="173"/>
      <c r="CZ476" s="173"/>
      <c r="DA476" s="173"/>
      <c r="DB476" s="173"/>
      <c r="DC476" s="173"/>
      <c r="DD476" s="173"/>
      <c r="DE476" s="173"/>
      <c r="DF476" s="173"/>
      <c r="DG476" s="173"/>
      <c r="DH476" s="173"/>
      <c r="DI476" s="173"/>
      <c r="DJ476" s="173"/>
      <c r="DK476" s="159"/>
      <c r="DL476" s="159"/>
      <c r="DM476" s="159"/>
      <c r="DN476" s="159"/>
      <c r="DO476" s="159"/>
      <c r="DP476" s="159"/>
      <c r="DQ476" s="159"/>
      <c r="DR476" s="159"/>
      <c r="DS476" s="159"/>
      <c r="DT476" s="159"/>
      <c r="DU476" s="159"/>
      <c r="DV476" s="159"/>
      <c r="DW476" s="159"/>
      <c r="DX476" s="159"/>
    </row>
    <row r="477" spans="1:128" s="176" customFormat="1" ht="15">
      <c r="A477" s="173"/>
      <c r="B477" s="173"/>
      <c r="C477" s="174"/>
      <c r="D477" s="174"/>
      <c r="E477" s="174"/>
      <c r="F477" s="173"/>
      <c r="G477" s="173"/>
      <c r="H477" s="173"/>
      <c r="I477" s="173"/>
      <c r="J477" s="173"/>
      <c r="K477" s="173"/>
      <c r="L477" s="173"/>
      <c r="M477" s="173"/>
      <c r="N477" s="173"/>
      <c r="O477" s="173"/>
      <c r="P477" s="173"/>
      <c r="Q477" s="173"/>
      <c r="CK477" s="173"/>
      <c r="CL477" s="173"/>
      <c r="CM477" s="173"/>
      <c r="CN477" s="173"/>
      <c r="CO477" s="173"/>
      <c r="CP477" s="173"/>
      <c r="CQ477" s="173"/>
      <c r="CR477" s="173"/>
      <c r="CS477" s="173"/>
      <c r="CT477" s="173"/>
      <c r="CU477" s="173"/>
      <c r="CV477" s="173"/>
      <c r="CW477" s="173"/>
      <c r="CX477" s="173"/>
      <c r="CY477" s="173"/>
      <c r="CZ477" s="173"/>
      <c r="DA477" s="173"/>
      <c r="DB477" s="173"/>
      <c r="DC477" s="173"/>
      <c r="DD477" s="173"/>
      <c r="DE477" s="173"/>
      <c r="DF477" s="173"/>
      <c r="DG477" s="173"/>
      <c r="DH477" s="173"/>
      <c r="DI477" s="173"/>
      <c r="DJ477" s="173"/>
      <c r="DK477" s="159"/>
      <c r="DL477" s="159"/>
      <c r="DM477" s="159"/>
      <c r="DN477" s="159"/>
      <c r="DO477" s="159"/>
      <c r="DP477" s="159"/>
      <c r="DQ477" s="159"/>
      <c r="DR477" s="159"/>
      <c r="DS477" s="159"/>
      <c r="DT477" s="159"/>
      <c r="DU477" s="159"/>
      <c r="DV477" s="159"/>
      <c r="DW477" s="159"/>
      <c r="DX477" s="159"/>
    </row>
    <row r="478" spans="1:128" s="176" customFormat="1" ht="15">
      <c r="A478" s="173"/>
      <c r="B478" s="173"/>
      <c r="C478" s="174"/>
      <c r="D478" s="174"/>
      <c r="E478" s="174"/>
      <c r="F478" s="173"/>
      <c r="G478" s="173"/>
      <c r="H478" s="173"/>
      <c r="I478" s="173"/>
      <c r="J478" s="173"/>
      <c r="K478" s="173"/>
      <c r="L478" s="173"/>
      <c r="M478" s="173"/>
      <c r="N478" s="173"/>
      <c r="O478" s="173"/>
      <c r="P478" s="173"/>
      <c r="Q478" s="173"/>
      <c r="CK478" s="173"/>
      <c r="CL478" s="173"/>
      <c r="CM478" s="173"/>
      <c r="CN478" s="173"/>
      <c r="CO478" s="173"/>
      <c r="CP478" s="173"/>
      <c r="CQ478" s="173"/>
      <c r="CR478" s="173"/>
      <c r="CS478" s="173"/>
      <c r="CT478" s="173"/>
      <c r="CU478" s="173"/>
      <c r="CV478" s="173"/>
      <c r="CW478" s="173"/>
      <c r="CX478" s="173"/>
      <c r="CY478" s="173"/>
      <c r="CZ478" s="173"/>
      <c r="DA478" s="173"/>
      <c r="DB478" s="173"/>
      <c r="DC478" s="173"/>
      <c r="DD478" s="173"/>
      <c r="DE478" s="173"/>
      <c r="DF478" s="173"/>
      <c r="DG478" s="173"/>
      <c r="DH478" s="173"/>
      <c r="DI478" s="173"/>
      <c r="DJ478" s="173"/>
      <c r="DK478" s="159"/>
      <c r="DL478" s="159"/>
      <c r="DM478" s="159"/>
      <c r="DN478" s="159"/>
      <c r="DO478" s="159"/>
      <c r="DP478" s="159"/>
      <c r="DQ478" s="159"/>
      <c r="DR478" s="159"/>
      <c r="DS478" s="159"/>
      <c r="DT478" s="159"/>
      <c r="DU478" s="159"/>
      <c r="DV478" s="159"/>
      <c r="DW478" s="159"/>
      <c r="DX478" s="159"/>
    </row>
    <row r="479" spans="1:128" s="176" customFormat="1" ht="15">
      <c r="A479" s="173"/>
      <c r="B479" s="173"/>
      <c r="C479" s="174"/>
      <c r="D479" s="174"/>
      <c r="E479" s="174"/>
      <c r="F479" s="173"/>
      <c r="G479" s="173"/>
      <c r="H479" s="173"/>
      <c r="I479" s="173"/>
      <c r="J479" s="173"/>
      <c r="K479" s="173"/>
      <c r="L479" s="173"/>
      <c r="M479" s="173"/>
      <c r="N479" s="173"/>
      <c r="O479" s="173"/>
      <c r="P479" s="173"/>
      <c r="Q479" s="173"/>
      <c r="CK479" s="173"/>
      <c r="CL479" s="173"/>
      <c r="CM479" s="173"/>
      <c r="CN479" s="173"/>
      <c r="CO479" s="173"/>
      <c r="CP479" s="173"/>
      <c r="CQ479" s="173"/>
      <c r="CR479" s="173"/>
      <c r="CS479" s="173"/>
      <c r="CT479" s="173"/>
      <c r="CU479" s="173"/>
      <c r="CV479" s="173"/>
      <c r="CW479" s="173"/>
      <c r="CX479" s="173"/>
      <c r="CY479" s="173"/>
      <c r="CZ479" s="173"/>
      <c r="DA479" s="173"/>
      <c r="DB479" s="173"/>
      <c r="DC479" s="173"/>
      <c r="DD479" s="173"/>
      <c r="DE479" s="173"/>
      <c r="DF479" s="173"/>
      <c r="DG479" s="173"/>
      <c r="DH479" s="173"/>
      <c r="DI479" s="173"/>
      <c r="DJ479" s="173"/>
      <c r="DK479" s="159"/>
      <c r="DL479" s="159"/>
      <c r="DM479" s="159"/>
      <c r="DN479" s="159"/>
      <c r="DO479" s="159"/>
      <c r="DP479" s="159"/>
      <c r="DQ479" s="159"/>
      <c r="DR479" s="159"/>
      <c r="DS479" s="159"/>
      <c r="DT479" s="159"/>
      <c r="DU479" s="159"/>
      <c r="DV479" s="159"/>
      <c r="DW479" s="159"/>
      <c r="DX479" s="159"/>
    </row>
    <row r="480" spans="1:128" s="176" customFormat="1" ht="15">
      <c r="A480" s="173"/>
      <c r="B480" s="173"/>
      <c r="C480" s="174"/>
      <c r="D480" s="174"/>
      <c r="E480" s="174"/>
      <c r="F480" s="173"/>
      <c r="G480" s="173"/>
      <c r="H480" s="173"/>
      <c r="I480" s="173"/>
      <c r="J480" s="173"/>
      <c r="K480" s="173"/>
      <c r="L480" s="173"/>
      <c r="M480" s="173"/>
      <c r="N480" s="173"/>
      <c r="O480" s="173"/>
      <c r="P480" s="173"/>
      <c r="Q480" s="173"/>
      <c r="CK480" s="173"/>
      <c r="CL480" s="173"/>
      <c r="CM480" s="173"/>
      <c r="CN480" s="173"/>
      <c r="CO480" s="173"/>
      <c r="CP480" s="173"/>
      <c r="CQ480" s="173"/>
      <c r="CR480" s="173"/>
      <c r="CS480" s="173"/>
      <c r="CT480" s="173"/>
      <c r="CU480" s="173"/>
      <c r="CV480" s="173"/>
      <c r="CW480" s="173"/>
      <c r="CX480" s="173"/>
      <c r="CY480" s="173"/>
      <c r="CZ480" s="173"/>
      <c r="DA480" s="173"/>
      <c r="DB480" s="173"/>
      <c r="DC480" s="173"/>
      <c r="DD480" s="173"/>
      <c r="DE480" s="173"/>
      <c r="DF480" s="173"/>
      <c r="DG480" s="173"/>
      <c r="DH480" s="173"/>
      <c r="DI480" s="173"/>
      <c r="DJ480" s="173"/>
      <c r="DK480" s="159"/>
      <c r="DL480" s="159"/>
      <c r="DM480" s="159"/>
      <c r="DN480" s="159"/>
      <c r="DO480" s="159"/>
      <c r="DP480" s="159"/>
      <c r="DQ480" s="159"/>
      <c r="DR480" s="159"/>
      <c r="DS480" s="159"/>
      <c r="DT480" s="159"/>
      <c r="DU480" s="159"/>
      <c r="DV480" s="159"/>
      <c r="DW480" s="159"/>
      <c r="DX480" s="159"/>
    </row>
    <row r="481" spans="1:128" s="176" customFormat="1" ht="15">
      <c r="A481" s="173"/>
      <c r="B481" s="173"/>
      <c r="C481" s="174"/>
      <c r="D481" s="174"/>
      <c r="E481" s="174"/>
      <c r="F481" s="173"/>
      <c r="G481" s="173"/>
      <c r="H481" s="173"/>
      <c r="I481" s="173"/>
      <c r="J481" s="173"/>
      <c r="K481" s="173"/>
      <c r="L481" s="173"/>
      <c r="M481" s="173"/>
      <c r="N481" s="173"/>
      <c r="O481" s="173"/>
      <c r="P481" s="173"/>
      <c r="Q481" s="173"/>
      <c r="CK481" s="173"/>
      <c r="CL481" s="173"/>
      <c r="CM481" s="173"/>
      <c r="CN481" s="173"/>
      <c r="CO481" s="173"/>
      <c r="CP481" s="173"/>
      <c r="CQ481" s="173"/>
      <c r="CR481" s="173"/>
      <c r="CS481" s="173"/>
      <c r="CT481" s="173"/>
      <c r="CU481" s="173"/>
      <c r="CV481" s="173"/>
      <c r="CW481" s="173"/>
      <c r="CX481" s="173"/>
      <c r="CY481" s="173"/>
      <c r="CZ481" s="173"/>
      <c r="DA481" s="173"/>
      <c r="DB481" s="173"/>
      <c r="DC481" s="173"/>
      <c r="DD481" s="173"/>
      <c r="DE481" s="173"/>
      <c r="DF481" s="173"/>
      <c r="DG481" s="173"/>
      <c r="DH481" s="173"/>
      <c r="DI481" s="173"/>
      <c r="DJ481" s="173"/>
      <c r="DK481" s="159"/>
      <c r="DL481" s="159"/>
      <c r="DM481" s="159"/>
      <c r="DN481" s="159"/>
      <c r="DO481" s="159"/>
      <c r="DP481" s="159"/>
      <c r="DQ481" s="159"/>
      <c r="DR481" s="159"/>
      <c r="DS481" s="159"/>
      <c r="DT481" s="159"/>
      <c r="DU481" s="159"/>
      <c r="DV481" s="159"/>
      <c r="DW481" s="159"/>
      <c r="DX481" s="159"/>
    </row>
    <row r="482" spans="1:128" s="176" customFormat="1" ht="15">
      <c r="A482" s="173"/>
      <c r="B482" s="173"/>
      <c r="C482" s="174"/>
      <c r="D482" s="174"/>
      <c r="E482" s="174"/>
      <c r="F482" s="173"/>
      <c r="G482" s="173"/>
      <c r="H482" s="173"/>
      <c r="I482" s="173"/>
      <c r="J482" s="173"/>
      <c r="K482" s="173"/>
      <c r="L482" s="173"/>
      <c r="M482" s="173"/>
      <c r="N482" s="173"/>
      <c r="O482" s="173"/>
      <c r="P482" s="173"/>
      <c r="Q482" s="173"/>
      <c r="CK482" s="173"/>
      <c r="CL482" s="173"/>
      <c r="CM482" s="173"/>
      <c r="CN482" s="173"/>
      <c r="CO482" s="173"/>
      <c r="CP482" s="173"/>
      <c r="CQ482" s="173"/>
      <c r="CR482" s="173"/>
      <c r="CS482" s="173"/>
      <c r="CT482" s="173"/>
      <c r="CU482" s="173"/>
      <c r="CV482" s="173"/>
      <c r="CW482" s="173"/>
      <c r="CX482" s="173"/>
      <c r="CY482" s="173"/>
      <c r="CZ482" s="173"/>
      <c r="DA482" s="173"/>
      <c r="DB482" s="173"/>
      <c r="DC482" s="173"/>
      <c r="DD482" s="173"/>
      <c r="DE482" s="173"/>
      <c r="DF482" s="173"/>
      <c r="DG482" s="173"/>
      <c r="DH482" s="173"/>
      <c r="DI482" s="173"/>
      <c r="DJ482" s="173"/>
      <c r="DK482" s="159"/>
      <c r="DL482" s="159"/>
      <c r="DM482" s="159"/>
      <c r="DN482" s="159"/>
      <c r="DO482" s="159"/>
      <c r="DP482" s="159"/>
      <c r="DQ482" s="159"/>
      <c r="DR482" s="159"/>
      <c r="DS482" s="159"/>
      <c r="DT482" s="159"/>
      <c r="DU482" s="159"/>
      <c r="DV482" s="159"/>
      <c r="DW482" s="159"/>
      <c r="DX482" s="159"/>
    </row>
    <row r="483" spans="1:128" s="176" customFormat="1" ht="15">
      <c r="A483" s="173"/>
      <c r="B483" s="173"/>
      <c r="C483" s="174"/>
      <c r="D483" s="174"/>
      <c r="E483" s="174"/>
      <c r="F483" s="173"/>
      <c r="G483" s="173"/>
      <c r="H483" s="173"/>
      <c r="I483" s="173"/>
      <c r="J483" s="173"/>
      <c r="K483" s="173"/>
      <c r="L483" s="173"/>
      <c r="M483" s="173"/>
      <c r="N483" s="173"/>
      <c r="O483" s="173"/>
      <c r="P483" s="173"/>
      <c r="Q483" s="173"/>
      <c r="CK483" s="173"/>
      <c r="CL483" s="173"/>
      <c r="CM483" s="173"/>
      <c r="CN483" s="173"/>
      <c r="CO483" s="173"/>
      <c r="CP483" s="173"/>
      <c r="CQ483" s="173"/>
      <c r="CR483" s="173"/>
      <c r="CS483" s="173"/>
      <c r="CT483" s="173"/>
      <c r="CU483" s="173"/>
      <c r="CV483" s="173"/>
      <c r="CW483" s="173"/>
      <c r="CX483" s="173"/>
      <c r="CY483" s="173"/>
      <c r="CZ483" s="173"/>
      <c r="DA483" s="173"/>
      <c r="DB483" s="173"/>
      <c r="DC483" s="173"/>
      <c r="DD483" s="173"/>
      <c r="DE483" s="173"/>
      <c r="DF483" s="173"/>
      <c r="DG483" s="173"/>
      <c r="DH483" s="173"/>
      <c r="DI483" s="173"/>
      <c r="DJ483" s="173"/>
      <c r="DK483" s="159"/>
      <c r="DL483" s="159"/>
      <c r="DM483" s="159"/>
      <c r="DN483" s="159"/>
      <c r="DO483" s="159"/>
      <c r="DP483" s="159"/>
      <c r="DQ483" s="159"/>
      <c r="DR483" s="159"/>
      <c r="DS483" s="159"/>
      <c r="DT483" s="159"/>
      <c r="DU483" s="159"/>
      <c r="DV483" s="159"/>
      <c r="DW483" s="159"/>
      <c r="DX483" s="159"/>
    </row>
    <row r="484" spans="1:128" s="176" customFormat="1" ht="15">
      <c r="A484" s="173"/>
      <c r="B484" s="173"/>
      <c r="C484" s="174"/>
      <c r="D484" s="174"/>
      <c r="E484" s="174"/>
      <c r="F484" s="173"/>
      <c r="G484" s="173"/>
      <c r="H484" s="173"/>
      <c r="I484" s="173"/>
      <c r="J484" s="173"/>
      <c r="K484" s="173"/>
      <c r="L484" s="173"/>
      <c r="M484" s="173"/>
      <c r="N484" s="173"/>
      <c r="O484" s="173"/>
      <c r="P484" s="173"/>
      <c r="Q484" s="173"/>
      <c r="CK484" s="173"/>
      <c r="CL484" s="173"/>
      <c r="CM484" s="173"/>
      <c r="CN484" s="173"/>
      <c r="CO484" s="173"/>
      <c r="CP484" s="173"/>
      <c r="CQ484" s="173"/>
      <c r="CR484" s="173"/>
      <c r="CS484" s="173"/>
      <c r="CT484" s="173"/>
      <c r="CU484" s="173"/>
      <c r="CV484" s="173"/>
      <c r="CW484" s="173"/>
      <c r="CX484" s="173"/>
      <c r="CY484" s="173"/>
      <c r="CZ484" s="173"/>
      <c r="DA484" s="173"/>
      <c r="DB484" s="173"/>
      <c r="DC484" s="173"/>
      <c r="DD484" s="173"/>
      <c r="DE484" s="173"/>
      <c r="DF484" s="173"/>
      <c r="DG484" s="173"/>
      <c r="DH484" s="173"/>
      <c r="DI484" s="173"/>
      <c r="DJ484" s="173"/>
      <c r="DK484" s="159"/>
      <c r="DL484" s="159"/>
      <c r="DM484" s="159"/>
      <c r="DN484" s="159"/>
      <c r="DO484" s="159"/>
      <c r="DP484" s="159"/>
      <c r="DQ484" s="159"/>
      <c r="DR484" s="159"/>
      <c r="DS484" s="159"/>
      <c r="DT484" s="159"/>
      <c r="DU484" s="159"/>
      <c r="DV484" s="159"/>
      <c r="DW484" s="159"/>
      <c r="DX484" s="159"/>
    </row>
    <row r="485" spans="1:128" s="176" customFormat="1" ht="15">
      <c r="A485" s="173"/>
      <c r="B485" s="173"/>
      <c r="C485" s="174"/>
      <c r="D485" s="174"/>
      <c r="E485" s="174"/>
      <c r="F485" s="173"/>
      <c r="G485" s="173"/>
      <c r="H485" s="173"/>
      <c r="I485" s="173"/>
      <c r="J485" s="173"/>
      <c r="K485" s="173"/>
      <c r="L485" s="173"/>
      <c r="M485" s="173"/>
      <c r="N485" s="173"/>
      <c r="O485" s="173"/>
      <c r="P485" s="173"/>
      <c r="Q485" s="173"/>
      <c r="CK485" s="173"/>
      <c r="CL485" s="173"/>
      <c r="CM485" s="173"/>
      <c r="CN485" s="173"/>
      <c r="CO485" s="173"/>
      <c r="CP485" s="173"/>
      <c r="CQ485" s="173"/>
      <c r="CR485" s="173"/>
      <c r="CS485" s="173"/>
      <c r="CT485" s="173"/>
      <c r="CU485" s="173"/>
      <c r="CV485" s="173"/>
      <c r="CW485" s="173"/>
      <c r="CX485" s="173"/>
      <c r="CY485" s="173"/>
      <c r="CZ485" s="173"/>
      <c r="DA485" s="173"/>
      <c r="DB485" s="173"/>
      <c r="DC485" s="173"/>
      <c r="DD485" s="173"/>
      <c r="DE485" s="173"/>
      <c r="DF485" s="173"/>
      <c r="DG485" s="173"/>
      <c r="DH485" s="173"/>
      <c r="DI485" s="173"/>
      <c r="DJ485" s="173"/>
      <c r="DK485" s="159"/>
      <c r="DL485" s="159"/>
      <c r="DM485" s="159"/>
      <c r="DN485" s="159"/>
      <c r="DO485" s="159"/>
      <c r="DP485" s="159"/>
      <c r="DQ485" s="159"/>
      <c r="DR485" s="159"/>
      <c r="DS485" s="159"/>
      <c r="DT485" s="159"/>
      <c r="DU485" s="159"/>
      <c r="DV485" s="159"/>
      <c r="DW485" s="159"/>
      <c r="DX485" s="159"/>
    </row>
    <row r="486" spans="1:128" s="176" customFormat="1" ht="15">
      <c r="A486" s="173"/>
      <c r="B486" s="173"/>
      <c r="C486" s="174"/>
      <c r="D486" s="174"/>
      <c r="E486" s="174"/>
      <c r="F486" s="173"/>
      <c r="G486" s="173"/>
      <c r="H486" s="173"/>
      <c r="I486" s="173"/>
      <c r="J486" s="173"/>
      <c r="K486" s="173"/>
      <c r="L486" s="173"/>
      <c r="M486" s="173"/>
      <c r="N486" s="173"/>
      <c r="O486" s="173"/>
      <c r="P486" s="173"/>
      <c r="Q486" s="173"/>
      <c r="CK486" s="173"/>
      <c r="CL486" s="173"/>
      <c r="CM486" s="173"/>
      <c r="CN486" s="173"/>
      <c r="CO486" s="173"/>
      <c r="CP486" s="173"/>
      <c r="CQ486" s="173"/>
      <c r="CR486" s="173"/>
      <c r="CS486" s="173"/>
      <c r="CT486" s="173"/>
      <c r="CU486" s="173"/>
      <c r="CV486" s="173"/>
      <c r="CW486" s="173"/>
      <c r="CX486" s="173"/>
      <c r="CY486" s="173"/>
      <c r="CZ486" s="173"/>
      <c r="DA486" s="173"/>
      <c r="DB486" s="173"/>
      <c r="DC486" s="173"/>
      <c r="DD486" s="173"/>
      <c r="DE486" s="173"/>
      <c r="DF486" s="173"/>
      <c r="DG486" s="173"/>
      <c r="DH486" s="173"/>
      <c r="DI486" s="173"/>
      <c r="DJ486" s="173"/>
      <c r="DK486" s="159"/>
      <c r="DL486" s="159"/>
      <c r="DM486" s="159"/>
      <c r="DN486" s="159"/>
      <c r="DO486" s="159"/>
      <c r="DP486" s="159"/>
      <c r="DQ486" s="159"/>
      <c r="DR486" s="159"/>
      <c r="DS486" s="159"/>
      <c r="DT486" s="159"/>
      <c r="DU486" s="159"/>
      <c r="DV486" s="159"/>
      <c r="DW486" s="159"/>
      <c r="DX486" s="159"/>
    </row>
    <row r="487" spans="1:128" s="176" customFormat="1" ht="15">
      <c r="A487" s="173"/>
      <c r="B487" s="173"/>
      <c r="C487" s="174"/>
      <c r="D487" s="174"/>
      <c r="E487" s="174"/>
      <c r="F487" s="173"/>
      <c r="G487" s="173"/>
      <c r="H487" s="173"/>
      <c r="I487" s="173"/>
      <c r="J487" s="173"/>
      <c r="K487" s="173"/>
      <c r="L487" s="173"/>
      <c r="M487" s="173"/>
      <c r="N487" s="173"/>
      <c r="O487" s="173"/>
      <c r="P487" s="173"/>
      <c r="Q487" s="173"/>
      <c r="CK487" s="173"/>
      <c r="CL487" s="173"/>
      <c r="CM487" s="173"/>
      <c r="CN487" s="173"/>
      <c r="CO487" s="173"/>
      <c r="CP487" s="173"/>
      <c r="CQ487" s="173"/>
      <c r="CR487" s="173"/>
      <c r="CS487" s="173"/>
      <c r="CT487" s="173"/>
      <c r="CU487" s="173"/>
      <c r="CV487" s="173"/>
      <c r="CW487" s="173"/>
      <c r="CX487" s="173"/>
      <c r="CY487" s="173"/>
      <c r="CZ487" s="173"/>
      <c r="DA487" s="173"/>
      <c r="DB487" s="173"/>
      <c r="DC487" s="173"/>
      <c r="DD487" s="173"/>
      <c r="DE487" s="173"/>
      <c r="DF487" s="173"/>
      <c r="DG487" s="173"/>
      <c r="DH487" s="173"/>
      <c r="DI487" s="173"/>
      <c r="DJ487" s="173"/>
      <c r="DK487" s="159"/>
      <c r="DL487" s="159"/>
      <c r="DM487" s="159"/>
      <c r="DN487" s="159"/>
      <c r="DO487" s="159"/>
      <c r="DP487" s="159"/>
      <c r="DQ487" s="159"/>
      <c r="DR487" s="159"/>
      <c r="DS487" s="159"/>
      <c r="DT487" s="159"/>
      <c r="DU487" s="159"/>
      <c r="DV487" s="159"/>
      <c r="DW487" s="159"/>
      <c r="DX487" s="159"/>
    </row>
    <row r="488" spans="1:128" s="176" customFormat="1" ht="15">
      <c r="A488" s="173"/>
      <c r="B488" s="173"/>
      <c r="C488" s="174"/>
      <c r="D488" s="174"/>
      <c r="E488" s="174"/>
      <c r="F488" s="173"/>
      <c r="G488" s="173"/>
      <c r="H488" s="173"/>
      <c r="I488" s="173"/>
      <c r="J488" s="173"/>
      <c r="K488" s="173"/>
      <c r="L488" s="173"/>
      <c r="M488" s="173"/>
      <c r="N488" s="173"/>
      <c r="O488" s="173"/>
      <c r="P488" s="173"/>
      <c r="Q488" s="173"/>
      <c r="CK488" s="173"/>
      <c r="CL488" s="173"/>
      <c r="CM488" s="173"/>
      <c r="CN488" s="173"/>
      <c r="CO488" s="173"/>
      <c r="CP488" s="173"/>
      <c r="CQ488" s="173"/>
      <c r="CR488" s="173"/>
      <c r="CS488" s="173"/>
      <c r="CT488" s="173"/>
      <c r="CU488" s="173"/>
      <c r="CV488" s="173"/>
      <c r="CW488" s="173"/>
      <c r="CX488" s="173"/>
      <c r="CY488" s="173"/>
      <c r="CZ488" s="173"/>
      <c r="DA488" s="173"/>
      <c r="DB488" s="173"/>
      <c r="DC488" s="173"/>
      <c r="DD488" s="173"/>
      <c r="DE488" s="173"/>
      <c r="DF488" s="173"/>
      <c r="DG488" s="173"/>
      <c r="DH488" s="173"/>
      <c r="DI488" s="173"/>
      <c r="DJ488" s="173"/>
      <c r="DK488" s="159"/>
      <c r="DL488" s="159"/>
      <c r="DM488" s="159"/>
      <c r="DN488" s="159"/>
      <c r="DO488" s="159"/>
      <c r="DP488" s="159"/>
      <c r="DQ488" s="159"/>
      <c r="DR488" s="159"/>
      <c r="DS488" s="159"/>
      <c r="DT488" s="159"/>
      <c r="DU488" s="159"/>
      <c r="DV488" s="159"/>
      <c r="DW488" s="159"/>
      <c r="DX488" s="159"/>
    </row>
    <row r="489" spans="1:128" s="176" customFormat="1" ht="15">
      <c r="A489" s="173"/>
      <c r="B489" s="173"/>
      <c r="C489" s="174"/>
      <c r="D489" s="174"/>
      <c r="E489" s="174"/>
      <c r="F489" s="173"/>
      <c r="G489" s="173"/>
      <c r="H489" s="173"/>
      <c r="I489" s="173"/>
      <c r="J489" s="173"/>
      <c r="K489" s="173"/>
      <c r="L489" s="173"/>
      <c r="M489" s="173"/>
      <c r="N489" s="173"/>
      <c r="O489" s="173"/>
      <c r="P489" s="173"/>
      <c r="Q489" s="173"/>
      <c r="CK489" s="173"/>
      <c r="CL489" s="173"/>
      <c r="CM489" s="173"/>
      <c r="CN489" s="173"/>
      <c r="CO489" s="173"/>
      <c r="CP489" s="173"/>
      <c r="CQ489" s="173"/>
      <c r="CR489" s="173"/>
      <c r="CS489" s="173"/>
      <c r="CT489" s="173"/>
      <c r="CU489" s="173"/>
      <c r="CV489" s="173"/>
      <c r="CW489" s="173"/>
      <c r="CX489" s="173"/>
      <c r="CY489" s="173"/>
      <c r="CZ489" s="173"/>
      <c r="DA489" s="173"/>
      <c r="DB489" s="173"/>
      <c r="DC489" s="173"/>
      <c r="DD489" s="173"/>
      <c r="DE489" s="173"/>
      <c r="DF489" s="173"/>
      <c r="DG489" s="173"/>
      <c r="DH489" s="173"/>
      <c r="DI489" s="173"/>
      <c r="DJ489" s="173"/>
      <c r="DK489" s="159"/>
      <c r="DL489" s="159"/>
      <c r="DM489" s="159"/>
      <c r="DN489" s="159"/>
      <c r="DO489" s="159"/>
      <c r="DP489" s="159"/>
      <c r="DQ489" s="159"/>
      <c r="DR489" s="159"/>
      <c r="DS489" s="159"/>
      <c r="DT489" s="159"/>
      <c r="DU489" s="159"/>
      <c r="DV489" s="159"/>
      <c r="DW489" s="159"/>
      <c r="DX489" s="159"/>
    </row>
    <row r="490" spans="1:128" s="176" customFormat="1" ht="15">
      <c r="A490" s="173"/>
      <c r="B490" s="173"/>
      <c r="C490" s="174"/>
      <c r="D490" s="174"/>
      <c r="E490" s="174"/>
      <c r="F490" s="173"/>
      <c r="G490" s="173"/>
      <c r="H490" s="173"/>
      <c r="I490" s="173"/>
      <c r="J490" s="173"/>
      <c r="K490" s="173"/>
      <c r="L490" s="173"/>
      <c r="M490" s="173"/>
      <c r="N490" s="173"/>
      <c r="O490" s="173"/>
      <c r="P490" s="173"/>
      <c r="Q490" s="173"/>
      <c r="CK490" s="173"/>
      <c r="CL490" s="173"/>
      <c r="CM490" s="173"/>
      <c r="CN490" s="173"/>
      <c r="CO490" s="173"/>
      <c r="CP490" s="173"/>
      <c r="CQ490" s="173"/>
      <c r="CR490" s="173"/>
      <c r="CS490" s="173"/>
      <c r="CT490" s="173"/>
      <c r="CU490" s="173"/>
      <c r="CV490" s="173"/>
      <c r="CW490" s="173"/>
      <c r="CX490" s="173"/>
      <c r="CY490" s="173"/>
      <c r="CZ490" s="173"/>
      <c r="DA490" s="173"/>
      <c r="DB490" s="173"/>
      <c r="DC490" s="173"/>
      <c r="DD490" s="173"/>
      <c r="DE490" s="173"/>
      <c r="DF490" s="173"/>
      <c r="DG490" s="173"/>
      <c r="DH490" s="173"/>
      <c r="DI490" s="173"/>
      <c r="DJ490" s="173"/>
      <c r="DK490" s="159"/>
      <c r="DL490" s="159"/>
      <c r="DM490" s="159"/>
      <c r="DN490" s="159"/>
      <c r="DO490" s="159"/>
      <c r="DP490" s="159"/>
      <c r="DQ490" s="159"/>
      <c r="DR490" s="159"/>
      <c r="DS490" s="159"/>
      <c r="DT490" s="159"/>
      <c r="DU490" s="159"/>
      <c r="DV490" s="159"/>
      <c r="DW490" s="159"/>
      <c r="DX490" s="159"/>
    </row>
    <row r="491" spans="1:128" s="176" customFormat="1" ht="15">
      <c r="A491" s="173"/>
      <c r="B491" s="173"/>
      <c r="C491" s="174"/>
      <c r="D491" s="174"/>
      <c r="E491" s="174"/>
      <c r="F491" s="173"/>
      <c r="G491" s="173"/>
      <c r="H491" s="173"/>
      <c r="I491" s="173"/>
      <c r="J491" s="173"/>
      <c r="K491" s="173"/>
      <c r="L491" s="173"/>
      <c r="M491" s="173"/>
      <c r="N491" s="173"/>
      <c r="O491" s="173"/>
      <c r="P491" s="173"/>
      <c r="Q491" s="173"/>
      <c r="CK491" s="173"/>
      <c r="CL491" s="173"/>
      <c r="CM491" s="173"/>
      <c r="CN491" s="173"/>
      <c r="CO491" s="173"/>
      <c r="CP491" s="173"/>
      <c r="CQ491" s="173"/>
      <c r="CR491" s="173"/>
      <c r="CS491" s="173"/>
      <c r="CT491" s="173"/>
      <c r="CU491" s="173"/>
      <c r="CV491" s="173"/>
      <c r="CW491" s="173"/>
      <c r="CX491" s="173"/>
      <c r="CY491" s="173"/>
      <c r="CZ491" s="173"/>
      <c r="DA491" s="173"/>
      <c r="DB491" s="173"/>
      <c r="DC491" s="173"/>
      <c r="DD491" s="173"/>
      <c r="DE491" s="173"/>
      <c r="DF491" s="173"/>
      <c r="DG491" s="173"/>
      <c r="DH491" s="173"/>
      <c r="DI491" s="173"/>
      <c r="DJ491" s="173"/>
      <c r="DK491" s="159"/>
      <c r="DL491" s="159"/>
      <c r="DM491" s="159"/>
      <c r="DN491" s="159"/>
      <c r="DO491" s="159"/>
      <c r="DP491" s="159"/>
      <c r="DQ491" s="159"/>
      <c r="DR491" s="159"/>
      <c r="DS491" s="159"/>
      <c r="DT491" s="159"/>
      <c r="DU491" s="159"/>
      <c r="DV491" s="159"/>
      <c r="DW491" s="159"/>
      <c r="DX491" s="159"/>
    </row>
    <row r="492" spans="1:128" s="176" customFormat="1" ht="15">
      <c r="A492" s="173"/>
      <c r="B492" s="173"/>
      <c r="C492" s="174"/>
      <c r="D492" s="174"/>
      <c r="E492" s="174"/>
      <c r="F492" s="173"/>
      <c r="G492" s="173"/>
      <c r="H492" s="173"/>
      <c r="I492" s="173"/>
      <c r="J492" s="173"/>
      <c r="K492" s="173"/>
      <c r="L492" s="173"/>
      <c r="M492" s="173"/>
      <c r="N492" s="173"/>
      <c r="O492" s="173"/>
      <c r="P492" s="173"/>
      <c r="Q492" s="173"/>
      <c r="CK492" s="173"/>
      <c r="CL492" s="173"/>
      <c r="CM492" s="173"/>
      <c r="CN492" s="173"/>
      <c r="CO492" s="173"/>
      <c r="CP492" s="173"/>
      <c r="CQ492" s="173"/>
      <c r="CR492" s="173"/>
      <c r="CS492" s="173"/>
      <c r="CT492" s="173"/>
      <c r="CU492" s="173"/>
      <c r="CV492" s="173"/>
      <c r="CW492" s="173"/>
      <c r="CX492" s="173"/>
      <c r="CY492" s="173"/>
      <c r="CZ492" s="173"/>
      <c r="DA492" s="173"/>
      <c r="DB492" s="173"/>
      <c r="DC492" s="173"/>
      <c r="DD492" s="173"/>
      <c r="DE492" s="173"/>
      <c r="DF492" s="173"/>
      <c r="DG492" s="173"/>
      <c r="DH492" s="173"/>
      <c r="DI492" s="173"/>
      <c r="DJ492" s="173"/>
      <c r="DK492" s="159"/>
      <c r="DL492" s="159"/>
      <c r="DM492" s="159"/>
      <c r="DN492" s="159"/>
      <c r="DO492" s="159"/>
      <c r="DP492" s="159"/>
      <c r="DQ492" s="159"/>
      <c r="DR492" s="159"/>
      <c r="DS492" s="159"/>
      <c r="DT492" s="159"/>
      <c r="DU492" s="159"/>
      <c r="DV492" s="159"/>
      <c r="DW492" s="159"/>
      <c r="DX492" s="159"/>
    </row>
    <row r="493" spans="1:128" s="176" customFormat="1" ht="15">
      <c r="A493" s="173"/>
      <c r="B493" s="173"/>
      <c r="C493" s="174"/>
      <c r="D493" s="174"/>
      <c r="E493" s="174"/>
      <c r="F493" s="173"/>
      <c r="G493" s="173"/>
      <c r="H493" s="173"/>
      <c r="I493" s="173"/>
      <c r="J493" s="173"/>
      <c r="K493" s="173"/>
      <c r="L493" s="173"/>
      <c r="M493" s="173"/>
      <c r="N493" s="173"/>
      <c r="O493" s="173"/>
      <c r="P493" s="173"/>
      <c r="Q493" s="173"/>
      <c r="CK493" s="173"/>
      <c r="CL493" s="173"/>
      <c r="CM493" s="173"/>
      <c r="CN493" s="173"/>
      <c r="CO493" s="173"/>
      <c r="CP493" s="173"/>
      <c r="CQ493" s="173"/>
      <c r="CR493" s="173"/>
      <c r="CS493" s="173"/>
      <c r="CT493" s="173"/>
      <c r="CU493" s="173"/>
      <c r="CV493" s="173"/>
      <c r="CW493" s="173"/>
      <c r="CX493" s="173"/>
      <c r="CY493" s="173"/>
      <c r="CZ493" s="173"/>
      <c r="DA493" s="173"/>
      <c r="DB493" s="173"/>
      <c r="DC493" s="173"/>
      <c r="DD493" s="173"/>
      <c r="DE493" s="173"/>
      <c r="DF493" s="173"/>
      <c r="DG493" s="173"/>
      <c r="DH493" s="173"/>
      <c r="DI493" s="173"/>
      <c r="DJ493" s="173"/>
      <c r="DK493" s="159"/>
      <c r="DL493" s="159"/>
      <c r="DM493" s="159"/>
      <c r="DN493" s="159"/>
      <c r="DO493" s="159"/>
      <c r="DP493" s="159"/>
      <c r="DQ493" s="159"/>
      <c r="DR493" s="159"/>
      <c r="DS493" s="159"/>
      <c r="DT493" s="159"/>
      <c r="DU493" s="159"/>
      <c r="DV493" s="159"/>
      <c r="DW493" s="159"/>
      <c r="DX493" s="159"/>
    </row>
    <row r="494" spans="1:128" s="176" customFormat="1" ht="15">
      <c r="A494" s="173"/>
      <c r="B494" s="173"/>
      <c r="C494" s="174"/>
      <c r="D494" s="174"/>
      <c r="E494" s="174"/>
      <c r="F494" s="173"/>
      <c r="G494" s="173"/>
      <c r="H494" s="173"/>
      <c r="I494" s="173"/>
      <c r="J494" s="173"/>
      <c r="K494" s="173"/>
      <c r="L494" s="173"/>
      <c r="M494" s="173"/>
      <c r="N494" s="173"/>
      <c r="O494" s="173"/>
      <c r="P494" s="173"/>
      <c r="Q494" s="173"/>
      <c r="CK494" s="173"/>
      <c r="CL494" s="173"/>
      <c r="CM494" s="173"/>
      <c r="CN494" s="173"/>
      <c r="CO494" s="173"/>
      <c r="CP494" s="173"/>
      <c r="CQ494" s="173"/>
      <c r="CR494" s="173"/>
      <c r="CS494" s="173"/>
      <c r="CT494" s="173"/>
      <c r="CU494" s="173"/>
      <c r="CV494" s="173"/>
      <c r="CW494" s="173"/>
      <c r="CX494" s="173"/>
      <c r="CY494" s="173"/>
      <c r="CZ494" s="173"/>
      <c r="DA494" s="173"/>
      <c r="DB494" s="173"/>
      <c r="DC494" s="173"/>
      <c r="DD494" s="173"/>
      <c r="DE494" s="173"/>
      <c r="DF494" s="173"/>
      <c r="DG494" s="173"/>
      <c r="DH494" s="173"/>
      <c r="DI494" s="173"/>
      <c r="DJ494" s="173"/>
      <c r="DK494" s="159"/>
      <c r="DL494" s="159"/>
      <c r="DM494" s="159"/>
      <c r="DN494" s="159"/>
      <c r="DO494" s="159"/>
      <c r="DP494" s="159"/>
      <c r="DQ494" s="159"/>
      <c r="DR494" s="159"/>
      <c r="DS494" s="159"/>
      <c r="DT494" s="159"/>
      <c r="DU494" s="159"/>
      <c r="DV494" s="159"/>
      <c r="DW494" s="159"/>
      <c r="DX494" s="159"/>
    </row>
    <row r="495" spans="1:128" s="176" customFormat="1" ht="15">
      <c r="A495" s="173"/>
      <c r="B495" s="173"/>
      <c r="C495" s="174"/>
      <c r="D495" s="174"/>
      <c r="E495" s="174"/>
      <c r="F495" s="173"/>
      <c r="G495" s="173"/>
      <c r="H495" s="173"/>
      <c r="I495" s="173"/>
      <c r="J495" s="173"/>
      <c r="K495" s="173"/>
      <c r="L495" s="173"/>
      <c r="M495" s="173"/>
      <c r="N495" s="173"/>
      <c r="O495" s="173"/>
      <c r="P495" s="173"/>
      <c r="Q495" s="173"/>
      <c r="CK495" s="173"/>
      <c r="CL495" s="173"/>
      <c r="CM495" s="173"/>
      <c r="CN495" s="173"/>
      <c r="CO495" s="173"/>
      <c r="CP495" s="173"/>
      <c r="CQ495" s="173"/>
      <c r="CR495" s="173"/>
      <c r="CS495" s="173"/>
      <c r="CT495" s="173"/>
      <c r="CU495" s="173"/>
      <c r="CV495" s="173"/>
      <c r="CW495" s="173"/>
      <c r="CX495" s="173"/>
      <c r="CY495" s="173"/>
      <c r="CZ495" s="173"/>
      <c r="DA495" s="173"/>
      <c r="DB495" s="173"/>
      <c r="DC495" s="173"/>
      <c r="DD495" s="173"/>
      <c r="DE495" s="173"/>
      <c r="DF495" s="173"/>
      <c r="DG495" s="173"/>
      <c r="DH495" s="173"/>
      <c r="DI495" s="173"/>
      <c r="DJ495" s="173"/>
      <c r="DK495" s="159"/>
      <c r="DL495" s="159"/>
      <c r="DM495" s="159"/>
      <c r="DN495" s="159"/>
      <c r="DO495" s="159"/>
      <c r="DP495" s="159"/>
      <c r="DQ495" s="159"/>
      <c r="DR495" s="159"/>
      <c r="DS495" s="159"/>
      <c r="DT495" s="159"/>
      <c r="DU495" s="159"/>
      <c r="DV495" s="159"/>
      <c r="DW495" s="159"/>
      <c r="DX495" s="159"/>
    </row>
    <row r="496" spans="1:128" s="176" customFormat="1" ht="15">
      <c r="A496" s="173"/>
      <c r="B496" s="173"/>
      <c r="C496" s="174"/>
      <c r="D496" s="174"/>
      <c r="E496" s="174"/>
      <c r="F496" s="173"/>
      <c r="G496" s="173"/>
      <c r="H496" s="173"/>
      <c r="I496" s="173"/>
      <c r="J496" s="173"/>
      <c r="K496" s="173"/>
      <c r="L496" s="173"/>
      <c r="M496" s="173"/>
      <c r="N496" s="173"/>
      <c r="O496" s="173"/>
      <c r="P496" s="173"/>
      <c r="Q496" s="173"/>
      <c r="CK496" s="173"/>
      <c r="CL496" s="173"/>
      <c r="CM496" s="173"/>
      <c r="CN496" s="173"/>
      <c r="CO496" s="173"/>
      <c r="CP496" s="173"/>
      <c r="CQ496" s="173"/>
      <c r="CR496" s="173"/>
      <c r="CS496" s="173"/>
      <c r="CT496" s="173"/>
      <c r="CU496" s="173"/>
      <c r="CV496" s="173"/>
      <c r="CW496" s="173"/>
      <c r="CX496" s="173"/>
      <c r="CY496" s="173"/>
      <c r="CZ496" s="173"/>
      <c r="DA496" s="173"/>
      <c r="DB496" s="173"/>
      <c r="DC496" s="173"/>
      <c r="DD496" s="173"/>
      <c r="DE496" s="173"/>
      <c r="DF496" s="173"/>
      <c r="DG496" s="173"/>
      <c r="DH496" s="173"/>
      <c r="DI496" s="173"/>
      <c r="DJ496" s="173"/>
      <c r="DK496" s="159"/>
      <c r="DL496" s="159"/>
      <c r="DM496" s="159"/>
      <c r="DN496" s="159"/>
      <c r="DO496" s="159"/>
      <c r="DP496" s="159"/>
      <c r="DQ496" s="159"/>
      <c r="DR496" s="159"/>
      <c r="DS496" s="159"/>
      <c r="DT496" s="159"/>
      <c r="DU496" s="159"/>
      <c r="DV496" s="159"/>
      <c r="DW496" s="159"/>
      <c r="DX496" s="159"/>
    </row>
    <row r="497" spans="1:128" s="176" customFormat="1" ht="15">
      <c r="A497" s="173"/>
      <c r="B497" s="173"/>
      <c r="C497" s="174"/>
      <c r="D497" s="174"/>
      <c r="E497" s="174"/>
      <c r="F497" s="173"/>
      <c r="G497" s="173"/>
      <c r="H497" s="173"/>
      <c r="I497" s="173"/>
      <c r="J497" s="173"/>
      <c r="K497" s="173"/>
      <c r="L497" s="173"/>
      <c r="M497" s="173"/>
      <c r="N497" s="173"/>
      <c r="O497" s="173"/>
      <c r="P497" s="173"/>
      <c r="Q497" s="173"/>
      <c r="CK497" s="173"/>
      <c r="CL497" s="173"/>
      <c r="CM497" s="173"/>
      <c r="CN497" s="173"/>
      <c r="CO497" s="173"/>
      <c r="CP497" s="173"/>
      <c r="CQ497" s="173"/>
      <c r="CR497" s="173"/>
      <c r="CS497" s="173"/>
      <c r="CT497" s="173"/>
      <c r="CU497" s="173"/>
      <c r="CV497" s="173"/>
      <c r="CW497" s="173"/>
      <c r="CX497" s="173"/>
      <c r="CY497" s="173"/>
      <c r="CZ497" s="173"/>
      <c r="DA497" s="173"/>
      <c r="DB497" s="173"/>
      <c r="DC497" s="173"/>
      <c r="DD497" s="173"/>
      <c r="DE497" s="173"/>
      <c r="DF497" s="173"/>
      <c r="DG497" s="173"/>
      <c r="DH497" s="173"/>
      <c r="DI497" s="173"/>
      <c r="DJ497" s="173"/>
      <c r="DK497" s="159"/>
      <c r="DL497" s="159"/>
      <c r="DM497" s="159"/>
      <c r="DN497" s="159"/>
      <c r="DO497" s="159"/>
      <c r="DP497" s="159"/>
      <c r="DQ497" s="159"/>
      <c r="DR497" s="159"/>
      <c r="DS497" s="159"/>
      <c r="DT497" s="159"/>
      <c r="DU497" s="159"/>
      <c r="DV497" s="159"/>
      <c r="DW497" s="159"/>
      <c r="DX497" s="159"/>
    </row>
    <row r="498" spans="1:128" s="176" customFormat="1" ht="15">
      <c r="A498" s="173"/>
      <c r="B498" s="173"/>
      <c r="C498" s="174"/>
      <c r="D498" s="174"/>
      <c r="E498" s="174"/>
      <c r="F498" s="173"/>
      <c r="G498" s="173"/>
      <c r="H498" s="173"/>
      <c r="I498" s="173"/>
      <c r="J498" s="173"/>
      <c r="K498" s="173"/>
      <c r="L498" s="173"/>
      <c r="M498" s="173"/>
      <c r="N498" s="173"/>
      <c r="O498" s="173"/>
      <c r="P498" s="173"/>
      <c r="Q498" s="173"/>
      <c r="CK498" s="173"/>
      <c r="CL498" s="173"/>
      <c r="CM498" s="173"/>
      <c r="CN498" s="173"/>
      <c r="CO498" s="173"/>
      <c r="CP498" s="173"/>
      <c r="CQ498" s="173"/>
      <c r="CR498" s="173"/>
      <c r="CS498" s="173"/>
      <c r="CT498" s="173"/>
      <c r="CU498" s="173"/>
      <c r="CV498" s="173"/>
      <c r="CW498" s="173"/>
      <c r="CX498" s="173"/>
      <c r="CY498" s="173"/>
      <c r="CZ498" s="173"/>
      <c r="DA498" s="173"/>
      <c r="DB498" s="173"/>
      <c r="DC498" s="173"/>
      <c r="DD498" s="173"/>
      <c r="DE498" s="173"/>
      <c r="DF498" s="173"/>
      <c r="DG498" s="173"/>
      <c r="DH498" s="173"/>
      <c r="DI498" s="173"/>
      <c r="DJ498" s="173"/>
      <c r="DK498" s="159"/>
      <c r="DL498" s="159"/>
      <c r="DM498" s="159"/>
      <c r="DN498" s="159"/>
      <c r="DO498" s="159"/>
      <c r="DP498" s="159"/>
      <c r="DQ498" s="159"/>
      <c r="DR498" s="159"/>
      <c r="DS498" s="159"/>
      <c r="DT498" s="159"/>
      <c r="DU498" s="159"/>
      <c r="DV498" s="159"/>
      <c r="DW498" s="159"/>
      <c r="DX498" s="159"/>
    </row>
    <row r="499" spans="1:128" s="176" customFormat="1" ht="15">
      <c r="A499" s="173"/>
      <c r="B499" s="173"/>
      <c r="C499" s="174"/>
      <c r="D499" s="174"/>
      <c r="E499" s="174"/>
      <c r="F499" s="173"/>
      <c r="G499" s="173"/>
      <c r="H499" s="173"/>
      <c r="I499" s="173"/>
      <c r="J499" s="173"/>
      <c r="K499" s="173"/>
      <c r="L499" s="173"/>
      <c r="M499" s="173"/>
      <c r="N499" s="173"/>
      <c r="O499" s="173"/>
      <c r="P499" s="173"/>
      <c r="Q499" s="173"/>
      <c r="CK499" s="173"/>
      <c r="CL499" s="173"/>
      <c r="CM499" s="173"/>
      <c r="CN499" s="173"/>
      <c r="CO499" s="173"/>
      <c r="CP499" s="173"/>
      <c r="CQ499" s="173"/>
      <c r="CR499" s="173"/>
      <c r="CS499" s="173"/>
      <c r="CT499" s="173"/>
      <c r="CU499" s="173"/>
      <c r="CV499" s="173"/>
      <c r="CW499" s="173"/>
      <c r="CX499" s="173"/>
      <c r="CY499" s="173"/>
      <c r="CZ499" s="173"/>
      <c r="DA499" s="173"/>
      <c r="DB499" s="173"/>
      <c r="DC499" s="173"/>
      <c r="DD499" s="173"/>
      <c r="DE499" s="173"/>
      <c r="DF499" s="173"/>
      <c r="DG499" s="173"/>
      <c r="DH499" s="173"/>
      <c r="DI499" s="173"/>
      <c r="DJ499" s="173"/>
      <c r="DK499" s="159"/>
      <c r="DL499" s="159"/>
      <c r="DM499" s="159"/>
      <c r="DN499" s="159"/>
      <c r="DO499" s="159"/>
      <c r="DP499" s="159"/>
      <c r="DQ499" s="159"/>
      <c r="DR499" s="159"/>
      <c r="DS499" s="159"/>
      <c r="DT499" s="159"/>
      <c r="DU499" s="159"/>
      <c r="DV499" s="159"/>
      <c r="DW499" s="159"/>
      <c r="DX499" s="159"/>
    </row>
    <row r="500" spans="1:128" s="176" customFormat="1" ht="15">
      <c r="A500" s="173"/>
      <c r="B500" s="173"/>
      <c r="C500" s="174"/>
      <c r="D500" s="174"/>
      <c r="E500" s="174"/>
      <c r="F500" s="173"/>
      <c r="G500" s="173"/>
      <c r="H500" s="173"/>
      <c r="I500" s="173"/>
      <c r="J500" s="173"/>
      <c r="K500" s="173"/>
      <c r="L500" s="173"/>
      <c r="M500" s="173"/>
      <c r="N500" s="173"/>
      <c r="O500" s="173"/>
      <c r="P500" s="173"/>
      <c r="Q500" s="173"/>
      <c r="CK500" s="173"/>
      <c r="CL500" s="173"/>
      <c r="CM500" s="173"/>
      <c r="CN500" s="173"/>
      <c r="CO500" s="173"/>
      <c r="CP500" s="173"/>
      <c r="CQ500" s="173"/>
      <c r="CR500" s="173"/>
      <c r="CS500" s="173"/>
      <c r="CT500" s="173"/>
      <c r="CU500" s="173"/>
      <c r="CV500" s="173"/>
      <c r="CW500" s="173"/>
      <c r="CX500" s="173"/>
      <c r="CY500" s="173"/>
      <c r="CZ500" s="173"/>
      <c r="DA500" s="173"/>
      <c r="DB500" s="173"/>
      <c r="DC500" s="173"/>
      <c r="DD500" s="173"/>
      <c r="DE500" s="173"/>
      <c r="DF500" s="173"/>
      <c r="DG500" s="173"/>
      <c r="DH500" s="173"/>
      <c r="DI500" s="173"/>
      <c r="DJ500" s="173"/>
      <c r="DK500" s="159"/>
      <c r="DL500" s="159"/>
      <c r="DM500" s="159"/>
      <c r="DN500" s="159"/>
      <c r="DO500" s="159"/>
      <c r="DP500" s="159"/>
      <c r="DQ500" s="159"/>
      <c r="DR500" s="159"/>
      <c r="DS500" s="159"/>
      <c r="DT500" s="159"/>
      <c r="DU500" s="159"/>
      <c r="DV500" s="159"/>
      <c r="DW500" s="159"/>
      <c r="DX500" s="159"/>
    </row>
    <row r="501" spans="1:128" s="176" customFormat="1" ht="15">
      <c r="A501" s="173"/>
      <c r="B501" s="173"/>
      <c r="C501" s="174"/>
      <c r="D501" s="174"/>
      <c r="E501" s="174"/>
      <c r="F501" s="173"/>
      <c r="G501" s="173"/>
      <c r="H501" s="173"/>
      <c r="I501" s="173"/>
      <c r="J501" s="173"/>
      <c r="K501" s="173"/>
      <c r="L501" s="173"/>
      <c r="M501" s="173"/>
      <c r="N501" s="173"/>
      <c r="O501" s="173"/>
      <c r="P501" s="173"/>
      <c r="Q501" s="173"/>
      <c r="CK501" s="173"/>
      <c r="CL501" s="173"/>
      <c r="CM501" s="173"/>
      <c r="CN501" s="173"/>
      <c r="CO501" s="173"/>
      <c r="CP501" s="173"/>
      <c r="CQ501" s="173"/>
      <c r="CR501" s="173"/>
      <c r="CS501" s="173"/>
      <c r="CT501" s="173"/>
      <c r="CU501" s="173"/>
      <c r="CV501" s="173"/>
      <c r="CW501" s="173"/>
      <c r="CX501" s="173"/>
      <c r="CY501" s="173"/>
      <c r="CZ501" s="173"/>
      <c r="DA501" s="173"/>
      <c r="DB501" s="173"/>
      <c r="DC501" s="173"/>
      <c r="DD501" s="173"/>
      <c r="DE501" s="173"/>
      <c r="DF501" s="173"/>
      <c r="DG501" s="173"/>
      <c r="DH501" s="173"/>
      <c r="DI501" s="173"/>
      <c r="DJ501" s="173"/>
      <c r="DK501" s="159"/>
      <c r="DL501" s="159"/>
      <c r="DM501" s="159"/>
      <c r="DN501" s="159"/>
      <c r="DO501" s="159"/>
      <c r="DP501" s="159"/>
      <c r="DQ501" s="159"/>
      <c r="DR501" s="159"/>
      <c r="DS501" s="159"/>
      <c r="DT501" s="159"/>
      <c r="DU501" s="159"/>
      <c r="DV501" s="159"/>
      <c r="DW501" s="159"/>
      <c r="DX501" s="159"/>
    </row>
    <row r="502" spans="1:128" s="176" customFormat="1" ht="15">
      <c r="A502" s="173"/>
      <c r="B502" s="173"/>
      <c r="C502" s="174"/>
      <c r="D502" s="174"/>
      <c r="E502" s="174"/>
      <c r="F502" s="173"/>
      <c r="G502" s="173"/>
      <c r="H502" s="173"/>
      <c r="I502" s="173"/>
      <c r="J502" s="173"/>
      <c r="K502" s="173"/>
      <c r="L502" s="173"/>
      <c r="M502" s="173"/>
      <c r="N502" s="173"/>
      <c r="O502" s="173"/>
      <c r="P502" s="173"/>
      <c r="Q502" s="173"/>
      <c r="CK502" s="173"/>
      <c r="CL502" s="173"/>
      <c r="CM502" s="173"/>
      <c r="CN502" s="173"/>
      <c r="CO502" s="173"/>
      <c r="CP502" s="173"/>
      <c r="CQ502" s="173"/>
      <c r="CR502" s="173"/>
      <c r="CS502" s="173"/>
      <c r="CT502" s="173"/>
      <c r="CU502" s="173"/>
      <c r="CV502" s="173"/>
      <c r="CW502" s="173"/>
      <c r="CX502" s="173"/>
      <c r="CY502" s="173"/>
      <c r="CZ502" s="173"/>
      <c r="DA502" s="173"/>
      <c r="DB502" s="173"/>
      <c r="DC502" s="173"/>
      <c r="DD502" s="173"/>
      <c r="DE502" s="173"/>
      <c r="DF502" s="173"/>
      <c r="DG502" s="173"/>
      <c r="DH502" s="173"/>
      <c r="DI502" s="173"/>
      <c r="DJ502" s="173"/>
      <c r="DK502" s="159"/>
      <c r="DL502" s="159"/>
      <c r="DM502" s="159"/>
      <c r="DN502" s="159"/>
      <c r="DO502" s="159"/>
      <c r="DP502" s="159"/>
      <c r="DQ502" s="159"/>
      <c r="DR502" s="159"/>
      <c r="DS502" s="159"/>
      <c r="DT502" s="159"/>
      <c r="DU502" s="159"/>
      <c r="DV502" s="159"/>
      <c r="DW502" s="159"/>
      <c r="DX502" s="159"/>
    </row>
    <row r="503" spans="1:128" s="176" customFormat="1" ht="15">
      <c r="A503" s="173"/>
      <c r="B503" s="173"/>
      <c r="C503" s="174"/>
      <c r="D503" s="174"/>
      <c r="E503" s="174"/>
      <c r="F503" s="173"/>
      <c r="G503" s="173"/>
      <c r="H503" s="173"/>
      <c r="I503" s="173"/>
      <c r="J503" s="173"/>
      <c r="K503" s="173"/>
      <c r="L503" s="173"/>
      <c r="M503" s="173"/>
      <c r="N503" s="173"/>
      <c r="O503" s="173"/>
      <c r="P503" s="173"/>
      <c r="Q503" s="173"/>
      <c r="CK503" s="173"/>
      <c r="CL503" s="173"/>
      <c r="CM503" s="173"/>
      <c r="CN503" s="173"/>
      <c r="CO503" s="173"/>
      <c r="CP503" s="173"/>
      <c r="CQ503" s="173"/>
      <c r="CR503" s="173"/>
      <c r="CS503" s="173"/>
      <c r="CT503" s="173"/>
      <c r="CU503" s="173"/>
      <c r="CV503" s="173"/>
      <c r="CW503" s="173"/>
      <c r="CX503" s="173"/>
      <c r="CY503" s="173"/>
      <c r="CZ503" s="173"/>
      <c r="DA503" s="173"/>
      <c r="DB503" s="173"/>
      <c r="DC503" s="173"/>
      <c r="DD503" s="173"/>
      <c r="DE503" s="173"/>
      <c r="DF503" s="173"/>
      <c r="DG503" s="173"/>
      <c r="DH503" s="173"/>
      <c r="DI503" s="173"/>
      <c r="DJ503" s="173"/>
      <c r="DK503" s="159"/>
      <c r="DL503" s="159"/>
      <c r="DM503" s="159"/>
      <c r="DN503" s="159"/>
      <c r="DO503" s="159"/>
      <c r="DP503" s="159"/>
      <c r="DQ503" s="159"/>
      <c r="DR503" s="159"/>
      <c r="DS503" s="159"/>
      <c r="DT503" s="159"/>
      <c r="DU503" s="159"/>
      <c r="DV503" s="159"/>
      <c r="DW503" s="159"/>
      <c r="DX503" s="159"/>
    </row>
    <row r="504" spans="1:128" s="176" customFormat="1" ht="15">
      <c r="A504" s="173"/>
      <c r="B504" s="173"/>
      <c r="C504" s="174"/>
      <c r="D504" s="174"/>
      <c r="E504" s="174"/>
      <c r="F504" s="173"/>
      <c r="G504" s="173"/>
      <c r="H504" s="173"/>
      <c r="I504" s="173"/>
      <c r="J504" s="173"/>
      <c r="K504" s="173"/>
      <c r="L504" s="173"/>
      <c r="M504" s="173"/>
      <c r="N504" s="173"/>
      <c r="O504" s="173"/>
      <c r="P504" s="173"/>
      <c r="Q504" s="173"/>
      <c r="CK504" s="173"/>
      <c r="CL504" s="173"/>
      <c r="CM504" s="173"/>
      <c r="CN504" s="173"/>
      <c r="CO504" s="173"/>
      <c r="CP504" s="173"/>
      <c r="CQ504" s="173"/>
      <c r="CR504" s="173"/>
      <c r="CS504" s="173"/>
      <c r="CT504" s="173"/>
      <c r="CU504" s="173"/>
      <c r="CV504" s="173"/>
      <c r="CW504" s="173"/>
      <c r="CX504" s="173"/>
      <c r="CY504" s="173"/>
      <c r="CZ504" s="173"/>
      <c r="DA504" s="173"/>
      <c r="DB504" s="173"/>
      <c r="DC504" s="173"/>
      <c r="DD504" s="173"/>
      <c r="DE504" s="173"/>
      <c r="DF504" s="173"/>
      <c r="DG504" s="173"/>
      <c r="DH504" s="173"/>
      <c r="DI504" s="173"/>
      <c r="DJ504" s="173"/>
      <c r="DK504" s="159"/>
      <c r="DL504" s="159"/>
      <c r="DM504" s="159"/>
      <c r="DN504" s="159"/>
      <c r="DO504" s="159"/>
      <c r="DP504" s="159"/>
      <c r="DQ504" s="159"/>
      <c r="DR504" s="159"/>
      <c r="DS504" s="159"/>
      <c r="DT504" s="159"/>
      <c r="DU504" s="159"/>
      <c r="DV504" s="159"/>
      <c r="DW504" s="159"/>
      <c r="DX504" s="159"/>
    </row>
    <row r="505" spans="1:128" s="176" customFormat="1" ht="15">
      <c r="A505" s="173"/>
      <c r="B505" s="173"/>
      <c r="C505" s="174"/>
      <c r="D505" s="174"/>
      <c r="E505" s="174"/>
      <c r="F505" s="173"/>
      <c r="G505" s="173"/>
      <c r="H505" s="173"/>
      <c r="I505" s="173"/>
      <c r="J505" s="173"/>
      <c r="K505" s="173"/>
      <c r="L505" s="173"/>
      <c r="M505" s="173"/>
      <c r="N505" s="173"/>
      <c r="O505" s="173"/>
      <c r="P505" s="173"/>
      <c r="Q505" s="173"/>
      <c r="CK505" s="173"/>
      <c r="CL505" s="173"/>
      <c r="CM505" s="173"/>
      <c r="CN505" s="173"/>
      <c r="CO505" s="173"/>
      <c r="CP505" s="173"/>
      <c r="CQ505" s="173"/>
      <c r="CR505" s="173"/>
      <c r="CS505" s="173"/>
      <c r="CT505" s="173"/>
      <c r="CU505" s="173"/>
      <c r="CV505" s="173"/>
      <c r="CW505" s="173"/>
      <c r="CX505" s="173"/>
      <c r="CY505" s="173"/>
      <c r="CZ505" s="173"/>
      <c r="DA505" s="173"/>
      <c r="DB505" s="173"/>
      <c r="DC505" s="173"/>
      <c r="DD505" s="173"/>
      <c r="DE505" s="173"/>
      <c r="DF505" s="173"/>
      <c r="DG505" s="173"/>
      <c r="DH505" s="173"/>
      <c r="DI505" s="173"/>
      <c r="DJ505" s="173"/>
      <c r="DK505" s="159"/>
      <c r="DL505" s="159"/>
      <c r="DM505" s="159"/>
      <c r="DN505" s="159"/>
      <c r="DO505" s="159"/>
      <c r="DP505" s="159"/>
      <c r="DQ505" s="159"/>
      <c r="DR505" s="159"/>
      <c r="DS505" s="159"/>
      <c r="DT505" s="159"/>
      <c r="DU505" s="159"/>
      <c r="DV505" s="159"/>
      <c r="DW505" s="159"/>
      <c r="DX505" s="159"/>
    </row>
    <row r="506" spans="1:128" s="176" customFormat="1" ht="15">
      <c r="A506" s="173"/>
      <c r="B506" s="173"/>
      <c r="C506" s="174"/>
      <c r="D506" s="174"/>
      <c r="E506" s="174"/>
      <c r="F506" s="173"/>
      <c r="G506" s="173"/>
      <c r="H506" s="173"/>
      <c r="I506" s="173"/>
      <c r="J506" s="173"/>
      <c r="K506" s="173"/>
      <c r="L506" s="173"/>
      <c r="M506" s="173"/>
      <c r="N506" s="173"/>
      <c r="O506" s="173"/>
      <c r="P506" s="173"/>
      <c r="Q506" s="173"/>
      <c r="CK506" s="173"/>
      <c r="CL506" s="173"/>
      <c r="CM506" s="173"/>
      <c r="CN506" s="173"/>
      <c r="CO506" s="173"/>
      <c r="CP506" s="173"/>
      <c r="CQ506" s="173"/>
      <c r="CR506" s="173"/>
      <c r="CS506" s="173"/>
      <c r="CT506" s="173"/>
      <c r="CU506" s="173"/>
      <c r="CV506" s="173"/>
      <c r="CW506" s="173"/>
      <c r="CX506" s="173"/>
      <c r="CY506" s="173"/>
      <c r="CZ506" s="173"/>
      <c r="DA506" s="173"/>
      <c r="DB506" s="173"/>
      <c r="DC506" s="173"/>
      <c r="DD506" s="173"/>
      <c r="DE506" s="173"/>
      <c r="DF506" s="173"/>
      <c r="DG506" s="173"/>
      <c r="DH506" s="173"/>
      <c r="DI506" s="173"/>
      <c r="DJ506" s="173"/>
      <c r="DK506" s="159"/>
      <c r="DL506" s="159"/>
      <c r="DM506" s="159"/>
      <c r="DN506" s="159"/>
      <c r="DO506" s="159"/>
      <c r="DP506" s="159"/>
      <c r="DQ506" s="159"/>
      <c r="DR506" s="159"/>
      <c r="DS506" s="159"/>
      <c r="DT506" s="159"/>
      <c r="DU506" s="159"/>
      <c r="DV506" s="159"/>
      <c r="DW506" s="159"/>
      <c r="DX506" s="159"/>
    </row>
    <row r="507" spans="1:128" s="176" customFormat="1" ht="15">
      <c r="A507" s="173"/>
      <c r="B507" s="173"/>
      <c r="C507" s="174"/>
      <c r="D507" s="174"/>
      <c r="E507" s="174"/>
      <c r="F507" s="173"/>
      <c r="G507" s="173"/>
      <c r="H507" s="173"/>
      <c r="I507" s="173"/>
      <c r="J507" s="173"/>
      <c r="K507" s="173"/>
      <c r="L507" s="173"/>
      <c r="M507" s="173"/>
      <c r="N507" s="173"/>
      <c r="O507" s="173"/>
      <c r="P507" s="173"/>
      <c r="Q507" s="173"/>
      <c r="CK507" s="173"/>
      <c r="CL507" s="173"/>
      <c r="CM507" s="173"/>
      <c r="CN507" s="173"/>
      <c r="CO507" s="173"/>
      <c r="CP507" s="173"/>
      <c r="CQ507" s="173"/>
      <c r="CR507" s="173"/>
      <c r="CS507" s="173"/>
      <c r="CT507" s="173"/>
      <c r="CU507" s="173"/>
      <c r="CV507" s="173"/>
      <c r="CW507" s="173"/>
      <c r="CX507" s="173"/>
      <c r="CY507" s="173"/>
      <c r="CZ507" s="173"/>
      <c r="DA507" s="173"/>
      <c r="DB507" s="173"/>
      <c r="DC507" s="173"/>
      <c r="DD507" s="173"/>
      <c r="DE507" s="173"/>
      <c r="DF507" s="173"/>
      <c r="DG507" s="173"/>
      <c r="DH507" s="173"/>
      <c r="DI507" s="173"/>
      <c r="DJ507" s="173"/>
      <c r="DK507" s="159"/>
      <c r="DL507" s="159"/>
      <c r="DM507" s="159"/>
      <c r="DN507" s="159"/>
      <c r="DO507" s="159"/>
      <c r="DP507" s="159"/>
      <c r="DQ507" s="159"/>
      <c r="DR507" s="159"/>
      <c r="DS507" s="159"/>
      <c r="DT507" s="159"/>
      <c r="DU507" s="159"/>
      <c r="DV507" s="159"/>
      <c r="DW507" s="159"/>
      <c r="DX507" s="159"/>
    </row>
    <row r="508" spans="1:128" s="176" customFormat="1" ht="15">
      <c r="A508" s="173"/>
      <c r="B508" s="173"/>
      <c r="C508" s="174"/>
      <c r="D508" s="174"/>
      <c r="E508" s="174"/>
      <c r="F508" s="173"/>
      <c r="G508" s="173"/>
      <c r="H508" s="173"/>
      <c r="I508" s="173"/>
      <c r="J508" s="173"/>
      <c r="K508" s="173"/>
      <c r="L508" s="173"/>
      <c r="M508" s="173"/>
      <c r="N508" s="173"/>
      <c r="O508" s="173"/>
      <c r="P508" s="173"/>
      <c r="Q508" s="173"/>
      <c r="CK508" s="173"/>
      <c r="CL508" s="173"/>
      <c r="CM508" s="173"/>
      <c r="CN508" s="173"/>
      <c r="CO508" s="173"/>
      <c r="CP508" s="173"/>
      <c r="CQ508" s="173"/>
      <c r="CR508" s="173"/>
      <c r="CS508" s="173"/>
      <c r="CT508" s="173"/>
      <c r="CU508" s="173"/>
      <c r="CV508" s="173"/>
      <c r="CW508" s="173"/>
      <c r="CX508" s="173"/>
      <c r="CY508" s="173"/>
      <c r="CZ508" s="173"/>
      <c r="DA508" s="173"/>
      <c r="DB508" s="173"/>
      <c r="DC508" s="173"/>
      <c r="DD508" s="173"/>
      <c r="DE508" s="173"/>
      <c r="DF508" s="173"/>
      <c r="DG508" s="173"/>
      <c r="DH508" s="173"/>
      <c r="DI508" s="173"/>
      <c r="DJ508" s="173"/>
      <c r="DK508" s="159"/>
      <c r="DL508" s="159"/>
      <c r="DM508" s="159"/>
      <c r="DN508" s="159"/>
      <c r="DO508" s="159"/>
      <c r="DP508" s="159"/>
      <c r="DQ508" s="159"/>
      <c r="DR508" s="159"/>
      <c r="DS508" s="159"/>
      <c r="DT508" s="159"/>
      <c r="DU508" s="159"/>
      <c r="DV508" s="159"/>
      <c r="DW508" s="159"/>
      <c r="DX508" s="159"/>
    </row>
    <row r="509" spans="1:128" s="176" customFormat="1" ht="15">
      <c r="A509" s="173"/>
      <c r="B509" s="173"/>
      <c r="C509" s="174"/>
      <c r="D509" s="174"/>
      <c r="E509" s="174"/>
      <c r="F509" s="173"/>
      <c r="G509" s="173"/>
      <c r="H509" s="173"/>
      <c r="I509" s="173"/>
      <c r="J509" s="173"/>
      <c r="K509" s="173"/>
      <c r="L509" s="173"/>
      <c r="M509" s="173"/>
      <c r="N509" s="173"/>
      <c r="O509" s="173"/>
      <c r="P509" s="173"/>
      <c r="Q509" s="173"/>
      <c r="CK509" s="173"/>
      <c r="CL509" s="173"/>
      <c r="CM509" s="173"/>
      <c r="CN509" s="173"/>
      <c r="CO509" s="173"/>
      <c r="CP509" s="173"/>
      <c r="CQ509" s="173"/>
      <c r="CR509" s="173"/>
      <c r="CS509" s="173"/>
      <c r="CT509" s="173"/>
      <c r="CU509" s="173"/>
      <c r="CV509" s="173"/>
      <c r="CW509" s="173"/>
      <c r="CX509" s="173"/>
      <c r="CY509" s="173"/>
      <c r="CZ509" s="173"/>
      <c r="DA509" s="173"/>
      <c r="DB509" s="173"/>
      <c r="DC509" s="173"/>
      <c r="DD509" s="173"/>
      <c r="DE509" s="173"/>
      <c r="DF509" s="173"/>
      <c r="DG509" s="173"/>
      <c r="DH509" s="173"/>
      <c r="DI509" s="173"/>
      <c r="DJ509" s="173"/>
      <c r="DK509" s="159"/>
      <c r="DL509" s="159"/>
      <c r="DM509" s="159"/>
      <c r="DN509" s="159"/>
      <c r="DO509" s="159"/>
      <c r="DP509" s="159"/>
      <c r="DQ509" s="159"/>
      <c r="DR509" s="159"/>
      <c r="DS509" s="159"/>
      <c r="DT509" s="159"/>
      <c r="DU509" s="159"/>
      <c r="DV509" s="159"/>
      <c r="DW509" s="159"/>
      <c r="DX509" s="159"/>
    </row>
    <row r="510" spans="1:128" s="176" customFormat="1" ht="15">
      <c r="A510" s="173"/>
      <c r="B510" s="173"/>
      <c r="C510" s="174"/>
      <c r="D510" s="174"/>
      <c r="E510" s="174"/>
      <c r="F510" s="173"/>
      <c r="G510" s="173"/>
      <c r="H510" s="173"/>
      <c r="I510" s="173"/>
      <c r="J510" s="173"/>
      <c r="K510" s="173"/>
      <c r="L510" s="173"/>
      <c r="M510" s="173"/>
      <c r="N510" s="173"/>
      <c r="O510" s="173"/>
      <c r="P510" s="173"/>
      <c r="Q510" s="173"/>
      <c r="CK510" s="173"/>
      <c r="CL510" s="173"/>
      <c r="CM510" s="173"/>
      <c r="CN510" s="173"/>
      <c r="CO510" s="173"/>
      <c r="CP510" s="173"/>
      <c r="CQ510" s="173"/>
      <c r="CR510" s="173"/>
      <c r="CS510" s="173"/>
      <c r="CT510" s="173"/>
      <c r="CU510" s="173"/>
      <c r="CV510" s="173"/>
      <c r="CW510" s="173"/>
      <c r="CX510" s="173"/>
      <c r="CY510" s="173"/>
      <c r="CZ510" s="173"/>
      <c r="DA510" s="173"/>
      <c r="DB510" s="173"/>
      <c r="DC510" s="173"/>
      <c r="DD510" s="173"/>
      <c r="DE510" s="173"/>
      <c r="DF510" s="173"/>
      <c r="DG510" s="173"/>
      <c r="DH510" s="173"/>
      <c r="DI510" s="173"/>
      <c r="DJ510" s="173"/>
      <c r="DK510" s="159"/>
      <c r="DL510" s="159"/>
      <c r="DM510" s="159"/>
      <c r="DN510" s="159"/>
      <c r="DO510" s="159"/>
      <c r="DP510" s="159"/>
      <c r="DQ510" s="159"/>
      <c r="DR510" s="159"/>
      <c r="DS510" s="159"/>
      <c r="DT510" s="159"/>
      <c r="DU510" s="159"/>
      <c r="DV510" s="159"/>
      <c r="DW510" s="159"/>
      <c r="DX510" s="159"/>
    </row>
    <row r="511" spans="1:128" s="176" customFormat="1" ht="15">
      <c r="A511" s="173"/>
      <c r="B511" s="173"/>
      <c r="C511" s="174"/>
      <c r="D511" s="174"/>
      <c r="E511" s="174"/>
      <c r="F511" s="173"/>
      <c r="G511" s="173"/>
      <c r="H511" s="173"/>
      <c r="I511" s="173"/>
      <c r="J511" s="173"/>
      <c r="K511" s="173"/>
      <c r="L511" s="173"/>
      <c r="M511" s="173"/>
      <c r="N511" s="173"/>
      <c r="O511" s="173"/>
      <c r="P511" s="173"/>
      <c r="Q511" s="173"/>
      <c r="CK511" s="173"/>
      <c r="CL511" s="173"/>
      <c r="CM511" s="173"/>
      <c r="CN511" s="173"/>
      <c r="CO511" s="173"/>
      <c r="CP511" s="173"/>
      <c r="CQ511" s="173"/>
      <c r="CR511" s="173"/>
      <c r="CS511" s="173"/>
      <c r="CT511" s="173"/>
      <c r="CU511" s="173"/>
      <c r="CV511" s="173"/>
      <c r="CW511" s="173"/>
      <c r="CX511" s="173"/>
      <c r="CY511" s="173"/>
      <c r="CZ511" s="173"/>
      <c r="DA511" s="173"/>
      <c r="DB511" s="173"/>
      <c r="DC511" s="173"/>
      <c r="DD511" s="173"/>
      <c r="DE511" s="173"/>
      <c r="DF511" s="173"/>
      <c r="DG511" s="173"/>
      <c r="DH511" s="173"/>
      <c r="DI511" s="173"/>
      <c r="DJ511" s="173"/>
      <c r="DK511" s="159"/>
      <c r="DL511" s="159"/>
      <c r="DM511" s="159"/>
      <c r="DN511" s="159"/>
      <c r="DO511" s="159"/>
      <c r="DP511" s="159"/>
      <c r="DQ511" s="159"/>
      <c r="DR511" s="159"/>
      <c r="DS511" s="159"/>
      <c r="DT511" s="159"/>
      <c r="DU511" s="159"/>
      <c r="DV511" s="159"/>
      <c r="DW511" s="159"/>
      <c r="DX511" s="159"/>
    </row>
    <row r="512" spans="1:128" s="176" customFormat="1" ht="15">
      <c r="A512" s="173"/>
      <c r="B512" s="173"/>
      <c r="C512" s="174"/>
      <c r="D512" s="174"/>
      <c r="E512" s="174"/>
      <c r="F512" s="173"/>
      <c r="G512" s="173"/>
      <c r="H512" s="173"/>
      <c r="I512" s="173"/>
      <c r="J512" s="173"/>
      <c r="K512" s="173"/>
      <c r="L512" s="173"/>
      <c r="M512" s="173"/>
      <c r="N512" s="173"/>
      <c r="O512" s="173"/>
      <c r="P512" s="173"/>
      <c r="Q512" s="173"/>
      <c r="CK512" s="173"/>
      <c r="CL512" s="173"/>
      <c r="CM512" s="173"/>
      <c r="CN512" s="173"/>
      <c r="CO512" s="173"/>
      <c r="CP512" s="173"/>
      <c r="CQ512" s="173"/>
      <c r="CR512" s="173"/>
      <c r="CS512" s="173"/>
      <c r="CT512" s="173"/>
      <c r="CU512" s="173"/>
      <c r="CV512" s="173"/>
      <c r="CW512" s="173"/>
      <c r="CX512" s="173"/>
      <c r="CY512" s="173"/>
      <c r="CZ512" s="173"/>
      <c r="DA512" s="173"/>
      <c r="DB512" s="173"/>
      <c r="DC512" s="173"/>
      <c r="DD512" s="173"/>
      <c r="DE512" s="173"/>
      <c r="DF512" s="173"/>
      <c r="DG512" s="173"/>
      <c r="DH512" s="173"/>
      <c r="DI512" s="173"/>
      <c r="DJ512" s="173"/>
      <c r="DK512" s="159"/>
      <c r="DL512" s="159"/>
      <c r="DM512" s="159"/>
      <c r="DN512" s="159"/>
      <c r="DO512" s="159"/>
      <c r="DP512" s="159"/>
      <c r="DQ512" s="159"/>
      <c r="DR512" s="159"/>
      <c r="DS512" s="159"/>
      <c r="DT512" s="159"/>
      <c r="DU512" s="159"/>
      <c r="DV512" s="159"/>
      <c r="DW512" s="159"/>
      <c r="DX512" s="159"/>
    </row>
    <row r="513" spans="1:128" s="176" customFormat="1" ht="15">
      <c r="A513" s="173"/>
      <c r="B513" s="173"/>
      <c r="C513" s="174"/>
      <c r="D513" s="174"/>
      <c r="E513" s="174"/>
      <c r="F513" s="173"/>
      <c r="G513" s="173"/>
      <c r="H513" s="173"/>
      <c r="I513" s="173"/>
      <c r="J513" s="173"/>
      <c r="K513" s="173"/>
      <c r="L513" s="173"/>
      <c r="M513" s="173"/>
      <c r="N513" s="173"/>
      <c r="O513" s="173"/>
      <c r="P513" s="173"/>
      <c r="Q513" s="173"/>
      <c r="CK513" s="173"/>
      <c r="CL513" s="173"/>
      <c r="CM513" s="173"/>
      <c r="CN513" s="173"/>
      <c r="CO513" s="173"/>
      <c r="CP513" s="173"/>
      <c r="CQ513" s="173"/>
      <c r="CR513" s="173"/>
      <c r="CS513" s="173"/>
      <c r="CT513" s="173"/>
      <c r="CU513" s="173"/>
      <c r="CV513" s="173"/>
      <c r="CW513" s="173"/>
      <c r="CX513" s="173"/>
      <c r="CY513" s="173"/>
      <c r="CZ513" s="173"/>
      <c r="DA513" s="173"/>
      <c r="DB513" s="173"/>
      <c r="DC513" s="173"/>
      <c r="DD513" s="173"/>
      <c r="DE513" s="173"/>
      <c r="DF513" s="173"/>
      <c r="DG513" s="173"/>
      <c r="DH513" s="173"/>
      <c r="DI513" s="173"/>
      <c r="DJ513" s="173"/>
      <c r="DK513" s="159"/>
      <c r="DL513" s="159"/>
      <c r="DM513" s="159"/>
      <c r="DN513" s="159"/>
      <c r="DO513" s="159"/>
      <c r="DP513" s="159"/>
      <c r="DQ513" s="159"/>
      <c r="DR513" s="159"/>
      <c r="DS513" s="159"/>
      <c r="DT513" s="159"/>
      <c r="DU513" s="159"/>
      <c r="DV513" s="159"/>
      <c r="DW513" s="159"/>
      <c r="DX513" s="159"/>
    </row>
    <row r="514" spans="1:128" s="176" customFormat="1" ht="15">
      <c r="A514" s="173"/>
      <c r="B514" s="173"/>
      <c r="C514" s="174"/>
      <c r="D514" s="174"/>
      <c r="E514" s="174"/>
      <c r="F514" s="173"/>
      <c r="G514" s="173"/>
      <c r="H514" s="173"/>
      <c r="I514" s="173"/>
      <c r="J514" s="173"/>
      <c r="K514" s="173"/>
      <c r="L514" s="173"/>
      <c r="M514" s="173"/>
      <c r="N514" s="173"/>
      <c r="O514" s="173"/>
      <c r="P514" s="173"/>
      <c r="Q514" s="173"/>
      <c r="CK514" s="173"/>
      <c r="CL514" s="173"/>
      <c r="CM514" s="173"/>
      <c r="CN514" s="173"/>
      <c r="CO514" s="173"/>
      <c r="CP514" s="173"/>
      <c r="CQ514" s="173"/>
      <c r="CR514" s="173"/>
      <c r="CS514" s="173"/>
      <c r="CT514" s="173"/>
      <c r="CU514" s="173"/>
      <c r="CV514" s="173"/>
      <c r="CW514" s="173"/>
      <c r="CX514" s="173"/>
      <c r="CY514" s="173"/>
      <c r="CZ514" s="173"/>
      <c r="DA514" s="173"/>
      <c r="DB514" s="173"/>
      <c r="DC514" s="173"/>
      <c r="DD514" s="173"/>
      <c r="DE514" s="173"/>
      <c r="DF514" s="173"/>
      <c r="DG514" s="173"/>
      <c r="DH514" s="173"/>
      <c r="DI514" s="173"/>
      <c r="DJ514" s="173"/>
      <c r="DK514" s="159"/>
      <c r="DL514" s="159"/>
      <c r="DM514" s="159"/>
      <c r="DN514" s="159"/>
      <c r="DO514" s="159"/>
      <c r="DP514" s="159"/>
      <c r="DQ514" s="159"/>
      <c r="DR514" s="159"/>
      <c r="DS514" s="159"/>
      <c r="DT514" s="159"/>
      <c r="DU514" s="159"/>
      <c r="DV514" s="159"/>
      <c r="DW514" s="159"/>
      <c r="DX514" s="159"/>
    </row>
    <row r="515" spans="1:128" s="176" customFormat="1" ht="15">
      <c r="A515" s="173"/>
      <c r="B515" s="173"/>
      <c r="C515" s="174"/>
      <c r="D515" s="174"/>
      <c r="E515" s="174"/>
      <c r="F515" s="173"/>
      <c r="G515" s="173"/>
      <c r="H515" s="173"/>
      <c r="I515" s="173"/>
      <c r="J515" s="173"/>
      <c r="K515" s="173"/>
      <c r="L515" s="173"/>
      <c r="M515" s="173"/>
      <c r="N515" s="173"/>
      <c r="O515" s="173"/>
      <c r="P515" s="173"/>
      <c r="Q515" s="173"/>
      <c r="CK515" s="173"/>
      <c r="CL515" s="173"/>
      <c r="CM515" s="173"/>
      <c r="CN515" s="173"/>
      <c r="CO515" s="173"/>
      <c r="CP515" s="173"/>
      <c r="CQ515" s="173"/>
      <c r="CR515" s="173"/>
      <c r="CS515" s="173"/>
      <c r="CT515" s="173"/>
      <c r="CU515" s="173"/>
      <c r="CV515" s="173"/>
      <c r="CW515" s="173"/>
      <c r="CX515" s="173"/>
      <c r="CY515" s="173"/>
      <c r="CZ515" s="173"/>
      <c r="DA515" s="173"/>
      <c r="DB515" s="173"/>
      <c r="DC515" s="173"/>
      <c r="DD515" s="173"/>
      <c r="DE515" s="173"/>
      <c r="DF515" s="173"/>
      <c r="DG515" s="173"/>
      <c r="DH515" s="173"/>
      <c r="DI515" s="173"/>
      <c r="DJ515" s="173"/>
      <c r="DK515" s="159"/>
      <c r="DL515" s="159"/>
      <c r="DM515" s="159"/>
      <c r="DN515" s="159"/>
      <c r="DO515" s="159"/>
      <c r="DP515" s="159"/>
      <c r="DQ515" s="159"/>
      <c r="DR515" s="159"/>
      <c r="DS515" s="159"/>
      <c r="DT515" s="159"/>
      <c r="DU515" s="159"/>
      <c r="DV515" s="159"/>
      <c r="DW515" s="159"/>
      <c r="DX515" s="159"/>
    </row>
    <row r="516" spans="1:128" s="176" customFormat="1" ht="15">
      <c r="A516" s="173"/>
      <c r="B516" s="173"/>
      <c r="C516" s="174"/>
      <c r="D516" s="174"/>
      <c r="E516" s="174"/>
      <c r="F516" s="173"/>
      <c r="G516" s="173"/>
      <c r="H516" s="173"/>
      <c r="I516" s="173"/>
      <c r="J516" s="173"/>
      <c r="K516" s="173"/>
      <c r="L516" s="173"/>
      <c r="M516" s="173"/>
      <c r="N516" s="173"/>
      <c r="O516" s="173"/>
      <c r="P516" s="173"/>
      <c r="Q516" s="173"/>
      <c r="CK516" s="173"/>
      <c r="CL516" s="173"/>
      <c r="CM516" s="173"/>
      <c r="CN516" s="173"/>
      <c r="CO516" s="173"/>
      <c r="CP516" s="173"/>
      <c r="CQ516" s="173"/>
      <c r="CR516" s="173"/>
      <c r="CS516" s="173"/>
      <c r="CT516" s="173"/>
      <c r="CU516" s="173"/>
      <c r="CV516" s="173"/>
      <c r="CW516" s="173"/>
      <c r="CX516" s="173"/>
      <c r="CY516" s="173"/>
      <c r="CZ516" s="173"/>
      <c r="DA516" s="173"/>
      <c r="DB516" s="173"/>
      <c r="DC516" s="173"/>
      <c r="DD516" s="173"/>
      <c r="DE516" s="173"/>
      <c r="DF516" s="173"/>
      <c r="DG516" s="173"/>
      <c r="DH516" s="173"/>
      <c r="DI516" s="173"/>
      <c r="DJ516" s="173"/>
      <c r="DK516" s="159"/>
      <c r="DL516" s="159"/>
      <c r="DM516" s="159"/>
      <c r="DN516" s="159"/>
      <c r="DO516" s="159"/>
      <c r="DP516" s="159"/>
      <c r="DQ516" s="159"/>
      <c r="DR516" s="159"/>
      <c r="DS516" s="159"/>
      <c r="DT516" s="159"/>
      <c r="DU516" s="159"/>
      <c r="DV516" s="159"/>
      <c r="DW516" s="159"/>
      <c r="DX516" s="159"/>
    </row>
    <row r="517" spans="1:128" s="176" customFormat="1" ht="15">
      <c r="A517" s="173"/>
      <c r="B517" s="173"/>
      <c r="C517" s="174"/>
      <c r="D517" s="174"/>
      <c r="E517" s="174"/>
      <c r="F517" s="173"/>
      <c r="G517" s="173"/>
      <c r="H517" s="173"/>
      <c r="I517" s="173"/>
      <c r="J517" s="173"/>
      <c r="K517" s="173"/>
      <c r="L517" s="173"/>
      <c r="M517" s="173"/>
      <c r="N517" s="173"/>
      <c r="O517" s="173"/>
      <c r="P517" s="173"/>
      <c r="Q517" s="173"/>
      <c r="CK517" s="173"/>
      <c r="CL517" s="173"/>
      <c r="CM517" s="173"/>
      <c r="CN517" s="173"/>
      <c r="CO517" s="173"/>
      <c r="CP517" s="173"/>
      <c r="CQ517" s="173"/>
      <c r="CR517" s="173"/>
      <c r="CS517" s="173"/>
      <c r="CT517" s="173"/>
      <c r="CU517" s="173"/>
      <c r="CV517" s="173"/>
      <c r="CW517" s="173"/>
      <c r="CX517" s="173"/>
      <c r="CY517" s="173"/>
      <c r="CZ517" s="173"/>
      <c r="DA517" s="173"/>
      <c r="DB517" s="173"/>
      <c r="DC517" s="173"/>
      <c r="DD517" s="173"/>
      <c r="DE517" s="173"/>
      <c r="DF517" s="173"/>
      <c r="DG517" s="173"/>
      <c r="DH517" s="173"/>
      <c r="DI517" s="173"/>
      <c r="DJ517" s="173"/>
      <c r="DK517" s="159"/>
      <c r="DL517" s="159"/>
      <c r="DM517" s="159"/>
      <c r="DN517" s="159"/>
      <c r="DO517" s="159"/>
      <c r="DP517" s="159"/>
      <c r="DQ517" s="159"/>
      <c r="DR517" s="159"/>
      <c r="DS517" s="159"/>
      <c r="DT517" s="159"/>
      <c r="DU517" s="159"/>
      <c r="DV517" s="159"/>
      <c r="DW517" s="159"/>
      <c r="DX517" s="159"/>
    </row>
    <row r="518" spans="1:128" s="176" customFormat="1" ht="15">
      <c r="A518" s="173"/>
      <c r="B518" s="173"/>
      <c r="C518" s="174"/>
      <c r="D518" s="174"/>
      <c r="E518" s="174"/>
      <c r="F518" s="173"/>
      <c r="G518" s="173"/>
      <c r="H518" s="173"/>
      <c r="I518" s="173"/>
      <c r="J518" s="173"/>
      <c r="K518" s="173"/>
      <c r="L518" s="173"/>
      <c r="M518" s="173"/>
      <c r="N518" s="173"/>
      <c r="O518" s="173"/>
      <c r="P518" s="173"/>
      <c r="Q518" s="173"/>
      <c r="CK518" s="173"/>
      <c r="CL518" s="173"/>
      <c r="CM518" s="173"/>
      <c r="CN518" s="173"/>
      <c r="CO518" s="173"/>
      <c r="CP518" s="173"/>
      <c r="CQ518" s="173"/>
      <c r="CR518" s="173"/>
      <c r="CS518" s="173"/>
      <c r="CT518" s="173"/>
      <c r="CU518" s="173"/>
      <c r="CV518" s="173"/>
      <c r="CW518" s="173"/>
      <c r="CX518" s="173"/>
      <c r="CY518" s="173"/>
      <c r="CZ518" s="173"/>
      <c r="DA518" s="173"/>
      <c r="DB518" s="173"/>
      <c r="DC518" s="173"/>
      <c r="DD518" s="173"/>
      <c r="DE518" s="173"/>
      <c r="DF518" s="173"/>
      <c r="DG518" s="173"/>
      <c r="DH518" s="173"/>
      <c r="DI518" s="173"/>
      <c r="DJ518" s="173"/>
      <c r="DK518" s="159"/>
      <c r="DL518" s="159"/>
      <c r="DM518" s="159"/>
      <c r="DN518" s="159"/>
      <c r="DO518" s="159"/>
      <c r="DP518" s="159"/>
      <c r="DQ518" s="159"/>
      <c r="DR518" s="159"/>
      <c r="DS518" s="159"/>
      <c r="DT518" s="159"/>
      <c r="DU518" s="159"/>
      <c r="DV518" s="159"/>
      <c r="DW518" s="159"/>
      <c r="DX518" s="159"/>
    </row>
    <row r="519" spans="1:128" s="176" customFormat="1" ht="15">
      <c r="A519" s="173"/>
      <c r="B519" s="173"/>
      <c r="C519" s="174"/>
      <c r="D519" s="174"/>
      <c r="E519" s="174"/>
      <c r="F519" s="173"/>
      <c r="G519" s="173"/>
      <c r="H519" s="173"/>
      <c r="I519" s="173"/>
      <c r="J519" s="173"/>
      <c r="K519" s="173"/>
      <c r="L519" s="173"/>
      <c r="M519" s="173"/>
      <c r="N519" s="173"/>
      <c r="O519" s="173"/>
      <c r="P519" s="173"/>
      <c r="Q519" s="173"/>
      <c r="CK519" s="173"/>
      <c r="CL519" s="173"/>
      <c r="CM519" s="173"/>
      <c r="CN519" s="173"/>
      <c r="CO519" s="173"/>
      <c r="CP519" s="173"/>
      <c r="CQ519" s="173"/>
      <c r="CR519" s="173"/>
      <c r="CS519" s="173"/>
      <c r="CT519" s="173"/>
      <c r="CU519" s="173"/>
      <c r="CV519" s="173"/>
      <c r="CW519" s="173"/>
      <c r="CX519" s="173"/>
      <c r="CY519" s="173"/>
      <c r="CZ519" s="173"/>
      <c r="DA519" s="173"/>
      <c r="DB519" s="173"/>
      <c r="DC519" s="173"/>
      <c r="DD519" s="173"/>
      <c r="DE519" s="173"/>
      <c r="DF519" s="173"/>
      <c r="DG519" s="173"/>
      <c r="DH519" s="173"/>
      <c r="DI519" s="173"/>
      <c r="DJ519" s="173"/>
      <c r="DK519" s="159"/>
      <c r="DL519" s="159"/>
      <c r="DM519" s="159"/>
      <c r="DN519" s="159"/>
      <c r="DO519" s="159"/>
      <c r="DP519" s="159"/>
      <c r="DQ519" s="159"/>
      <c r="DR519" s="159"/>
      <c r="DS519" s="159"/>
      <c r="DT519" s="159"/>
      <c r="DU519" s="159"/>
      <c r="DV519" s="159"/>
      <c r="DW519" s="159"/>
      <c r="DX519" s="159"/>
    </row>
    <row r="520" spans="1:128" s="176" customFormat="1" ht="15">
      <c r="A520" s="173"/>
      <c r="B520" s="173"/>
      <c r="C520" s="174"/>
      <c r="D520" s="174"/>
      <c r="E520" s="174"/>
      <c r="F520" s="173"/>
      <c r="G520" s="173"/>
      <c r="H520" s="173"/>
      <c r="I520" s="173"/>
      <c r="J520" s="173"/>
      <c r="K520" s="173"/>
      <c r="L520" s="173"/>
      <c r="M520" s="173"/>
      <c r="N520" s="173"/>
      <c r="O520" s="173"/>
      <c r="P520" s="173"/>
      <c r="Q520" s="173"/>
      <c r="CK520" s="173"/>
      <c r="CL520" s="173"/>
      <c r="CM520" s="173"/>
      <c r="CN520" s="173"/>
      <c r="CO520" s="173"/>
      <c r="CP520" s="173"/>
      <c r="CQ520" s="173"/>
      <c r="CR520" s="173"/>
      <c r="CS520" s="173"/>
      <c r="CT520" s="173"/>
      <c r="CU520" s="173"/>
      <c r="CV520" s="173"/>
      <c r="CW520" s="173"/>
      <c r="CX520" s="173"/>
      <c r="CY520" s="173"/>
      <c r="CZ520" s="173"/>
      <c r="DA520" s="173"/>
      <c r="DB520" s="173"/>
      <c r="DC520" s="173"/>
      <c r="DD520" s="173"/>
      <c r="DE520" s="173"/>
      <c r="DF520" s="173"/>
      <c r="DG520" s="173"/>
      <c r="DH520" s="173"/>
      <c r="DI520" s="173"/>
      <c r="DJ520" s="173"/>
      <c r="DK520" s="159"/>
      <c r="DL520" s="159"/>
      <c r="DM520" s="159"/>
      <c r="DN520" s="159"/>
      <c r="DO520" s="159"/>
      <c r="DP520" s="159"/>
      <c r="DQ520" s="159"/>
      <c r="DR520" s="159"/>
      <c r="DS520" s="159"/>
      <c r="DT520" s="159"/>
      <c r="DU520" s="159"/>
      <c r="DV520" s="159"/>
      <c r="DW520" s="159"/>
      <c r="DX520" s="159"/>
    </row>
    <row r="521" spans="1:128" s="176" customFormat="1" ht="15">
      <c r="A521" s="173"/>
      <c r="B521" s="173"/>
      <c r="C521" s="174"/>
      <c r="D521" s="174"/>
      <c r="E521" s="174"/>
      <c r="F521" s="173"/>
      <c r="G521" s="173"/>
      <c r="H521" s="173"/>
      <c r="I521" s="173"/>
      <c r="J521" s="173"/>
      <c r="K521" s="173"/>
      <c r="L521" s="173"/>
      <c r="M521" s="173"/>
      <c r="N521" s="173"/>
      <c r="O521" s="173"/>
      <c r="P521" s="173"/>
      <c r="Q521" s="173"/>
      <c r="CK521" s="173"/>
      <c r="CL521" s="173"/>
      <c r="CM521" s="173"/>
      <c r="CN521" s="173"/>
      <c r="CO521" s="173"/>
      <c r="CP521" s="173"/>
      <c r="CQ521" s="173"/>
      <c r="CR521" s="173"/>
      <c r="CS521" s="173"/>
      <c r="CT521" s="173"/>
      <c r="CU521" s="173"/>
      <c r="CV521" s="173"/>
      <c r="CW521" s="173"/>
      <c r="CX521" s="173"/>
      <c r="CY521" s="173"/>
      <c r="CZ521" s="173"/>
      <c r="DA521" s="173"/>
      <c r="DB521" s="173"/>
      <c r="DC521" s="173"/>
      <c r="DD521" s="173"/>
      <c r="DE521" s="173"/>
      <c r="DF521" s="173"/>
      <c r="DG521" s="173"/>
      <c r="DH521" s="173"/>
      <c r="DI521" s="173"/>
      <c r="DJ521" s="173"/>
      <c r="DK521" s="159"/>
      <c r="DL521" s="159"/>
      <c r="DM521" s="159"/>
      <c r="DN521" s="159"/>
      <c r="DO521" s="159"/>
      <c r="DP521" s="159"/>
      <c r="DQ521" s="159"/>
      <c r="DR521" s="159"/>
      <c r="DS521" s="159"/>
      <c r="DT521" s="159"/>
      <c r="DU521" s="159"/>
      <c r="DV521" s="159"/>
      <c r="DW521" s="159"/>
      <c r="DX521" s="159"/>
    </row>
    <row r="522" spans="1:128" s="176" customFormat="1" ht="15">
      <c r="A522" s="173"/>
      <c r="B522" s="173"/>
      <c r="C522" s="174"/>
      <c r="D522" s="174"/>
      <c r="E522" s="174"/>
      <c r="F522" s="173"/>
      <c r="G522" s="173"/>
      <c r="H522" s="173"/>
      <c r="I522" s="173"/>
      <c r="J522" s="173"/>
      <c r="K522" s="173"/>
      <c r="L522" s="173"/>
      <c r="M522" s="173"/>
      <c r="N522" s="173"/>
      <c r="O522" s="173"/>
      <c r="P522" s="173"/>
      <c r="Q522" s="173"/>
      <c r="CK522" s="173"/>
      <c r="CL522" s="173"/>
      <c r="CM522" s="173"/>
      <c r="CN522" s="173"/>
      <c r="CO522" s="173"/>
      <c r="CP522" s="173"/>
      <c r="CQ522" s="173"/>
      <c r="CR522" s="173"/>
      <c r="CS522" s="173"/>
      <c r="CT522" s="173"/>
      <c r="CU522" s="173"/>
      <c r="CV522" s="173"/>
      <c r="CW522" s="173"/>
      <c r="CX522" s="173"/>
      <c r="CY522" s="173"/>
      <c r="CZ522" s="173"/>
      <c r="DA522" s="173"/>
      <c r="DB522" s="173"/>
      <c r="DC522" s="173"/>
      <c r="DD522" s="173"/>
      <c r="DE522" s="173"/>
      <c r="DF522" s="173"/>
      <c r="DG522" s="173"/>
      <c r="DH522" s="173"/>
      <c r="DI522" s="173"/>
      <c r="DJ522" s="173"/>
      <c r="DK522" s="159"/>
      <c r="DL522" s="159"/>
      <c r="DM522" s="159"/>
      <c r="DN522" s="159"/>
      <c r="DO522" s="159"/>
      <c r="DP522" s="159"/>
      <c r="DQ522" s="159"/>
      <c r="DR522" s="159"/>
      <c r="DS522" s="159"/>
      <c r="DT522" s="159"/>
      <c r="DU522" s="159"/>
      <c r="DV522" s="159"/>
      <c r="DW522" s="159"/>
      <c r="DX522" s="159"/>
    </row>
    <row r="523" spans="1:128" s="176" customFormat="1" ht="15">
      <c r="A523" s="173"/>
      <c r="B523" s="173"/>
      <c r="C523" s="174"/>
      <c r="D523" s="174"/>
      <c r="E523" s="174"/>
      <c r="F523" s="173"/>
      <c r="G523" s="173"/>
      <c r="H523" s="173"/>
      <c r="I523" s="173"/>
      <c r="J523" s="173"/>
      <c r="K523" s="173"/>
      <c r="L523" s="173"/>
      <c r="M523" s="173"/>
      <c r="N523" s="173"/>
      <c r="O523" s="173"/>
      <c r="P523" s="173"/>
      <c r="Q523" s="173"/>
      <c r="CK523" s="173"/>
      <c r="CL523" s="173"/>
      <c r="CM523" s="173"/>
      <c r="CN523" s="173"/>
      <c r="CO523" s="173"/>
      <c r="CP523" s="173"/>
      <c r="CQ523" s="173"/>
      <c r="CR523" s="173"/>
      <c r="CS523" s="173"/>
      <c r="CT523" s="173"/>
      <c r="CU523" s="173"/>
      <c r="CV523" s="173"/>
      <c r="CW523" s="173"/>
      <c r="CX523" s="173"/>
      <c r="CY523" s="173"/>
      <c r="CZ523" s="173"/>
      <c r="DA523" s="173"/>
      <c r="DB523" s="173"/>
      <c r="DC523" s="173"/>
      <c r="DD523" s="173"/>
      <c r="DE523" s="173"/>
      <c r="DF523" s="173"/>
      <c r="DG523" s="173"/>
      <c r="DH523" s="173"/>
      <c r="DI523" s="173"/>
      <c r="DJ523" s="173"/>
      <c r="DK523" s="159"/>
      <c r="DL523" s="159"/>
      <c r="DM523" s="159"/>
      <c r="DN523" s="159"/>
      <c r="DO523" s="159"/>
      <c r="DP523" s="159"/>
      <c r="DQ523" s="159"/>
      <c r="DR523" s="159"/>
      <c r="DS523" s="159"/>
      <c r="DT523" s="159"/>
      <c r="DU523" s="159"/>
      <c r="DV523" s="159"/>
      <c r="DW523" s="159"/>
      <c r="DX523" s="159"/>
    </row>
    <row r="524" spans="1:128" s="176" customFormat="1" ht="15">
      <c r="A524" s="173"/>
      <c r="B524" s="173"/>
      <c r="C524" s="174"/>
      <c r="D524" s="174"/>
      <c r="E524" s="174"/>
      <c r="F524" s="173"/>
      <c r="G524" s="173"/>
      <c r="H524" s="173"/>
      <c r="I524" s="173"/>
      <c r="J524" s="173"/>
      <c r="K524" s="173"/>
      <c r="L524" s="173"/>
      <c r="M524" s="173"/>
      <c r="N524" s="173"/>
      <c r="O524" s="173"/>
      <c r="P524" s="173"/>
      <c r="Q524" s="173"/>
      <c r="CK524" s="173"/>
      <c r="CL524" s="173"/>
      <c r="CM524" s="173"/>
      <c r="CN524" s="173"/>
      <c r="CO524" s="173"/>
      <c r="CP524" s="173"/>
      <c r="CQ524" s="173"/>
      <c r="CR524" s="173"/>
      <c r="CS524" s="173"/>
      <c r="CT524" s="173"/>
      <c r="CU524" s="173"/>
      <c r="CV524" s="173"/>
      <c r="CW524" s="173"/>
      <c r="CX524" s="173"/>
      <c r="CY524" s="173"/>
      <c r="CZ524" s="173"/>
      <c r="DA524" s="173"/>
      <c r="DB524" s="173"/>
      <c r="DC524" s="173"/>
      <c r="DD524" s="173"/>
      <c r="DE524" s="173"/>
      <c r="DF524" s="173"/>
      <c r="DG524" s="173"/>
      <c r="DH524" s="173"/>
      <c r="DI524" s="173"/>
      <c r="DJ524" s="173"/>
      <c r="DK524" s="159"/>
      <c r="DL524" s="159"/>
      <c r="DM524" s="159"/>
      <c r="DN524" s="159"/>
      <c r="DO524" s="159"/>
      <c r="DP524" s="159"/>
      <c r="DQ524" s="159"/>
      <c r="DR524" s="159"/>
      <c r="DS524" s="159"/>
      <c r="DT524" s="159"/>
      <c r="DU524" s="159"/>
      <c r="DV524" s="159"/>
      <c r="DW524" s="159"/>
      <c r="DX524" s="159"/>
    </row>
    <row r="525" spans="1:128" s="176" customFormat="1" ht="15">
      <c r="A525" s="173"/>
      <c r="B525" s="173"/>
      <c r="C525" s="174"/>
      <c r="D525" s="174"/>
      <c r="E525" s="174"/>
      <c r="F525" s="173"/>
      <c r="G525" s="173"/>
      <c r="H525" s="173"/>
      <c r="I525" s="173"/>
      <c r="J525" s="173"/>
      <c r="K525" s="173"/>
      <c r="L525" s="173"/>
      <c r="M525" s="173"/>
      <c r="N525" s="173"/>
      <c r="O525" s="173"/>
      <c r="P525" s="173"/>
      <c r="Q525" s="173"/>
      <c r="CK525" s="173"/>
      <c r="CL525" s="173"/>
      <c r="CM525" s="173"/>
      <c r="CN525" s="173"/>
      <c r="CO525" s="173"/>
      <c r="CP525" s="173"/>
      <c r="CQ525" s="173"/>
      <c r="CR525" s="173"/>
      <c r="CS525" s="173"/>
      <c r="CT525" s="173"/>
      <c r="CU525" s="173"/>
      <c r="CV525" s="173"/>
      <c r="CW525" s="173"/>
      <c r="CX525" s="173"/>
      <c r="CY525" s="173"/>
      <c r="CZ525" s="173"/>
      <c r="DA525" s="173"/>
      <c r="DB525" s="173"/>
      <c r="DC525" s="173"/>
      <c r="DD525" s="173"/>
      <c r="DE525" s="173"/>
      <c r="DF525" s="173"/>
      <c r="DG525" s="173"/>
      <c r="DH525" s="173"/>
      <c r="DI525" s="173"/>
      <c r="DJ525" s="173"/>
      <c r="DK525" s="159"/>
      <c r="DL525" s="159"/>
      <c r="DM525" s="159"/>
      <c r="DN525" s="159"/>
      <c r="DO525" s="159"/>
      <c r="DP525" s="159"/>
      <c r="DQ525" s="159"/>
      <c r="DR525" s="159"/>
      <c r="DS525" s="159"/>
      <c r="DT525" s="159"/>
      <c r="DU525" s="159"/>
      <c r="DV525" s="159"/>
      <c r="DW525" s="159"/>
      <c r="DX525" s="159"/>
    </row>
    <row r="526" spans="1:128" s="176" customFormat="1" ht="15">
      <c r="A526" s="173"/>
      <c r="B526" s="173"/>
      <c r="C526" s="174"/>
      <c r="D526" s="174"/>
      <c r="E526" s="174"/>
      <c r="F526" s="173"/>
      <c r="G526" s="173"/>
      <c r="H526" s="173"/>
      <c r="I526" s="173"/>
      <c r="J526" s="173"/>
      <c r="K526" s="173"/>
      <c r="L526" s="173"/>
      <c r="M526" s="173"/>
      <c r="N526" s="173"/>
      <c r="O526" s="173"/>
      <c r="P526" s="173"/>
      <c r="Q526" s="173"/>
      <c r="CK526" s="173"/>
      <c r="CL526" s="173"/>
      <c r="CM526" s="173"/>
      <c r="CN526" s="173"/>
      <c r="CO526" s="173"/>
      <c r="CP526" s="173"/>
      <c r="CQ526" s="173"/>
      <c r="CR526" s="173"/>
      <c r="CS526" s="173"/>
      <c r="CT526" s="173"/>
      <c r="CU526" s="173"/>
      <c r="CV526" s="173"/>
      <c r="CW526" s="173"/>
      <c r="CX526" s="173"/>
      <c r="CY526" s="173"/>
      <c r="CZ526" s="173"/>
      <c r="DA526" s="173"/>
      <c r="DB526" s="173"/>
      <c r="DC526" s="173"/>
      <c r="DD526" s="173"/>
      <c r="DE526" s="173"/>
      <c r="DF526" s="173"/>
      <c r="DG526" s="173"/>
      <c r="DH526" s="173"/>
      <c r="DI526" s="173"/>
      <c r="DJ526" s="173"/>
      <c r="DK526" s="159"/>
      <c r="DL526" s="159"/>
      <c r="DM526" s="159"/>
      <c r="DN526" s="159"/>
      <c r="DO526" s="159"/>
      <c r="DP526" s="159"/>
      <c r="DQ526" s="159"/>
      <c r="DR526" s="159"/>
      <c r="DS526" s="159"/>
      <c r="DT526" s="159"/>
      <c r="DU526" s="159"/>
      <c r="DV526" s="159"/>
      <c r="DW526" s="159"/>
      <c r="DX526" s="159"/>
    </row>
    <row r="527" spans="1:128" s="176" customFormat="1" ht="15">
      <c r="A527" s="173"/>
      <c r="B527" s="173"/>
      <c r="C527" s="174"/>
      <c r="D527" s="174"/>
      <c r="E527" s="174"/>
      <c r="F527" s="173"/>
      <c r="G527" s="173"/>
      <c r="H527" s="173"/>
      <c r="I527" s="173"/>
      <c r="J527" s="173"/>
      <c r="K527" s="173"/>
      <c r="L527" s="173"/>
      <c r="M527" s="173"/>
      <c r="N527" s="173"/>
      <c r="O527" s="173"/>
      <c r="P527" s="173"/>
      <c r="Q527" s="173"/>
      <c r="CK527" s="173"/>
      <c r="CL527" s="173"/>
      <c r="CM527" s="173"/>
      <c r="CN527" s="173"/>
      <c r="CO527" s="173"/>
      <c r="CP527" s="173"/>
      <c r="CQ527" s="173"/>
      <c r="CR527" s="173"/>
      <c r="CS527" s="173"/>
      <c r="CT527" s="173"/>
      <c r="CU527" s="173"/>
      <c r="CV527" s="173"/>
      <c r="CW527" s="173"/>
      <c r="CX527" s="173"/>
      <c r="CY527" s="173"/>
      <c r="CZ527" s="173"/>
      <c r="DA527" s="173"/>
      <c r="DB527" s="173"/>
      <c r="DC527" s="173"/>
      <c r="DD527" s="173"/>
      <c r="DE527" s="173"/>
      <c r="DF527" s="173"/>
      <c r="DG527" s="173"/>
      <c r="DH527" s="173"/>
      <c r="DI527" s="173"/>
      <c r="DJ527" s="173"/>
      <c r="DK527" s="159"/>
      <c r="DL527" s="159"/>
      <c r="DM527" s="159"/>
      <c r="DN527" s="159"/>
      <c r="DO527" s="159"/>
      <c r="DP527" s="159"/>
      <c r="DQ527" s="159"/>
      <c r="DR527" s="159"/>
      <c r="DS527" s="159"/>
      <c r="DT527" s="159"/>
      <c r="DU527" s="159"/>
      <c r="DV527" s="159"/>
      <c r="DW527" s="159"/>
      <c r="DX527" s="159"/>
    </row>
    <row r="528" spans="1:128" s="176" customFormat="1" ht="15">
      <c r="A528" s="173"/>
      <c r="B528" s="173"/>
      <c r="C528" s="174"/>
      <c r="D528" s="174"/>
      <c r="E528" s="174"/>
      <c r="F528" s="173"/>
      <c r="G528" s="173"/>
      <c r="H528" s="173"/>
      <c r="I528" s="173"/>
      <c r="J528" s="173"/>
      <c r="K528" s="173"/>
      <c r="L528" s="173"/>
      <c r="M528" s="173"/>
      <c r="N528" s="173"/>
      <c r="O528" s="173"/>
      <c r="P528" s="173"/>
      <c r="Q528" s="173"/>
      <c r="CK528" s="173"/>
      <c r="CL528" s="173"/>
      <c r="CM528" s="173"/>
      <c r="CN528" s="173"/>
      <c r="CO528" s="173"/>
      <c r="CP528" s="173"/>
      <c r="CQ528" s="173"/>
      <c r="CR528" s="173"/>
      <c r="CS528" s="173"/>
      <c r="CT528" s="173"/>
      <c r="CU528" s="173"/>
      <c r="CV528" s="173"/>
      <c r="CW528" s="173"/>
      <c r="CX528" s="173"/>
      <c r="CY528" s="173"/>
      <c r="CZ528" s="173"/>
      <c r="DA528" s="173"/>
      <c r="DB528" s="173"/>
      <c r="DC528" s="173"/>
      <c r="DD528" s="173"/>
      <c r="DE528" s="173"/>
      <c r="DF528" s="173"/>
      <c r="DG528" s="173"/>
      <c r="DH528" s="173"/>
      <c r="DI528" s="173"/>
      <c r="DJ528" s="173"/>
      <c r="DK528" s="159"/>
      <c r="DL528" s="159"/>
      <c r="DM528" s="159"/>
      <c r="DN528" s="159"/>
      <c r="DO528" s="159"/>
      <c r="DP528" s="159"/>
      <c r="DQ528" s="159"/>
      <c r="DR528" s="159"/>
      <c r="DS528" s="159"/>
      <c r="DT528" s="159"/>
      <c r="DU528" s="159"/>
      <c r="DV528" s="159"/>
      <c r="DW528" s="159"/>
      <c r="DX528" s="159"/>
    </row>
    <row r="529" spans="1:128" s="176" customFormat="1" ht="15">
      <c r="A529" s="173"/>
      <c r="B529" s="173"/>
      <c r="C529" s="174"/>
      <c r="D529" s="174"/>
      <c r="E529" s="174"/>
      <c r="F529" s="173"/>
      <c r="G529" s="173"/>
      <c r="H529" s="173"/>
      <c r="I529" s="173"/>
      <c r="J529" s="173"/>
      <c r="K529" s="173"/>
      <c r="L529" s="173"/>
      <c r="M529" s="173"/>
      <c r="N529" s="173"/>
      <c r="O529" s="173"/>
      <c r="P529" s="173"/>
      <c r="Q529" s="173"/>
      <c r="CK529" s="173"/>
      <c r="CL529" s="173"/>
      <c r="CM529" s="173"/>
      <c r="CN529" s="173"/>
      <c r="CO529" s="173"/>
      <c r="CP529" s="173"/>
      <c r="CQ529" s="173"/>
      <c r="CR529" s="173"/>
      <c r="CS529" s="173"/>
      <c r="CT529" s="173"/>
      <c r="CU529" s="173"/>
      <c r="CV529" s="173"/>
      <c r="CW529" s="173"/>
      <c r="CX529" s="173"/>
      <c r="CY529" s="173"/>
      <c r="CZ529" s="173"/>
      <c r="DA529" s="173"/>
      <c r="DB529" s="173"/>
      <c r="DC529" s="173"/>
      <c r="DD529" s="173"/>
      <c r="DE529" s="173"/>
      <c r="DF529" s="173"/>
      <c r="DG529" s="173"/>
      <c r="DH529" s="173"/>
      <c r="DI529" s="173"/>
      <c r="DJ529" s="173"/>
      <c r="DK529" s="159"/>
      <c r="DL529" s="159"/>
      <c r="DM529" s="159"/>
      <c r="DN529" s="159"/>
      <c r="DO529" s="159"/>
      <c r="DP529" s="159"/>
      <c r="DQ529" s="159"/>
      <c r="DR529" s="159"/>
      <c r="DS529" s="159"/>
      <c r="DT529" s="159"/>
      <c r="DU529" s="159"/>
      <c r="DV529" s="159"/>
      <c r="DW529" s="159"/>
      <c r="DX529" s="159"/>
    </row>
    <row r="530" spans="1:128" s="176" customFormat="1" ht="15">
      <c r="A530" s="173"/>
      <c r="B530" s="173"/>
      <c r="C530" s="174"/>
      <c r="D530" s="174"/>
      <c r="E530" s="174"/>
      <c r="F530" s="173"/>
      <c r="G530" s="173"/>
      <c r="H530" s="173"/>
      <c r="I530" s="173"/>
      <c r="J530" s="173"/>
      <c r="K530" s="173"/>
      <c r="L530" s="173"/>
      <c r="M530" s="173"/>
      <c r="N530" s="173"/>
      <c r="O530" s="173"/>
      <c r="P530" s="173"/>
      <c r="Q530" s="173"/>
      <c r="CK530" s="173"/>
      <c r="CL530" s="173"/>
      <c r="CM530" s="173"/>
      <c r="CN530" s="173"/>
      <c r="CO530" s="173"/>
      <c r="CP530" s="173"/>
      <c r="CQ530" s="173"/>
      <c r="CR530" s="173"/>
      <c r="CS530" s="173"/>
      <c r="CT530" s="173"/>
      <c r="CU530" s="173"/>
      <c r="CV530" s="173"/>
      <c r="CW530" s="173"/>
      <c r="CX530" s="173"/>
      <c r="CY530" s="173"/>
      <c r="CZ530" s="173"/>
      <c r="DA530" s="173"/>
      <c r="DB530" s="173"/>
      <c r="DC530" s="173"/>
      <c r="DD530" s="173"/>
      <c r="DE530" s="173"/>
      <c r="DF530" s="173"/>
      <c r="DG530" s="173"/>
      <c r="DH530" s="173"/>
      <c r="DI530" s="173"/>
      <c r="DJ530" s="173"/>
      <c r="DK530" s="159"/>
      <c r="DL530" s="159"/>
      <c r="DM530" s="159"/>
      <c r="DN530" s="159"/>
      <c r="DO530" s="159"/>
      <c r="DP530" s="159"/>
      <c r="DQ530" s="159"/>
      <c r="DR530" s="159"/>
      <c r="DS530" s="159"/>
      <c r="DT530" s="159"/>
      <c r="DU530" s="159"/>
      <c r="DV530" s="159"/>
      <c r="DW530" s="159"/>
      <c r="DX530" s="159"/>
    </row>
    <row r="531" spans="1:128" s="176" customFormat="1" ht="15">
      <c r="A531" s="173"/>
      <c r="B531" s="173"/>
      <c r="C531" s="174"/>
      <c r="D531" s="174"/>
      <c r="E531" s="174"/>
      <c r="F531" s="173"/>
      <c r="G531" s="173"/>
      <c r="H531" s="173"/>
      <c r="I531" s="173"/>
      <c r="J531" s="173"/>
      <c r="K531" s="173"/>
      <c r="L531" s="173"/>
      <c r="M531" s="173"/>
      <c r="N531" s="173"/>
      <c r="O531" s="173"/>
      <c r="P531" s="173"/>
      <c r="Q531" s="173"/>
      <c r="CK531" s="173"/>
      <c r="CL531" s="173"/>
      <c r="CM531" s="173"/>
      <c r="CN531" s="173"/>
      <c r="CO531" s="173"/>
      <c r="CP531" s="173"/>
      <c r="CQ531" s="173"/>
      <c r="CR531" s="173"/>
      <c r="CS531" s="173"/>
      <c r="CT531" s="173"/>
      <c r="CU531" s="173"/>
      <c r="CV531" s="173"/>
      <c r="CW531" s="173"/>
      <c r="CX531" s="173"/>
      <c r="CY531" s="173"/>
      <c r="CZ531" s="173"/>
      <c r="DA531" s="173"/>
      <c r="DB531" s="173"/>
      <c r="DC531" s="173"/>
      <c r="DD531" s="173"/>
      <c r="DE531" s="173"/>
      <c r="DF531" s="173"/>
      <c r="DG531" s="173"/>
      <c r="DH531" s="173"/>
      <c r="DI531" s="173"/>
      <c r="DJ531" s="173"/>
      <c r="DK531" s="159"/>
      <c r="DL531" s="159"/>
      <c r="DM531" s="159"/>
      <c r="DN531" s="159"/>
      <c r="DO531" s="159"/>
      <c r="DP531" s="159"/>
      <c r="DQ531" s="159"/>
      <c r="DR531" s="159"/>
      <c r="DS531" s="159"/>
      <c r="DT531" s="159"/>
      <c r="DU531" s="159"/>
      <c r="DV531" s="159"/>
      <c r="DW531" s="159"/>
      <c r="DX531" s="159"/>
    </row>
    <row r="532" spans="1:128" s="176" customFormat="1" ht="15">
      <c r="A532" s="173"/>
      <c r="B532" s="173"/>
      <c r="C532" s="174"/>
      <c r="D532" s="174"/>
      <c r="E532" s="174"/>
      <c r="F532" s="173"/>
      <c r="G532" s="173"/>
      <c r="H532" s="173"/>
      <c r="I532" s="173"/>
      <c r="J532" s="173"/>
      <c r="K532" s="173"/>
      <c r="L532" s="173"/>
      <c r="M532" s="173"/>
      <c r="N532" s="173"/>
      <c r="O532" s="173"/>
      <c r="P532" s="173"/>
      <c r="Q532" s="173"/>
      <c r="CK532" s="173"/>
      <c r="CL532" s="173"/>
      <c r="CM532" s="173"/>
      <c r="CN532" s="173"/>
      <c r="CO532" s="173"/>
      <c r="CP532" s="173"/>
      <c r="CQ532" s="173"/>
      <c r="CR532" s="173"/>
      <c r="CS532" s="173"/>
      <c r="CT532" s="173"/>
      <c r="CU532" s="173"/>
      <c r="CV532" s="173"/>
      <c r="CW532" s="173"/>
      <c r="CX532" s="173"/>
      <c r="CY532" s="173"/>
      <c r="CZ532" s="173"/>
      <c r="DA532" s="173"/>
      <c r="DB532" s="173"/>
      <c r="DC532" s="173"/>
      <c r="DD532" s="173"/>
      <c r="DE532" s="173"/>
      <c r="DF532" s="173"/>
      <c r="DG532" s="173"/>
      <c r="DH532" s="173"/>
      <c r="DI532" s="173"/>
      <c r="DJ532" s="173"/>
      <c r="DK532" s="159"/>
      <c r="DL532" s="159"/>
      <c r="DM532" s="159"/>
      <c r="DN532" s="159"/>
      <c r="DO532" s="159"/>
      <c r="DP532" s="159"/>
      <c r="DQ532" s="159"/>
      <c r="DR532" s="159"/>
      <c r="DS532" s="159"/>
      <c r="DT532" s="159"/>
      <c r="DU532" s="159"/>
      <c r="DV532" s="159"/>
      <c r="DW532" s="159"/>
      <c r="DX532" s="159"/>
    </row>
    <row r="533" spans="1:128" s="176" customFormat="1" ht="15">
      <c r="A533" s="173"/>
      <c r="B533" s="173"/>
      <c r="C533" s="174"/>
      <c r="D533" s="174"/>
      <c r="E533" s="174"/>
      <c r="F533" s="173"/>
      <c r="G533" s="173"/>
      <c r="H533" s="173"/>
      <c r="I533" s="173"/>
      <c r="J533" s="173"/>
      <c r="K533" s="173"/>
      <c r="L533" s="173"/>
      <c r="M533" s="173"/>
      <c r="N533" s="173"/>
      <c r="O533" s="173"/>
      <c r="P533" s="173"/>
      <c r="Q533" s="173"/>
      <c r="CK533" s="173"/>
      <c r="CL533" s="173"/>
      <c r="CM533" s="173"/>
      <c r="CN533" s="173"/>
      <c r="CO533" s="173"/>
      <c r="CP533" s="173"/>
      <c r="CQ533" s="173"/>
      <c r="CR533" s="173"/>
      <c r="CS533" s="173"/>
      <c r="CT533" s="173"/>
      <c r="CU533" s="173"/>
      <c r="CV533" s="173"/>
      <c r="CW533" s="173"/>
      <c r="CX533" s="173"/>
      <c r="CY533" s="173"/>
      <c r="CZ533" s="173"/>
      <c r="DA533" s="173"/>
      <c r="DB533" s="173"/>
      <c r="DC533" s="173"/>
      <c r="DD533" s="173"/>
      <c r="DE533" s="173"/>
      <c r="DF533" s="173"/>
      <c r="DG533" s="173"/>
      <c r="DH533" s="173"/>
      <c r="DI533" s="173"/>
      <c r="DJ533" s="173"/>
      <c r="DK533" s="159"/>
      <c r="DL533" s="159"/>
      <c r="DM533" s="159"/>
      <c r="DN533" s="159"/>
      <c r="DO533" s="159"/>
      <c r="DP533" s="159"/>
      <c r="DQ533" s="159"/>
      <c r="DR533" s="159"/>
      <c r="DS533" s="159"/>
      <c r="DT533" s="159"/>
      <c r="DU533" s="159"/>
      <c r="DV533" s="159"/>
      <c r="DW533" s="159"/>
      <c r="DX533" s="159"/>
    </row>
    <row r="534" spans="1:128" s="176" customFormat="1" ht="15">
      <c r="A534" s="173"/>
      <c r="B534" s="173"/>
      <c r="C534" s="174"/>
      <c r="D534" s="174"/>
      <c r="E534" s="174"/>
      <c r="F534" s="173"/>
      <c r="G534" s="173"/>
      <c r="H534" s="173"/>
      <c r="I534" s="173"/>
      <c r="J534" s="173"/>
      <c r="K534" s="173"/>
      <c r="L534" s="173"/>
      <c r="M534" s="173"/>
      <c r="N534" s="173"/>
      <c r="O534" s="173"/>
      <c r="P534" s="173"/>
      <c r="Q534" s="173"/>
      <c r="CK534" s="173"/>
      <c r="CL534" s="173"/>
      <c r="CM534" s="173"/>
      <c r="CN534" s="173"/>
      <c r="CO534" s="173"/>
      <c r="CP534" s="173"/>
      <c r="CQ534" s="173"/>
      <c r="CR534" s="173"/>
      <c r="CS534" s="173"/>
      <c r="CT534" s="173"/>
      <c r="CU534" s="173"/>
      <c r="CV534" s="173"/>
      <c r="CW534" s="173"/>
      <c r="CX534" s="173"/>
      <c r="CY534" s="173"/>
      <c r="CZ534" s="173"/>
      <c r="DA534" s="173"/>
      <c r="DB534" s="173"/>
      <c r="DC534" s="173"/>
      <c r="DD534" s="173"/>
      <c r="DE534" s="173"/>
      <c r="DF534" s="173"/>
      <c r="DG534" s="173"/>
      <c r="DH534" s="173"/>
      <c r="DI534" s="173"/>
      <c r="DJ534" s="173"/>
      <c r="DK534" s="159"/>
      <c r="DL534" s="159"/>
      <c r="DM534" s="159"/>
      <c r="DN534" s="159"/>
      <c r="DO534" s="159"/>
      <c r="DP534" s="159"/>
      <c r="DQ534" s="159"/>
      <c r="DR534" s="159"/>
      <c r="DS534" s="159"/>
      <c r="DT534" s="159"/>
      <c r="DU534" s="159"/>
      <c r="DV534" s="159"/>
      <c r="DW534" s="159"/>
      <c r="DX534" s="159"/>
    </row>
    <row r="535" spans="1:128" s="176" customFormat="1" ht="15">
      <c r="A535" s="173"/>
      <c r="B535" s="173"/>
      <c r="C535" s="174"/>
      <c r="D535" s="174"/>
      <c r="E535" s="174"/>
      <c r="F535" s="173"/>
      <c r="G535" s="173"/>
      <c r="H535" s="173"/>
      <c r="I535" s="173"/>
      <c r="J535" s="173"/>
      <c r="K535" s="173"/>
      <c r="L535" s="173"/>
      <c r="M535" s="173"/>
      <c r="N535" s="173"/>
      <c r="O535" s="173"/>
      <c r="P535" s="173"/>
      <c r="Q535" s="173"/>
      <c r="CK535" s="173"/>
      <c r="CL535" s="173"/>
      <c r="CM535" s="173"/>
      <c r="CN535" s="173"/>
      <c r="CO535" s="173"/>
      <c r="CP535" s="173"/>
      <c r="CQ535" s="173"/>
      <c r="CR535" s="173"/>
      <c r="CS535" s="173"/>
      <c r="CT535" s="173"/>
      <c r="CU535" s="173"/>
      <c r="CV535" s="173"/>
      <c r="CW535" s="173"/>
      <c r="CX535" s="173"/>
      <c r="CY535" s="173"/>
      <c r="CZ535" s="173"/>
      <c r="DA535" s="173"/>
      <c r="DB535" s="173"/>
      <c r="DC535" s="173"/>
      <c r="DD535" s="173"/>
      <c r="DE535" s="173"/>
      <c r="DF535" s="173"/>
      <c r="DG535" s="173"/>
      <c r="DH535" s="173"/>
      <c r="DI535" s="173"/>
      <c r="DJ535" s="173"/>
      <c r="DK535" s="159"/>
      <c r="DL535" s="159"/>
      <c r="DM535" s="159"/>
      <c r="DN535" s="159"/>
      <c r="DO535" s="159"/>
      <c r="DP535" s="159"/>
      <c r="DQ535" s="159"/>
      <c r="DR535" s="159"/>
      <c r="DS535" s="159"/>
      <c r="DT535" s="159"/>
      <c r="DU535" s="159"/>
      <c r="DV535" s="159"/>
      <c r="DW535" s="159"/>
      <c r="DX535" s="159"/>
    </row>
    <row r="536" spans="1:128" s="176" customFormat="1" ht="15">
      <c r="A536" s="173"/>
      <c r="B536" s="173"/>
      <c r="C536" s="174"/>
      <c r="D536" s="174"/>
      <c r="E536" s="174"/>
      <c r="F536" s="173"/>
      <c r="G536" s="173"/>
      <c r="H536" s="173"/>
      <c r="I536" s="173"/>
      <c r="J536" s="173"/>
      <c r="K536" s="173"/>
      <c r="L536" s="173"/>
      <c r="M536" s="173"/>
      <c r="N536" s="173"/>
      <c r="O536" s="173"/>
      <c r="P536" s="173"/>
      <c r="Q536" s="173"/>
      <c r="CK536" s="173"/>
      <c r="CL536" s="173"/>
      <c r="CM536" s="173"/>
      <c r="CN536" s="173"/>
      <c r="CO536" s="173"/>
      <c r="CP536" s="173"/>
      <c r="CQ536" s="173"/>
      <c r="CR536" s="173"/>
      <c r="CS536" s="173"/>
      <c r="CT536" s="173"/>
      <c r="CU536" s="173"/>
      <c r="CV536" s="173"/>
      <c r="CW536" s="173"/>
      <c r="CX536" s="173"/>
      <c r="CY536" s="173"/>
      <c r="CZ536" s="173"/>
      <c r="DA536" s="173"/>
      <c r="DB536" s="173"/>
      <c r="DC536" s="173"/>
      <c r="DD536" s="173"/>
      <c r="DE536" s="173"/>
      <c r="DF536" s="173"/>
      <c r="DG536" s="173"/>
      <c r="DH536" s="173"/>
      <c r="DI536" s="173"/>
      <c r="DJ536" s="173"/>
      <c r="DK536" s="159"/>
      <c r="DL536" s="159"/>
      <c r="DM536" s="159"/>
      <c r="DN536" s="159"/>
      <c r="DO536" s="159"/>
      <c r="DP536" s="159"/>
      <c r="DQ536" s="159"/>
      <c r="DR536" s="159"/>
      <c r="DS536" s="159"/>
      <c r="DT536" s="159"/>
      <c r="DU536" s="159"/>
      <c r="DV536" s="159"/>
      <c r="DW536" s="159"/>
      <c r="DX536" s="159"/>
    </row>
    <row r="537" spans="1:128" s="176" customFormat="1" ht="15">
      <c r="A537" s="173"/>
      <c r="B537" s="173"/>
      <c r="C537" s="174"/>
      <c r="D537" s="174"/>
      <c r="E537" s="174"/>
      <c r="F537" s="173"/>
      <c r="G537" s="173"/>
      <c r="H537" s="173"/>
      <c r="I537" s="173"/>
      <c r="J537" s="173"/>
      <c r="K537" s="173"/>
      <c r="L537" s="173"/>
      <c r="M537" s="173"/>
      <c r="N537" s="173"/>
      <c r="O537" s="173"/>
      <c r="P537" s="173"/>
      <c r="Q537" s="173"/>
      <c r="CK537" s="173"/>
      <c r="CL537" s="173"/>
      <c r="CM537" s="173"/>
      <c r="CN537" s="173"/>
      <c r="CO537" s="173"/>
      <c r="CP537" s="173"/>
      <c r="CQ537" s="173"/>
      <c r="CR537" s="173"/>
      <c r="CS537" s="173"/>
      <c r="CT537" s="173"/>
      <c r="CU537" s="173"/>
      <c r="CV537" s="173"/>
      <c r="CW537" s="173"/>
      <c r="CX537" s="173"/>
      <c r="CY537" s="173"/>
      <c r="CZ537" s="173"/>
      <c r="DA537" s="173"/>
      <c r="DB537" s="173"/>
      <c r="DC537" s="173"/>
      <c r="DD537" s="173"/>
      <c r="DE537" s="173"/>
      <c r="DF537" s="173"/>
      <c r="DG537" s="173"/>
      <c r="DH537" s="173"/>
      <c r="DI537" s="173"/>
      <c r="DJ537" s="173"/>
      <c r="DK537" s="159"/>
      <c r="DL537" s="159"/>
      <c r="DM537" s="159"/>
      <c r="DN537" s="159"/>
      <c r="DO537" s="159"/>
      <c r="DP537" s="159"/>
      <c r="DQ537" s="159"/>
      <c r="DR537" s="159"/>
      <c r="DS537" s="159"/>
      <c r="DT537" s="159"/>
      <c r="DU537" s="159"/>
      <c r="DV537" s="159"/>
      <c r="DW537" s="159"/>
      <c r="DX537" s="159"/>
    </row>
    <row r="538" spans="1:128" s="176" customFormat="1" ht="15">
      <c r="A538" s="173"/>
      <c r="B538" s="173"/>
      <c r="C538" s="174"/>
      <c r="D538" s="174"/>
      <c r="E538" s="174"/>
      <c r="F538" s="173"/>
      <c r="G538" s="173"/>
      <c r="H538" s="173"/>
      <c r="I538" s="173"/>
      <c r="J538" s="173"/>
      <c r="K538" s="173"/>
      <c r="L538" s="173"/>
      <c r="M538" s="173"/>
      <c r="N538" s="173"/>
      <c r="O538" s="173"/>
      <c r="P538" s="173"/>
      <c r="Q538" s="173"/>
      <c r="CK538" s="173"/>
      <c r="CL538" s="173"/>
      <c r="CM538" s="173"/>
      <c r="CN538" s="173"/>
      <c r="CO538" s="173"/>
      <c r="CP538" s="173"/>
      <c r="CQ538" s="173"/>
      <c r="CR538" s="173"/>
      <c r="CS538" s="173"/>
      <c r="CT538" s="173"/>
      <c r="CU538" s="173"/>
      <c r="CV538" s="173"/>
      <c r="CW538" s="173"/>
      <c r="CX538" s="173"/>
      <c r="CY538" s="173"/>
      <c r="CZ538" s="173"/>
      <c r="DA538" s="173"/>
      <c r="DB538" s="173"/>
      <c r="DC538" s="173"/>
      <c r="DD538" s="173"/>
      <c r="DE538" s="173"/>
      <c r="DF538" s="173"/>
      <c r="DG538" s="173"/>
      <c r="DH538" s="173"/>
      <c r="DI538" s="173"/>
      <c r="DJ538" s="173"/>
      <c r="DK538" s="159"/>
      <c r="DL538" s="159"/>
      <c r="DM538" s="159"/>
      <c r="DN538" s="159"/>
      <c r="DO538" s="159"/>
      <c r="DP538" s="159"/>
      <c r="DQ538" s="159"/>
      <c r="DR538" s="159"/>
      <c r="DS538" s="159"/>
      <c r="DT538" s="159"/>
      <c r="DU538" s="159"/>
      <c r="DV538" s="159"/>
      <c r="DW538" s="159"/>
      <c r="DX538" s="159"/>
    </row>
    <row r="539" spans="1:128" s="176" customFormat="1" ht="15">
      <c r="A539" s="173"/>
      <c r="B539" s="173"/>
      <c r="C539" s="174"/>
      <c r="D539" s="174"/>
      <c r="E539" s="174"/>
      <c r="F539" s="173"/>
      <c r="G539" s="173"/>
      <c r="H539" s="173"/>
      <c r="I539" s="173"/>
      <c r="J539" s="173"/>
      <c r="K539" s="173"/>
      <c r="L539" s="173"/>
      <c r="M539" s="173"/>
      <c r="N539" s="173"/>
      <c r="O539" s="173"/>
      <c r="P539" s="173"/>
      <c r="Q539" s="173"/>
      <c r="CK539" s="173"/>
      <c r="CL539" s="173"/>
      <c r="CM539" s="173"/>
      <c r="CN539" s="173"/>
      <c r="CO539" s="173"/>
      <c r="CP539" s="173"/>
      <c r="CQ539" s="173"/>
      <c r="CR539" s="173"/>
      <c r="CS539" s="173"/>
      <c r="CT539" s="173"/>
      <c r="CU539" s="173"/>
      <c r="CV539" s="173"/>
      <c r="CW539" s="173"/>
      <c r="CX539" s="173"/>
      <c r="CY539" s="173"/>
      <c r="CZ539" s="173"/>
      <c r="DA539" s="173"/>
      <c r="DB539" s="173"/>
      <c r="DC539" s="173"/>
      <c r="DD539" s="173"/>
      <c r="DE539" s="173"/>
      <c r="DF539" s="173"/>
      <c r="DG539" s="173"/>
      <c r="DH539" s="173"/>
      <c r="DI539" s="173"/>
      <c r="DJ539" s="173"/>
      <c r="DK539" s="159"/>
      <c r="DL539" s="159"/>
      <c r="DM539" s="159"/>
      <c r="DN539" s="159"/>
      <c r="DO539" s="159"/>
      <c r="DP539" s="159"/>
      <c r="DQ539" s="159"/>
      <c r="DR539" s="159"/>
      <c r="DS539" s="159"/>
      <c r="DT539" s="159"/>
      <c r="DU539" s="159"/>
      <c r="DV539" s="159"/>
      <c r="DW539" s="159"/>
      <c r="DX539" s="159"/>
    </row>
    <row r="540" spans="1:128" s="176" customFormat="1" ht="15">
      <c r="A540" s="173"/>
      <c r="B540" s="173"/>
      <c r="C540" s="174"/>
      <c r="D540" s="174"/>
      <c r="E540" s="174"/>
      <c r="F540" s="173"/>
      <c r="G540" s="173"/>
      <c r="H540" s="173"/>
      <c r="I540" s="173"/>
      <c r="J540" s="173"/>
      <c r="K540" s="173"/>
      <c r="L540" s="173"/>
      <c r="M540" s="173"/>
      <c r="N540" s="173"/>
      <c r="O540" s="173"/>
      <c r="P540" s="173"/>
      <c r="Q540" s="173"/>
      <c r="CK540" s="173"/>
      <c r="CL540" s="173"/>
      <c r="CM540" s="173"/>
      <c r="CN540" s="173"/>
      <c r="CO540" s="173"/>
      <c r="CP540" s="173"/>
      <c r="CQ540" s="173"/>
      <c r="CR540" s="173"/>
      <c r="CS540" s="173"/>
      <c r="CT540" s="173"/>
      <c r="CU540" s="173"/>
      <c r="CV540" s="173"/>
      <c r="CW540" s="173"/>
      <c r="CX540" s="173"/>
      <c r="CY540" s="173"/>
      <c r="CZ540" s="173"/>
      <c r="DA540" s="173"/>
      <c r="DB540" s="173"/>
      <c r="DC540" s="173"/>
      <c r="DD540" s="173"/>
      <c r="DE540" s="173"/>
      <c r="DF540" s="173"/>
      <c r="DG540" s="173"/>
      <c r="DH540" s="173"/>
      <c r="DI540" s="173"/>
      <c r="DJ540" s="173"/>
      <c r="DK540" s="159"/>
      <c r="DL540" s="159"/>
      <c r="DM540" s="159"/>
      <c r="DN540" s="159"/>
      <c r="DO540" s="159"/>
      <c r="DP540" s="159"/>
      <c r="DQ540" s="159"/>
      <c r="DR540" s="159"/>
      <c r="DS540" s="159"/>
      <c r="DT540" s="159"/>
      <c r="DU540" s="159"/>
      <c r="DV540" s="159"/>
      <c r="DW540" s="159"/>
      <c r="DX540" s="159"/>
    </row>
    <row r="541" spans="1:128" s="176" customFormat="1" ht="15">
      <c r="A541" s="173"/>
      <c r="B541" s="173"/>
      <c r="C541" s="174"/>
      <c r="D541" s="174"/>
      <c r="E541" s="174"/>
      <c r="F541" s="173"/>
      <c r="G541" s="173"/>
      <c r="H541" s="173"/>
      <c r="I541" s="173"/>
      <c r="J541" s="173"/>
      <c r="K541" s="173"/>
      <c r="L541" s="173"/>
      <c r="M541" s="173"/>
      <c r="N541" s="173"/>
      <c r="O541" s="173"/>
      <c r="P541" s="173"/>
      <c r="Q541" s="173"/>
      <c r="CK541" s="173"/>
      <c r="CL541" s="173"/>
      <c r="CM541" s="173"/>
      <c r="CN541" s="173"/>
      <c r="CO541" s="173"/>
      <c r="CP541" s="173"/>
      <c r="CQ541" s="173"/>
      <c r="CR541" s="173"/>
      <c r="CS541" s="173"/>
      <c r="CT541" s="173"/>
      <c r="CU541" s="173"/>
      <c r="CV541" s="173"/>
      <c r="CW541" s="173"/>
      <c r="CX541" s="173"/>
      <c r="CY541" s="173"/>
      <c r="CZ541" s="173"/>
      <c r="DA541" s="173"/>
      <c r="DB541" s="173"/>
      <c r="DC541" s="173"/>
      <c r="DD541" s="173"/>
      <c r="DE541" s="173"/>
      <c r="DF541" s="173"/>
      <c r="DG541" s="173"/>
      <c r="DH541" s="173"/>
      <c r="DI541" s="173"/>
      <c r="DJ541" s="173"/>
      <c r="DK541" s="159"/>
      <c r="DL541" s="159"/>
      <c r="DM541" s="159"/>
      <c r="DN541" s="159"/>
      <c r="DO541" s="159"/>
      <c r="DP541" s="159"/>
      <c r="DQ541" s="159"/>
      <c r="DR541" s="159"/>
      <c r="DS541" s="159"/>
      <c r="DT541" s="159"/>
      <c r="DU541" s="159"/>
      <c r="DV541" s="159"/>
      <c r="DW541" s="159"/>
      <c r="DX541" s="159"/>
    </row>
    <row r="542" spans="1:128" s="176" customFormat="1" ht="15">
      <c r="A542" s="173"/>
      <c r="B542" s="173"/>
      <c r="C542" s="174"/>
      <c r="D542" s="174"/>
      <c r="E542" s="174"/>
      <c r="F542" s="173"/>
      <c r="G542" s="173"/>
      <c r="H542" s="173"/>
      <c r="I542" s="173"/>
      <c r="J542" s="173"/>
      <c r="K542" s="173"/>
      <c r="L542" s="173"/>
      <c r="M542" s="173"/>
      <c r="N542" s="173"/>
      <c r="O542" s="173"/>
      <c r="P542" s="173"/>
      <c r="Q542" s="173"/>
      <c r="CK542" s="173"/>
      <c r="CL542" s="173"/>
      <c r="CM542" s="173"/>
      <c r="CN542" s="173"/>
      <c r="CO542" s="173"/>
      <c r="CP542" s="173"/>
      <c r="CQ542" s="173"/>
      <c r="CR542" s="173"/>
      <c r="CS542" s="173"/>
      <c r="CT542" s="173"/>
      <c r="CU542" s="173"/>
      <c r="CV542" s="173"/>
      <c r="CW542" s="173"/>
      <c r="CX542" s="173"/>
      <c r="CY542" s="173"/>
      <c r="CZ542" s="173"/>
      <c r="DA542" s="173"/>
      <c r="DB542" s="173"/>
      <c r="DC542" s="173"/>
      <c r="DD542" s="173"/>
      <c r="DE542" s="173"/>
      <c r="DF542" s="173"/>
      <c r="DG542" s="173"/>
      <c r="DH542" s="173"/>
      <c r="DI542" s="173"/>
      <c r="DJ542" s="173"/>
      <c r="DK542" s="159"/>
      <c r="DL542" s="159"/>
      <c r="DM542" s="159"/>
      <c r="DN542" s="159"/>
      <c r="DO542" s="159"/>
      <c r="DP542" s="159"/>
      <c r="DQ542" s="159"/>
      <c r="DR542" s="159"/>
      <c r="DS542" s="159"/>
      <c r="DT542" s="159"/>
      <c r="DU542" s="159"/>
      <c r="DV542" s="159"/>
      <c r="DW542" s="159"/>
      <c r="DX542" s="159"/>
    </row>
    <row r="543" spans="1:128" s="176" customFormat="1" ht="15">
      <c r="A543" s="173"/>
      <c r="B543" s="173"/>
      <c r="C543" s="174"/>
      <c r="D543" s="174"/>
      <c r="E543" s="174"/>
      <c r="F543" s="173"/>
      <c r="G543" s="173"/>
      <c r="H543" s="173"/>
      <c r="I543" s="173"/>
      <c r="J543" s="173"/>
      <c r="K543" s="173"/>
      <c r="L543" s="173"/>
      <c r="M543" s="173"/>
      <c r="N543" s="173"/>
      <c r="O543" s="173"/>
      <c r="P543" s="173"/>
      <c r="Q543" s="173"/>
      <c r="CK543" s="173"/>
      <c r="CL543" s="173"/>
      <c r="CM543" s="173"/>
      <c r="CN543" s="173"/>
      <c r="CO543" s="173"/>
      <c r="CP543" s="173"/>
      <c r="CQ543" s="173"/>
      <c r="CR543" s="173"/>
      <c r="CS543" s="173"/>
      <c r="CT543" s="173"/>
      <c r="CU543" s="173"/>
      <c r="CV543" s="173"/>
      <c r="CW543" s="173"/>
      <c r="CX543" s="173"/>
      <c r="CY543" s="173"/>
      <c r="CZ543" s="173"/>
      <c r="DA543" s="173"/>
      <c r="DB543" s="173"/>
      <c r="DC543" s="173"/>
      <c r="DD543" s="173"/>
      <c r="DE543" s="173"/>
      <c r="DF543" s="173"/>
      <c r="DG543" s="173"/>
      <c r="DH543" s="173"/>
      <c r="DI543" s="173"/>
      <c r="DJ543" s="173"/>
      <c r="DK543" s="159"/>
      <c r="DL543" s="159"/>
      <c r="DM543" s="159"/>
      <c r="DN543" s="159"/>
      <c r="DO543" s="159"/>
      <c r="DP543" s="159"/>
      <c r="DQ543" s="159"/>
      <c r="DR543" s="159"/>
      <c r="DS543" s="159"/>
      <c r="DT543" s="159"/>
      <c r="DU543" s="159"/>
      <c r="DV543" s="159"/>
      <c r="DW543" s="159"/>
      <c r="DX543" s="159"/>
    </row>
    <row r="544" spans="1:128" s="176" customFormat="1" ht="15">
      <c r="A544" s="173"/>
      <c r="B544" s="173"/>
      <c r="C544" s="174"/>
      <c r="D544" s="174"/>
      <c r="E544" s="174"/>
      <c r="F544" s="173"/>
      <c r="G544" s="173"/>
      <c r="H544" s="173"/>
      <c r="I544" s="173"/>
      <c r="J544" s="173"/>
      <c r="K544" s="173"/>
      <c r="L544" s="173"/>
      <c r="M544" s="173"/>
      <c r="N544" s="173"/>
      <c r="O544" s="173"/>
      <c r="P544" s="173"/>
      <c r="Q544" s="173"/>
      <c r="CK544" s="173"/>
      <c r="CL544" s="173"/>
      <c r="CM544" s="173"/>
      <c r="CN544" s="173"/>
      <c r="CO544" s="173"/>
      <c r="CP544" s="173"/>
      <c r="CQ544" s="173"/>
      <c r="CR544" s="173"/>
      <c r="CS544" s="173"/>
      <c r="CT544" s="173"/>
      <c r="CU544" s="173"/>
      <c r="CV544" s="173"/>
      <c r="CW544" s="173"/>
      <c r="CX544" s="173"/>
      <c r="CY544" s="173"/>
      <c r="CZ544" s="173"/>
      <c r="DA544" s="173"/>
      <c r="DB544" s="173"/>
      <c r="DC544" s="173"/>
      <c r="DD544" s="173"/>
      <c r="DE544" s="173"/>
      <c r="DF544" s="173"/>
      <c r="DG544" s="173"/>
      <c r="DH544" s="173"/>
      <c r="DI544" s="173"/>
      <c r="DJ544" s="173"/>
      <c r="DK544" s="159"/>
      <c r="DL544" s="159"/>
      <c r="DM544" s="159"/>
      <c r="DN544" s="159"/>
      <c r="DO544" s="159"/>
      <c r="DP544" s="159"/>
      <c r="DQ544" s="159"/>
      <c r="DR544" s="159"/>
      <c r="DS544" s="159"/>
      <c r="DT544" s="159"/>
      <c r="DU544" s="159"/>
      <c r="DV544" s="159"/>
      <c r="DW544" s="159"/>
      <c r="DX544" s="159"/>
    </row>
    <row r="545" spans="1:128" s="176" customFormat="1" ht="15">
      <c r="A545" s="173"/>
      <c r="B545" s="173"/>
      <c r="C545" s="174"/>
      <c r="D545" s="174"/>
      <c r="E545" s="174"/>
      <c r="F545" s="173"/>
      <c r="G545" s="173"/>
      <c r="H545" s="173"/>
      <c r="I545" s="173"/>
      <c r="J545" s="173"/>
      <c r="K545" s="173"/>
      <c r="L545" s="173"/>
      <c r="M545" s="173"/>
      <c r="N545" s="173"/>
      <c r="O545" s="173"/>
      <c r="P545" s="173"/>
      <c r="Q545" s="173"/>
      <c r="CK545" s="173"/>
      <c r="CL545" s="173"/>
      <c r="CM545" s="173"/>
      <c r="CN545" s="173"/>
      <c r="CO545" s="173"/>
      <c r="CP545" s="173"/>
      <c r="CQ545" s="173"/>
      <c r="CR545" s="173"/>
      <c r="CS545" s="173"/>
      <c r="CT545" s="173"/>
      <c r="CU545" s="173"/>
      <c r="CV545" s="173"/>
      <c r="CW545" s="173"/>
      <c r="CX545" s="173"/>
      <c r="CY545" s="173"/>
      <c r="CZ545" s="173"/>
      <c r="DA545" s="173"/>
      <c r="DB545" s="173"/>
      <c r="DC545" s="173"/>
      <c r="DD545" s="173"/>
      <c r="DE545" s="173"/>
      <c r="DF545" s="173"/>
      <c r="DG545" s="173"/>
      <c r="DH545" s="173"/>
      <c r="DI545" s="173"/>
      <c r="DJ545" s="173"/>
      <c r="DK545" s="159"/>
      <c r="DL545" s="159"/>
      <c r="DM545" s="159"/>
      <c r="DN545" s="159"/>
      <c r="DO545" s="159"/>
      <c r="DP545" s="159"/>
      <c r="DQ545" s="159"/>
      <c r="DR545" s="159"/>
      <c r="DS545" s="159"/>
      <c r="DT545" s="159"/>
      <c r="DU545" s="159"/>
      <c r="DV545" s="159"/>
      <c r="DW545" s="159"/>
      <c r="DX545" s="159"/>
    </row>
    <row r="546" spans="1:128" s="176" customFormat="1" ht="15">
      <c r="A546" s="173"/>
      <c r="B546" s="173"/>
      <c r="C546" s="174"/>
      <c r="D546" s="174"/>
      <c r="E546" s="174"/>
      <c r="F546" s="173"/>
      <c r="G546" s="173"/>
      <c r="H546" s="173"/>
      <c r="I546" s="173"/>
      <c r="J546" s="173"/>
      <c r="K546" s="173"/>
      <c r="L546" s="173"/>
      <c r="M546" s="173"/>
      <c r="N546" s="173"/>
      <c r="O546" s="173"/>
      <c r="P546" s="173"/>
      <c r="Q546" s="173"/>
      <c r="CK546" s="173"/>
      <c r="CL546" s="173"/>
      <c r="CM546" s="173"/>
      <c r="CN546" s="173"/>
      <c r="CO546" s="173"/>
      <c r="CP546" s="173"/>
      <c r="CQ546" s="173"/>
      <c r="CR546" s="173"/>
      <c r="CS546" s="173"/>
      <c r="CT546" s="173"/>
      <c r="CU546" s="173"/>
      <c r="CV546" s="173"/>
      <c r="CW546" s="173"/>
      <c r="CX546" s="173"/>
      <c r="CY546" s="173"/>
      <c r="CZ546" s="173"/>
      <c r="DA546" s="173"/>
      <c r="DB546" s="173"/>
      <c r="DC546" s="173"/>
      <c r="DD546" s="173"/>
      <c r="DE546" s="173"/>
      <c r="DF546" s="173"/>
      <c r="DG546" s="173"/>
      <c r="DH546" s="173"/>
      <c r="DI546" s="173"/>
      <c r="DJ546" s="173"/>
      <c r="DK546" s="159"/>
      <c r="DL546" s="159"/>
      <c r="DM546" s="159"/>
      <c r="DN546" s="159"/>
      <c r="DO546" s="159"/>
      <c r="DP546" s="159"/>
      <c r="DQ546" s="159"/>
      <c r="DR546" s="159"/>
      <c r="DS546" s="159"/>
      <c r="DT546" s="159"/>
      <c r="DU546" s="159"/>
      <c r="DV546" s="159"/>
      <c r="DW546" s="159"/>
      <c r="DX546" s="159"/>
    </row>
    <row r="547" spans="1:128" s="176" customFormat="1" ht="15">
      <c r="A547" s="173"/>
      <c r="B547" s="173"/>
      <c r="C547" s="174"/>
      <c r="D547" s="174"/>
      <c r="E547" s="174"/>
      <c r="F547" s="173"/>
      <c r="G547" s="173"/>
      <c r="H547" s="173"/>
      <c r="I547" s="173"/>
      <c r="J547" s="173"/>
      <c r="K547" s="173"/>
      <c r="L547" s="173"/>
      <c r="M547" s="173"/>
      <c r="N547" s="173"/>
      <c r="O547" s="173"/>
      <c r="P547" s="173"/>
      <c r="Q547" s="173"/>
      <c r="CK547" s="173"/>
      <c r="CL547" s="173"/>
      <c r="CM547" s="173"/>
      <c r="CN547" s="173"/>
      <c r="CO547" s="173"/>
      <c r="CP547" s="173"/>
      <c r="CQ547" s="173"/>
      <c r="CR547" s="173"/>
      <c r="CS547" s="173"/>
      <c r="CT547" s="173"/>
      <c r="CU547" s="173"/>
      <c r="CV547" s="173"/>
      <c r="CW547" s="173"/>
      <c r="CX547" s="173"/>
      <c r="CY547" s="173"/>
      <c r="CZ547" s="173"/>
      <c r="DA547" s="173"/>
      <c r="DB547" s="173"/>
      <c r="DC547" s="173"/>
      <c r="DD547" s="173"/>
      <c r="DE547" s="173"/>
      <c r="DF547" s="173"/>
      <c r="DG547" s="173"/>
      <c r="DH547" s="173"/>
      <c r="DI547" s="173"/>
      <c r="DJ547" s="173"/>
      <c r="DK547" s="159"/>
      <c r="DL547" s="159"/>
      <c r="DM547" s="159"/>
      <c r="DN547" s="159"/>
      <c r="DO547" s="159"/>
      <c r="DP547" s="159"/>
      <c r="DQ547" s="159"/>
      <c r="DR547" s="159"/>
      <c r="DS547" s="159"/>
      <c r="DT547" s="159"/>
      <c r="DU547" s="159"/>
      <c r="DV547" s="159"/>
      <c r="DW547" s="159"/>
      <c r="DX547" s="159"/>
    </row>
    <row r="548" spans="1:128" s="176" customFormat="1" ht="15">
      <c r="A548" s="173"/>
      <c r="B548" s="173"/>
      <c r="C548" s="174"/>
      <c r="D548" s="174"/>
      <c r="E548" s="174"/>
      <c r="F548" s="173"/>
      <c r="G548" s="173"/>
      <c r="H548" s="173"/>
      <c r="I548" s="173"/>
      <c r="J548" s="173"/>
      <c r="K548" s="173"/>
      <c r="L548" s="173"/>
      <c r="M548" s="173"/>
      <c r="N548" s="173"/>
      <c r="O548" s="173"/>
      <c r="P548" s="173"/>
      <c r="Q548" s="173"/>
      <c r="CK548" s="173"/>
      <c r="CL548" s="173"/>
      <c r="CM548" s="173"/>
      <c r="CN548" s="173"/>
      <c r="CO548" s="173"/>
      <c r="CP548" s="173"/>
      <c r="CQ548" s="173"/>
      <c r="CR548" s="173"/>
      <c r="CS548" s="173"/>
      <c r="CT548" s="173"/>
      <c r="CU548" s="173"/>
      <c r="CV548" s="173"/>
      <c r="CW548" s="173"/>
      <c r="CX548" s="173"/>
      <c r="CY548" s="173"/>
      <c r="CZ548" s="173"/>
      <c r="DA548" s="173"/>
      <c r="DB548" s="173"/>
      <c r="DC548" s="173"/>
      <c r="DD548" s="173"/>
      <c r="DE548" s="173"/>
      <c r="DF548" s="173"/>
      <c r="DG548" s="173"/>
      <c r="DH548" s="173"/>
      <c r="DI548" s="173"/>
      <c r="DJ548" s="173"/>
      <c r="DK548" s="159"/>
      <c r="DL548" s="159"/>
      <c r="DM548" s="159"/>
      <c r="DN548" s="159"/>
      <c r="DO548" s="159"/>
      <c r="DP548" s="159"/>
      <c r="DQ548" s="159"/>
      <c r="DR548" s="159"/>
      <c r="DS548" s="159"/>
      <c r="DT548" s="159"/>
      <c r="DU548" s="159"/>
      <c r="DV548" s="159"/>
      <c r="DW548" s="159"/>
      <c r="DX548" s="159"/>
    </row>
    <row r="549" spans="1:128" s="176" customFormat="1" ht="15">
      <c r="A549" s="173"/>
      <c r="B549" s="173"/>
      <c r="C549" s="174"/>
      <c r="D549" s="174"/>
      <c r="E549" s="174"/>
      <c r="F549" s="173"/>
      <c r="G549" s="173"/>
      <c r="H549" s="173"/>
      <c r="I549" s="173"/>
      <c r="J549" s="173"/>
      <c r="K549" s="173"/>
      <c r="L549" s="173"/>
      <c r="M549" s="173"/>
      <c r="N549" s="173"/>
      <c r="O549" s="173"/>
      <c r="P549" s="173"/>
      <c r="Q549" s="173"/>
      <c r="CK549" s="173"/>
      <c r="CL549" s="173"/>
      <c r="CM549" s="173"/>
      <c r="CN549" s="173"/>
      <c r="CO549" s="173"/>
      <c r="CP549" s="173"/>
      <c r="CQ549" s="173"/>
      <c r="CR549" s="173"/>
      <c r="CS549" s="173"/>
      <c r="CT549" s="173"/>
      <c r="CU549" s="173"/>
      <c r="CV549" s="173"/>
      <c r="CW549" s="173"/>
      <c r="CX549" s="173"/>
      <c r="CY549" s="173"/>
      <c r="CZ549" s="173"/>
      <c r="DA549" s="173"/>
      <c r="DB549" s="173"/>
      <c r="DC549" s="173"/>
      <c r="DD549" s="173"/>
      <c r="DE549" s="173"/>
      <c r="DF549" s="173"/>
      <c r="DG549" s="173"/>
      <c r="DH549" s="173"/>
      <c r="DI549" s="173"/>
      <c r="DJ549" s="173"/>
      <c r="DK549" s="159"/>
      <c r="DL549" s="159"/>
      <c r="DM549" s="159"/>
      <c r="DN549" s="159"/>
      <c r="DO549" s="159"/>
      <c r="DP549" s="159"/>
      <c r="DQ549" s="159"/>
      <c r="DR549" s="159"/>
      <c r="DS549" s="159"/>
      <c r="DT549" s="159"/>
      <c r="DU549" s="159"/>
      <c r="DV549" s="159"/>
      <c r="DW549" s="159"/>
      <c r="DX549" s="159"/>
    </row>
    <row r="550" spans="1:128" s="176" customFormat="1" ht="15">
      <c r="A550" s="173"/>
      <c r="B550" s="173"/>
      <c r="C550" s="174"/>
      <c r="D550" s="174"/>
      <c r="E550" s="174"/>
      <c r="F550" s="173"/>
      <c r="G550" s="173"/>
      <c r="H550" s="173"/>
      <c r="I550" s="173"/>
      <c r="J550" s="173"/>
      <c r="K550" s="173"/>
      <c r="L550" s="173"/>
      <c r="M550" s="173"/>
      <c r="N550" s="173"/>
      <c r="O550" s="173"/>
      <c r="P550" s="173"/>
      <c r="Q550" s="173"/>
      <c r="CK550" s="173"/>
      <c r="CL550" s="173"/>
      <c r="CM550" s="173"/>
      <c r="CN550" s="173"/>
      <c r="CO550" s="173"/>
      <c r="CP550" s="173"/>
      <c r="CQ550" s="173"/>
      <c r="CR550" s="173"/>
      <c r="CS550" s="173"/>
      <c r="CT550" s="173"/>
      <c r="CU550" s="173"/>
      <c r="CV550" s="173"/>
      <c r="CW550" s="173"/>
      <c r="CX550" s="173"/>
      <c r="CY550" s="173"/>
      <c r="CZ550" s="173"/>
      <c r="DA550" s="173"/>
      <c r="DB550" s="173"/>
      <c r="DC550" s="173"/>
      <c r="DD550" s="173"/>
      <c r="DE550" s="173"/>
      <c r="DF550" s="173"/>
      <c r="DG550" s="173"/>
      <c r="DH550" s="173"/>
      <c r="DI550" s="173"/>
      <c r="DJ550" s="173"/>
      <c r="DK550" s="159"/>
      <c r="DL550" s="159"/>
      <c r="DM550" s="159"/>
      <c r="DN550" s="159"/>
      <c r="DO550" s="159"/>
      <c r="DP550" s="159"/>
      <c r="DQ550" s="159"/>
      <c r="DR550" s="159"/>
      <c r="DS550" s="159"/>
      <c r="DT550" s="159"/>
      <c r="DU550" s="159"/>
      <c r="DV550" s="159"/>
      <c r="DW550" s="159"/>
      <c r="DX550" s="159"/>
    </row>
    <row r="551" spans="1:128" s="176" customFormat="1" ht="15">
      <c r="A551" s="173"/>
      <c r="B551" s="173"/>
      <c r="C551" s="174"/>
      <c r="D551" s="174"/>
      <c r="E551" s="174"/>
      <c r="F551" s="173"/>
      <c r="G551" s="173"/>
      <c r="H551" s="173"/>
      <c r="I551" s="173"/>
      <c r="J551" s="173"/>
      <c r="K551" s="173"/>
      <c r="L551" s="173"/>
      <c r="M551" s="173"/>
      <c r="N551" s="173"/>
      <c r="O551" s="173"/>
      <c r="P551" s="173"/>
      <c r="Q551" s="173"/>
      <c r="CK551" s="173"/>
      <c r="CL551" s="173"/>
      <c r="CM551" s="173"/>
      <c r="CN551" s="173"/>
      <c r="CO551" s="173"/>
      <c r="CP551" s="173"/>
      <c r="CQ551" s="173"/>
      <c r="CR551" s="173"/>
      <c r="CS551" s="173"/>
      <c r="CT551" s="173"/>
      <c r="CU551" s="173"/>
      <c r="CV551" s="173"/>
      <c r="CW551" s="173"/>
      <c r="CX551" s="173"/>
      <c r="CY551" s="173"/>
      <c r="CZ551" s="173"/>
      <c r="DA551" s="173"/>
      <c r="DB551" s="173"/>
      <c r="DC551" s="173"/>
      <c r="DD551" s="173"/>
      <c r="DE551" s="173"/>
      <c r="DF551" s="173"/>
      <c r="DG551" s="173"/>
      <c r="DH551" s="173"/>
      <c r="DI551" s="173"/>
      <c r="DJ551" s="173"/>
      <c r="DK551" s="159"/>
      <c r="DL551" s="159"/>
      <c r="DM551" s="159"/>
      <c r="DN551" s="159"/>
      <c r="DO551" s="159"/>
      <c r="DP551" s="159"/>
      <c r="DQ551" s="159"/>
      <c r="DR551" s="159"/>
      <c r="DS551" s="159"/>
      <c r="DT551" s="159"/>
      <c r="DU551" s="159"/>
      <c r="DV551" s="159"/>
      <c r="DW551" s="159"/>
      <c r="DX551" s="159"/>
    </row>
    <row r="552" spans="1:128" s="176" customFormat="1" ht="15">
      <c r="A552" s="173"/>
      <c r="B552" s="173"/>
      <c r="C552" s="174"/>
      <c r="D552" s="174"/>
      <c r="E552" s="174"/>
      <c r="F552" s="173"/>
      <c r="G552" s="173"/>
      <c r="H552" s="173"/>
      <c r="I552" s="173"/>
      <c r="J552" s="173"/>
      <c r="K552" s="173"/>
      <c r="L552" s="173"/>
      <c r="M552" s="173"/>
      <c r="N552" s="173"/>
      <c r="O552" s="173"/>
      <c r="P552" s="173"/>
      <c r="Q552" s="173"/>
      <c r="CK552" s="173"/>
      <c r="CL552" s="173"/>
      <c r="CM552" s="173"/>
      <c r="CN552" s="173"/>
      <c r="CO552" s="173"/>
      <c r="CP552" s="173"/>
      <c r="CQ552" s="173"/>
      <c r="CR552" s="173"/>
      <c r="CS552" s="173"/>
      <c r="CT552" s="173"/>
      <c r="CU552" s="173"/>
      <c r="CV552" s="173"/>
      <c r="CW552" s="173"/>
      <c r="CX552" s="173"/>
      <c r="CY552" s="173"/>
      <c r="CZ552" s="173"/>
      <c r="DA552" s="173"/>
      <c r="DB552" s="173"/>
      <c r="DC552" s="173"/>
      <c r="DD552" s="173"/>
      <c r="DE552" s="173"/>
      <c r="DF552" s="173"/>
      <c r="DG552" s="173"/>
      <c r="DH552" s="173"/>
      <c r="DI552" s="173"/>
      <c r="DJ552" s="173"/>
      <c r="DK552" s="159"/>
      <c r="DL552" s="159"/>
      <c r="DM552" s="159"/>
      <c r="DN552" s="159"/>
      <c r="DO552" s="159"/>
      <c r="DP552" s="159"/>
      <c r="DQ552" s="159"/>
      <c r="DR552" s="159"/>
      <c r="DS552" s="159"/>
      <c r="DT552" s="159"/>
      <c r="DU552" s="159"/>
      <c r="DV552" s="159"/>
      <c r="DW552" s="159"/>
      <c r="DX552" s="159"/>
    </row>
    <row r="553" spans="1:128" s="176" customFormat="1" ht="15">
      <c r="A553" s="173"/>
      <c r="B553" s="173"/>
      <c r="C553" s="174"/>
      <c r="D553" s="174"/>
      <c r="E553" s="174"/>
      <c r="F553" s="173"/>
      <c r="G553" s="173"/>
      <c r="H553" s="173"/>
      <c r="I553" s="173"/>
      <c r="J553" s="173"/>
      <c r="K553" s="173"/>
      <c r="L553" s="173"/>
      <c r="M553" s="173"/>
      <c r="N553" s="173"/>
      <c r="O553" s="173"/>
      <c r="P553" s="173"/>
      <c r="Q553" s="173"/>
      <c r="CK553" s="173"/>
      <c r="CL553" s="173"/>
      <c r="CM553" s="173"/>
      <c r="CN553" s="173"/>
      <c r="CO553" s="173"/>
      <c r="CP553" s="173"/>
      <c r="CQ553" s="173"/>
      <c r="CR553" s="173"/>
      <c r="CS553" s="173"/>
      <c r="CT553" s="173"/>
      <c r="CU553" s="173"/>
      <c r="CV553" s="173"/>
      <c r="CW553" s="173"/>
      <c r="CX553" s="173"/>
      <c r="CY553" s="173"/>
      <c r="CZ553" s="173"/>
      <c r="DA553" s="173"/>
      <c r="DB553" s="173"/>
      <c r="DC553" s="173"/>
      <c r="DD553" s="173"/>
      <c r="DE553" s="173"/>
      <c r="DF553" s="173"/>
      <c r="DG553" s="173"/>
      <c r="DH553" s="173"/>
      <c r="DI553" s="173"/>
      <c r="DJ553" s="173"/>
      <c r="DK553" s="159"/>
      <c r="DL553" s="159"/>
      <c r="DM553" s="159"/>
      <c r="DN553" s="159"/>
      <c r="DO553" s="159"/>
      <c r="DP553" s="159"/>
      <c r="DQ553" s="159"/>
      <c r="DR553" s="159"/>
      <c r="DS553" s="159"/>
      <c r="DT553" s="159"/>
      <c r="DU553" s="159"/>
      <c r="DV553" s="159"/>
      <c r="DW553" s="159"/>
      <c r="DX553" s="159"/>
    </row>
    <row r="554" spans="1:128" s="176" customFormat="1" ht="15">
      <c r="A554" s="173"/>
      <c r="B554" s="173"/>
      <c r="C554" s="174"/>
      <c r="D554" s="174"/>
      <c r="E554" s="174"/>
      <c r="F554" s="173"/>
      <c r="G554" s="173"/>
      <c r="H554" s="173"/>
      <c r="I554" s="173"/>
      <c r="J554" s="173"/>
      <c r="K554" s="173"/>
      <c r="L554" s="173"/>
      <c r="M554" s="173"/>
      <c r="N554" s="173"/>
      <c r="O554" s="173"/>
      <c r="P554" s="173"/>
      <c r="Q554" s="173"/>
      <c r="CK554" s="173"/>
      <c r="CL554" s="173"/>
      <c r="CM554" s="173"/>
      <c r="CN554" s="173"/>
      <c r="CO554" s="173"/>
      <c r="CP554" s="173"/>
      <c r="CQ554" s="173"/>
      <c r="CR554" s="173"/>
      <c r="CS554" s="173"/>
      <c r="CT554" s="173"/>
      <c r="CU554" s="173"/>
      <c r="CV554" s="173"/>
      <c r="CW554" s="173"/>
      <c r="CX554" s="173"/>
      <c r="CY554" s="173"/>
      <c r="CZ554" s="173"/>
      <c r="DA554" s="173"/>
      <c r="DB554" s="173"/>
      <c r="DC554" s="173"/>
      <c r="DD554" s="173"/>
      <c r="DE554" s="173"/>
      <c r="DF554" s="173"/>
      <c r="DG554" s="173"/>
      <c r="DH554" s="173"/>
      <c r="DI554" s="173"/>
      <c r="DJ554" s="173"/>
      <c r="DK554" s="159"/>
      <c r="DL554" s="159"/>
      <c r="DM554" s="159"/>
      <c r="DN554" s="159"/>
      <c r="DO554" s="159"/>
      <c r="DP554" s="159"/>
      <c r="DQ554" s="159"/>
      <c r="DR554" s="159"/>
      <c r="DS554" s="159"/>
      <c r="DT554" s="159"/>
      <c r="DU554" s="159"/>
      <c r="DV554" s="159"/>
      <c r="DW554" s="159"/>
      <c r="DX554" s="159"/>
    </row>
    <row r="555" spans="1:128" s="176" customFormat="1" ht="15">
      <c r="A555" s="173"/>
      <c r="B555" s="173"/>
      <c r="C555" s="174"/>
      <c r="D555" s="174"/>
      <c r="E555" s="174"/>
      <c r="F555" s="173"/>
      <c r="G555" s="173"/>
      <c r="H555" s="173"/>
      <c r="I555" s="173"/>
      <c r="J555" s="173"/>
      <c r="K555" s="173"/>
      <c r="L555" s="173"/>
      <c r="M555" s="173"/>
      <c r="N555" s="173"/>
      <c r="O555" s="173"/>
      <c r="P555" s="173"/>
      <c r="Q555" s="173"/>
      <c r="CK555" s="173"/>
      <c r="CL555" s="173"/>
      <c r="CM555" s="173"/>
      <c r="CN555" s="173"/>
      <c r="CO555" s="173"/>
      <c r="CP555" s="173"/>
      <c r="CQ555" s="173"/>
      <c r="CR555" s="173"/>
      <c r="CS555" s="173"/>
      <c r="CT555" s="173"/>
      <c r="CU555" s="173"/>
      <c r="CV555" s="173"/>
      <c r="CW555" s="173"/>
      <c r="CX555" s="173"/>
      <c r="CY555" s="173"/>
      <c r="CZ555" s="173"/>
      <c r="DA555" s="173"/>
      <c r="DB555" s="173"/>
      <c r="DC555" s="173"/>
      <c r="DD555" s="173"/>
      <c r="DE555" s="173"/>
      <c r="DF555" s="173"/>
      <c r="DG555" s="173"/>
      <c r="DH555" s="173"/>
      <c r="DI555" s="173"/>
      <c r="DJ555" s="173"/>
      <c r="DK555" s="159"/>
      <c r="DL555" s="159"/>
      <c r="DM555" s="159"/>
      <c r="DN555" s="159"/>
      <c r="DO555" s="159"/>
      <c r="DP555" s="159"/>
      <c r="DQ555" s="159"/>
      <c r="DR555" s="159"/>
      <c r="DS555" s="159"/>
      <c r="DT555" s="159"/>
      <c r="DU555" s="159"/>
      <c r="DV555" s="159"/>
      <c r="DW555" s="159"/>
      <c r="DX555" s="159"/>
    </row>
    <row r="556" spans="1:128" s="176" customFormat="1" ht="15">
      <c r="A556" s="173"/>
      <c r="B556" s="173"/>
      <c r="C556" s="174"/>
      <c r="D556" s="174"/>
      <c r="E556" s="174"/>
      <c r="F556" s="173"/>
      <c r="G556" s="173"/>
      <c r="H556" s="173"/>
      <c r="I556" s="173"/>
      <c r="J556" s="173"/>
      <c r="K556" s="173"/>
      <c r="L556" s="173"/>
      <c r="M556" s="173"/>
      <c r="N556" s="173"/>
      <c r="O556" s="173"/>
      <c r="P556" s="173"/>
      <c r="Q556" s="173"/>
      <c r="CK556" s="173"/>
      <c r="CL556" s="173"/>
      <c r="CM556" s="173"/>
      <c r="CN556" s="173"/>
      <c r="CO556" s="173"/>
      <c r="CP556" s="173"/>
      <c r="CQ556" s="173"/>
      <c r="CR556" s="173"/>
      <c r="CS556" s="173"/>
      <c r="CT556" s="173"/>
      <c r="CU556" s="173"/>
      <c r="CV556" s="173"/>
      <c r="CW556" s="173"/>
      <c r="CX556" s="173"/>
      <c r="CY556" s="173"/>
      <c r="CZ556" s="173"/>
      <c r="DA556" s="173"/>
      <c r="DB556" s="173"/>
      <c r="DC556" s="173"/>
      <c r="DD556" s="173"/>
      <c r="DE556" s="173"/>
      <c r="DF556" s="173"/>
      <c r="DG556" s="173"/>
      <c r="DH556" s="173"/>
      <c r="DI556" s="173"/>
      <c r="DJ556" s="173"/>
      <c r="DK556" s="159"/>
      <c r="DL556" s="159"/>
      <c r="DM556" s="159"/>
      <c r="DN556" s="159"/>
      <c r="DO556" s="159"/>
      <c r="DP556" s="159"/>
      <c r="DQ556" s="159"/>
      <c r="DR556" s="159"/>
      <c r="DS556" s="159"/>
      <c r="DT556" s="159"/>
      <c r="DU556" s="159"/>
      <c r="DV556" s="159"/>
      <c r="DW556" s="159"/>
      <c r="DX556" s="159"/>
    </row>
    <row r="557" spans="1:128" s="176" customFormat="1" ht="15">
      <c r="A557" s="173"/>
      <c r="B557" s="173"/>
      <c r="C557" s="174"/>
      <c r="D557" s="174"/>
      <c r="E557" s="174"/>
      <c r="F557" s="173"/>
      <c r="G557" s="173"/>
      <c r="H557" s="173"/>
      <c r="I557" s="173"/>
      <c r="J557" s="173"/>
      <c r="K557" s="173"/>
      <c r="L557" s="173"/>
      <c r="M557" s="173"/>
      <c r="N557" s="173"/>
      <c r="O557" s="173"/>
      <c r="P557" s="173"/>
      <c r="Q557" s="173"/>
      <c r="CK557" s="173"/>
      <c r="CL557" s="173"/>
      <c r="CM557" s="173"/>
      <c r="CN557" s="173"/>
      <c r="CO557" s="173"/>
      <c r="CP557" s="173"/>
      <c r="CQ557" s="173"/>
      <c r="CR557" s="173"/>
      <c r="CS557" s="173"/>
      <c r="CT557" s="173"/>
      <c r="CU557" s="173"/>
      <c r="CV557" s="173"/>
      <c r="CW557" s="173"/>
      <c r="CX557" s="173"/>
      <c r="CY557" s="173"/>
      <c r="CZ557" s="173"/>
      <c r="DA557" s="173"/>
      <c r="DB557" s="173"/>
      <c r="DC557" s="173"/>
      <c r="DD557" s="173"/>
      <c r="DE557" s="173"/>
      <c r="DF557" s="173"/>
      <c r="DG557" s="173"/>
      <c r="DH557" s="173"/>
      <c r="DI557" s="173"/>
      <c r="DJ557" s="173"/>
      <c r="DK557" s="159"/>
      <c r="DL557" s="159"/>
      <c r="DM557" s="159"/>
      <c r="DN557" s="159"/>
      <c r="DO557" s="159"/>
      <c r="DP557" s="159"/>
      <c r="DQ557" s="159"/>
      <c r="DR557" s="159"/>
      <c r="DS557" s="159"/>
      <c r="DT557" s="159"/>
      <c r="DU557" s="159"/>
      <c r="DV557" s="159"/>
      <c r="DW557" s="159"/>
      <c r="DX557" s="159"/>
    </row>
    <row r="558" spans="1:128" s="176" customFormat="1" ht="15">
      <c r="A558" s="173"/>
      <c r="B558" s="173"/>
      <c r="C558" s="174"/>
      <c r="D558" s="174"/>
      <c r="E558" s="174"/>
      <c r="F558" s="173"/>
      <c r="G558" s="173"/>
      <c r="H558" s="173"/>
      <c r="I558" s="173"/>
      <c r="J558" s="173"/>
      <c r="K558" s="173"/>
      <c r="L558" s="173"/>
      <c r="M558" s="173"/>
      <c r="N558" s="173"/>
      <c r="O558" s="173"/>
      <c r="P558" s="173"/>
      <c r="Q558" s="173"/>
      <c r="CK558" s="173"/>
      <c r="CL558" s="173"/>
      <c r="CM558" s="173"/>
      <c r="CN558" s="173"/>
      <c r="CO558" s="173"/>
      <c r="CP558" s="173"/>
      <c r="CQ558" s="173"/>
      <c r="CR558" s="173"/>
      <c r="CS558" s="173"/>
      <c r="CT558" s="173"/>
      <c r="CU558" s="173"/>
      <c r="CV558" s="173"/>
      <c r="CW558" s="173"/>
      <c r="CX558" s="173"/>
      <c r="CY558" s="173"/>
      <c r="CZ558" s="173"/>
      <c r="DA558" s="173"/>
      <c r="DB558" s="173"/>
      <c r="DC558" s="173"/>
      <c r="DD558" s="173"/>
      <c r="DE558" s="173"/>
      <c r="DF558" s="173"/>
      <c r="DG558" s="173"/>
      <c r="DH558" s="173"/>
      <c r="DI558" s="173"/>
      <c r="DJ558" s="173"/>
      <c r="DK558" s="159"/>
      <c r="DL558" s="159"/>
      <c r="DM558" s="159"/>
      <c r="DN558" s="159"/>
      <c r="DO558" s="159"/>
      <c r="DP558" s="159"/>
      <c r="DQ558" s="159"/>
      <c r="DR558" s="159"/>
      <c r="DS558" s="159"/>
      <c r="DT558" s="159"/>
      <c r="DU558" s="159"/>
      <c r="DV558" s="159"/>
      <c r="DW558" s="159"/>
      <c r="DX558" s="159"/>
    </row>
    <row r="559" spans="1:128" s="176" customFormat="1" ht="15">
      <c r="A559" s="173"/>
      <c r="B559" s="173"/>
      <c r="C559" s="174"/>
      <c r="D559" s="174"/>
      <c r="E559" s="174"/>
      <c r="F559" s="173"/>
      <c r="G559" s="173"/>
      <c r="H559" s="173"/>
      <c r="I559" s="173"/>
      <c r="J559" s="173"/>
      <c r="K559" s="173"/>
      <c r="L559" s="173"/>
      <c r="M559" s="173"/>
      <c r="N559" s="173"/>
      <c r="O559" s="173"/>
      <c r="P559" s="173"/>
      <c r="Q559" s="173"/>
      <c r="CK559" s="173"/>
      <c r="CL559" s="173"/>
      <c r="CM559" s="173"/>
      <c r="CN559" s="173"/>
      <c r="CO559" s="173"/>
      <c r="CP559" s="173"/>
      <c r="CQ559" s="173"/>
      <c r="CR559" s="173"/>
      <c r="CS559" s="173"/>
      <c r="CT559" s="173"/>
      <c r="CU559" s="173"/>
      <c r="CV559" s="173"/>
      <c r="CW559" s="173"/>
      <c r="CX559" s="173"/>
      <c r="CY559" s="173"/>
      <c r="CZ559" s="173"/>
      <c r="DA559" s="173"/>
      <c r="DB559" s="173"/>
      <c r="DC559" s="173"/>
      <c r="DD559" s="173"/>
      <c r="DE559" s="173"/>
      <c r="DF559" s="173"/>
      <c r="DG559" s="173"/>
      <c r="DH559" s="173"/>
      <c r="DI559" s="173"/>
      <c r="DJ559" s="173"/>
      <c r="DK559" s="159"/>
      <c r="DL559" s="159"/>
      <c r="DM559" s="159"/>
      <c r="DN559" s="159"/>
      <c r="DO559" s="159"/>
      <c r="DP559" s="159"/>
      <c r="DQ559" s="159"/>
      <c r="DR559" s="159"/>
      <c r="DS559" s="159"/>
      <c r="DT559" s="159"/>
      <c r="DU559" s="159"/>
      <c r="DV559" s="159"/>
      <c r="DW559" s="159"/>
      <c r="DX559" s="159"/>
    </row>
    <row r="560" spans="1:128" s="176" customFormat="1" ht="15">
      <c r="A560" s="173"/>
      <c r="B560" s="173"/>
      <c r="C560" s="174"/>
      <c r="D560" s="174"/>
      <c r="E560" s="174"/>
      <c r="F560" s="173"/>
      <c r="G560" s="173"/>
      <c r="H560" s="173"/>
      <c r="I560" s="173"/>
      <c r="J560" s="173"/>
      <c r="K560" s="173"/>
      <c r="L560" s="173"/>
      <c r="M560" s="173"/>
      <c r="N560" s="173"/>
      <c r="O560" s="173"/>
      <c r="P560" s="173"/>
      <c r="Q560" s="173"/>
      <c r="CK560" s="173"/>
      <c r="CL560" s="173"/>
      <c r="CM560" s="173"/>
      <c r="CN560" s="173"/>
      <c r="CO560" s="173"/>
      <c r="CP560" s="173"/>
      <c r="CQ560" s="173"/>
      <c r="CR560" s="173"/>
      <c r="CS560" s="173"/>
      <c r="CT560" s="173"/>
      <c r="CU560" s="173"/>
      <c r="CV560" s="173"/>
      <c r="CW560" s="173"/>
      <c r="CX560" s="173"/>
      <c r="CY560" s="173"/>
      <c r="CZ560" s="173"/>
      <c r="DA560" s="173"/>
      <c r="DB560" s="173"/>
      <c r="DC560" s="173"/>
      <c r="DD560" s="173"/>
      <c r="DE560" s="173"/>
      <c r="DF560" s="173"/>
      <c r="DG560" s="173"/>
      <c r="DH560" s="173"/>
      <c r="DI560" s="173"/>
      <c r="DJ560" s="173"/>
      <c r="DK560" s="159"/>
      <c r="DL560" s="159"/>
      <c r="DM560" s="159"/>
      <c r="DN560" s="159"/>
      <c r="DO560" s="159"/>
      <c r="DP560" s="159"/>
      <c r="DQ560" s="159"/>
      <c r="DR560" s="159"/>
      <c r="DS560" s="159"/>
      <c r="DT560" s="159"/>
      <c r="DU560" s="159"/>
      <c r="DV560" s="159"/>
      <c r="DW560" s="159"/>
      <c r="DX560" s="159"/>
    </row>
    <row r="561" spans="1:128" s="176" customFormat="1" ht="15">
      <c r="A561" s="173"/>
      <c r="B561" s="173"/>
      <c r="C561" s="174"/>
      <c r="D561" s="174"/>
      <c r="E561" s="174"/>
      <c r="F561" s="173"/>
      <c r="G561" s="173"/>
      <c r="H561" s="173"/>
      <c r="I561" s="173"/>
      <c r="J561" s="173"/>
      <c r="K561" s="173"/>
      <c r="L561" s="173"/>
      <c r="M561" s="173"/>
      <c r="N561" s="173"/>
      <c r="O561" s="173"/>
      <c r="P561" s="173"/>
      <c r="Q561" s="173"/>
      <c r="CK561" s="173"/>
      <c r="CL561" s="173"/>
      <c r="CM561" s="173"/>
      <c r="CN561" s="173"/>
      <c r="CO561" s="173"/>
      <c r="CP561" s="173"/>
      <c r="CQ561" s="173"/>
      <c r="CR561" s="173"/>
      <c r="CS561" s="173"/>
      <c r="CT561" s="173"/>
      <c r="CU561" s="173"/>
      <c r="CV561" s="173"/>
      <c r="CW561" s="173"/>
      <c r="CX561" s="173"/>
      <c r="CY561" s="173"/>
      <c r="CZ561" s="173"/>
      <c r="DA561" s="173"/>
      <c r="DB561" s="173"/>
      <c r="DC561" s="173"/>
      <c r="DD561" s="173"/>
      <c r="DE561" s="173"/>
      <c r="DF561" s="173"/>
      <c r="DG561" s="173"/>
      <c r="DH561" s="173"/>
      <c r="DI561" s="173"/>
      <c r="DJ561" s="173"/>
      <c r="DK561" s="159"/>
      <c r="DL561" s="159"/>
      <c r="DM561" s="159"/>
      <c r="DN561" s="159"/>
      <c r="DO561" s="159"/>
      <c r="DP561" s="159"/>
      <c r="DQ561" s="159"/>
      <c r="DR561" s="159"/>
      <c r="DS561" s="159"/>
      <c r="DT561" s="159"/>
      <c r="DU561" s="159"/>
      <c r="DV561" s="159"/>
      <c r="DW561" s="159"/>
      <c r="DX561" s="159"/>
    </row>
    <row r="562" spans="1:128" s="176" customFormat="1" ht="15">
      <c r="A562" s="173"/>
      <c r="B562" s="173"/>
      <c r="C562" s="174"/>
      <c r="D562" s="174"/>
      <c r="E562" s="174"/>
      <c r="F562" s="173"/>
      <c r="G562" s="173"/>
      <c r="H562" s="173"/>
      <c r="I562" s="173"/>
      <c r="J562" s="173"/>
      <c r="K562" s="173"/>
      <c r="L562" s="173"/>
      <c r="M562" s="173"/>
      <c r="N562" s="173"/>
      <c r="O562" s="173"/>
      <c r="P562" s="173"/>
      <c r="Q562" s="173"/>
      <c r="CK562" s="173"/>
      <c r="CL562" s="173"/>
      <c r="CM562" s="173"/>
      <c r="CN562" s="173"/>
      <c r="CO562" s="173"/>
      <c r="CP562" s="173"/>
      <c r="CQ562" s="173"/>
      <c r="CR562" s="173"/>
      <c r="CS562" s="173"/>
      <c r="CT562" s="173"/>
      <c r="CU562" s="173"/>
      <c r="CV562" s="173"/>
      <c r="CW562" s="173"/>
      <c r="CX562" s="173"/>
      <c r="CY562" s="173"/>
      <c r="CZ562" s="173"/>
      <c r="DA562" s="173"/>
      <c r="DB562" s="173"/>
      <c r="DC562" s="173"/>
      <c r="DD562" s="173"/>
      <c r="DE562" s="173"/>
      <c r="DF562" s="173"/>
      <c r="DG562" s="173"/>
      <c r="DH562" s="173"/>
      <c r="DI562" s="173"/>
      <c r="DJ562" s="173"/>
      <c r="DK562" s="159"/>
      <c r="DL562" s="159"/>
      <c r="DM562" s="159"/>
      <c r="DN562" s="159"/>
      <c r="DO562" s="159"/>
      <c r="DP562" s="159"/>
      <c r="DQ562" s="159"/>
      <c r="DR562" s="159"/>
      <c r="DS562" s="159"/>
      <c r="DT562" s="159"/>
      <c r="DU562" s="159"/>
      <c r="DV562" s="159"/>
      <c r="DW562" s="159"/>
      <c r="DX562" s="159"/>
    </row>
    <row r="563" spans="1:128" s="176" customFormat="1" ht="15">
      <c r="A563" s="173"/>
      <c r="B563" s="173"/>
      <c r="C563" s="174"/>
      <c r="D563" s="174"/>
      <c r="E563" s="174"/>
      <c r="F563" s="173"/>
      <c r="G563" s="173"/>
      <c r="H563" s="173"/>
      <c r="I563" s="173"/>
      <c r="J563" s="173"/>
      <c r="K563" s="173"/>
      <c r="L563" s="173"/>
      <c r="M563" s="173"/>
      <c r="N563" s="173"/>
      <c r="O563" s="173"/>
      <c r="P563" s="173"/>
      <c r="Q563" s="173"/>
      <c r="CK563" s="173"/>
      <c r="CL563" s="173"/>
      <c r="CM563" s="173"/>
      <c r="CN563" s="173"/>
      <c r="CO563" s="173"/>
      <c r="CP563" s="173"/>
      <c r="CQ563" s="173"/>
      <c r="CR563" s="173"/>
      <c r="CS563" s="173"/>
      <c r="CT563" s="173"/>
      <c r="CU563" s="173"/>
      <c r="CV563" s="173"/>
      <c r="CW563" s="173"/>
      <c r="CX563" s="173"/>
      <c r="CY563" s="173"/>
      <c r="CZ563" s="173"/>
      <c r="DA563" s="173"/>
      <c r="DB563" s="173"/>
      <c r="DC563" s="173"/>
      <c r="DD563" s="173"/>
      <c r="DE563" s="173"/>
      <c r="DF563" s="173"/>
      <c r="DG563" s="173"/>
      <c r="DH563" s="173"/>
      <c r="DI563" s="173"/>
      <c r="DJ563" s="173"/>
      <c r="DK563" s="159"/>
      <c r="DL563" s="159"/>
      <c r="DM563" s="159"/>
      <c r="DN563" s="159"/>
      <c r="DO563" s="159"/>
      <c r="DP563" s="159"/>
      <c r="DQ563" s="159"/>
      <c r="DR563" s="159"/>
      <c r="DS563" s="159"/>
      <c r="DT563" s="159"/>
      <c r="DU563" s="159"/>
      <c r="DV563" s="159"/>
      <c r="DW563" s="159"/>
      <c r="DX563" s="159"/>
    </row>
    <row r="564" spans="1:128" s="176" customFormat="1" ht="15">
      <c r="A564" s="173"/>
      <c r="B564" s="173"/>
      <c r="C564" s="174"/>
      <c r="D564" s="174"/>
      <c r="E564" s="174"/>
      <c r="F564" s="173"/>
      <c r="G564" s="173"/>
      <c r="H564" s="173"/>
      <c r="I564" s="173"/>
      <c r="J564" s="173"/>
      <c r="K564" s="173"/>
      <c r="L564" s="173"/>
      <c r="M564" s="173"/>
      <c r="N564" s="173"/>
      <c r="O564" s="173"/>
      <c r="P564" s="173"/>
      <c r="Q564" s="173"/>
      <c r="CK564" s="173"/>
      <c r="CL564" s="173"/>
      <c r="CM564" s="173"/>
      <c r="CN564" s="173"/>
      <c r="CO564" s="173"/>
      <c r="CP564" s="173"/>
      <c r="CQ564" s="173"/>
      <c r="CR564" s="173"/>
      <c r="CS564" s="173"/>
      <c r="CT564" s="173"/>
      <c r="CU564" s="173"/>
      <c r="CV564" s="173"/>
      <c r="CW564" s="173"/>
      <c r="CX564" s="173"/>
      <c r="CY564" s="173"/>
      <c r="CZ564" s="173"/>
      <c r="DA564" s="173"/>
      <c r="DB564" s="173"/>
      <c r="DC564" s="173"/>
      <c r="DD564" s="173"/>
      <c r="DE564" s="173"/>
      <c r="DF564" s="173"/>
      <c r="DG564" s="173"/>
      <c r="DH564" s="173"/>
      <c r="DI564" s="173"/>
      <c r="DJ564" s="173"/>
      <c r="DK564" s="159"/>
      <c r="DL564" s="159"/>
      <c r="DM564" s="159"/>
      <c r="DN564" s="159"/>
      <c r="DO564" s="159"/>
      <c r="DP564" s="159"/>
      <c r="DQ564" s="159"/>
      <c r="DR564" s="159"/>
      <c r="DS564" s="159"/>
      <c r="DT564" s="159"/>
      <c r="DU564" s="159"/>
      <c r="DV564" s="159"/>
      <c r="DW564" s="159"/>
      <c r="DX564" s="159"/>
    </row>
    <row r="565" spans="1:128" s="176" customFormat="1" ht="15">
      <c r="A565" s="173"/>
      <c r="B565" s="173"/>
      <c r="C565" s="174"/>
      <c r="D565" s="174"/>
      <c r="E565" s="174"/>
      <c r="F565" s="173"/>
      <c r="G565" s="173"/>
      <c r="H565" s="173"/>
      <c r="I565" s="173"/>
      <c r="J565" s="173"/>
      <c r="K565" s="173"/>
      <c r="L565" s="173"/>
      <c r="M565" s="173"/>
      <c r="N565" s="173"/>
      <c r="O565" s="173"/>
      <c r="P565" s="173"/>
      <c r="Q565" s="173"/>
      <c r="CK565" s="173"/>
      <c r="CL565" s="173"/>
      <c r="CM565" s="173"/>
      <c r="CN565" s="173"/>
      <c r="CO565" s="173"/>
      <c r="CP565" s="173"/>
      <c r="CQ565" s="173"/>
      <c r="CR565" s="173"/>
      <c r="CS565" s="173"/>
      <c r="CT565" s="173"/>
      <c r="CU565" s="173"/>
      <c r="CV565" s="173"/>
      <c r="CW565" s="173"/>
      <c r="CX565" s="173"/>
      <c r="CY565" s="173"/>
      <c r="CZ565" s="173"/>
      <c r="DA565" s="173"/>
      <c r="DB565" s="173"/>
      <c r="DC565" s="173"/>
      <c r="DD565" s="173"/>
      <c r="DE565" s="173"/>
      <c r="DF565" s="173"/>
      <c r="DG565" s="173"/>
      <c r="DH565" s="173"/>
      <c r="DI565" s="173"/>
      <c r="DJ565" s="173"/>
      <c r="DK565" s="159"/>
      <c r="DL565" s="159"/>
      <c r="DM565" s="159"/>
      <c r="DN565" s="159"/>
      <c r="DO565" s="159"/>
      <c r="DP565" s="159"/>
      <c r="DQ565" s="159"/>
      <c r="DR565" s="159"/>
      <c r="DS565" s="159"/>
      <c r="DT565" s="159"/>
      <c r="DU565" s="159"/>
      <c r="DV565" s="159"/>
      <c r="DW565" s="159"/>
      <c r="DX565" s="159"/>
    </row>
    <row r="566" spans="1:128" s="176" customFormat="1" ht="15">
      <c r="A566" s="173"/>
      <c r="B566" s="173"/>
      <c r="C566" s="174"/>
      <c r="D566" s="174"/>
      <c r="E566" s="174"/>
      <c r="F566" s="173"/>
      <c r="G566" s="173"/>
      <c r="H566" s="173"/>
      <c r="I566" s="173"/>
      <c r="J566" s="173"/>
      <c r="K566" s="173"/>
      <c r="L566" s="173"/>
      <c r="M566" s="173"/>
      <c r="N566" s="173"/>
      <c r="O566" s="173"/>
      <c r="P566" s="173"/>
      <c r="Q566" s="173"/>
      <c r="CK566" s="173"/>
      <c r="CL566" s="173"/>
      <c r="CM566" s="173"/>
      <c r="CN566" s="173"/>
      <c r="CO566" s="173"/>
      <c r="CP566" s="173"/>
      <c r="CQ566" s="173"/>
      <c r="CR566" s="173"/>
      <c r="CS566" s="173"/>
      <c r="CT566" s="173"/>
      <c r="CU566" s="173"/>
      <c r="CV566" s="173"/>
      <c r="CW566" s="173"/>
      <c r="CX566" s="173"/>
      <c r="CY566" s="173"/>
      <c r="CZ566" s="173"/>
      <c r="DA566" s="173"/>
      <c r="DB566" s="173"/>
      <c r="DC566" s="173"/>
      <c r="DD566" s="173"/>
      <c r="DE566" s="173"/>
      <c r="DF566" s="173"/>
      <c r="DG566" s="173"/>
      <c r="DH566" s="173"/>
      <c r="DI566" s="173"/>
      <c r="DJ566" s="173"/>
      <c r="DK566" s="159"/>
      <c r="DL566" s="159"/>
      <c r="DM566" s="159"/>
      <c r="DN566" s="159"/>
      <c r="DO566" s="159"/>
      <c r="DP566" s="159"/>
      <c r="DQ566" s="159"/>
      <c r="DR566" s="159"/>
      <c r="DS566" s="159"/>
      <c r="DT566" s="159"/>
      <c r="DU566" s="159"/>
      <c r="DV566" s="159"/>
      <c r="DW566" s="159"/>
      <c r="DX566" s="159"/>
    </row>
    <row r="567" spans="1:128" s="176" customFormat="1" ht="15">
      <c r="A567" s="173"/>
      <c r="B567" s="173"/>
      <c r="C567" s="174"/>
      <c r="D567" s="174"/>
      <c r="E567" s="174"/>
      <c r="F567" s="173"/>
      <c r="G567" s="173"/>
      <c r="H567" s="173"/>
      <c r="I567" s="173"/>
      <c r="J567" s="173"/>
      <c r="K567" s="173"/>
      <c r="L567" s="173"/>
      <c r="M567" s="173"/>
      <c r="N567" s="173"/>
      <c r="O567" s="173"/>
      <c r="P567" s="173"/>
      <c r="Q567" s="173"/>
      <c r="CK567" s="173"/>
      <c r="CL567" s="173"/>
      <c r="CM567" s="173"/>
      <c r="CN567" s="173"/>
      <c r="CO567" s="173"/>
      <c r="CP567" s="173"/>
      <c r="CQ567" s="173"/>
      <c r="CR567" s="173"/>
      <c r="CS567" s="173"/>
      <c r="CT567" s="173"/>
      <c r="CU567" s="173"/>
      <c r="CV567" s="173"/>
      <c r="CW567" s="173"/>
      <c r="CX567" s="173"/>
      <c r="CY567" s="173"/>
      <c r="CZ567" s="173"/>
      <c r="DA567" s="173"/>
      <c r="DB567" s="173"/>
      <c r="DC567" s="173"/>
      <c r="DD567" s="173"/>
      <c r="DE567" s="173"/>
      <c r="DF567" s="173"/>
      <c r="DG567" s="173"/>
      <c r="DH567" s="173"/>
      <c r="DI567" s="173"/>
      <c r="DJ567" s="173"/>
      <c r="DK567" s="159"/>
      <c r="DL567" s="159"/>
      <c r="DM567" s="159"/>
      <c r="DN567" s="159"/>
      <c r="DO567" s="159"/>
      <c r="DP567" s="159"/>
      <c r="DQ567" s="159"/>
      <c r="DR567" s="159"/>
      <c r="DS567" s="159"/>
      <c r="DT567" s="159"/>
      <c r="DU567" s="159"/>
      <c r="DV567" s="159"/>
      <c r="DW567" s="159"/>
      <c r="DX567" s="159"/>
    </row>
    <row r="568" spans="1:128" s="176" customFormat="1" ht="15">
      <c r="A568" s="173"/>
      <c r="B568" s="173"/>
      <c r="C568" s="174"/>
      <c r="D568" s="174"/>
      <c r="E568" s="174"/>
      <c r="F568" s="173"/>
      <c r="G568" s="173"/>
      <c r="H568" s="173"/>
      <c r="I568" s="173"/>
      <c r="J568" s="173"/>
      <c r="K568" s="173"/>
      <c r="L568" s="173"/>
      <c r="M568" s="173"/>
      <c r="N568" s="173"/>
      <c r="O568" s="173"/>
      <c r="P568" s="173"/>
      <c r="Q568" s="173"/>
      <c r="CK568" s="173"/>
      <c r="CL568" s="173"/>
      <c r="CM568" s="173"/>
      <c r="CN568" s="173"/>
      <c r="CO568" s="173"/>
      <c r="CP568" s="173"/>
      <c r="CQ568" s="173"/>
      <c r="CR568" s="173"/>
      <c r="CS568" s="173"/>
      <c r="CT568" s="173"/>
      <c r="CU568" s="173"/>
      <c r="CV568" s="173"/>
      <c r="CW568" s="173"/>
      <c r="CX568" s="173"/>
      <c r="CY568" s="173"/>
      <c r="CZ568" s="173"/>
      <c r="DA568" s="173"/>
      <c r="DB568" s="173"/>
      <c r="DC568" s="173"/>
      <c r="DD568" s="173"/>
      <c r="DE568" s="173"/>
      <c r="DF568" s="173"/>
      <c r="DG568" s="173"/>
      <c r="DH568" s="173"/>
      <c r="DI568" s="173"/>
      <c r="DJ568" s="173"/>
      <c r="DK568" s="159"/>
      <c r="DL568" s="159"/>
      <c r="DM568" s="159"/>
      <c r="DN568" s="159"/>
      <c r="DO568" s="159"/>
      <c r="DP568" s="159"/>
      <c r="DQ568" s="159"/>
      <c r="DR568" s="159"/>
      <c r="DS568" s="159"/>
      <c r="DT568" s="159"/>
      <c r="DU568" s="159"/>
      <c r="DV568" s="159"/>
      <c r="DW568" s="159"/>
      <c r="DX568" s="159"/>
    </row>
    <row r="569" spans="1:128" s="176" customFormat="1" ht="15">
      <c r="A569" s="173"/>
      <c r="B569" s="173"/>
      <c r="C569" s="174"/>
      <c r="D569" s="174"/>
      <c r="E569" s="174"/>
      <c r="F569" s="173"/>
      <c r="G569" s="173"/>
      <c r="H569" s="173"/>
      <c r="I569" s="173"/>
      <c r="J569" s="173"/>
      <c r="K569" s="173"/>
      <c r="L569" s="173"/>
      <c r="M569" s="173"/>
      <c r="N569" s="173"/>
      <c r="O569" s="173"/>
      <c r="P569" s="173"/>
      <c r="Q569" s="173"/>
      <c r="CK569" s="173"/>
      <c r="CL569" s="173"/>
      <c r="CM569" s="173"/>
      <c r="CN569" s="173"/>
      <c r="CO569" s="173"/>
      <c r="CP569" s="173"/>
      <c r="CQ569" s="173"/>
      <c r="CR569" s="173"/>
      <c r="CS569" s="173"/>
      <c r="CT569" s="173"/>
      <c r="CU569" s="173"/>
      <c r="CV569" s="173"/>
      <c r="CW569" s="173"/>
      <c r="CX569" s="173"/>
      <c r="CY569" s="173"/>
      <c r="CZ569" s="173"/>
      <c r="DA569" s="173"/>
      <c r="DB569" s="173"/>
      <c r="DC569" s="173"/>
      <c r="DD569" s="173"/>
      <c r="DE569" s="173"/>
      <c r="DF569" s="173"/>
      <c r="DG569" s="173"/>
      <c r="DH569" s="173"/>
      <c r="DI569" s="173"/>
      <c r="DJ569" s="173"/>
      <c r="DK569" s="159"/>
      <c r="DL569" s="159"/>
      <c r="DM569" s="159"/>
      <c r="DN569" s="159"/>
      <c r="DO569" s="159"/>
      <c r="DP569" s="159"/>
      <c r="DQ569" s="159"/>
      <c r="DR569" s="159"/>
      <c r="DS569" s="159"/>
      <c r="DT569" s="159"/>
      <c r="DU569" s="159"/>
      <c r="DV569" s="159"/>
      <c r="DW569" s="159"/>
      <c r="DX569" s="159"/>
    </row>
    <row r="570" spans="1:128" s="176" customFormat="1" ht="15">
      <c r="A570" s="173"/>
      <c r="B570" s="173"/>
      <c r="C570" s="174"/>
      <c r="D570" s="174"/>
      <c r="E570" s="174"/>
      <c r="F570" s="173"/>
      <c r="G570" s="173"/>
      <c r="H570" s="173"/>
      <c r="I570" s="173"/>
      <c r="J570" s="173"/>
      <c r="K570" s="173"/>
      <c r="L570" s="173"/>
      <c r="M570" s="173"/>
      <c r="N570" s="173"/>
      <c r="O570" s="173"/>
      <c r="P570" s="173"/>
      <c r="Q570" s="173"/>
      <c r="CK570" s="173"/>
      <c r="CL570" s="173"/>
      <c r="CM570" s="173"/>
      <c r="CN570" s="173"/>
      <c r="CO570" s="173"/>
      <c r="CP570" s="173"/>
      <c r="CQ570" s="173"/>
      <c r="CR570" s="173"/>
      <c r="CS570" s="173"/>
      <c r="CT570" s="173"/>
      <c r="CU570" s="173"/>
      <c r="CV570" s="173"/>
      <c r="CW570" s="173"/>
      <c r="CX570" s="173"/>
      <c r="CY570" s="173"/>
      <c r="CZ570" s="173"/>
      <c r="DA570" s="173"/>
      <c r="DB570" s="173"/>
      <c r="DC570" s="173"/>
      <c r="DD570" s="173"/>
      <c r="DE570" s="173"/>
      <c r="DF570" s="173"/>
      <c r="DG570" s="173"/>
      <c r="DH570" s="173"/>
      <c r="DI570" s="173"/>
      <c r="DJ570" s="173"/>
      <c r="DK570" s="159"/>
      <c r="DL570" s="159"/>
      <c r="DM570" s="159"/>
      <c r="DN570" s="159"/>
      <c r="DO570" s="159"/>
      <c r="DP570" s="159"/>
      <c r="DQ570" s="159"/>
      <c r="DR570" s="159"/>
      <c r="DS570" s="159"/>
      <c r="DT570" s="159"/>
      <c r="DU570" s="159"/>
      <c r="DV570" s="159"/>
      <c r="DW570" s="159"/>
      <c r="DX570" s="159"/>
    </row>
    <row r="571" spans="1:128" s="176" customFormat="1" ht="15">
      <c r="A571" s="173"/>
      <c r="B571" s="173"/>
      <c r="C571" s="174"/>
      <c r="D571" s="174"/>
      <c r="E571" s="174"/>
      <c r="F571" s="173"/>
      <c r="G571" s="173"/>
      <c r="H571" s="173"/>
      <c r="I571" s="173"/>
      <c r="J571" s="173"/>
      <c r="K571" s="173"/>
      <c r="L571" s="173"/>
      <c r="M571" s="173"/>
      <c r="N571" s="173"/>
      <c r="O571" s="173"/>
      <c r="P571" s="173"/>
      <c r="Q571" s="173"/>
      <c r="CK571" s="173"/>
      <c r="CL571" s="173"/>
      <c r="CM571" s="173"/>
      <c r="CN571" s="173"/>
      <c r="CO571" s="173"/>
      <c r="CP571" s="173"/>
      <c r="CQ571" s="173"/>
      <c r="CR571" s="173"/>
      <c r="CS571" s="173"/>
      <c r="CT571" s="173"/>
      <c r="CU571" s="173"/>
      <c r="CV571" s="173"/>
      <c r="CW571" s="173"/>
      <c r="CX571" s="173"/>
      <c r="CY571" s="173"/>
      <c r="CZ571" s="173"/>
      <c r="DA571" s="173"/>
      <c r="DB571" s="173"/>
      <c r="DC571" s="173"/>
      <c r="DD571" s="173"/>
      <c r="DE571" s="173"/>
      <c r="DF571" s="173"/>
      <c r="DG571" s="173"/>
      <c r="DH571" s="173"/>
      <c r="DI571" s="173"/>
      <c r="DJ571" s="173"/>
      <c r="DK571" s="159"/>
      <c r="DL571" s="159"/>
      <c r="DM571" s="159"/>
      <c r="DN571" s="159"/>
      <c r="DO571" s="159"/>
      <c r="DP571" s="159"/>
      <c r="DQ571" s="159"/>
      <c r="DR571" s="159"/>
      <c r="DS571" s="159"/>
      <c r="DT571" s="159"/>
      <c r="DU571" s="159"/>
      <c r="DV571" s="159"/>
      <c r="DW571" s="159"/>
      <c r="DX571" s="159"/>
    </row>
    <row r="572" spans="1:128" s="176" customFormat="1" ht="15">
      <c r="A572" s="173"/>
      <c r="B572" s="173"/>
      <c r="C572" s="174"/>
      <c r="D572" s="174"/>
      <c r="E572" s="174"/>
      <c r="F572" s="173"/>
      <c r="G572" s="173"/>
      <c r="H572" s="173"/>
      <c r="I572" s="173"/>
      <c r="J572" s="173"/>
      <c r="K572" s="173"/>
      <c r="L572" s="173"/>
      <c r="M572" s="173"/>
      <c r="N572" s="173"/>
      <c r="O572" s="173"/>
      <c r="P572" s="173"/>
      <c r="Q572" s="173"/>
      <c r="CK572" s="173"/>
      <c r="CL572" s="173"/>
      <c r="CM572" s="173"/>
      <c r="CN572" s="173"/>
      <c r="CO572" s="173"/>
      <c r="CP572" s="173"/>
      <c r="CQ572" s="173"/>
      <c r="CR572" s="173"/>
      <c r="CS572" s="173"/>
      <c r="CT572" s="173"/>
      <c r="CU572" s="173"/>
      <c r="CV572" s="173"/>
      <c r="CW572" s="173"/>
      <c r="CX572" s="173"/>
      <c r="CY572" s="173"/>
      <c r="CZ572" s="173"/>
      <c r="DA572" s="173"/>
      <c r="DB572" s="173"/>
      <c r="DC572" s="173"/>
      <c r="DD572" s="173"/>
      <c r="DE572" s="173"/>
      <c r="DF572" s="173"/>
      <c r="DG572" s="173"/>
      <c r="DH572" s="173"/>
      <c r="DI572" s="173"/>
      <c r="DJ572" s="173"/>
      <c r="DK572" s="159"/>
      <c r="DL572" s="159"/>
      <c r="DM572" s="159"/>
      <c r="DN572" s="159"/>
      <c r="DO572" s="159"/>
      <c r="DP572" s="159"/>
      <c r="DQ572" s="159"/>
      <c r="DR572" s="159"/>
      <c r="DS572" s="159"/>
      <c r="DT572" s="159"/>
      <c r="DU572" s="159"/>
      <c r="DV572" s="159"/>
      <c r="DW572" s="159"/>
      <c r="DX572" s="159"/>
    </row>
    <row r="573" spans="1:128" s="176" customFormat="1" ht="15">
      <c r="A573" s="173"/>
      <c r="B573" s="173"/>
      <c r="C573" s="174"/>
      <c r="D573" s="174"/>
      <c r="E573" s="174"/>
      <c r="F573" s="173"/>
      <c r="G573" s="173"/>
      <c r="H573" s="173"/>
      <c r="I573" s="173"/>
      <c r="J573" s="173"/>
      <c r="K573" s="173"/>
      <c r="L573" s="173"/>
      <c r="M573" s="173"/>
      <c r="N573" s="173"/>
      <c r="O573" s="173"/>
      <c r="P573" s="173"/>
      <c r="Q573" s="173"/>
      <c r="CK573" s="173"/>
      <c r="CL573" s="173"/>
      <c r="CM573" s="173"/>
      <c r="CN573" s="173"/>
      <c r="CO573" s="173"/>
      <c r="CP573" s="173"/>
      <c r="CQ573" s="173"/>
      <c r="CR573" s="173"/>
      <c r="CS573" s="173"/>
      <c r="CT573" s="173"/>
      <c r="CU573" s="173"/>
      <c r="CV573" s="173"/>
      <c r="CW573" s="173"/>
      <c r="CX573" s="173"/>
      <c r="CY573" s="173"/>
      <c r="CZ573" s="173"/>
      <c r="DA573" s="173"/>
      <c r="DB573" s="173"/>
      <c r="DC573" s="173"/>
      <c r="DD573" s="173"/>
      <c r="DE573" s="173"/>
      <c r="DF573" s="173"/>
      <c r="DG573" s="173"/>
      <c r="DH573" s="173"/>
      <c r="DI573" s="173"/>
      <c r="DJ573" s="173"/>
      <c r="DK573" s="159"/>
      <c r="DL573" s="159"/>
      <c r="DM573" s="159"/>
      <c r="DN573" s="159"/>
      <c r="DO573" s="159"/>
      <c r="DP573" s="159"/>
      <c r="DQ573" s="159"/>
      <c r="DR573" s="159"/>
      <c r="DS573" s="159"/>
      <c r="DT573" s="159"/>
      <c r="DU573" s="159"/>
      <c r="DV573" s="159"/>
      <c r="DW573" s="159"/>
      <c r="DX573" s="159"/>
    </row>
    <row r="574" spans="1:128" s="176" customFormat="1" ht="15">
      <c r="A574" s="173"/>
      <c r="B574" s="173"/>
      <c r="C574" s="174"/>
      <c r="D574" s="174"/>
      <c r="E574" s="174"/>
      <c r="F574" s="173"/>
      <c r="G574" s="173"/>
      <c r="H574" s="173"/>
      <c r="I574" s="173"/>
      <c r="J574" s="173"/>
      <c r="K574" s="173"/>
      <c r="L574" s="173"/>
      <c r="M574" s="173"/>
      <c r="N574" s="173"/>
      <c r="O574" s="173"/>
      <c r="P574" s="173"/>
      <c r="Q574" s="173"/>
      <c r="CK574" s="173"/>
      <c r="CL574" s="173"/>
      <c r="CM574" s="173"/>
      <c r="CN574" s="173"/>
      <c r="CO574" s="173"/>
      <c r="CP574" s="173"/>
      <c r="CQ574" s="173"/>
      <c r="CR574" s="173"/>
      <c r="CS574" s="173"/>
      <c r="CT574" s="173"/>
      <c r="CU574" s="173"/>
      <c r="CV574" s="173"/>
      <c r="CW574" s="173"/>
      <c r="CX574" s="173"/>
      <c r="CY574" s="173"/>
      <c r="CZ574" s="173"/>
      <c r="DA574" s="173"/>
      <c r="DB574" s="173"/>
      <c r="DC574" s="173"/>
      <c r="DD574" s="173"/>
      <c r="DE574" s="173"/>
      <c r="DF574" s="173"/>
      <c r="DG574" s="173"/>
      <c r="DH574" s="173"/>
      <c r="DI574" s="173"/>
      <c r="DJ574" s="173"/>
      <c r="DK574" s="159"/>
      <c r="DL574" s="159"/>
      <c r="DM574" s="159"/>
      <c r="DN574" s="159"/>
      <c r="DO574" s="159"/>
      <c r="DP574" s="159"/>
      <c r="DQ574" s="159"/>
      <c r="DR574" s="159"/>
      <c r="DS574" s="159"/>
      <c r="DT574" s="159"/>
      <c r="DU574" s="159"/>
      <c r="DV574" s="159"/>
      <c r="DW574" s="159"/>
      <c r="DX574" s="159"/>
    </row>
    <row r="575" spans="1:128" s="176" customFormat="1" ht="15">
      <c r="A575" s="173"/>
      <c r="B575" s="173"/>
      <c r="C575" s="174"/>
      <c r="D575" s="174"/>
      <c r="E575" s="174"/>
      <c r="F575" s="173"/>
      <c r="G575" s="173"/>
      <c r="H575" s="173"/>
      <c r="I575" s="173"/>
      <c r="J575" s="173"/>
      <c r="K575" s="173"/>
      <c r="L575" s="173"/>
      <c r="M575" s="173"/>
      <c r="N575" s="173"/>
      <c r="O575" s="173"/>
      <c r="P575" s="173"/>
      <c r="Q575" s="173"/>
      <c r="CK575" s="173"/>
      <c r="CL575" s="173"/>
      <c r="CM575" s="173"/>
      <c r="CN575" s="173"/>
      <c r="CO575" s="173"/>
      <c r="CP575" s="173"/>
      <c r="CQ575" s="173"/>
      <c r="CR575" s="173"/>
      <c r="CS575" s="173"/>
      <c r="CT575" s="173"/>
      <c r="CU575" s="173"/>
      <c r="CV575" s="173"/>
      <c r="CW575" s="173"/>
      <c r="CX575" s="173"/>
      <c r="CY575" s="173"/>
      <c r="CZ575" s="173"/>
      <c r="DA575" s="173"/>
      <c r="DB575" s="173"/>
      <c r="DC575" s="173"/>
      <c r="DD575" s="173"/>
      <c r="DE575" s="173"/>
      <c r="DF575" s="173"/>
      <c r="DG575" s="173"/>
      <c r="DH575" s="173"/>
      <c r="DI575" s="173"/>
      <c r="DJ575" s="173"/>
      <c r="DK575" s="159"/>
      <c r="DL575" s="159"/>
      <c r="DM575" s="159"/>
      <c r="DN575" s="159"/>
      <c r="DO575" s="159"/>
      <c r="DP575" s="159"/>
      <c r="DQ575" s="159"/>
      <c r="DR575" s="159"/>
      <c r="DS575" s="159"/>
      <c r="DT575" s="159"/>
      <c r="DU575" s="159"/>
      <c r="DV575" s="159"/>
      <c r="DW575" s="159"/>
      <c r="DX575" s="159"/>
    </row>
    <row r="576" spans="1:128" s="176" customFormat="1" ht="15">
      <c r="A576" s="173"/>
      <c r="B576" s="173"/>
      <c r="C576" s="174"/>
      <c r="D576" s="174"/>
      <c r="E576" s="174"/>
      <c r="F576" s="173"/>
      <c r="G576" s="173"/>
      <c r="H576" s="173"/>
      <c r="I576" s="173"/>
      <c r="J576" s="173"/>
      <c r="K576" s="173"/>
      <c r="L576" s="173"/>
      <c r="M576" s="173"/>
      <c r="N576" s="173"/>
      <c r="O576" s="173"/>
      <c r="P576" s="173"/>
      <c r="Q576" s="173"/>
      <c r="CK576" s="173"/>
      <c r="CL576" s="173"/>
      <c r="CM576" s="173"/>
      <c r="CN576" s="173"/>
      <c r="CO576" s="173"/>
      <c r="CP576" s="173"/>
      <c r="CQ576" s="173"/>
      <c r="CR576" s="173"/>
      <c r="CS576" s="173"/>
      <c r="CT576" s="173"/>
      <c r="CU576" s="173"/>
      <c r="CV576" s="173"/>
      <c r="CW576" s="173"/>
      <c r="CX576" s="173"/>
      <c r="CY576" s="173"/>
      <c r="CZ576" s="173"/>
      <c r="DA576" s="173"/>
      <c r="DB576" s="173"/>
      <c r="DC576" s="173"/>
      <c r="DD576" s="173"/>
      <c r="DE576" s="173"/>
      <c r="DF576" s="173"/>
      <c r="DG576" s="173"/>
      <c r="DH576" s="173"/>
      <c r="DI576" s="173"/>
      <c r="DJ576" s="173"/>
      <c r="DK576" s="159"/>
      <c r="DL576" s="159"/>
      <c r="DM576" s="159"/>
      <c r="DN576" s="159"/>
      <c r="DO576" s="159"/>
      <c r="DP576" s="159"/>
      <c r="DQ576" s="159"/>
      <c r="DR576" s="159"/>
      <c r="DS576" s="159"/>
      <c r="DT576" s="159"/>
      <c r="DU576" s="159"/>
      <c r="DV576" s="159"/>
      <c r="DW576" s="159"/>
      <c r="DX576" s="159"/>
    </row>
    <row r="577" spans="1:128" s="176" customFormat="1" ht="15">
      <c r="A577" s="173"/>
      <c r="B577" s="173"/>
      <c r="C577" s="174"/>
      <c r="D577" s="174"/>
      <c r="E577" s="174"/>
      <c r="F577" s="173"/>
      <c r="G577" s="173"/>
      <c r="H577" s="173"/>
      <c r="I577" s="173"/>
      <c r="J577" s="173"/>
      <c r="K577" s="173"/>
      <c r="L577" s="173"/>
      <c r="M577" s="173"/>
      <c r="N577" s="173"/>
      <c r="O577" s="173"/>
      <c r="P577" s="173"/>
      <c r="Q577" s="173"/>
      <c r="CK577" s="173"/>
      <c r="CL577" s="173"/>
      <c r="CM577" s="173"/>
      <c r="CN577" s="173"/>
      <c r="CO577" s="173"/>
      <c r="CP577" s="173"/>
      <c r="CQ577" s="173"/>
      <c r="CR577" s="173"/>
      <c r="CS577" s="173"/>
      <c r="CT577" s="173"/>
      <c r="CU577" s="173"/>
      <c r="CV577" s="173"/>
      <c r="CW577" s="173"/>
      <c r="CX577" s="173"/>
      <c r="CY577" s="173"/>
      <c r="CZ577" s="173"/>
      <c r="DA577" s="173"/>
      <c r="DB577" s="173"/>
      <c r="DC577" s="173"/>
      <c r="DD577" s="173"/>
      <c r="DE577" s="173"/>
      <c r="DF577" s="173"/>
      <c r="DG577" s="173"/>
      <c r="DH577" s="173"/>
      <c r="DI577" s="173"/>
      <c r="DJ577" s="173"/>
      <c r="DK577" s="159"/>
      <c r="DL577" s="159"/>
      <c r="DM577" s="159"/>
      <c r="DN577" s="159"/>
      <c r="DO577" s="159"/>
      <c r="DP577" s="159"/>
      <c r="DQ577" s="159"/>
      <c r="DR577" s="159"/>
      <c r="DS577" s="159"/>
      <c r="DT577" s="159"/>
      <c r="DU577" s="159"/>
      <c r="DV577" s="159"/>
      <c r="DW577" s="159"/>
      <c r="DX577" s="159"/>
    </row>
    <row r="578" spans="1:128" s="176" customFormat="1" ht="15">
      <c r="A578" s="173"/>
      <c r="B578" s="173"/>
      <c r="C578" s="174"/>
      <c r="D578" s="174"/>
      <c r="E578" s="174"/>
      <c r="F578" s="173"/>
      <c r="G578" s="173"/>
      <c r="H578" s="173"/>
      <c r="I578" s="173"/>
      <c r="J578" s="173"/>
      <c r="K578" s="173"/>
      <c r="L578" s="173"/>
      <c r="M578" s="173"/>
      <c r="N578" s="173"/>
      <c r="O578" s="173"/>
      <c r="P578" s="173"/>
      <c r="Q578" s="173"/>
      <c r="CK578" s="173"/>
      <c r="CL578" s="173"/>
      <c r="CM578" s="173"/>
      <c r="CN578" s="173"/>
      <c r="CO578" s="173"/>
      <c r="CP578" s="173"/>
      <c r="CQ578" s="173"/>
      <c r="CR578" s="173"/>
      <c r="CS578" s="173"/>
      <c r="CT578" s="173"/>
      <c r="CU578" s="173"/>
      <c r="CV578" s="173"/>
      <c r="CW578" s="173"/>
      <c r="CX578" s="173"/>
      <c r="CY578" s="173"/>
      <c r="CZ578" s="173"/>
      <c r="DA578" s="173"/>
      <c r="DB578" s="173"/>
      <c r="DC578" s="173"/>
      <c r="DD578" s="173"/>
      <c r="DE578" s="173"/>
      <c r="DF578" s="173"/>
      <c r="DG578" s="173"/>
      <c r="DH578" s="173"/>
      <c r="DI578" s="173"/>
      <c r="DJ578" s="173"/>
      <c r="DK578" s="159"/>
      <c r="DL578" s="159"/>
      <c r="DM578" s="159"/>
      <c r="DN578" s="159"/>
      <c r="DO578" s="159"/>
      <c r="DP578" s="159"/>
      <c r="DQ578" s="159"/>
      <c r="DR578" s="159"/>
      <c r="DS578" s="159"/>
      <c r="DT578" s="159"/>
      <c r="DU578" s="159"/>
      <c r="DV578" s="159"/>
      <c r="DW578" s="159"/>
      <c r="DX578" s="159"/>
    </row>
    <row r="579" spans="1:128" s="176" customFormat="1" ht="15">
      <c r="A579" s="173"/>
      <c r="B579" s="173"/>
      <c r="C579" s="174"/>
      <c r="D579" s="174"/>
      <c r="E579" s="174"/>
      <c r="F579" s="173"/>
      <c r="G579" s="173"/>
      <c r="H579" s="173"/>
      <c r="I579" s="173"/>
      <c r="J579" s="173"/>
      <c r="K579" s="173"/>
      <c r="L579" s="173"/>
      <c r="M579" s="173"/>
      <c r="N579" s="173"/>
      <c r="O579" s="173"/>
      <c r="P579" s="173"/>
      <c r="Q579" s="173"/>
      <c r="CK579" s="173"/>
      <c r="CL579" s="173"/>
      <c r="CM579" s="173"/>
      <c r="CN579" s="173"/>
      <c r="CO579" s="173"/>
      <c r="CP579" s="173"/>
      <c r="CQ579" s="173"/>
      <c r="CR579" s="173"/>
      <c r="CS579" s="173"/>
      <c r="CT579" s="173"/>
      <c r="CU579" s="173"/>
      <c r="CV579" s="173"/>
      <c r="CW579" s="173"/>
      <c r="CX579" s="173"/>
      <c r="CY579" s="173"/>
      <c r="CZ579" s="173"/>
      <c r="DA579" s="173"/>
      <c r="DB579" s="173"/>
      <c r="DC579" s="173"/>
      <c r="DD579" s="173"/>
      <c r="DE579" s="173"/>
      <c r="DF579" s="173"/>
      <c r="DG579" s="173"/>
      <c r="DH579" s="173"/>
      <c r="DI579" s="173"/>
      <c r="DJ579" s="173"/>
      <c r="DK579" s="159"/>
      <c r="DL579" s="159"/>
      <c r="DM579" s="159"/>
      <c r="DN579" s="159"/>
      <c r="DO579" s="159"/>
      <c r="DP579" s="159"/>
      <c r="DQ579" s="159"/>
      <c r="DR579" s="159"/>
      <c r="DS579" s="159"/>
      <c r="DT579" s="159"/>
      <c r="DU579" s="159"/>
      <c r="DV579" s="159"/>
      <c r="DW579" s="159"/>
      <c r="DX579" s="159"/>
    </row>
    <row r="580" spans="1:128" s="176" customFormat="1" ht="15">
      <c r="A580" s="173"/>
      <c r="B580" s="173"/>
      <c r="C580" s="174"/>
      <c r="D580" s="174"/>
      <c r="E580" s="174"/>
      <c r="F580" s="173"/>
      <c r="G580" s="173"/>
      <c r="H580" s="173"/>
      <c r="I580" s="173"/>
      <c r="J580" s="173"/>
      <c r="K580" s="173"/>
      <c r="L580" s="173"/>
      <c r="M580" s="173"/>
      <c r="N580" s="173"/>
      <c r="O580" s="173"/>
      <c r="P580" s="173"/>
      <c r="Q580" s="173"/>
      <c r="CK580" s="173"/>
      <c r="CL580" s="173"/>
      <c r="CM580" s="173"/>
      <c r="CN580" s="173"/>
      <c r="CO580" s="173"/>
      <c r="CP580" s="173"/>
      <c r="CQ580" s="173"/>
      <c r="CR580" s="173"/>
      <c r="CS580" s="173"/>
      <c r="CT580" s="173"/>
      <c r="CU580" s="173"/>
      <c r="CV580" s="173"/>
      <c r="CW580" s="173"/>
      <c r="CX580" s="173"/>
      <c r="CY580" s="173"/>
      <c r="CZ580" s="173"/>
      <c r="DA580" s="173"/>
      <c r="DB580" s="173"/>
      <c r="DC580" s="173"/>
      <c r="DD580" s="173"/>
      <c r="DE580" s="173"/>
      <c r="DF580" s="173"/>
      <c r="DG580" s="173"/>
      <c r="DH580" s="173"/>
      <c r="DI580" s="173"/>
      <c r="DJ580" s="173"/>
      <c r="DK580" s="159"/>
      <c r="DL580" s="159"/>
      <c r="DM580" s="159"/>
      <c r="DN580" s="159"/>
      <c r="DO580" s="159"/>
      <c r="DP580" s="159"/>
      <c r="DQ580" s="159"/>
      <c r="DR580" s="159"/>
      <c r="DS580" s="159"/>
      <c r="DT580" s="159"/>
      <c r="DU580" s="159"/>
      <c r="DV580" s="159"/>
      <c r="DW580" s="159"/>
      <c r="DX580" s="159"/>
    </row>
    <row r="581" spans="1:128" s="176" customFormat="1" ht="15">
      <c r="A581" s="173"/>
      <c r="B581" s="173"/>
      <c r="C581" s="174"/>
      <c r="D581" s="174"/>
      <c r="E581" s="174"/>
      <c r="F581" s="173"/>
      <c r="G581" s="173"/>
      <c r="H581" s="173"/>
      <c r="I581" s="173"/>
      <c r="J581" s="173"/>
      <c r="K581" s="173"/>
      <c r="L581" s="173"/>
      <c r="M581" s="173"/>
      <c r="N581" s="173"/>
      <c r="O581" s="173"/>
      <c r="P581" s="173"/>
      <c r="Q581" s="173"/>
      <c r="CK581" s="173"/>
      <c r="CL581" s="173"/>
      <c r="CM581" s="173"/>
      <c r="CN581" s="173"/>
      <c r="CO581" s="173"/>
      <c r="CP581" s="173"/>
      <c r="CQ581" s="173"/>
      <c r="CR581" s="173"/>
      <c r="CS581" s="173"/>
      <c r="CT581" s="173"/>
      <c r="CU581" s="173"/>
      <c r="CV581" s="173"/>
      <c r="CW581" s="173"/>
      <c r="CX581" s="173"/>
      <c r="CY581" s="173"/>
      <c r="CZ581" s="173"/>
      <c r="DA581" s="173"/>
      <c r="DB581" s="173"/>
      <c r="DC581" s="173"/>
      <c r="DD581" s="173"/>
      <c r="DE581" s="173"/>
      <c r="DF581" s="173"/>
      <c r="DG581" s="173"/>
      <c r="DH581" s="173"/>
      <c r="DI581" s="173"/>
      <c r="DJ581" s="173"/>
      <c r="DK581" s="159"/>
      <c r="DL581" s="159"/>
      <c r="DM581" s="159"/>
      <c r="DN581" s="159"/>
      <c r="DO581" s="159"/>
      <c r="DP581" s="159"/>
      <c r="DQ581" s="159"/>
      <c r="DR581" s="159"/>
      <c r="DS581" s="159"/>
      <c r="DT581" s="159"/>
      <c r="DU581" s="159"/>
      <c r="DV581" s="159"/>
      <c r="DW581" s="159"/>
      <c r="DX581" s="159"/>
    </row>
    <row r="582" spans="1:128" s="176" customFormat="1" ht="15">
      <c r="A582" s="173"/>
      <c r="B582" s="173"/>
      <c r="C582" s="174"/>
      <c r="D582" s="174"/>
      <c r="E582" s="174"/>
      <c r="F582" s="173"/>
      <c r="G582" s="173"/>
      <c r="H582" s="173"/>
      <c r="I582" s="173"/>
      <c r="J582" s="173"/>
      <c r="K582" s="173"/>
      <c r="L582" s="173"/>
      <c r="M582" s="173"/>
      <c r="N582" s="173"/>
      <c r="O582" s="173"/>
      <c r="P582" s="173"/>
      <c r="Q582" s="173"/>
      <c r="CK582" s="173"/>
      <c r="CL582" s="173"/>
      <c r="CM582" s="173"/>
      <c r="CN582" s="173"/>
      <c r="CO582" s="173"/>
      <c r="CP582" s="173"/>
      <c r="CQ582" s="173"/>
      <c r="CR582" s="173"/>
      <c r="CS582" s="173"/>
      <c r="CT582" s="173"/>
      <c r="CU582" s="173"/>
      <c r="CV582" s="173"/>
      <c r="CW582" s="173"/>
      <c r="CX582" s="173"/>
      <c r="CY582" s="173"/>
      <c r="CZ582" s="173"/>
      <c r="DA582" s="173"/>
      <c r="DB582" s="173"/>
      <c r="DC582" s="173"/>
      <c r="DD582" s="173"/>
      <c r="DE582" s="173"/>
      <c r="DF582" s="173"/>
      <c r="DG582" s="173"/>
      <c r="DH582" s="173"/>
      <c r="DI582" s="173"/>
      <c r="DJ582" s="173"/>
      <c r="DK582" s="159"/>
      <c r="DL582" s="159"/>
      <c r="DM582" s="159"/>
      <c r="DN582" s="159"/>
      <c r="DO582" s="159"/>
      <c r="DP582" s="159"/>
      <c r="DQ582" s="159"/>
      <c r="DR582" s="159"/>
      <c r="DS582" s="159"/>
      <c r="DT582" s="159"/>
      <c r="DU582" s="159"/>
      <c r="DV582" s="159"/>
      <c r="DW582" s="159"/>
      <c r="DX582" s="159"/>
    </row>
    <row r="583" spans="1:128" s="176" customFormat="1" ht="15">
      <c r="A583" s="173"/>
      <c r="B583" s="173"/>
      <c r="C583" s="174"/>
      <c r="D583" s="174"/>
      <c r="E583" s="174"/>
      <c r="F583" s="173"/>
      <c r="G583" s="173"/>
      <c r="H583" s="173"/>
      <c r="I583" s="173"/>
      <c r="J583" s="173"/>
      <c r="K583" s="173"/>
      <c r="L583" s="173"/>
      <c r="M583" s="173"/>
      <c r="N583" s="173"/>
      <c r="O583" s="173"/>
      <c r="P583" s="173"/>
      <c r="Q583" s="173"/>
      <c r="CK583" s="173"/>
      <c r="CL583" s="173"/>
      <c r="CM583" s="173"/>
      <c r="CN583" s="173"/>
      <c r="CO583" s="173"/>
      <c r="CP583" s="173"/>
      <c r="CQ583" s="173"/>
      <c r="CR583" s="173"/>
      <c r="CS583" s="173"/>
      <c r="CT583" s="173"/>
      <c r="CU583" s="173"/>
      <c r="CV583" s="173"/>
      <c r="CW583" s="173"/>
      <c r="CX583" s="173"/>
      <c r="CY583" s="173"/>
      <c r="CZ583" s="173"/>
      <c r="DA583" s="173"/>
      <c r="DB583" s="173"/>
      <c r="DC583" s="173"/>
      <c r="DD583" s="173"/>
      <c r="DE583" s="173"/>
      <c r="DF583" s="173"/>
      <c r="DG583" s="173"/>
      <c r="DH583" s="173"/>
      <c r="DI583" s="173"/>
      <c r="DJ583" s="173"/>
      <c r="DK583" s="159"/>
      <c r="DL583" s="159"/>
      <c r="DM583" s="159"/>
      <c r="DN583" s="159"/>
      <c r="DO583" s="159"/>
      <c r="DP583" s="159"/>
      <c r="DQ583" s="159"/>
      <c r="DR583" s="159"/>
      <c r="DS583" s="159"/>
      <c r="DT583" s="159"/>
      <c r="DU583" s="159"/>
      <c r="DV583" s="159"/>
      <c r="DW583" s="159"/>
      <c r="DX583" s="159"/>
    </row>
    <row r="584" spans="1:128" s="176" customFormat="1" ht="15">
      <c r="A584" s="173"/>
      <c r="B584" s="173"/>
      <c r="C584" s="174"/>
      <c r="D584" s="174"/>
      <c r="E584" s="174"/>
      <c r="F584" s="173"/>
      <c r="G584" s="173"/>
      <c r="H584" s="173"/>
      <c r="I584" s="173"/>
      <c r="J584" s="173"/>
      <c r="K584" s="173"/>
      <c r="L584" s="173"/>
      <c r="M584" s="173"/>
      <c r="N584" s="173"/>
      <c r="O584" s="173"/>
      <c r="P584" s="173"/>
      <c r="Q584" s="173"/>
      <c r="CK584" s="173"/>
      <c r="CL584" s="173"/>
      <c r="CM584" s="173"/>
      <c r="CN584" s="173"/>
      <c r="CO584" s="173"/>
      <c r="CP584" s="173"/>
      <c r="CQ584" s="173"/>
      <c r="CR584" s="173"/>
      <c r="CS584" s="173"/>
      <c r="CT584" s="173"/>
      <c r="CU584" s="173"/>
      <c r="CV584" s="173"/>
      <c r="CW584" s="173"/>
      <c r="CX584" s="173"/>
      <c r="CY584" s="173"/>
      <c r="CZ584" s="173"/>
      <c r="DA584" s="173"/>
      <c r="DB584" s="173"/>
      <c r="DC584" s="173"/>
      <c r="DD584" s="173"/>
      <c r="DE584" s="173"/>
      <c r="DF584" s="173"/>
      <c r="DG584" s="173"/>
      <c r="DH584" s="173"/>
      <c r="DI584" s="173"/>
      <c r="DJ584" s="173"/>
      <c r="DK584" s="159"/>
      <c r="DL584" s="159"/>
      <c r="DM584" s="159"/>
      <c r="DN584" s="159"/>
      <c r="DO584" s="159"/>
      <c r="DP584" s="159"/>
      <c r="DQ584" s="159"/>
      <c r="DR584" s="159"/>
      <c r="DS584" s="159"/>
      <c r="DT584" s="159"/>
      <c r="DU584" s="159"/>
      <c r="DV584" s="159"/>
      <c r="DW584" s="159"/>
      <c r="DX584" s="159"/>
    </row>
    <row r="585" spans="1:128" s="176" customFormat="1" ht="15">
      <c r="A585" s="173"/>
      <c r="B585" s="173"/>
      <c r="C585" s="174"/>
      <c r="D585" s="174"/>
      <c r="E585" s="174"/>
      <c r="F585" s="173"/>
      <c r="G585" s="173"/>
      <c r="H585" s="173"/>
      <c r="I585" s="173"/>
      <c r="J585" s="173"/>
      <c r="K585" s="173"/>
      <c r="L585" s="173"/>
      <c r="M585" s="173"/>
      <c r="N585" s="173"/>
      <c r="O585" s="173"/>
      <c r="P585" s="173"/>
      <c r="Q585" s="173"/>
      <c r="CK585" s="173"/>
      <c r="CL585" s="173"/>
      <c r="CM585" s="173"/>
      <c r="CN585" s="173"/>
      <c r="CO585" s="173"/>
      <c r="CP585" s="173"/>
      <c r="CQ585" s="173"/>
      <c r="CR585" s="173"/>
      <c r="CS585" s="173"/>
      <c r="CT585" s="173"/>
      <c r="CU585" s="173"/>
      <c r="CV585" s="173"/>
      <c r="CW585" s="173"/>
      <c r="CX585" s="173"/>
      <c r="CY585" s="173"/>
      <c r="CZ585" s="173"/>
      <c r="DA585" s="173"/>
      <c r="DB585" s="173"/>
      <c r="DC585" s="173"/>
      <c r="DD585" s="173"/>
      <c r="DE585" s="173"/>
      <c r="DF585" s="173"/>
      <c r="DG585" s="173"/>
      <c r="DH585" s="173"/>
      <c r="DI585" s="173"/>
      <c r="DJ585" s="173"/>
      <c r="DK585" s="159"/>
      <c r="DL585" s="159"/>
      <c r="DM585" s="159"/>
      <c r="DN585" s="159"/>
      <c r="DO585" s="159"/>
      <c r="DP585" s="159"/>
      <c r="DQ585" s="159"/>
      <c r="DR585" s="159"/>
      <c r="DS585" s="159"/>
      <c r="DT585" s="159"/>
      <c r="DU585" s="159"/>
      <c r="DV585" s="159"/>
      <c r="DW585" s="159"/>
      <c r="DX585" s="159"/>
    </row>
    <row r="586" spans="1:128" s="176" customFormat="1" ht="15">
      <c r="A586" s="173"/>
      <c r="B586" s="173"/>
      <c r="C586" s="174"/>
      <c r="D586" s="174"/>
      <c r="E586" s="174"/>
      <c r="F586" s="173"/>
      <c r="G586" s="173"/>
      <c r="H586" s="173"/>
      <c r="I586" s="173"/>
      <c r="J586" s="173"/>
      <c r="K586" s="173"/>
      <c r="L586" s="173"/>
      <c r="M586" s="173"/>
      <c r="N586" s="173"/>
      <c r="O586" s="173"/>
      <c r="P586" s="173"/>
      <c r="Q586" s="173"/>
      <c r="CK586" s="173"/>
      <c r="CL586" s="173"/>
      <c r="CM586" s="173"/>
      <c r="CN586" s="173"/>
      <c r="CO586" s="173"/>
      <c r="CP586" s="173"/>
      <c r="CQ586" s="173"/>
      <c r="CR586" s="173"/>
      <c r="CS586" s="173"/>
      <c r="CT586" s="173"/>
      <c r="CU586" s="173"/>
      <c r="CV586" s="173"/>
      <c r="CW586" s="173"/>
      <c r="CX586" s="173"/>
      <c r="CY586" s="173"/>
      <c r="CZ586" s="173"/>
      <c r="DA586" s="173"/>
      <c r="DB586" s="173"/>
      <c r="DC586" s="173"/>
      <c r="DD586" s="173"/>
      <c r="DE586" s="173"/>
      <c r="DF586" s="173"/>
      <c r="DG586" s="173"/>
      <c r="DH586" s="173"/>
      <c r="DI586" s="173"/>
      <c r="DJ586" s="173"/>
      <c r="DK586" s="159"/>
      <c r="DL586" s="159"/>
      <c r="DM586" s="159"/>
      <c r="DN586" s="159"/>
      <c r="DO586" s="159"/>
      <c r="DP586" s="159"/>
      <c r="DQ586" s="159"/>
      <c r="DR586" s="159"/>
      <c r="DS586" s="159"/>
      <c r="DT586" s="159"/>
      <c r="DU586" s="159"/>
      <c r="DV586" s="159"/>
      <c r="DW586" s="159"/>
      <c r="DX586" s="159"/>
    </row>
    <row r="587" spans="1:128" s="176" customFormat="1" ht="15">
      <c r="A587" s="173"/>
      <c r="B587" s="173"/>
      <c r="C587" s="174"/>
      <c r="D587" s="174"/>
      <c r="E587" s="174"/>
      <c r="F587" s="173"/>
      <c r="G587" s="173"/>
      <c r="H587" s="173"/>
      <c r="I587" s="173"/>
      <c r="J587" s="173"/>
      <c r="K587" s="173"/>
      <c r="L587" s="173"/>
      <c r="M587" s="173"/>
      <c r="N587" s="173"/>
      <c r="O587" s="173"/>
      <c r="P587" s="173"/>
      <c r="Q587" s="173"/>
      <c r="CK587" s="173"/>
      <c r="CL587" s="173"/>
      <c r="CM587" s="173"/>
      <c r="CN587" s="173"/>
      <c r="CO587" s="173"/>
      <c r="CP587" s="173"/>
      <c r="CQ587" s="173"/>
      <c r="CR587" s="173"/>
      <c r="CS587" s="173"/>
      <c r="CT587" s="173"/>
      <c r="CU587" s="173"/>
      <c r="CV587" s="173"/>
      <c r="CW587" s="173"/>
      <c r="CX587" s="173"/>
      <c r="CY587" s="173"/>
      <c r="CZ587" s="173"/>
      <c r="DA587" s="173"/>
      <c r="DB587" s="173"/>
      <c r="DC587" s="173"/>
      <c r="DD587" s="173"/>
      <c r="DE587" s="173"/>
      <c r="DF587" s="173"/>
      <c r="DG587" s="173"/>
      <c r="DH587" s="173"/>
      <c r="DI587" s="173"/>
      <c r="DJ587" s="173"/>
      <c r="DK587" s="159"/>
      <c r="DL587" s="159"/>
      <c r="DM587" s="159"/>
      <c r="DN587" s="159"/>
      <c r="DO587" s="159"/>
      <c r="DP587" s="159"/>
      <c r="DQ587" s="159"/>
      <c r="DR587" s="159"/>
      <c r="DS587" s="159"/>
      <c r="DT587" s="159"/>
      <c r="DU587" s="159"/>
      <c r="DV587" s="159"/>
      <c r="DW587" s="159"/>
      <c r="DX587" s="159"/>
    </row>
    <row r="588" spans="1:128" s="176" customFormat="1" ht="15">
      <c r="A588" s="173"/>
      <c r="B588" s="173"/>
      <c r="C588" s="174"/>
      <c r="D588" s="174"/>
      <c r="E588" s="174"/>
      <c r="F588" s="173"/>
      <c r="G588" s="173"/>
      <c r="H588" s="173"/>
      <c r="I588" s="173"/>
      <c r="J588" s="173"/>
      <c r="K588" s="173"/>
      <c r="L588" s="173"/>
      <c r="M588" s="173"/>
      <c r="N588" s="173"/>
      <c r="O588" s="173"/>
      <c r="P588" s="173"/>
      <c r="Q588" s="173"/>
      <c r="CK588" s="173"/>
      <c r="CL588" s="173"/>
      <c r="CM588" s="173"/>
      <c r="CN588" s="173"/>
      <c r="CO588" s="173"/>
      <c r="CP588" s="173"/>
      <c r="CQ588" s="173"/>
      <c r="CR588" s="173"/>
      <c r="CS588" s="173"/>
      <c r="CT588" s="173"/>
      <c r="CU588" s="173"/>
      <c r="CV588" s="173"/>
      <c r="CW588" s="173"/>
      <c r="CX588" s="173"/>
      <c r="CY588" s="173"/>
      <c r="CZ588" s="173"/>
      <c r="DA588" s="173"/>
      <c r="DB588" s="173"/>
      <c r="DC588" s="173"/>
      <c r="DD588" s="173"/>
      <c r="DE588" s="173"/>
      <c r="DF588" s="173"/>
      <c r="DG588" s="173"/>
      <c r="DH588" s="173"/>
      <c r="DI588" s="173"/>
      <c r="DJ588" s="173"/>
      <c r="DK588" s="159"/>
      <c r="DL588" s="159"/>
      <c r="DM588" s="159"/>
      <c r="DN588" s="159"/>
      <c r="DO588" s="159"/>
      <c r="DP588" s="159"/>
      <c r="DQ588" s="159"/>
      <c r="DR588" s="159"/>
      <c r="DS588" s="159"/>
      <c r="DT588" s="159"/>
      <c r="DU588" s="159"/>
      <c r="DV588" s="159"/>
      <c r="DW588" s="159"/>
      <c r="DX588" s="159"/>
    </row>
    <row r="589" spans="1:128" s="176" customFormat="1" ht="15">
      <c r="A589" s="173"/>
      <c r="B589" s="173"/>
      <c r="C589" s="174"/>
      <c r="D589" s="174"/>
      <c r="E589" s="174"/>
      <c r="F589" s="173"/>
      <c r="G589" s="173"/>
      <c r="H589" s="173"/>
      <c r="I589" s="173"/>
      <c r="J589" s="173"/>
      <c r="K589" s="173"/>
      <c r="L589" s="173"/>
      <c r="M589" s="173"/>
      <c r="N589" s="173"/>
      <c r="O589" s="173"/>
      <c r="P589" s="173"/>
      <c r="Q589" s="173"/>
      <c r="CK589" s="173"/>
      <c r="CL589" s="173"/>
      <c r="CM589" s="173"/>
      <c r="CN589" s="173"/>
      <c r="CO589" s="173"/>
      <c r="CP589" s="173"/>
      <c r="CQ589" s="173"/>
      <c r="CR589" s="173"/>
      <c r="CS589" s="173"/>
      <c r="CT589" s="173"/>
      <c r="CU589" s="173"/>
      <c r="CV589" s="173"/>
      <c r="CW589" s="173"/>
      <c r="CX589" s="173"/>
      <c r="CY589" s="173"/>
      <c r="CZ589" s="173"/>
      <c r="DA589" s="173"/>
      <c r="DB589" s="173"/>
      <c r="DC589" s="173"/>
      <c r="DD589" s="173"/>
      <c r="DE589" s="173"/>
      <c r="DF589" s="173"/>
      <c r="DG589" s="173"/>
      <c r="DH589" s="173"/>
      <c r="DI589" s="173"/>
      <c r="DJ589" s="173"/>
      <c r="DK589" s="159"/>
      <c r="DL589" s="159"/>
      <c r="DM589" s="159"/>
      <c r="DN589" s="159"/>
      <c r="DO589" s="159"/>
      <c r="DP589" s="159"/>
      <c r="DQ589" s="159"/>
      <c r="DR589" s="159"/>
      <c r="DS589" s="159"/>
      <c r="DT589" s="159"/>
      <c r="DU589" s="159"/>
      <c r="DV589" s="159"/>
      <c r="DW589" s="159"/>
      <c r="DX589" s="159"/>
    </row>
    <row r="590" spans="1:128" s="176" customFormat="1" ht="15">
      <c r="A590" s="173"/>
      <c r="B590" s="173"/>
      <c r="C590" s="174"/>
      <c r="D590" s="174"/>
      <c r="E590" s="174"/>
      <c r="F590" s="173"/>
      <c r="G590" s="173"/>
      <c r="H590" s="173"/>
      <c r="I590" s="173"/>
      <c r="J590" s="173"/>
      <c r="K590" s="173"/>
      <c r="L590" s="173"/>
      <c r="M590" s="173"/>
      <c r="N590" s="173"/>
      <c r="O590" s="173"/>
      <c r="P590" s="173"/>
      <c r="Q590" s="173"/>
      <c r="CK590" s="173"/>
      <c r="CL590" s="173"/>
      <c r="CM590" s="173"/>
      <c r="CN590" s="173"/>
      <c r="CO590" s="173"/>
      <c r="CP590" s="173"/>
      <c r="CQ590" s="173"/>
      <c r="CR590" s="173"/>
      <c r="CS590" s="173"/>
      <c r="CT590" s="173"/>
      <c r="CU590" s="173"/>
      <c r="CV590" s="173"/>
      <c r="CW590" s="173"/>
      <c r="CX590" s="173"/>
      <c r="CY590" s="173"/>
      <c r="CZ590" s="173"/>
      <c r="DA590" s="173"/>
      <c r="DB590" s="173"/>
      <c r="DC590" s="173"/>
      <c r="DD590" s="173"/>
      <c r="DE590" s="173"/>
      <c r="DF590" s="173"/>
      <c r="DG590" s="173"/>
      <c r="DH590" s="173"/>
      <c r="DI590" s="173"/>
      <c r="DJ590" s="173"/>
      <c r="DK590" s="159"/>
      <c r="DL590" s="159"/>
      <c r="DM590" s="159"/>
      <c r="DN590" s="159"/>
      <c r="DO590" s="159"/>
      <c r="DP590" s="159"/>
      <c r="DQ590" s="159"/>
      <c r="DR590" s="159"/>
      <c r="DS590" s="159"/>
      <c r="DT590" s="159"/>
      <c r="DU590" s="159"/>
      <c r="DV590" s="159"/>
      <c r="DW590" s="159"/>
      <c r="DX590" s="159"/>
    </row>
    <row r="591" spans="1:128" s="176" customFormat="1" ht="15">
      <c r="A591" s="173"/>
      <c r="B591" s="173"/>
      <c r="C591" s="174"/>
      <c r="D591" s="174"/>
      <c r="E591" s="174"/>
      <c r="F591" s="173"/>
      <c r="G591" s="173"/>
      <c r="H591" s="173"/>
      <c r="I591" s="173"/>
      <c r="J591" s="173"/>
      <c r="K591" s="173"/>
      <c r="L591" s="173"/>
      <c r="M591" s="173"/>
      <c r="N591" s="173"/>
      <c r="O591" s="173"/>
      <c r="P591" s="173"/>
      <c r="Q591" s="173"/>
      <c r="CK591" s="173"/>
      <c r="CL591" s="173"/>
      <c r="CM591" s="173"/>
      <c r="CN591" s="173"/>
      <c r="CO591" s="173"/>
      <c r="CP591" s="173"/>
      <c r="CQ591" s="173"/>
      <c r="CR591" s="173"/>
      <c r="CS591" s="173"/>
      <c r="CT591" s="173"/>
      <c r="CU591" s="173"/>
      <c r="CV591" s="173"/>
      <c r="CW591" s="173"/>
      <c r="CX591" s="173"/>
      <c r="CY591" s="173"/>
      <c r="CZ591" s="173"/>
      <c r="DA591" s="173"/>
      <c r="DB591" s="173"/>
      <c r="DC591" s="173"/>
      <c r="DD591" s="173"/>
      <c r="DE591" s="173"/>
      <c r="DF591" s="173"/>
      <c r="DG591" s="173"/>
      <c r="DH591" s="173"/>
      <c r="DI591" s="173"/>
      <c r="DJ591" s="173"/>
      <c r="DK591" s="159"/>
      <c r="DL591" s="159"/>
      <c r="DM591" s="159"/>
      <c r="DN591" s="159"/>
      <c r="DO591" s="159"/>
      <c r="DP591" s="159"/>
      <c r="DQ591" s="159"/>
      <c r="DR591" s="159"/>
      <c r="DS591" s="159"/>
      <c r="DT591" s="159"/>
      <c r="DU591" s="159"/>
      <c r="DV591" s="159"/>
      <c r="DW591" s="159"/>
      <c r="DX591" s="159"/>
    </row>
    <row r="592" spans="1:128" s="176" customFormat="1" ht="15">
      <c r="A592" s="173"/>
      <c r="B592" s="173"/>
      <c r="C592" s="174"/>
      <c r="D592" s="174"/>
      <c r="E592" s="174"/>
      <c r="F592" s="173"/>
      <c r="G592" s="173"/>
      <c r="H592" s="173"/>
      <c r="I592" s="173"/>
      <c r="J592" s="173"/>
      <c r="K592" s="173"/>
      <c r="L592" s="173"/>
      <c r="M592" s="173"/>
      <c r="N592" s="173"/>
      <c r="O592" s="173"/>
      <c r="P592" s="173"/>
      <c r="Q592" s="173"/>
      <c r="CK592" s="173"/>
      <c r="CL592" s="173"/>
      <c r="CM592" s="173"/>
      <c r="CN592" s="173"/>
      <c r="CO592" s="173"/>
      <c r="CP592" s="173"/>
      <c r="CQ592" s="173"/>
      <c r="CR592" s="173"/>
      <c r="CS592" s="173"/>
      <c r="CT592" s="173"/>
      <c r="CU592" s="173"/>
      <c r="CV592" s="173"/>
      <c r="CW592" s="173"/>
      <c r="CX592" s="173"/>
      <c r="CY592" s="173"/>
      <c r="CZ592" s="173"/>
      <c r="DA592" s="173"/>
      <c r="DB592" s="173"/>
      <c r="DC592" s="173"/>
      <c r="DD592" s="173"/>
      <c r="DE592" s="173"/>
      <c r="DF592" s="173"/>
      <c r="DG592" s="173"/>
      <c r="DH592" s="173"/>
      <c r="DI592" s="173"/>
      <c r="DJ592" s="173"/>
      <c r="DK592" s="159"/>
      <c r="DL592" s="159"/>
      <c r="DM592" s="159"/>
      <c r="DN592" s="159"/>
      <c r="DO592" s="159"/>
      <c r="DP592" s="159"/>
      <c r="DQ592" s="159"/>
      <c r="DR592" s="159"/>
      <c r="DS592" s="159"/>
      <c r="DT592" s="159"/>
      <c r="DU592" s="159"/>
      <c r="DV592" s="159"/>
      <c r="DW592" s="159"/>
      <c r="DX592" s="159"/>
    </row>
    <row r="593" spans="1:128" s="176" customFormat="1" ht="15">
      <c r="A593" s="173"/>
      <c r="B593" s="173"/>
      <c r="C593" s="174"/>
      <c r="D593" s="174"/>
      <c r="E593" s="174"/>
      <c r="F593" s="173"/>
      <c r="G593" s="173"/>
      <c r="H593" s="173"/>
      <c r="I593" s="173"/>
      <c r="J593" s="173"/>
      <c r="K593" s="173"/>
      <c r="L593" s="173"/>
      <c r="M593" s="173"/>
      <c r="N593" s="173"/>
      <c r="O593" s="173"/>
      <c r="P593" s="173"/>
      <c r="Q593" s="173"/>
      <c r="CK593" s="173"/>
      <c r="CL593" s="173"/>
      <c r="CM593" s="173"/>
      <c r="CN593" s="173"/>
      <c r="CO593" s="173"/>
      <c r="CP593" s="173"/>
      <c r="CQ593" s="173"/>
      <c r="CR593" s="173"/>
      <c r="CS593" s="173"/>
      <c r="CT593" s="173"/>
      <c r="CU593" s="173"/>
      <c r="CV593" s="173"/>
      <c r="CW593" s="173"/>
      <c r="CX593" s="173"/>
      <c r="CY593" s="173"/>
      <c r="CZ593" s="173"/>
      <c r="DA593" s="173"/>
      <c r="DB593" s="173"/>
      <c r="DC593" s="173"/>
      <c r="DD593" s="173"/>
      <c r="DE593" s="173"/>
      <c r="DF593" s="173"/>
      <c r="DG593" s="173"/>
      <c r="DH593" s="173"/>
      <c r="DI593" s="173"/>
      <c r="DJ593" s="173"/>
      <c r="DK593" s="159"/>
      <c r="DL593" s="159"/>
      <c r="DM593" s="159"/>
      <c r="DN593" s="159"/>
      <c r="DO593" s="159"/>
      <c r="DP593" s="159"/>
      <c r="DQ593" s="159"/>
      <c r="DR593" s="159"/>
      <c r="DS593" s="159"/>
      <c r="DT593" s="159"/>
      <c r="DU593" s="159"/>
      <c r="DV593" s="159"/>
      <c r="DW593" s="159"/>
      <c r="DX593" s="159"/>
    </row>
    <row r="594" spans="1:128" s="176" customFormat="1" ht="15">
      <c r="A594" s="173"/>
      <c r="B594" s="173"/>
      <c r="C594" s="174"/>
      <c r="D594" s="174"/>
      <c r="E594" s="174"/>
      <c r="F594" s="173"/>
      <c r="G594" s="173"/>
      <c r="H594" s="173"/>
      <c r="I594" s="173"/>
      <c r="J594" s="173"/>
      <c r="K594" s="173"/>
      <c r="L594" s="173"/>
      <c r="M594" s="173"/>
      <c r="N594" s="173"/>
      <c r="O594" s="173"/>
      <c r="P594" s="173"/>
      <c r="Q594" s="173"/>
      <c r="CK594" s="173"/>
      <c r="CL594" s="173"/>
      <c r="CM594" s="173"/>
      <c r="CN594" s="173"/>
      <c r="CO594" s="173"/>
      <c r="CP594" s="173"/>
      <c r="CQ594" s="173"/>
      <c r="CR594" s="173"/>
      <c r="CS594" s="173"/>
      <c r="CT594" s="173"/>
      <c r="CU594" s="173"/>
      <c r="CV594" s="173"/>
      <c r="CW594" s="173"/>
      <c r="CX594" s="173"/>
      <c r="CY594" s="173"/>
      <c r="CZ594" s="173"/>
      <c r="DA594" s="173"/>
      <c r="DB594" s="173"/>
      <c r="DC594" s="173"/>
      <c r="DD594" s="173"/>
      <c r="DE594" s="173"/>
      <c r="DF594" s="173"/>
      <c r="DG594" s="173"/>
      <c r="DH594" s="173"/>
      <c r="DI594" s="173"/>
      <c r="DJ594" s="173"/>
      <c r="DK594" s="159"/>
      <c r="DL594" s="159"/>
      <c r="DM594" s="159"/>
      <c r="DN594" s="159"/>
      <c r="DO594" s="159"/>
      <c r="DP594" s="159"/>
      <c r="DQ594" s="159"/>
      <c r="DR594" s="159"/>
      <c r="DS594" s="159"/>
      <c r="DT594" s="159"/>
      <c r="DU594" s="159"/>
      <c r="DV594" s="159"/>
      <c r="DW594" s="159"/>
      <c r="DX594" s="159"/>
    </row>
    <row r="595" spans="1:128" s="176" customFormat="1" ht="15">
      <c r="A595" s="173"/>
      <c r="B595" s="173"/>
      <c r="C595" s="174"/>
      <c r="D595" s="174"/>
      <c r="E595" s="174"/>
      <c r="F595" s="173"/>
      <c r="G595" s="173"/>
      <c r="H595" s="173"/>
      <c r="I595" s="173"/>
      <c r="J595" s="173"/>
      <c r="K595" s="173"/>
      <c r="L595" s="173"/>
      <c r="M595" s="173"/>
      <c r="N595" s="173"/>
      <c r="O595" s="173"/>
      <c r="P595" s="173"/>
      <c r="Q595" s="173"/>
      <c r="CK595" s="173"/>
      <c r="CL595" s="173"/>
      <c r="CM595" s="173"/>
      <c r="CN595" s="173"/>
      <c r="CO595" s="173"/>
      <c r="CP595" s="173"/>
      <c r="CQ595" s="173"/>
      <c r="CR595" s="173"/>
      <c r="CS595" s="173"/>
      <c r="CT595" s="173"/>
      <c r="CU595" s="173"/>
      <c r="CV595" s="173"/>
      <c r="CW595" s="173"/>
      <c r="CX595" s="173"/>
      <c r="CY595" s="173"/>
      <c r="CZ595" s="173"/>
      <c r="DA595" s="173"/>
      <c r="DB595" s="173"/>
      <c r="DC595" s="173"/>
      <c r="DD595" s="173"/>
      <c r="DE595" s="173"/>
      <c r="DF595" s="173"/>
      <c r="DG595" s="173"/>
      <c r="DH595" s="173"/>
      <c r="DI595" s="173"/>
      <c r="DJ595" s="173"/>
      <c r="DK595" s="159"/>
      <c r="DL595" s="159"/>
      <c r="DM595" s="159"/>
      <c r="DN595" s="159"/>
      <c r="DO595" s="159"/>
      <c r="DP595" s="159"/>
      <c r="DQ595" s="159"/>
      <c r="DR595" s="159"/>
      <c r="DS595" s="159"/>
      <c r="DT595" s="159"/>
      <c r="DU595" s="159"/>
      <c r="DV595" s="159"/>
      <c r="DW595" s="159"/>
      <c r="DX595" s="159"/>
    </row>
    <row r="596" spans="1:128" s="176" customFormat="1" ht="15">
      <c r="A596" s="173"/>
      <c r="B596" s="173"/>
      <c r="C596" s="174"/>
      <c r="D596" s="174"/>
      <c r="E596" s="174"/>
      <c r="F596" s="173"/>
      <c r="G596" s="173"/>
      <c r="H596" s="173"/>
      <c r="I596" s="173"/>
      <c r="J596" s="173"/>
      <c r="K596" s="173"/>
      <c r="L596" s="173"/>
      <c r="M596" s="173"/>
      <c r="N596" s="173"/>
      <c r="O596" s="173"/>
      <c r="P596" s="173"/>
      <c r="Q596" s="173"/>
      <c r="CK596" s="173"/>
      <c r="CL596" s="173"/>
      <c r="CM596" s="173"/>
      <c r="CN596" s="173"/>
      <c r="CO596" s="173"/>
      <c r="CP596" s="173"/>
      <c r="CQ596" s="173"/>
      <c r="CR596" s="173"/>
      <c r="CS596" s="173"/>
      <c r="CT596" s="173"/>
      <c r="CU596" s="173"/>
      <c r="CV596" s="173"/>
      <c r="CW596" s="173"/>
      <c r="CX596" s="173"/>
      <c r="CY596" s="173"/>
      <c r="CZ596" s="173"/>
      <c r="DA596" s="173"/>
      <c r="DB596" s="173"/>
      <c r="DC596" s="173"/>
      <c r="DD596" s="173"/>
      <c r="DE596" s="173"/>
      <c r="DF596" s="173"/>
      <c r="DG596" s="173"/>
      <c r="DH596" s="173"/>
      <c r="DI596" s="173"/>
      <c r="DJ596" s="173"/>
      <c r="DK596" s="159"/>
      <c r="DL596" s="159"/>
      <c r="DM596" s="159"/>
      <c r="DN596" s="159"/>
      <c r="DO596" s="159"/>
      <c r="DP596" s="159"/>
      <c r="DQ596" s="159"/>
      <c r="DR596" s="159"/>
      <c r="DS596" s="159"/>
      <c r="DT596" s="159"/>
      <c r="DU596" s="159"/>
      <c r="DV596" s="159"/>
      <c r="DW596" s="159"/>
      <c r="DX596" s="159"/>
    </row>
    <row r="597" spans="1:128" s="176" customFormat="1" ht="15">
      <c r="A597" s="173"/>
      <c r="B597" s="173"/>
      <c r="C597" s="174"/>
      <c r="D597" s="174"/>
      <c r="E597" s="174"/>
      <c r="F597" s="173"/>
      <c r="G597" s="173"/>
      <c r="H597" s="173"/>
      <c r="I597" s="173"/>
      <c r="J597" s="173"/>
      <c r="K597" s="173"/>
      <c r="L597" s="173"/>
      <c r="M597" s="173"/>
      <c r="N597" s="173"/>
      <c r="O597" s="173"/>
      <c r="P597" s="173"/>
      <c r="Q597" s="173"/>
      <c r="CK597" s="173"/>
      <c r="CL597" s="173"/>
      <c r="CM597" s="173"/>
      <c r="CN597" s="173"/>
      <c r="CO597" s="173"/>
      <c r="CP597" s="173"/>
      <c r="CQ597" s="173"/>
      <c r="CR597" s="173"/>
      <c r="CS597" s="173"/>
      <c r="CT597" s="173"/>
      <c r="CU597" s="173"/>
      <c r="CV597" s="173"/>
      <c r="CW597" s="173"/>
      <c r="CX597" s="173"/>
      <c r="CY597" s="173"/>
      <c r="CZ597" s="173"/>
      <c r="DA597" s="173"/>
      <c r="DB597" s="173"/>
      <c r="DC597" s="173"/>
      <c r="DD597" s="173"/>
      <c r="DE597" s="173"/>
      <c r="DF597" s="173"/>
      <c r="DG597" s="173"/>
      <c r="DH597" s="173"/>
      <c r="DI597" s="173"/>
      <c r="DJ597" s="173"/>
      <c r="DK597" s="159"/>
      <c r="DL597" s="159"/>
      <c r="DM597" s="159"/>
      <c r="DN597" s="159"/>
      <c r="DO597" s="159"/>
      <c r="DP597" s="159"/>
      <c r="DQ597" s="159"/>
      <c r="DR597" s="159"/>
      <c r="DS597" s="159"/>
      <c r="DT597" s="159"/>
      <c r="DU597" s="159"/>
      <c r="DV597" s="159"/>
      <c r="DW597" s="159"/>
      <c r="DX597" s="159"/>
    </row>
    <row r="598" spans="1:128" s="176" customFormat="1" ht="15">
      <c r="A598" s="173"/>
      <c r="B598" s="173"/>
      <c r="C598" s="174"/>
      <c r="D598" s="174"/>
      <c r="E598" s="174"/>
      <c r="F598" s="173"/>
      <c r="G598" s="173"/>
      <c r="H598" s="173"/>
      <c r="I598" s="173"/>
      <c r="J598" s="173"/>
      <c r="K598" s="173"/>
      <c r="L598" s="173"/>
      <c r="M598" s="173"/>
      <c r="N598" s="173"/>
      <c r="O598" s="173"/>
      <c r="P598" s="173"/>
      <c r="Q598" s="173"/>
      <c r="CK598" s="173"/>
      <c r="CL598" s="173"/>
      <c r="CM598" s="173"/>
      <c r="CN598" s="173"/>
      <c r="CO598" s="173"/>
      <c r="CP598" s="173"/>
      <c r="CQ598" s="173"/>
      <c r="CR598" s="173"/>
      <c r="CS598" s="173"/>
      <c r="CT598" s="173"/>
      <c r="CU598" s="173"/>
      <c r="CV598" s="173"/>
      <c r="CW598" s="173"/>
      <c r="CX598" s="173"/>
      <c r="CY598" s="173"/>
      <c r="CZ598" s="173"/>
      <c r="DA598" s="173"/>
      <c r="DB598" s="173"/>
      <c r="DC598" s="173"/>
      <c r="DD598" s="173"/>
      <c r="DE598" s="173"/>
      <c r="DF598" s="173"/>
      <c r="DG598" s="173"/>
      <c r="DH598" s="173"/>
      <c r="DI598" s="173"/>
      <c r="DJ598" s="173"/>
      <c r="DK598" s="159"/>
      <c r="DL598" s="159"/>
      <c r="DM598" s="159"/>
      <c r="DN598" s="159"/>
      <c r="DO598" s="159"/>
      <c r="DP598" s="159"/>
      <c r="DQ598" s="159"/>
      <c r="DR598" s="159"/>
      <c r="DS598" s="159"/>
      <c r="DT598" s="159"/>
      <c r="DU598" s="159"/>
      <c r="DV598" s="159"/>
      <c r="DW598" s="159"/>
      <c r="DX598" s="159"/>
    </row>
    <row r="599" spans="1:128" s="176" customFormat="1" ht="15">
      <c r="A599" s="173"/>
      <c r="B599" s="173"/>
      <c r="C599" s="174"/>
      <c r="D599" s="174"/>
      <c r="E599" s="174"/>
      <c r="F599" s="173"/>
      <c r="G599" s="173"/>
      <c r="H599" s="173"/>
      <c r="I599" s="173"/>
      <c r="J599" s="173"/>
      <c r="K599" s="173"/>
      <c r="L599" s="173"/>
      <c r="M599" s="173"/>
      <c r="N599" s="173"/>
      <c r="O599" s="173"/>
      <c r="P599" s="173"/>
      <c r="Q599" s="173"/>
      <c r="CK599" s="173"/>
      <c r="CL599" s="173"/>
      <c r="CM599" s="173"/>
      <c r="CN599" s="173"/>
      <c r="CO599" s="173"/>
      <c r="CP599" s="173"/>
      <c r="CQ599" s="173"/>
      <c r="CR599" s="173"/>
      <c r="CS599" s="173"/>
      <c r="CT599" s="173"/>
      <c r="CU599" s="173"/>
      <c r="CV599" s="173"/>
      <c r="CW599" s="173"/>
      <c r="CX599" s="173"/>
      <c r="CY599" s="173"/>
      <c r="CZ599" s="173"/>
      <c r="DA599" s="173"/>
      <c r="DB599" s="173"/>
      <c r="DC599" s="173"/>
      <c r="DD599" s="173"/>
      <c r="DE599" s="173"/>
      <c r="DF599" s="173"/>
      <c r="DG599" s="173"/>
      <c r="DH599" s="173"/>
      <c r="DI599" s="173"/>
      <c r="DJ599" s="173"/>
      <c r="DK599" s="159"/>
      <c r="DL599" s="159"/>
      <c r="DM599" s="159"/>
      <c r="DN599" s="159"/>
      <c r="DO599" s="159"/>
      <c r="DP599" s="159"/>
      <c r="DQ599" s="159"/>
      <c r="DR599" s="159"/>
      <c r="DS599" s="159"/>
      <c r="DT599" s="159"/>
      <c r="DU599" s="159"/>
      <c r="DV599" s="159"/>
      <c r="DW599" s="159"/>
      <c r="DX599" s="159"/>
    </row>
    <row r="600" spans="1:128" s="176" customFormat="1" ht="15">
      <c r="A600" s="173"/>
      <c r="B600" s="173"/>
      <c r="C600" s="174"/>
      <c r="D600" s="174"/>
      <c r="E600" s="174"/>
      <c r="F600" s="173"/>
      <c r="G600" s="173"/>
      <c r="H600" s="173"/>
      <c r="I600" s="173"/>
      <c r="J600" s="173"/>
      <c r="K600" s="173"/>
      <c r="L600" s="173"/>
      <c r="M600" s="173"/>
      <c r="N600" s="173"/>
      <c r="O600" s="173"/>
      <c r="P600" s="173"/>
      <c r="Q600" s="173"/>
      <c r="CK600" s="173"/>
      <c r="CL600" s="173"/>
      <c r="CM600" s="173"/>
      <c r="CN600" s="173"/>
      <c r="CO600" s="173"/>
      <c r="CP600" s="173"/>
      <c r="CQ600" s="173"/>
      <c r="CR600" s="173"/>
      <c r="CS600" s="173"/>
      <c r="CT600" s="173"/>
      <c r="CU600" s="173"/>
      <c r="CV600" s="173"/>
      <c r="CW600" s="173"/>
      <c r="CX600" s="173"/>
      <c r="CY600" s="173"/>
      <c r="CZ600" s="173"/>
      <c r="DA600" s="173"/>
      <c r="DB600" s="173"/>
      <c r="DC600" s="173"/>
      <c r="DD600" s="173"/>
      <c r="DE600" s="173"/>
      <c r="DF600" s="173"/>
      <c r="DG600" s="173"/>
      <c r="DH600" s="173"/>
      <c r="DI600" s="173"/>
      <c r="DJ600" s="173"/>
      <c r="DK600" s="159"/>
      <c r="DL600" s="159"/>
      <c r="DM600" s="159"/>
      <c r="DN600" s="159"/>
      <c r="DO600" s="159"/>
      <c r="DP600" s="159"/>
      <c r="DQ600" s="159"/>
      <c r="DR600" s="159"/>
      <c r="DS600" s="159"/>
      <c r="DT600" s="159"/>
      <c r="DU600" s="159"/>
      <c r="DV600" s="159"/>
      <c r="DW600" s="159"/>
      <c r="DX600" s="159"/>
    </row>
    <row r="601" spans="1:128" s="176" customFormat="1" ht="15">
      <c r="A601" s="173"/>
      <c r="B601" s="173"/>
      <c r="C601" s="174"/>
      <c r="D601" s="174"/>
      <c r="E601" s="174"/>
      <c r="F601" s="173"/>
      <c r="G601" s="173"/>
      <c r="H601" s="173"/>
      <c r="I601" s="173"/>
      <c r="J601" s="173"/>
      <c r="K601" s="173"/>
      <c r="L601" s="173"/>
      <c r="M601" s="173"/>
      <c r="N601" s="173"/>
      <c r="O601" s="173"/>
      <c r="P601" s="173"/>
      <c r="Q601" s="173"/>
      <c r="CK601" s="173"/>
      <c r="CL601" s="173"/>
      <c r="CM601" s="173"/>
      <c r="CN601" s="173"/>
      <c r="CO601" s="173"/>
      <c r="CP601" s="173"/>
      <c r="CQ601" s="173"/>
      <c r="CR601" s="173"/>
      <c r="CS601" s="173"/>
      <c r="CT601" s="173"/>
      <c r="CU601" s="173"/>
      <c r="CV601" s="173"/>
      <c r="CW601" s="173"/>
      <c r="CX601" s="173"/>
      <c r="CY601" s="173"/>
      <c r="CZ601" s="173"/>
      <c r="DA601" s="173"/>
      <c r="DB601" s="173"/>
      <c r="DC601" s="173"/>
      <c r="DD601" s="173"/>
      <c r="DE601" s="173"/>
      <c r="DF601" s="173"/>
      <c r="DG601" s="173"/>
      <c r="DH601" s="173"/>
      <c r="DI601" s="173"/>
      <c r="DJ601" s="173"/>
      <c r="DK601" s="159"/>
      <c r="DL601" s="159"/>
      <c r="DM601" s="159"/>
      <c r="DN601" s="159"/>
      <c r="DO601" s="159"/>
      <c r="DP601" s="159"/>
      <c r="DQ601" s="159"/>
      <c r="DR601" s="159"/>
      <c r="DS601" s="159"/>
      <c r="DT601" s="159"/>
      <c r="DU601" s="159"/>
      <c r="DV601" s="159"/>
      <c r="DW601" s="159"/>
      <c r="DX601" s="159"/>
    </row>
    <row r="602" spans="1:128" s="176" customFormat="1" ht="15">
      <c r="A602" s="173"/>
      <c r="B602" s="173"/>
      <c r="C602" s="174"/>
      <c r="D602" s="174"/>
      <c r="E602" s="174"/>
      <c r="F602" s="173"/>
      <c r="G602" s="173"/>
      <c r="H602" s="173"/>
      <c r="I602" s="173"/>
      <c r="J602" s="173"/>
      <c r="K602" s="173"/>
      <c r="L602" s="173"/>
      <c r="M602" s="173"/>
      <c r="N602" s="173"/>
      <c r="O602" s="173"/>
      <c r="P602" s="173"/>
      <c r="Q602" s="173"/>
      <c r="CK602" s="173"/>
      <c r="CL602" s="173"/>
      <c r="CM602" s="173"/>
      <c r="CN602" s="173"/>
      <c r="CO602" s="173"/>
      <c r="CP602" s="173"/>
      <c r="CQ602" s="173"/>
      <c r="CR602" s="173"/>
      <c r="CS602" s="173"/>
      <c r="CT602" s="173"/>
      <c r="CU602" s="173"/>
      <c r="CV602" s="173"/>
      <c r="CW602" s="173"/>
      <c r="CX602" s="173"/>
      <c r="CY602" s="173"/>
      <c r="CZ602" s="173"/>
      <c r="DA602" s="173"/>
      <c r="DB602" s="173"/>
      <c r="DC602" s="173"/>
      <c r="DD602" s="173"/>
      <c r="DE602" s="173"/>
      <c r="DF602" s="173"/>
      <c r="DG602" s="173"/>
      <c r="DH602" s="173"/>
      <c r="DI602" s="173"/>
      <c r="DJ602" s="173"/>
      <c r="DK602" s="159"/>
      <c r="DL602" s="159"/>
      <c r="DM602" s="159"/>
      <c r="DN602" s="159"/>
      <c r="DO602" s="159"/>
      <c r="DP602" s="159"/>
      <c r="DQ602" s="159"/>
      <c r="DR602" s="159"/>
      <c r="DS602" s="159"/>
      <c r="DT602" s="159"/>
      <c r="DU602" s="159"/>
      <c r="DV602" s="159"/>
      <c r="DW602" s="159"/>
      <c r="DX602" s="159"/>
    </row>
    <row r="603" spans="1:128" s="176" customFormat="1" ht="15">
      <c r="A603" s="173"/>
      <c r="B603" s="173"/>
      <c r="C603" s="174"/>
      <c r="D603" s="174"/>
      <c r="E603" s="174"/>
      <c r="F603" s="173"/>
      <c r="G603" s="173"/>
      <c r="H603" s="173"/>
      <c r="I603" s="173"/>
      <c r="J603" s="173"/>
      <c r="K603" s="173"/>
      <c r="L603" s="173"/>
      <c r="M603" s="173"/>
      <c r="N603" s="173"/>
      <c r="O603" s="173"/>
      <c r="P603" s="173"/>
      <c r="Q603" s="173"/>
      <c r="CK603" s="173"/>
      <c r="CL603" s="173"/>
      <c r="CM603" s="173"/>
      <c r="CN603" s="173"/>
      <c r="CO603" s="173"/>
      <c r="CP603" s="173"/>
      <c r="CQ603" s="173"/>
      <c r="CR603" s="173"/>
      <c r="CS603" s="173"/>
      <c r="CT603" s="173"/>
      <c r="CU603" s="173"/>
      <c r="CV603" s="173"/>
      <c r="CW603" s="173"/>
      <c r="CX603" s="173"/>
      <c r="CY603" s="173"/>
      <c r="CZ603" s="173"/>
      <c r="DA603" s="173"/>
      <c r="DB603" s="173"/>
      <c r="DC603" s="173"/>
      <c r="DD603" s="173"/>
      <c r="DE603" s="173"/>
      <c r="DF603" s="173"/>
      <c r="DG603" s="173"/>
      <c r="DH603" s="173"/>
      <c r="DI603" s="173"/>
      <c r="DJ603" s="173"/>
      <c r="DK603" s="159"/>
      <c r="DL603" s="159"/>
      <c r="DM603" s="159"/>
      <c r="DN603" s="159"/>
      <c r="DO603" s="159"/>
      <c r="DP603" s="159"/>
      <c r="DQ603" s="159"/>
      <c r="DR603" s="159"/>
      <c r="DS603" s="159"/>
      <c r="DT603" s="159"/>
      <c r="DU603" s="159"/>
      <c r="DV603" s="159"/>
      <c r="DW603" s="159"/>
      <c r="DX603" s="159"/>
    </row>
    <row r="604" spans="1:128" s="176" customFormat="1" ht="15">
      <c r="A604" s="173"/>
      <c r="B604" s="173"/>
      <c r="C604" s="174"/>
      <c r="D604" s="174"/>
      <c r="E604" s="174"/>
      <c r="F604" s="173"/>
      <c r="G604" s="173"/>
      <c r="H604" s="173"/>
      <c r="I604" s="173"/>
      <c r="J604" s="173"/>
      <c r="K604" s="173"/>
      <c r="L604" s="173"/>
      <c r="M604" s="173"/>
      <c r="N604" s="173"/>
      <c r="O604" s="173"/>
      <c r="P604" s="173"/>
      <c r="Q604" s="173"/>
      <c r="CK604" s="173"/>
      <c r="CL604" s="173"/>
      <c r="CM604" s="173"/>
      <c r="CN604" s="173"/>
      <c r="CO604" s="173"/>
      <c r="CP604" s="173"/>
      <c r="CQ604" s="173"/>
      <c r="CR604" s="173"/>
      <c r="CS604" s="173"/>
      <c r="CT604" s="173"/>
      <c r="CU604" s="173"/>
      <c r="CV604" s="173"/>
      <c r="CW604" s="173"/>
      <c r="CX604" s="173"/>
      <c r="CY604" s="173"/>
      <c r="CZ604" s="173"/>
      <c r="DA604" s="173"/>
      <c r="DB604" s="173"/>
      <c r="DC604" s="173"/>
      <c r="DD604" s="173"/>
      <c r="DE604" s="173"/>
      <c r="DF604" s="173"/>
      <c r="DG604" s="173"/>
      <c r="DH604" s="173"/>
      <c r="DI604" s="173"/>
      <c r="DJ604" s="173"/>
      <c r="DK604" s="159"/>
      <c r="DL604" s="159"/>
      <c r="DM604" s="159"/>
      <c r="DN604" s="159"/>
      <c r="DO604" s="159"/>
      <c r="DP604" s="159"/>
      <c r="DQ604" s="159"/>
      <c r="DR604" s="159"/>
      <c r="DS604" s="159"/>
      <c r="DT604" s="159"/>
      <c r="DU604" s="159"/>
      <c r="DV604" s="159"/>
      <c r="DW604" s="159"/>
      <c r="DX604" s="159"/>
    </row>
    <row r="605" spans="1:128" s="176" customFormat="1" ht="15">
      <c r="A605" s="173"/>
      <c r="B605" s="173"/>
      <c r="C605" s="174"/>
      <c r="D605" s="174"/>
      <c r="E605" s="174"/>
      <c r="F605" s="173"/>
      <c r="G605" s="173"/>
      <c r="H605" s="173"/>
      <c r="I605" s="173"/>
      <c r="J605" s="173"/>
      <c r="K605" s="173"/>
      <c r="L605" s="173"/>
      <c r="M605" s="173"/>
      <c r="N605" s="173"/>
      <c r="O605" s="173"/>
      <c r="P605" s="173"/>
      <c r="Q605" s="173"/>
      <c r="CK605" s="173"/>
      <c r="CL605" s="173"/>
      <c r="CM605" s="173"/>
      <c r="CN605" s="173"/>
      <c r="CO605" s="173"/>
      <c r="CP605" s="173"/>
      <c r="CQ605" s="173"/>
      <c r="CR605" s="173"/>
      <c r="CS605" s="173"/>
      <c r="CT605" s="173"/>
      <c r="CU605" s="173"/>
      <c r="CV605" s="173"/>
      <c r="CW605" s="173"/>
      <c r="CX605" s="173"/>
      <c r="CY605" s="173"/>
      <c r="CZ605" s="173"/>
      <c r="DA605" s="173"/>
      <c r="DB605" s="173"/>
      <c r="DC605" s="173"/>
      <c r="DD605" s="173"/>
      <c r="DE605" s="173"/>
      <c r="DF605" s="173"/>
      <c r="DG605" s="173"/>
      <c r="DH605" s="173"/>
      <c r="DI605" s="173"/>
      <c r="DJ605" s="173"/>
      <c r="DK605" s="159"/>
      <c r="DL605" s="159"/>
      <c r="DM605" s="159"/>
      <c r="DN605" s="159"/>
      <c r="DO605" s="159"/>
      <c r="DP605" s="159"/>
      <c r="DQ605" s="159"/>
      <c r="DR605" s="159"/>
      <c r="DS605" s="159"/>
      <c r="DT605" s="159"/>
      <c r="DU605" s="159"/>
      <c r="DV605" s="159"/>
      <c r="DW605" s="159"/>
      <c r="DX605" s="159"/>
    </row>
    <row r="606" spans="1:128" s="176" customFormat="1" ht="15">
      <c r="A606" s="173"/>
      <c r="B606" s="173"/>
      <c r="C606" s="174"/>
      <c r="D606" s="174"/>
      <c r="E606" s="174"/>
      <c r="F606" s="173"/>
      <c r="G606" s="173"/>
      <c r="H606" s="173"/>
      <c r="I606" s="173"/>
      <c r="J606" s="173"/>
      <c r="K606" s="173"/>
      <c r="L606" s="173"/>
      <c r="M606" s="173"/>
      <c r="N606" s="173"/>
      <c r="O606" s="173"/>
      <c r="P606" s="173"/>
      <c r="Q606" s="173"/>
      <c r="CK606" s="173"/>
      <c r="CL606" s="173"/>
      <c r="CM606" s="173"/>
      <c r="CN606" s="173"/>
      <c r="CO606" s="173"/>
      <c r="CP606" s="173"/>
      <c r="CQ606" s="173"/>
      <c r="CR606" s="173"/>
      <c r="CS606" s="173"/>
      <c r="CT606" s="173"/>
      <c r="CU606" s="173"/>
      <c r="CV606" s="173"/>
      <c r="CW606" s="173"/>
      <c r="CX606" s="173"/>
      <c r="CY606" s="173"/>
      <c r="CZ606" s="173"/>
      <c r="DA606" s="173"/>
      <c r="DB606" s="173"/>
      <c r="DC606" s="173"/>
      <c r="DD606" s="173"/>
      <c r="DE606" s="173"/>
      <c r="DF606" s="173"/>
      <c r="DG606" s="173"/>
      <c r="DH606" s="173"/>
      <c r="DI606" s="173"/>
      <c r="DJ606" s="173"/>
      <c r="DK606" s="159"/>
      <c r="DL606" s="159"/>
      <c r="DM606" s="159"/>
      <c r="DN606" s="159"/>
      <c r="DO606" s="159"/>
      <c r="DP606" s="159"/>
      <c r="DQ606" s="159"/>
      <c r="DR606" s="159"/>
      <c r="DS606" s="159"/>
      <c r="DT606" s="159"/>
      <c r="DU606" s="159"/>
      <c r="DV606" s="159"/>
      <c r="DW606" s="159"/>
      <c r="DX606" s="159"/>
    </row>
    <row r="607" spans="1:128" s="176" customFormat="1" ht="15">
      <c r="A607" s="173"/>
      <c r="B607" s="173"/>
      <c r="C607" s="174"/>
      <c r="D607" s="174"/>
      <c r="E607" s="174"/>
      <c r="F607" s="173"/>
      <c r="G607" s="173"/>
      <c r="H607" s="173"/>
      <c r="I607" s="173"/>
      <c r="J607" s="173"/>
      <c r="K607" s="173"/>
      <c r="L607" s="173"/>
      <c r="M607" s="173"/>
      <c r="N607" s="173"/>
      <c r="O607" s="173"/>
      <c r="P607" s="173"/>
      <c r="Q607" s="173"/>
      <c r="CK607" s="173"/>
      <c r="CL607" s="173"/>
      <c r="CM607" s="173"/>
      <c r="CN607" s="173"/>
      <c r="CO607" s="173"/>
      <c r="CP607" s="173"/>
      <c r="CQ607" s="173"/>
      <c r="CR607" s="173"/>
      <c r="CS607" s="173"/>
      <c r="CT607" s="173"/>
      <c r="CU607" s="173"/>
      <c r="CV607" s="173"/>
      <c r="CW607" s="173"/>
      <c r="CX607" s="173"/>
      <c r="CY607" s="173"/>
      <c r="CZ607" s="173"/>
      <c r="DA607" s="173"/>
      <c r="DB607" s="173"/>
      <c r="DC607" s="173"/>
      <c r="DD607" s="173"/>
      <c r="DE607" s="173"/>
      <c r="DF607" s="173"/>
      <c r="DG607" s="173"/>
      <c r="DH607" s="173"/>
      <c r="DI607" s="173"/>
      <c r="DJ607" s="173"/>
      <c r="DK607" s="159"/>
      <c r="DL607" s="159"/>
      <c r="DM607" s="159"/>
      <c r="DN607" s="159"/>
      <c r="DO607" s="159"/>
      <c r="DP607" s="159"/>
      <c r="DQ607" s="159"/>
      <c r="DR607" s="159"/>
      <c r="DS607" s="159"/>
      <c r="DT607" s="159"/>
      <c r="DU607" s="159"/>
      <c r="DV607" s="159"/>
      <c r="DW607" s="159"/>
      <c r="DX607" s="159"/>
    </row>
    <row r="608" spans="1:128" s="176" customFormat="1" ht="15">
      <c r="A608" s="173"/>
      <c r="B608" s="173"/>
      <c r="C608" s="174"/>
      <c r="D608" s="174"/>
      <c r="E608" s="174"/>
      <c r="F608" s="173"/>
      <c r="G608" s="173"/>
      <c r="H608" s="173"/>
      <c r="I608" s="173"/>
      <c r="J608" s="173"/>
      <c r="K608" s="173"/>
      <c r="L608" s="173"/>
      <c r="M608" s="173"/>
      <c r="N608" s="173"/>
      <c r="O608" s="173"/>
      <c r="P608" s="173"/>
      <c r="Q608" s="173"/>
      <c r="CK608" s="173"/>
      <c r="CL608" s="173"/>
      <c r="CM608" s="173"/>
      <c r="CN608" s="173"/>
      <c r="CO608" s="173"/>
      <c r="CP608" s="173"/>
      <c r="CQ608" s="173"/>
      <c r="CR608" s="173"/>
      <c r="CS608" s="173"/>
      <c r="CT608" s="173"/>
      <c r="CU608" s="173"/>
      <c r="CV608" s="173"/>
      <c r="CW608" s="173"/>
      <c r="CX608" s="173"/>
      <c r="CY608" s="173"/>
      <c r="CZ608" s="173"/>
      <c r="DA608" s="173"/>
      <c r="DB608" s="173"/>
      <c r="DC608" s="173"/>
      <c r="DD608" s="173"/>
      <c r="DE608" s="173"/>
      <c r="DF608" s="173"/>
      <c r="DG608" s="173"/>
      <c r="DH608" s="173"/>
      <c r="DI608" s="173"/>
      <c r="DJ608" s="173"/>
      <c r="DK608" s="159"/>
      <c r="DL608" s="159"/>
      <c r="DM608" s="159"/>
      <c r="DN608" s="159"/>
      <c r="DO608" s="159"/>
      <c r="DP608" s="159"/>
      <c r="DQ608" s="159"/>
      <c r="DR608" s="159"/>
      <c r="DS608" s="159"/>
      <c r="DT608" s="159"/>
      <c r="DU608" s="159"/>
      <c r="DV608" s="159"/>
      <c r="DW608" s="159"/>
      <c r="DX608" s="159"/>
    </row>
    <row r="609" spans="1:128" s="176" customFormat="1" ht="15">
      <c r="A609" s="173"/>
      <c r="B609" s="173"/>
      <c r="C609" s="174"/>
      <c r="D609" s="174"/>
      <c r="E609" s="174"/>
      <c r="F609" s="173"/>
      <c r="G609" s="173"/>
      <c r="H609" s="173"/>
      <c r="I609" s="173"/>
      <c r="J609" s="173"/>
      <c r="K609" s="173"/>
      <c r="L609" s="173"/>
      <c r="M609" s="173"/>
      <c r="N609" s="173"/>
      <c r="O609" s="173"/>
      <c r="P609" s="173"/>
      <c r="Q609" s="173"/>
      <c r="CK609" s="173"/>
      <c r="CL609" s="173"/>
      <c r="CM609" s="173"/>
      <c r="CN609" s="173"/>
      <c r="CO609" s="173"/>
      <c r="CP609" s="173"/>
      <c r="CQ609" s="173"/>
      <c r="CR609" s="173"/>
      <c r="CS609" s="173"/>
      <c r="CT609" s="173"/>
      <c r="CU609" s="173"/>
      <c r="CV609" s="173"/>
      <c r="CW609" s="173"/>
      <c r="CX609" s="173"/>
      <c r="CY609" s="173"/>
      <c r="CZ609" s="173"/>
      <c r="DA609" s="173"/>
      <c r="DB609" s="173"/>
      <c r="DC609" s="173"/>
      <c r="DD609" s="173"/>
      <c r="DE609" s="173"/>
      <c r="DF609" s="173"/>
      <c r="DG609" s="173"/>
      <c r="DH609" s="173"/>
      <c r="DI609" s="173"/>
      <c r="DJ609" s="173"/>
      <c r="DK609" s="159"/>
      <c r="DL609" s="159"/>
      <c r="DM609" s="159"/>
      <c r="DN609" s="159"/>
      <c r="DO609" s="159"/>
      <c r="DP609" s="159"/>
      <c r="DQ609" s="159"/>
      <c r="DR609" s="159"/>
      <c r="DS609" s="159"/>
      <c r="DT609" s="159"/>
      <c r="DU609" s="159"/>
      <c r="DV609" s="159"/>
      <c r="DW609" s="159"/>
      <c r="DX609" s="159"/>
    </row>
    <row r="610" spans="1:128" s="176" customFormat="1" ht="15">
      <c r="A610" s="173"/>
      <c r="B610" s="173"/>
      <c r="C610" s="174"/>
      <c r="D610" s="174"/>
      <c r="E610" s="174"/>
      <c r="F610" s="173"/>
      <c r="G610" s="173"/>
      <c r="H610" s="173"/>
      <c r="I610" s="173"/>
      <c r="J610" s="173"/>
      <c r="K610" s="173"/>
      <c r="L610" s="173"/>
      <c r="M610" s="173"/>
      <c r="N610" s="173"/>
      <c r="O610" s="173"/>
      <c r="P610" s="173"/>
      <c r="Q610" s="173"/>
      <c r="CK610" s="173"/>
      <c r="CL610" s="173"/>
      <c r="CM610" s="173"/>
      <c r="CN610" s="173"/>
      <c r="CO610" s="173"/>
      <c r="CP610" s="173"/>
      <c r="CQ610" s="173"/>
      <c r="CR610" s="173"/>
      <c r="CS610" s="173"/>
      <c r="CT610" s="173"/>
      <c r="CU610" s="173"/>
      <c r="CV610" s="173"/>
      <c r="CW610" s="173"/>
      <c r="CX610" s="173"/>
      <c r="CY610" s="173"/>
      <c r="CZ610" s="173"/>
      <c r="DA610" s="173"/>
      <c r="DB610" s="173"/>
      <c r="DC610" s="173"/>
      <c r="DD610" s="173"/>
      <c r="DE610" s="173"/>
      <c r="DF610" s="173"/>
      <c r="DG610" s="173"/>
      <c r="DH610" s="173"/>
      <c r="DI610" s="173"/>
      <c r="DJ610" s="173"/>
      <c r="DK610" s="159"/>
      <c r="DL610" s="159"/>
      <c r="DM610" s="159"/>
      <c r="DN610" s="159"/>
      <c r="DO610" s="159"/>
      <c r="DP610" s="159"/>
      <c r="DQ610" s="159"/>
      <c r="DR610" s="159"/>
      <c r="DS610" s="159"/>
      <c r="DT610" s="159"/>
      <c r="DU610" s="159"/>
      <c r="DV610" s="159"/>
      <c r="DW610" s="159"/>
      <c r="DX610" s="159"/>
    </row>
    <row r="611" spans="1:128" s="176" customFormat="1" ht="15">
      <c r="A611" s="173"/>
      <c r="B611" s="173"/>
      <c r="C611" s="174"/>
      <c r="D611" s="174"/>
      <c r="E611" s="174"/>
      <c r="F611" s="173"/>
      <c r="G611" s="173"/>
      <c r="H611" s="173"/>
      <c r="I611" s="173"/>
      <c r="J611" s="173"/>
      <c r="K611" s="173"/>
      <c r="L611" s="173"/>
      <c r="M611" s="173"/>
      <c r="N611" s="173"/>
      <c r="O611" s="173"/>
      <c r="P611" s="173"/>
      <c r="Q611" s="173"/>
      <c r="CK611" s="173"/>
      <c r="CL611" s="173"/>
      <c r="CM611" s="173"/>
      <c r="CN611" s="173"/>
      <c r="CO611" s="173"/>
      <c r="CP611" s="173"/>
      <c r="CQ611" s="173"/>
      <c r="CR611" s="173"/>
      <c r="CS611" s="173"/>
      <c r="CT611" s="173"/>
      <c r="CU611" s="173"/>
      <c r="CV611" s="173"/>
      <c r="CW611" s="173"/>
      <c r="CX611" s="173"/>
      <c r="CY611" s="173"/>
      <c r="CZ611" s="173"/>
      <c r="DA611" s="173"/>
      <c r="DB611" s="173"/>
      <c r="DC611" s="173"/>
      <c r="DD611" s="173"/>
      <c r="DE611" s="173"/>
      <c r="DF611" s="173"/>
      <c r="DG611" s="173"/>
      <c r="DH611" s="173"/>
      <c r="DI611" s="173"/>
      <c r="DJ611" s="173"/>
      <c r="DK611" s="159"/>
      <c r="DL611" s="159"/>
      <c r="DM611" s="159"/>
      <c r="DN611" s="159"/>
      <c r="DO611" s="159"/>
      <c r="DP611" s="159"/>
      <c r="DQ611" s="159"/>
      <c r="DR611" s="159"/>
      <c r="DS611" s="159"/>
      <c r="DT611" s="159"/>
      <c r="DU611" s="159"/>
      <c r="DV611" s="159"/>
      <c r="DW611" s="159"/>
      <c r="DX611" s="159"/>
    </row>
    <row r="612" spans="1:128" s="176" customFormat="1" ht="15">
      <c r="A612" s="173"/>
      <c r="B612" s="173"/>
      <c r="C612" s="174"/>
      <c r="D612" s="174"/>
      <c r="E612" s="174"/>
      <c r="F612" s="173"/>
      <c r="G612" s="173"/>
      <c r="H612" s="173"/>
      <c r="I612" s="173"/>
      <c r="J612" s="173"/>
      <c r="K612" s="173"/>
      <c r="L612" s="173"/>
      <c r="M612" s="173"/>
      <c r="N612" s="173"/>
      <c r="O612" s="173"/>
      <c r="P612" s="173"/>
      <c r="Q612" s="173"/>
      <c r="CK612" s="173"/>
      <c r="CL612" s="173"/>
      <c r="CM612" s="173"/>
      <c r="CN612" s="173"/>
      <c r="CO612" s="173"/>
      <c r="CP612" s="173"/>
      <c r="CQ612" s="173"/>
      <c r="CR612" s="173"/>
      <c r="CS612" s="173"/>
      <c r="CT612" s="173"/>
      <c r="CU612" s="173"/>
      <c r="CV612" s="173"/>
      <c r="CW612" s="173"/>
      <c r="CX612" s="173"/>
      <c r="CY612" s="173"/>
      <c r="CZ612" s="173"/>
      <c r="DA612" s="173"/>
      <c r="DB612" s="173"/>
      <c r="DC612" s="173"/>
      <c r="DD612" s="173"/>
      <c r="DE612" s="173"/>
      <c r="DF612" s="173"/>
      <c r="DG612" s="173"/>
      <c r="DH612" s="173"/>
      <c r="DI612" s="173"/>
      <c r="DJ612" s="173"/>
      <c r="DK612" s="159"/>
      <c r="DL612" s="159"/>
      <c r="DM612" s="159"/>
      <c r="DN612" s="159"/>
      <c r="DO612" s="159"/>
      <c r="DP612" s="159"/>
      <c r="DQ612" s="159"/>
      <c r="DR612" s="159"/>
      <c r="DS612" s="159"/>
      <c r="DT612" s="159"/>
      <c r="DU612" s="159"/>
      <c r="DV612" s="159"/>
      <c r="DW612" s="159"/>
      <c r="DX612" s="159"/>
    </row>
    <row r="613" spans="1:128" s="176" customFormat="1" ht="15">
      <c r="A613" s="173"/>
      <c r="B613" s="173"/>
      <c r="C613" s="174"/>
      <c r="D613" s="174"/>
      <c r="E613" s="174"/>
      <c r="F613" s="173"/>
      <c r="G613" s="173"/>
      <c r="H613" s="173"/>
      <c r="I613" s="173"/>
      <c r="J613" s="173"/>
      <c r="K613" s="173"/>
      <c r="L613" s="173"/>
      <c r="M613" s="173"/>
      <c r="N613" s="173"/>
      <c r="O613" s="173"/>
      <c r="P613" s="173"/>
      <c r="Q613" s="173"/>
      <c r="CK613" s="173"/>
      <c r="CL613" s="173"/>
      <c r="CM613" s="173"/>
      <c r="CN613" s="173"/>
      <c r="CO613" s="173"/>
      <c r="CP613" s="173"/>
      <c r="CQ613" s="173"/>
      <c r="CR613" s="173"/>
      <c r="CS613" s="173"/>
      <c r="CT613" s="173"/>
      <c r="CU613" s="173"/>
      <c r="CV613" s="173"/>
      <c r="CW613" s="173"/>
      <c r="CX613" s="173"/>
      <c r="CY613" s="173"/>
      <c r="CZ613" s="173"/>
      <c r="DA613" s="173"/>
      <c r="DB613" s="173"/>
      <c r="DC613" s="173"/>
      <c r="DD613" s="173"/>
      <c r="DE613" s="173"/>
      <c r="DF613" s="173"/>
      <c r="DG613" s="173"/>
      <c r="DH613" s="173"/>
      <c r="DI613" s="173"/>
      <c r="DJ613" s="173"/>
      <c r="DK613" s="159"/>
      <c r="DL613" s="159"/>
      <c r="DM613" s="159"/>
      <c r="DN613" s="159"/>
      <c r="DO613" s="159"/>
      <c r="DP613" s="159"/>
      <c r="DQ613" s="159"/>
      <c r="DR613" s="159"/>
      <c r="DS613" s="159"/>
      <c r="DT613" s="159"/>
      <c r="DU613" s="159"/>
      <c r="DV613" s="159"/>
      <c r="DW613" s="159"/>
      <c r="DX613" s="159"/>
    </row>
    <row r="614" spans="1:128" s="176" customFormat="1" ht="15">
      <c r="A614" s="173"/>
      <c r="B614" s="173"/>
      <c r="C614" s="174"/>
      <c r="D614" s="174"/>
      <c r="E614" s="174"/>
      <c r="F614" s="173"/>
      <c r="G614" s="173"/>
      <c r="H614" s="173"/>
      <c r="I614" s="173"/>
      <c r="J614" s="173"/>
      <c r="K614" s="173"/>
      <c r="L614" s="173"/>
      <c r="M614" s="173"/>
      <c r="N614" s="173"/>
      <c r="O614" s="173"/>
      <c r="P614" s="173"/>
      <c r="Q614" s="173"/>
      <c r="CK614" s="173"/>
      <c r="CL614" s="173"/>
      <c r="CM614" s="173"/>
      <c r="CN614" s="173"/>
      <c r="CO614" s="173"/>
      <c r="CP614" s="173"/>
      <c r="CQ614" s="173"/>
      <c r="CR614" s="173"/>
      <c r="CS614" s="173"/>
      <c r="CT614" s="173"/>
      <c r="CU614" s="173"/>
      <c r="CV614" s="173"/>
      <c r="CW614" s="173"/>
      <c r="CX614" s="173"/>
      <c r="CY614" s="173"/>
      <c r="CZ614" s="173"/>
      <c r="DA614" s="173"/>
      <c r="DB614" s="173"/>
      <c r="DC614" s="173"/>
      <c r="DD614" s="173"/>
      <c r="DE614" s="173"/>
      <c r="DF614" s="173"/>
      <c r="DG614" s="173"/>
      <c r="DH614" s="173"/>
      <c r="DI614" s="173"/>
      <c r="DJ614" s="173"/>
      <c r="DK614" s="159"/>
      <c r="DL614" s="159"/>
      <c r="DM614" s="159"/>
      <c r="DN614" s="159"/>
      <c r="DO614" s="159"/>
      <c r="DP614" s="159"/>
      <c r="DQ614" s="159"/>
      <c r="DR614" s="159"/>
      <c r="DS614" s="159"/>
      <c r="DT614" s="159"/>
      <c r="DU614" s="159"/>
      <c r="DV614" s="159"/>
      <c r="DW614" s="159"/>
      <c r="DX614" s="159"/>
    </row>
    <row r="615" spans="1:128" s="176" customFormat="1" ht="15">
      <c r="A615" s="173"/>
      <c r="B615" s="173"/>
      <c r="C615" s="174"/>
      <c r="D615" s="174"/>
      <c r="E615" s="174"/>
      <c r="F615" s="173"/>
      <c r="G615" s="173"/>
      <c r="H615" s="173"/>
      <c r="I615" s="173"/>
      <c r="J615" s="173"/>
      <c r="K615" s="173"/>
      <c r="L615" s="173"/>
      <c r="M615" s="173"/>
      <c r="N615" s="173"/>
      <c r="O615" s="173"/>
      <c r="P615" s="173"/>
      <c r="Q615" s="173"/>
      <c r="CK615" s="173"/>
      <c r="CL615" s="173"/>
      <c r="CM615" s="173"/>
      <c r="CN615" s="173"/>
      <c r="CO615" s="173"/>
      <c r="CP615" s="173"/>
      <c r="CQ615" s="173"/>
      <c r="CR615" s="173"/>
      <c r="CS615" s="173"/>
      <c r="CT615" s="173"/>
      <c r="CU615" s="173"/>
      <c r="CV615" s="173"/>
      <c r="CW615" s="173"/>
      <c r="CX615" s="173"/>
      <c r="CY615" s="173"/>
      <c r="CZ615" s="173"/>
      <c r="DA615" s="173"/>
      <c r="DB615" s="173"/>
      <c r="DC615" s="173"/>
      <c r="DD615" s="173"/>
      <c r="DE615" s="173"/>
      <c r="DF615" s="173"/>
      <c r="DG615" s="173"/>
      <c r="DH615" s="173"/>
      <c r="DI615" s="173"/>
      <c r="DJ615" s="173"/>
      <c r="DK615" s="159"/>
      <c r="DL615" s="159"/>
      <c r="DM615" s="159"/>
      <c r="DN615" s="159"/>
      <c r="DO615" s="159"/>
      <c r="DP615" s="159"/>
      <c r="DQ615" s="159"/>
      <c r="DR615" s="159"/>
      <c r="DS615" s="159"/>
      <c r="DT615" s="159"/>
      <c r="DU615" s="159"/>
      <c r="DV615" s="159"/>
      <c r="DW615" s="159"/>
      <c r="DX615" s="159"/>
    </row>
    <row r="616" spans="1:128" s="176" customFormat="1" ht="15">
      <c r="A616" s="173"/>
      <c r="B616" s="173"/>
      <c r="C616" s="174"/>
      <c r="D616" s="174"/>
      <c r="E616" s="174"/>
      <c r="F616" s="173"/>
      <c r="G616" s="173"/>
      <c r="H616" s="173"/>
      <c r="I616" s="173"/>
      <c r="J616" s="173"/>
      <c r="K616" s="173"/>
      <c r="L616" s="173"/>
      <c r="M616" s="173"/>
      <c r="N616" s="173"/>
      <c r="O616" s="173"/>
      <c r="P616" s="173"/>
      <c r="Q616" s="173"/>
      <c r="CK616" s="173"/>
      <c r="CL616" s="173"/>
      <c r="CM616" s="173"/>
      <c r="CN616" s="173"/>
      <c r="CO616" s="173"/>
      <c r="CP616" s="173"/>
      <c r="CQ616" s="173"/>
      <c r="CR616" s="173"/>
      <c r="CS616" s="173"/>
      <c r="CT616" s="173"/>
      <c r="CU616" s="173"/>
      <c r="CV616" s="173"/>
      <c r="CW616" s="173"/>
      <c r="CX616" s="173"/>
      <c r="CY616" s="173"/>
      <c r="CZ616" s="173"/>
      <c r="DA616" s="173"/>
      <c r="DB616" s="173"/>
      <c r="DC616" s="173"/>
      <c r="DD616" s="173"/>
      <c r="DE616" s="173"/>
      <c r="DF616" s="173"/>
      <c r="DG616" s="173"/>
      <c r="DH616" s="173"/>
      <c r="DI616" s="173"/>
      <c r="DJ616" s="173"/>
      <c r="DK616" s="159"/>
      <c r="DL616" s="159"/>
      <c r="DM616" s="159"/>
      <c r="DN616" s="159"/>
      <c r="DO616" s="159"/>
      <c r="DP616" s="159"/>
      <c r="DQ616" s="159"/>
      <c r="DR616" s="159"/>
      <c r="DS616" s="159"/>
      <c r="DT616" s="159"/>
      <c r="DU616" s="159"/>
      <c r="DV616" s="159"/>
      <c r="DW616" s="159"/>
      <c r="DX616" s="159"/>
    </row>
    <row r="617" spans="1:128" s="176" customFormat="1" ht="15">
      <c r="A617" s="173"/>
      <c r="B617" s="173"/>
      <c r="C617" s="174"/>
      <c r="D617" s="174"/>
      <c r="E617" s="174"/>
      <c r="F617" s="173"/>
      <c r="G617" s="173"/>
      <c r="H617" s="173"/>
      <c r="I617" s="173"/>
      <c r="J617" s="173"/>
      <c r="K617" s="173"/>
      <c r="L617" s="173"/>
      <c r="M617" s="173"/>
      <c r="N617" s="173"/>
      <c r="O617" s="173"/>
      <c r="P617" s="173"/>
      <c r="Q617" s="173"/>
      <c r="CK617" s="173"/>
      <c r="CL617" s="173"/>
      <c r="CM617" s="173"/>
      <c r="CN617" s="173"/>
      <c r="CO617" s="173"/>
      <c r="CP617" s="173"/>
      <c r="CQ617" s="173"/>
      <c r="CR617" s="173"/>
      <c r="CS617" s="173"/>
      <c r="CT617" s="173"/>
      <c r="CU617" s="173"/>
      <c r="CV617" s="173"/>
      <c r="CW617" s="173"/>
      <c r="CX617" s="173"/>
      <c r="CY617" s="173"/>
      <c r="CZ617" s="173"/>
      <c r="DA617" s="173"/>
      <c r="DB617" s="173"/>
      <c r="DC617" s="173"/>
      <c r="DD617" s="173"/>
      <c r="DE617" s="173"/>
      <c r="DF617" s="173"/>
      <c r="DG617" s="173"/>
      <c r="DH617" s="173"/>
      <c r="DI617" s="173"/>
      <c r="DJ617" s="173"/>
      <c r="DK617" s="159"/>
      <c r="DL617" s="159"/>
      <c r="DM617" s="159"/>
      <c r="DN617" s="159"/>
      <c r="DO617" s="159"/>
      <c r="DP617" s="159"/>
      <c r="DQ617" s="159"/>
      <c r="DR617" s="159"/>
      <c r="DS617" s="159"/>
      <c r="DT617" s="159"/>
      <c r="DU617" s="159"/>
      <c r="DV617" s="159"/>
      <c r="DW617" s="159"/>
      <c r="DX617" s="159"/>
    </row>
    <row r="618" spans="1:128" s="176" customFormat="1" ht="15">
      <c r="A618" s="173"/>
      <c r="B618" s="173"/>
      <c r="C618" s="174"/>
      <c r="D618" s="174"/>
      <c r="E618" s="174"/>
      <c r="F618" s="173"/>
      <c r="G618" s="173"/>
      <c r="H618" s="173"/>
      <c r="I618" s="173"/>
      <c r="J618" s="173"/>
      <c r="K618" s="173"/>
      <c r="L618" s="173"/>
      <c r="M618" s="173"/>
      <c r="N618" s="173"/>
      <c r="O618" s="173"/>
      <c r="P618" s="173"/>
      <c r="Q618" s="173"/>
      <c r="CK618" s="173"/>
      <c r="CL618" s="173"/>
      <c r="CM618" s="173"/>
      <c r="CN618" s="173"/>
      <c r="CO618" s="173"/>
      <c r="CP618" s="173"/>
      <c r="CQ618" s="173"/>
      <c r="CR618" s="173"/>
      <c r="CS618" s="173"/>
      <c r="CT618" s="173"/>
      <c r="CU618" s="173"/>
      <c r="CV618" s="173"/>
      <c r="CW618" s="173"/>
      <c r="CX618" s="173"/>
      <c r="CY618" s="173"/>
      <c r="CZ618" s="173"/>
      <c r="DA618" s="173"/>
      <c r="DB618" s="173"/>
      <c r="DC618" s="173"/>
      <c r="DD618" s="173"/>
      <c r="DE618" s="173"/>
      <c r="DF618" s="173"/>
      <c r="DG618" s="173"/>
      <c r="DH618" s="173"/>
      <c r="DI618" s="173"/>
      <c r="DJ618" s="173"/>
      <c r="DK618" s="159"/>
      <c r="DL618" s="159"/>
      <c r="DM618" s="159"/>
      <c r="DN618" s="159"/>
      <c r="DO618" s="159"/>
      <c r="DP618" s="159"/>
      <c r="DQ618" s="159"/>
      <c r="DR618" s="159"/>
      <c r="DS618" s="159"/>
      <c r="DT618" s="159"/>
      <c r="DU618" s="159"/>
      <c r="DV618" s="159"/>
      <c r="DW618" s="159"/>
      <c r="DX618" s="159"/>
    </row>
    <row r="619" spans="1:128" s="176" customFormat="1" ht="15">
      <c r="A619" s="173"/>
      <c r="B619" s="173"/>
      <c r="C619" s="174"/>
      <c r="D619" s="174"/>
      <c r="E619" s="174"/>
      <c r="F619" s="173"/>
      <c r="G619" s="173"/>
      <c r="H619" s="173"/>
      <c r="I619" s="173"/>
      <c r="J619" s="173"/>
      <c r="K619" s="173"/>
      <c r="L619" s="173"/>
      <c r="M619" s="173"/>
      <c r="N619" s="173"/>
      <c r="O619" s="173"/>
      <c r="P619" s="173"/>
      <c r="Q619" s="173"/>
      <c r="CK619" s="173"/>
      <c r="CL619" s="173"/>
      <c r="CM619" s="173"/>
      <c r="CN619" s="173"/>
      <c r="CO619" s="173"/>
      <c r="CP619" s="173"/>
      <c r="CQ619" s="173"/>
      <c r="CR619" s="173"/>
      <c r="CS619" s="173"/>
      <c r="CT619" s="173"/>
      <c r="CU619" s="173"/>
      <c r="CV619" s="173"/>
      <c r="CW619" s="173"/>
      <c r="CX619" s="173"/>
      <c r="CY619" s="173"/>
      <c r="CZ619" s="173"/>
      <c r="DA619" s="173"/>
      <c r="DB619" s="173"/>
      <c r="DC619" s="173"/>
      <c r="DD619" s="173"/>
      <c r="DE619" s="173"/>
      <c r="DF619" s="173"/>
      <c r="DG619" s="173"/>
      <c r="DH619" s="173"/>
      <c r="DI619" s="173"/>
      <c r="DJ619" s="173"/>
      <c r="DK619" s="159"/>
      <c r="DL619" s="159"/>
      <c r="DM619" s="159"/>
      <c r="DN619" s="159"/>
      <c r="DO619" s="159"/>
      <c r="DP619" s="159"/>
      <c r="DQ619" s="159"/>
      <c r="DR619" s="159"/>
      <c r="DS619" s="159"/>
      <c r="DT619" s="159"/>
      <c r="DU619" s="159"/>
      <c r="DV619" s="159"/>
      <c r="DW619" s="159"/>
      <c r="DX619" s="159"/>
    </row>
    <row r="620" spans="1:128" s="176" customFormat="1" ht="15">
      <c r="A620" s="173"/>
      <c r="B620" s="173"/>
      <c r="C620" s="174"/>
      <c r="D620" s="174"/>
      <c r="E620" s="174"/>
      <c r="F620" s="173"/>
      <c r="G620" s="173"/>
      <c r="H620" s="173"/>
      <c r="I620" s="173"/>
      <c r="J620" s="173"/>
      <c r="K620" s="173"/>
      <c r="L620" s="173"/>
      <c r="M620" s="173"/>
      <c r="N620" s="173"/>
      <c r="O620" s="173"/>
      <c r="P620" s="173"/>
      <c r="Q620" s="173"/>
      <c r="CK620" s="173"/>
      <c r="CL620" s="173"/>
      <c r="CM620" s="173"/>
      <c r="CN620" s="173"/>
      <c r="CO620" s="173"/>
      <c r="CP620" s="173"/>
      <c r="CQ620" s="173"/>
      <c r="CR620" s="173"/>
      <c r="CS620" s="173"/>
      <c r="CT620" s="173"/>
      <c r="CU620" s="173"/>
      <c r="CV620" s="173"/>
      <c r="CW620" s="173"/>
      <c r="CX620" s="173"/>
      <c r="CY620" s="173"/>
      <c r="CZ620" s="173"/>
      <c r="DA620" s="173"/>
      <c r="DB620" s="173"/>
      <c r="DC620" s="173"/>
      <c r="DD620" s="173"/>
      <c r="DE620" s="173"/>
      <c r="DF620" s="173"/>
      <c r="DG620" s="173"/>
      <c r="DH620" s="173"/>
      <c r="DI620" s="173"/>
      <c r="DJ620" s="173"/>
      <c r="DK620" s="159"/>
      <c r="DL620" s="159"/>
      <c r="DM620" s="159"/>
      <c r="DN620" s="159"/>
      <c r="DO620" s="159"/>
      <c r="DP620" s="159"/>
      <c r="DQ620" s="159"/>
      <c r="DR620" s="159"/>
      <c r="DS620" s="159"/>
      <c r="DT620" s="159"/>
      <c r="DU620" s="159"/>
      <c r="DV620" s="159"/>
      <c r="DW620" s="159"/>
      <c r="DX620" s="159"/>
    </row>
    <row r="621" spans="1:128" s="176" customFormat="1" ht="15">
      <c r="A621" s="173"/>
      <c r="B621" s="173"/>
      <c r="C621" s="174"/>
      <c r="D621" s="174"/>
      <c r="E621" s="174"/>
      <c r="F621" s="173"/>
      <c r="G621" s="173"/>
      <c r="H621" s="173"/>
      <c r="I621" s="173"/>
      <c r="J621" s="173"/>
      <c r="K621" s="173"/>
      <c r="L621" s="173"/>
      <c r="M621" s="173"/>
      <c r="N621" s="173"/>
      <c r="O621" s="173"/>
      <c r="P621" s="173"/>
      <c r="Q621" s="173"/>
      <c r="CK621" s="173"/>
      <c r="CL621" s="173"/>
      <c r="CM621" s="173"/>
      <c r="CN621" s="173"/>
      <c r="CO621" s="173"/>
      <c r="CP621" s="173"/>
      <c r="CQ621" s="173"/>
      <c r="CR621" s="173"/>
      <c r="CS621" s="173"/>
      <c r="CT621" s="173"/>
      <c r="CU621" s="173"/>
      <c r="CV621" s="173"/>
      <c r="CW621" s="173"/>
      <c r="CX621" s="173"/>
      <c r="CY621" s="173"/>
      <c r="CZ621" s="173"/>
      <c r="DA621" s="173"/>
      <c r="DB621" s="173"/>
      <c r="DC621" s="173"/>
      <c r="DD621" s="173"/>
      <c r="DE621" s="173"/>
      <c r="DF621" s="173"/>
      <c r="DG621" s="173"/>
      <c r="DH621" s="173"/>
      <c r="DI621" s="173"/>
      <c r="DJ621" s="173"/>
      <c r="DK621" s="159"/>
      <c r="DL621" s="159"/>
      <c r="DM621" s="159"/>
      <c r="DN621" s="159"/>
      <c r="DO621" s="159"/>
      <c r="DP621" s="159"/>
      <c r="DQ621" s="159"/>
      <c r="DR621" s="159"/>
      <c r="DS621" s="159"/>
      <c r="DT621" s="159"/>
      <c r="DU621" s="159"/>
      <c r="DV621" s="159"/>
      <c r="DW621" s="159"/>
      <c r="DX621" s="159"/>
    </row>
    <row r="622" spans="1:128" s="176" customFormat="1" ht="15">
      <c r="A622" s="173"/>
      <c r="B622" s="173"/>
      <c r="C622" s="174"/>
      <c r="D622" s="174"/>
      <c r="E622" s="174"/>
      <c r="F622" s="173"/>
      <c r="G622" s="173"/>
      <c r="H622" s="173"/>
      <c r="I622" s="173"/>
      <c r="J622" s="173"/>
      <c r="K622" s="173"/>
      <c r="L622" s="173"/>
      <c r="M622" s="173"/>
      <c r="N622" s="173"/>
      <c r="O622" s="173"/>
      <c r="P622" s="173"/>
      <c r="Q622" s="173"/>
      <c r="CK622" s="173"/>
      <c r="CL622" s="173"/>
      <c r="CM622" s="173"/>
      <c r="CN622" s="173"/>
      <c r="CO622" s="173"/>
      <c r="CP622" s="173"/>
      <c r="CQ622" s="173"/>
      <c r="CR622" s="173"/>
      <c r="CS622" s="173"/>
      <c r="CT622" s="173"/>
      <c r="CU622" s="173"/>
      <c r="CV622" s="173"/>
      <c r="CW622" s="173"/>
      <c r="CX622" s="173"/>
      <c r="CY622" s="173"/>
      <c r="CZ622" s="173"/>
      <c r="DA622" s="173"/>
      <c r="DB622" s="173"/>
      <c r="DC622" s="173"/>
      <c r="DD622" s="173"/>
      <c r="DE622" s="173"/>
      <c r="DF622" s="173"/>
      <c r="DG622" s="173"/>
      <c r="DH622" s="173"/>
      <c r="DI622" s="173"/>
      <c r="DJ622" s="173"/>
      <c r="DK622" s="159"/>
      <c r="DL622" s="159"/>
      <c r="DM622" s="159"/>
      <c r="DN622" s="159"/>
      <c r="DO622" s="159"/>
      <c r="DP622" s="159"/>
      <c r="DQ622" s="159"/>
      <c r="DR622" s="159"/>
      <c r="DS622" s="159"/>
      <c r="DT622" s="159"/>
      <c r="DU622" s="159"/>
      <c r="DV622" s="159"/>
      <c r="DW622" s="159"/>
      <c r="DX622" s="159"/>
    </row>
    <row r="623" spans="1:128" s="176" customFormat="1" ht="15">
      <c r="A623" s="173"/>
      <c r="B623" s="173"/>
      <c r="C623" s="174"/>
      <c r="D623" s="174"/>
      <c r="E623" s="174"/>
      <c r="F623" s="173"/>
      <c r="G623" s="173"/>
      <c r="H623" s="173"/>
      <c r="I623" s="173"/>
      <c r="J623" s="173"/>
      <c r="K623" s="173"/>
      <c r="L623" s="173"/>
      <c r="M623" s="173"/>
      <c r="N623" s="173"/>
      <c r="O623" s="173"/>
      <c r="P623" s="173"/>
      <c r="Q623" s="173"/>
      <c r="CK623" s="173"/>
      <c r="CL623" s="173"/>
      <c r="CM623" s="173"/>
      <c r="CN623" s="173"/>
      <c r="CO623" s="173"/>
      <c r="CP623" s="173"/>
      <c r="CQ623" s="173"/>
      <c r="CR623" s="173"/>
      <c r="CS623" s="173"/>
      <c r="CT623" s="173"/>
      <c r="CU623" s="173"/>
      <c r="CV623" s="173"/>
      <c r="CW623" s="173"/>
      <c r="CX623" s="173"/>
      <c r="CY623" s="173"/>
      <c r="CZ623" s="173"/>
      <c r="DA623" s="173"/>
      <c r="DB623" s="173"/>
      <c r="DC623" s="173"/>
      <c r="DD623" s="173"/>
      <c r="DE623" s="173"/>
      <c r="DF623" s="173"/>
      <c r="DG623" s="173"/>
      <c r="DH623" s="173"/>
      <c r="DI623" s="173"/>
      <c r="DJ623" s="173"/>
      <c r="DK623" s="159"/>
      <c r="DL623" s="159"/>
      <c r="DM623" s="159"/>
      <c r="DN623" s="159"/>
      <c r="DO623" s="159"/>
      <c r="DP623" s="159"/>
      <c r="DQ623" s="159"/>
      <c r="DR623" s="159"/>
      <c r="DS623" s="159"/>
      <c r="DT623" s="159"/>
      <c r="DU623" s="159"/>
      <c r="DV623" s="159"/>
      <c r="DW623" s="159"/>
      <c r="DX623" s="159"/>
    </row>
    <row r="624" spans="1:128" s="176" customFormat="1" ht="15">
      <c r="A624" s="173"/>
      <c r="B624" s="173"/>
      <c r="C624" s="174"/>
      <c r="D624" s="174"/>
      <c r="E624" s="174"/>
      <c r="F624" s="173"/>
      <c r="G624" s="173"/>
      <c r="H624" s="173"/>
      <c r="I624" s="173"/>
      <c r="J624" s="173"/>
      <c r="K624" s="173"/>
      <c r="L624" s="173"/>
      <c r="M624" s="173"/>
      <c r="N624" s="173"/>
      <c r="O624" s="173"/>
      <c r="P624" s="173"/>
      <c r="Q624" s="173"/>
      <c r="CK624" s="173"/>
      <c r="CL624" s="173"/>
      <c r="CM624" s="173"/>
      <c r="CN624" s="173"/>
      <c r="CO624" s="173"/>
      <c r="CP624" s="173"/>
      <c r="CQ624" s="173"/>
      <c r="CR624" s="173"/>
      <c r="CS624" s="173"/>
      <c r="CT624" s="173"/>
      <c r="CU624" s="173"/>
      <c r="CV624" s="173"/>
      <c r="CW624" s="173"/>
      <c r="CX624" s="173"/>
      <c r="CY624" s="173"/>
      <c r="CZ624" s="173"/>
      <c r="DA624" s="173"/>
      <c r="DB624" s="173"/>
      <c r="DC624" s="173"/>
      <c r="DD624" s="173"/>
      <c r="DE624" s="173"/>
      <c r="DF624" s="173"/>
      <c r="DG624" s="173"/>
      <c r="DH624" s="173"/>
      <c r="DI624" s="173"/>
      <c r="DJ624" s="173"/>
      <c r="DK624" s="159"/>
      <c r="DL624" s="159"/>
      <c r="DM624" s="159"/>
      <c r="DN624" s="159"/>
      <c r="DO624" s="159"/>
      <c r="DP624" s="159"/>
      <c r="DQ624" s="159"/>
      <c r="DR624" s="159"/>
      <c r="DS624" s="159"/>
      <c r="DT624" s="159"/>
      <c r="DU624" s="159"/>
      <c r="DV624" s="159"/>
      <c r="DW624" s="159"/>
      <c r="DX624" s="159"/>
    </row>
    <row r="625" spans="1:128" s="176" customFormat="1" ht="15">
      <c r="A625" s="173"/>
      <c r="B625" s="173"/>
      <c r="C625" s="174"/>
      <c r="D625" s="174"/>
      <c r="E625" s="174"/>
      <c r="F625" s="173"/>
      <c r="G625" s="173"/>
      <c r="H625" s="173"/>
      <c r="I625" s="173"/>
      <c r="J625" s="173"/>
      <c r="K625" s="173"/>
      <c r="L625" s="173"/>
      <c r="M625" s="173"/>
      <c r="N625" s="173"/>
      <c r="O625" s="173"/>
      <c r="P625" s="173"/>
      <c r="Q625" s="173"/>
      <c r="CK625" s="173"/>
      <c r="CL625" s="173"/>
      <c r="CM625" s="173"/>
      <c r="CN625" s="173"/>
      <c r="CO625" s="173"/>
      <c r="CP625" s="173"/>
      <c r="CQ625" s="173"/>
      <c r="CR625" s="173"/>
      <c r="CS625" s="173"/>
      <c r="CT625" s="173"/>
      <c r="CU625" s="173"/>
      <c r="CV625" s="173"/>
      <c r="CW625" s="173"/>
      <c r="CX625" s="173"/>
      <c r="CY625" s="173"/>
      <c r="CZ625" s="173"/>
      <c r="DA625" s="173"/>
      <c r="DB625" s="173"/>
      <c r="DC625" s="173"/>
      <c r="DD625" s="173"/>
      <c r="DE625" s="173"/>
      <c r="DF625" s="173"/>
      <c r="DG625" s="173"/>
      <c r="DH625" s="173"/>
      <c r="DI625" s="173"/>
      <c r="DJ625" s="173"/>
      <c r="DK625" s="159"/>
      <c r="DL625" s="159"/>
      <c r="DM625" s="159"/>
      <c r="DN625" s="159"/>
      <c r="DO625" s="159"/>
      <c r="DP625" s="159"/>
      <c r="DQ625" s="159"/>
      <c r="DR625" s="159"/>
      <c r="DS625" s="159"/>
      <c r="DT625" s="159"/>
      <c r="DU625" s="159"/>
      <c r="DV625" s="159"/>
      <c r="DW625" s="159"/>
      <c r="DX625" s="159"/>
    </row>
    <row r="626" spans="1:128" s="176" customFormat="1" ht="15">
      <c r="A626" s="173"/>
      <c r="B626" s="173"/>
      <c r="C626" s="174"/>
      <c r="D626" s="174"/>
      <c r="E626" s="174"/>
      <c r="F626" s="173"/>
      <c r="G626" s="173"/>
      <c r="H626" s="173"/>
      <c r="I626" s="173"/>
      <c r="J626" s="173"/>
      <c r="K626" s="173"/>
      <c r="L626" s="173"/>
      <c r="M626" s="173"/>
      <c r="N626" s="173"/>
      <c r="O626" s="173"/>
      <c r="P626" s="173"/>
      <c r="Q626" s="173"/>
      <c r="CK626" s="173"/>
      <c r="CL626" s="173"/>
      <c r="CM626" s="173"/>
      <c r="CN626" s="173"/>
      <c r="CO626" s="173"/>
      <c r="CP626" s="173"/>
      <c r="CQ626" s="173"/>
      <c r="CR626" s="173"/>
      <c r="CS626" s="173"/>
      <c r="CT626" s="173"/>
      <c r="CU626" s="173"/>
      <c r="CV626" s="173"/>
      <c r="CW626" s="173"/>
      <c r="CX626" s="173"/>
      <c r="CY626" s="173"/>
      <c r="CZ626" s="173"/>
      <c r="DA626" s="173"/>
      <c r="DB626" s="173"/>
      <c r="DC626" s="173"/>
      <c r="DD626" s="173"/>
      <c r="DE626" s="173"/>
      <c r="DF626" s="173"/>
      <c r="DG626" s="173"/>
      <c r="DH626" s="173"/>
      <c r="DI626" s="173"/>
      <c r="DJ626" s="173"/>
      <c r="DK626" s="159"/>
      <c r="DL626" s="159"/>
      <c r="DM626" s="159"/>
      <c r="DN626" s="159"/>
      <c r="DO626" s="159"/>
      <c r="DP626" s="159"/>
      <c r="DQ626" s="159"/>
      <c r="DR626" s="159"/>
      <c r="DS626" s="159"/>
      <c r="DT626" s="159"/>
      <c r="DU626" s="159"/>
      <c r="DV626" s="159"/>
      <c r="DW626" s="159"/>
      <c r="DX626" s="159"/>
    </row>
    <row r="627" spans="1:128" s="176" customFormat="1" ht="15">
      <c r="A627" s="173"/>
      <c r="B627" s="173"/>
      <c r="C627" s="174"/>
      <c r="D627" s="174"/>
      <c r="E627" s="174"/>
      <c r="F627" s="173"/>
      <c r="G627" s="173"/>
      <c r="H627" s="173"/>
      <c r="I627" s="173"/>
      <c r="J627" s="173"/>
      <c r="K627" s="173"/>
      <c r="L627" s="173"/>
      <c r="M627" s="173"/>
      <c r="N627" s="173"/>
      <c r="O627" s="173"/>
      <c r="P627" s="173"/>
      <c r="Q627" s="173"/>
      <c r="CK627" s="173"/>
      <c r="CL627" s="173"/>
      <c r="CM627" s="173"/>
      <c r="CN627" s="173"/>
      <c r="CO627" s="173"/>
      <c r="CP627" s="173"/>
      <c r="CQ627" s="173"/>
      <c r="CR627" s="173"/>
      <c r="CS627" s="173"/>
      <c r="CT627" s="173"/>
      <c r="CU627" s="173"/>
      <c r="CV627" s="173"/>
      <c r="CW627" s="173"/>
      <c r="CX627" s="173"/>
      <c r="CY627" s="173"/>
      <c r="CZ627" s="173"/>
      <c r="DA627" s="173"/>
      <c r="DB627" s="173"/>
      <c r="DC627" s="173"/>
      <c r="DD627" s="173"/>
      <c r="DE627" s="173"/>
      <c r="DF627" s="173"/>
      <c r="DG627" s="173"/>
      <c r="DH627" s="173"/>
      <c r="DI627" s="173"/>
      <c r="DJ627" s="173"/>
      <c r="DK627" s="159"/>
      <c r="DL627" s="159"/>
      <c r="DM627" s="159"/>
      <c r="DN627" s="159"/>
      <c r="DO627" s="159"/>
      <c r="DP627" s="159"/>
      <c r="DQ627" s="159"/>
      <c r="DR627" s="159"/>
      <c r="DS627" s="159"/>
      <c r="DT627" s="159"/>
      <c r="DU627" s="159"/>
      <c r="DV627" s="159"/>
      <c r="DW627" s="159"/>
      <c r="DX627" s="159"/>
    </row>
    <row r="628" spans="1:128" s="176" customFormat="1" ht="15">
      <c r="A628" s="173"/>
      <c r="B628" s="173"/>
      <c r="C628" s="174"/>
      <c r="D628" s="174"/>
      <c r="E628" s="174"/>
      <c r="F628" s="173"/>
      <c r="G628" s="173"/>
      <c r="H628" s="173"/>
      <c r="I628" s="173"/>
      <c r="J628" s="173"/>
      <c r="K628" s="173"/>
      <c r="L628" s="173"/>
      <c r="M628" s="173"/>
      <c r="N628" s="173"/>
      <c r="O628" s="173"/>
      <c r="P628" s="173"/>
      <c r="Q628" s="173"/>
      <c r="CK628" s="173"/>
      <c r="CL628" s="173"/>
      <c r="CM628" s="173"/>
      <c r="CN628" s="173"/>
      <c r="CO628" s="173"/>
      <c r="CP628" s="173"/>
      <c r="CQ628" s="173"/>
      <c r="CR628" s="173"/>
      <c r="CS628" s="173"/>
      <c r="CT628" s="173"/>
      <c r="CU628" s="173"/>
      <c r="CV628" s="173"/>
      <c r="CW628" s="173"/>
      <c r="CX628" s="173"/>
      <c r="CY628" s="173"/>
      <c r="CZ628" s="173"/>
      <c r="DA628" s="173"/>
      <c r="DB628" s="173"/>
      <c r="DC628" s="173"/>
      <c r="DD628" s="173"/>
      <c r="DE628" s="173"/>
      <c r="DF628" s="173"/>
      <c r="DG628" s="173"/>
      <c r="DH628" s="173"/>
      <c r="DI628" s="173"/>
      <c r="DJ628" s="173"/>
      <c r="DK628" s="159"/>
      <c r="DL628" s="159"/>
      <c r="DM628" s="159"/>
      <c r="DN628" s="159"/>
      <c r="DO628" s="159"/>
      <c r="DP628" s="159"/>
      <c r="DQ628" s="159"/>
      <c r="DR628" s="159"/>
      <c r="DS628" s="159"/>
      <c r="DT628" s="159"/>
      <c r="DU628" s="159"/>
      <c r="DV628" s="159"/>
      <c r="DW628" s="159"/>
      <c r="DX628" s="159"/>
    </row>
    <row r="629" spans="1:128" s="176" customFormat="1" ht="15">
      <c r="A629" s="173"/>
      <c r="B629" s="173"/>
      <c r="C629" s="174"/>
      <c r="D629" s="174"/>
      <c r="E629" s="174"/>
      <c r="F629" s="173"/>
      <c r="G629" s="173"/>
      <c r="H629" s="173"/>
      <c r="I629" s="173"/>
      <c r="J629" s="173"/>
      <c r="K629" s="173"/>
      <c r="L629" s="173"/>
      <c r="M629" s="173"/>
      <c r="N629" s="173"/>
      <c r="O629" s="173"/>
      <c r="P629" s="173"/>
      <c r="Q629" s="173"/>
      <c r="CK629" s="173"/>
      <c r="CL629" s="173"/>
      <c r="CM629" s="173"/>
      <c r="CN629" s="173"/>
      <c r="CO629" s="173"/>
      <c r="CP629" s="173"/>
      <c r="CQ629" s="173"/>
      <c r="CR629" s="173"/>
      <c r="CS629" s="173"/>
      <c r="CT629" s="173"/>
      <c r="CU629" s="173"/>
      <c r="CV629" s="173"/>
      <c r="CW629" s="173"/>
      <c r="CX629" s="173"/>
      <c r="CY629" s="173"/>
      <c r="CZ629" s="173"/>
      <c r="DA629" s="173"/>
      <c r="DB629" s="173"/>
      <c r="DC629" s="173"/>
      <c r="DD629" s="173"/>
      <c r="DE629" s="173"/>
      <c r="DF629" s="173"/>
      <c r="DG629" s="173"/>
      <c r="DH629" s="173"/>
      <c r="DI629" s="173"/>
      <c r="DJ629" s="173"/>
      <c r="DK629" s="159"/>
      <c r="DL629" s="159"/>
      <c r="DM629" s="159"/>
      <c r="DN629" s="159"/>
      <c r="DO629" s="159"/>
      <c r="DP629" s="159"/>
      <c r="DQ629" s="159"/>
      <c r="DR629" s="159"/>
      <c r="DS629" s="159"/>
      <c r="DT629" s="159"/>
      <c r="DU629" s="159"/>
      <c r="DV629" s="159"/>
      <c r="DW629" s="159"/>
      <c r="DX629" s="159"/>
    </row>
    <row r="630" spans="1:128" s="176" customFormat="1" ht="15">
      <c r="A630" s="173"/>
      <c r="B630" s="173"/>
      <c r="C630" s="174"/>
      <c r="D630" s="174"/>
      <c r="E630" s="174"/>
      <c r="F630" s="173"/>
      <c r="G630" s="173"/>
      <c r="H630" s="173"/>
      <c r="I630" s="173"/>
      <c r="J630" s="173"/>
      <c r="K630" s="173"/>
      <c r="L630" s="173"/>
      <c r="M630" s="173"/>
      <c r="N630" s="173"/>
      <c r="O630" s="173"/>
      <c r="P630" s="173"/>
      <c r="Q630" s="173"/>
      <c r="CK630" s="173"/>
      <c r="CL630" s="173"/>
      <c r="CM630" s="173"/>
      <c r="CN630" s="173"/>
      <c r="CO630" s="173"/>
      <c r="CP630" s="173"/>
      <c r="CQ630" s="173"/>
      <c r="CR630" s="173"/>
      <c r="CS630" s="173"/>
      <c r="CT630" s="173"/>
      <c r="CU630" s="173"/>
      <c r="CV630" s="173"/>
      <c r="CW630" s="173"/>
      <c r="CX630" s="173"/>
      <c r="CY630" s="173"/>
      <c r="CZ630" s="173"/>
      <c r="DA630" s="173"/>
      <c r="DB630" s="173"/>
      <c r="DC630" s="173"/>
      <c r="DD630" s="173"/>
      <c r="DE630" s="173"/>
      <c r="DF630" s="173"/>
      <c r="DG630" s="173"/>
      <c r="DH630" s="173"/>
      <c r="DI630" s="173"/>
      <c r="DJ630" s="173"/>
      <c r="DK630" s="159"/>
      <c r="DL630" s="159"/>
      <c r="DM630" s="159"/>
      <c r="DN630" s="159"/>
      <c r="DO630" s="159"/>
      <c r="DP630" s="159"/>
      <c r="DQ630" s="159"/>
      <c r="DR630" s="159"/>
      <c r="DS630" s="159"/>
      <c r="DT630" s="159"/>
      <c r="DU630" s="159"/>
      <c r="DV630" s="159"/>
      <c r="DW630" s="159"/>
      <c r="DX630" s="159"/>
    </row>
    <row r="631" spans="1:128" s="176" customFormat="1" ht="15">
      <c r="A631" s="173"/>
      <c r="B631" s="173"/>
      <c r="C631" s="174"/>
      <c r="D631" s="174"/>
      <c r="E631" s="174"/>
      <c r="F631" s="173"/>
      <c r="G631" s="173"/>
      <c r="H631" s="173"/>
      <c r="I631" s="173"/>
      <c r="J631" s="173"/>
      <c r="K631" s="173"/>
      <c r="L631" s="173"/>
      <c r="M631" s="173"/>
      <c r="N631" s="173"/>
      <c r="O631" s="173"/>
      <c r="P631" s="173"/>
      <c r="Q631" s="173"/>
      <c r="CK631" s="173"/>
      <c r="CL631" s="173"/>
      <c r="CM631" s="173"/>
      <c r="CN631" s="173"/>
      <c r="CO631" s="173"/>
      <c r="CP631" s="173"/>
      <c r="CQ631" s="173"/>
      <c r="CR631" s="173"/>
      <c r="CS631" s="173"/>
      <c r="CT631" s="173"/>
      <c r="CU631" s="173"/>
      <c r="CV631" s="173"/>
      <c r="CW631" s="173"/>
      <c r="CX631" s="173"/>
      <c r="CY631" s="173"/>
      <c r="CZ631" s="173"/>
      <c r="DA631" s="173"/>
      <c r="DB631" s="173"/>
      <c r="DC631" s="173"/>
      <c r="DD631" s="173"/>
      <c r="DE631" s="173"/>
      <c r="DF631" s="173"/>
      <c r="DG631" s="173"/>
      <c r="DH631" s="173"/>
      <c r="DI631" s="173"/>
      <c r="DJ631" s="173"/>
      <c r="DK631" s="159"/>
      <c r="DL631" s="159"/>
      <c r="DM631" s="159"/>
      <c r="DN631" s="159"/>
      <c r="DO631" s="159"/>
      <c r="DP631" s="159"/>
      <c r="DQ631" s="159"/>
      <c r="DR631" s="159"/>
      <c r="DS631" s="159"/>
      <c r="DT631" s="159"/>
      <c r="DU631" s="159"/>
      <c r="DV631" s="159"/>
      <c r="DW631" s="159"/>
      <c r="DX631" s="159"/>
    </row>
    <row r="632" spans="1:128" s="176" customFormat="1" ht="15">
      <c r="A632" s="173"/>
      <c r="B632" s="173"/>
      <c r="C632" s="174"/>
      <c r="D632" s="174"/>
      <c r="E632" s="174"/>
      <c r="F632" s="173"/>
      <c r="G632" s="173"/>
      <c r="H632" s="173"/>
      <c r="I632" s="173"/>
      <c r="J632" s="173"/>
      <c r="K632" s="173"/>
      <c r="L632" s="173"/>
      <c r="M632" s="173"/>
      <c r="N632" s="173"/>
      <c r="O632" s="173"/>
      <c r="P632" s="173"/>
      <c r="Q632" s="173"/>
      <c r="CK632" s="173"/>
      <c r="CL632" s="173"/>
      <c r="CM632" s="173"/>
      <c r="CN632" s="173"/>
      <c r="CO632" s="173"/>
      <c r="CP632" s="173"/>
      <c r="CQ632" s="173"/>
      <c r="CR632" s="173"/>
      <c r="CS632" s="173"/>
      <c r="CT632" s="173"/>
      <c r="CU632" s="173"/>
      <c r="CV632" s="173"/>
      <c r="CW632" s="173"/>
      <c r="CX632" s="173"/>
      <c r="CY632" s="173"/>
      <c r="CZ632" s="173"/>
      <c r="DA632" s="173"/>
      <c r="DB632" s="173"/>
      <c r="DC632" s="173"/>
      <c r="DD632" s="173"/>
      <c r="DE632" s="173"/>
      <c r="DF632" s="173"/>
      <c r="DG632" s="173"/>
      <c r="DH632" s="173"/>
      <c r="DI632" s="173"/>
      <c r="DJ632" s="173"/>
      <c r="DK632" s="159"/>
      <c r="DL632" s="159"/>
      <c r="DM632" s="159"/>
      <c r="DN632" s="159"/>
      <c r="DO632" s="159"/>
      <c r="DP632" s="159"/>
      <c r="DQ632" s="159"/>
      <c r="DR632" s="159"/>
      <c r="DS632" s="159"/>
      <c r="DT632" s="159"/>
      <c r="DU632" s="159"/>
      <c r="DV632" s="159"/>
      <c r="DW632" s="159"/>
      <c r="DX632" s="159"/>
    </row>
    <row r="633" spans="1:128" s="176" customFormat="1" ht="15">
      <c r="A633" s="173"/>
      <c r="B633" s="173"/>
      <c r="C633" s="174"/>
      <c r="D633" s="174"/>
      <c r="E633" s="174"/>
      <c r="F633" s="173"/>
      <c r="G633" s="173"/>
      <c r="H633" s="173"/>
      <c r="I633" s="173"/>
      <c r="J633" s="173"/>
      <c r="K633" s="173"/>
      <c r="L633" s="173"/>
      <c r="M633" s="173"/>
      <c r="N633" s="173"/>
      <c r="O633" s="173"/>
      <c r="P633" s="173"/>
      <c r="Q633" s="173"/>
      <c r="CK633" s="173"/>
      <c r="CL633" s="173"/>
      <c r="CM633" s="173"/>
      <c r="CN633" s="173"/>
      <c r="CO633" s="173"/>
      <c r="CP633" s="173"/>
      <c r="CQ633" s="173"/>
      <c r="CR633" s="173"/>
      <c r="CS633" s="173"/>
      <c r="CT633" s="173"/>
      <c r="CU633" s="173"/>
      <c r="CV633" s="173"/>
      <c r="CW633" s="173"/>
      <c r="CX633" s="173"/>
      <c r="CY633" s="173"/>
      <c r="CZ633" s="173"/>
      <c r="DA633" s="173"/>
      <c r="DB633" s="173"/>
      <c r="DC633" s="173"/>
      <c r="DD633" s="173"/>
      <c r="DE633" s="173"/>
      <c r="DF633" s="173"/>
      <c r="DG633" s="173"/>
      <c r="DH633" s="173"/>
      <c r="DI633" s="173"/>
      <c r="DJ633" s="173"/>
      <c r="DK633" s="159"/>
      <c r="DL633" s="159"/>
      <c r="DM633" s="159"/>
      <c r="DN633" s="159"/>
      <c r="DO633" s="159"/>
      <c r="DP633" s="159"/>
      <c r="DQ633" s="159"/>
      <c r="DR633" s="159"/>
      <c r="DS633" s="159"/>
      <c r="DT633" s="159"/>
      <c r="DU633" s="159"/>
      <c r="DV633" s="159"/>
      <c r="DW633" s="159"/>
      <c r="DX633" s="159"/>
    </row>
    <row r="634" spans="1:128" s="176" customFormat="1" ht="15">
      <c r="A634" s="173"/>
      <c r="B634" s="173"/>
      <c r="C634" s="174"/>
      <c r="D634" s="174"/>
      <c r="E634" s="174"/>
      <c r="F634" s="173"/>
      <c r="G634" s="173"/>
      <c r="H634" s="173"/>
      <c r="I634" s="173"/>
      <c r="J634" s="173"/>
      <c r="K634" s="173"/>
      <c r="L634" s="173"/>
      <c r="M634" s="173"/>
      <c r="N634" s="173"/>
      <c r="O634" s="173"/>
      <c r="P634" s="173"/>
      <c r="Q634" s="173"/>
      <c r="CK634" s="173"/>
      <c r="CL634" s="173"/>
      <c r="CM634" s="173"/>
      <c r="CN634" s="173"/>
      <c r="CO634" s="173"/>
      <c r="CP634" s="173"/>
      <c r="CQ634" s="173"/>
      <c r="CR634" s="173"/>
      <c r="CS634" s="173"/>
      <c r="CT634" s="173"/>
      <c r="CU634" s="173"/>
      <c r="CV634" s="173"/>
      <c r="CW634" s="173"/>
      <c r="CX634" s="173"/>
      <c r="CY634" s="173"/>
      <c r="CZ634" s="173"/>
      <c r="DA634" s="173"/>
      <c r="DB634" s="173"/>
      <c r="DC634" s="173"/>
      <c r="DD634" s="173"/>
      <c r="DE634" s="173"/>
      <c r="DF634" s="173"/>
      <c r="DG634" s="173"/>
      <c r="DH634" s="173"/>
      <c r="DI634" s="173"/>
      <c r="DJ634" s="173"/>
      <c r="DK634" s="159"/>
      <c r="DL634" s="159"/>
      <c r="DM634" s="159"/>
      <c r="DN634" s="159"/>
      <c r="DO634" s="159"/>
      <c r="DP634" s="159"/>
      <c r="DQ634" s="159"/>
      <c r="DR634" s="159"/>
      <c r="DS634" s="159"/>
      <c r="DT634" s="159"/>
      <c r="DU634" s="159"/>
      <c r="DV634" s="159"/>
      <c r="DW634" s="159"/>
      <c r="DX634" s="159"/>
    </row>
    <row r="635" spans="1:128" s="176" customFormat="1" ht="15">
      <c r="A635" s="173"/>
      <c r="B635" s="173"/>
      <c r="C635" s="174"/>
      <c r="D635" s="174"/>
      <c r="E635" s="174"/>
      <c r="F635" s="173"/>
      <c r="G635" s="173"/>
      <c r="H635" s="173"/>
      <c r="I635" s="173"/>
      <c r="J635" s="173"/>
      <c r="K635" s="173"/>
      <c r="L635" s="173"/>
      <c r="M635" s="173"/>
      <c r="N635" s="173"/>
      <c r="O635" s="173"/>
      <c r="P635" s="173"/>
      <c r="Q635" s="173"/>
      <c r="CK635" s="173"/>
      <c r="CL635" s="173"/>
      <c r="CM635" s="173"/>
      <c r="CN635" s="173"/>
      <c r="CO635" s="173"/>
      <c r="CP635" s="173"/>
      <c r="CQ635" s="173"/>
      <c r="CR635" s="173"/>
      <c r="CS635" s="173"/>
      <c r="CT635" s="173"/>
      <c r="CU635" s="173"/>
      <c r="CV635" s="173"/>
      <c r="CW635" s="173"/>
      <c r="CX635" s="173"/>
      <c r="CY635" s="173"/>
      <c r="CZ635" s="173"/>
      <c r="DA635" s="173"/>
      <c r="DB635" s="173"/>
      <c r="DC635" s="173"/>
      <c r="DD635" s="173"/>
      <c r="DE635" s="173"/>
      <c r="DF635" s="173"/>
      <c r="DG635" s="173"/>
      <c r="DH635" s="173"/>
      <c r="DI635" s="173"/>
      <c r="DJ635" s="173"/>
      <c r="DK635" s="159"/>
      <c r="DL635" s="159"/>
      <c r="DM635" s="159"/>
      <c r="DN635" s="159"/>
      <c r="DO635" s="159"/>
      <c r="DP635" s="159"/>
      <c r="DQ635" s="159"/>
      <c r="DR635" s="159"/>
      <c r="DS635" s="159"/>
      <c r="DT635" s="159"/>
      <c r="DU635" s="159"/>
      <c r="DV635" s="159"/>
      <c r="DW635" s="159"/>
      <c r="DX635" s="159"/>
    </row>
    <row r="636" spans="1:128" s="176" customFormat="1" ht="15">
      <c r="A636" s="173"/>
      <c r="B636" s="173"/>
      <c r="C636" s="174"/>
      <c r="D636" s="174"/>
      <c r="E636" s="174"/>
      <c r="F636" s="173"/>
      <c r="G636" s="173"/>
      <c r="H636" s="173"/>
      <c r="I636" s="173"/>
      <c r="J636" s="173"/>
      <c r="K636" s="173"/>
      <c r="L636" s="173"/>
      <c r="M636" s="173"/>
      <c r="N636" s="173"/>
      <c r="O636" s="173"/>
      <c r="P636" s="173"/>
      <c r="Q636" s="173"/>
      <c r="CK636" s="173"/>
      <c r="CL636" s="173"/>
      <c r="CM636" s="173"/>
      <c r="CN636" s="173"/>
      <c r="CO636" s="173"/>
      <c r="CP636" s="173"/>
      <c r="CQ636" s="173"/>
      <c r="CR636" s="173"/>
      <c r="CS636" s="173"/>
      <c r="CT636" s="173"/>
      <c r="CU636" s="173"/>
      <c r="CV636" s="173"/>
      <c r="CW636" s="173"/>
      <c r="CX636" s="173"/>
      <c r="CY636" s="173"/>
      <c r="CZ636" s="173"/>
      <c r="DA636" s="173"/>
      <c r="DB636" s="173"/>
      <c r="DC636" s="173"/>
      <c r="DD636" s="173"/>
      <c r="DE636" s="173"/>
      <c r="DF636" s="173"/>
      <c r="DG636" s="173"/>
      <c r="DH636" s="173"/>
      <c r="DI636" s="173"/>
      <c r="DJ636" s="173"/>
      <c r="DK636" s="159"/>
      <c r="DL636" s="159"/>
      <c r="DM636" s="159"/>
      <c r="DN636" s="159"/>
      <c r="DO636" s="159"/>
      <c r="DP636" s="159"/>
      <c r="DQ636" s="159"/>
      <c r="DR636" s="159"/>
      <c r="DS636" s="159"/>
      <c r="DT636" s="159"/>
      <c r="DU636" s="159"/>
      <c r="DV636" s="159"/>
      <c r="DW636" s="159"/>
      <c r="DX636" s="159"/>
    </row>
    <row r="637" spans="1:128" s="176" customFormat="1" ht="15">
      <c r="A637" s="173"/>
      <c r="B637" s="173"/>
      <c r="C637" s="174"/>
      <c r="D637" s="174"/>
      <c r="E637" s="174"/>
      <c r="F637" s="173"/>
      <c r="G637" s="173"/>
      <c r="H637" s="173"/>
      <c r="I637" s="173"/>
      <c r="J637" s="173"/>
      <c r="K637" s="173"/>
      <c r="L637" s="173"/>
      <c r="M637" s="173"/>
      <c r="N637" s="173"/>
      <c r="O637" s="173"/>
      <c r="P637" s="173"/>
      <c r="Q637" s="173"/>
      <c r="CK637" s="173"/>
      <c r="CL637" s="173"/>
      <c r="CM637" s="173"/>
      <c r="CN637" s="173"/>
      <c r="CO637" s="173"/>
      <c r="CP637" s="173"/>
      <c r="CQ637" s="173"/>
      <c r="CR637" s="173"/>
      <c r="CS637" s="173"/>
      <c r="CT637" s="173"/>
      <c r="CU637" s="173"/>
      <c r="CV637" s="173"/>
      <c r="CW637" s="173"/>
      <c r="CX637" s="173"/>
      <c r="CY637" s="173"/>
      <c r="CZ637" s="173"/>
      <c r="DA637" s="173"/>
      <c r="DB637" s="173"/>
      <c r="DC637" s="173"/>
      <c r="DD637" s="173"/>
      <c r="DE637" s="173"/>
      <c r="DF637" s="173"/>
      <c r="DG637" s="173"/>
      <c r="DH637" s="173"/>
      <c r="DI637" s="173"/>
      <c r="DJ637" s="173"/>
      <c r="DK637" s="159"/>
      <c r="DL637" s="159"/>
      <c r="DM637" s="159"/>
      <c r="DN637" s="159"/>
      <c r="DO637" s="159"/>
      <c r="DP637" s="159"/>
      <c r="DQ637" s="159"/>
      <c r="DR637" s="159"/>
      <c r="DS637" s="159"/>
      <c r="DT637" s="159"/>
      <c r="DU637" s="159"/>
      <c r="DV637" s="159"/>
      <c r="DW637" s="159"/>
      <c r="DX637" s="159"/>
    </row>
    <row r="638" spans="1:128" s="176" customFormat="1" ht="15">
      <c r="A638" s="173"/>
      <c r="B638" s="173"/>
      <c r="C638" s="174"/>
      <c r="D638" s="174"/>
      <c r="E638" s="174"/>
      <c r="F638" s="173"/>
      <c r="G638" s="173"/>
      <c r="H638" s="173"/>
      <c r="I638" s="173"/>
      <c r="J638" s="173"/>
      <c r="K638" s="173"/>
      <c r="L638" s="173"/>
      <c r="M638" s="173"/>
      <c r="N638" s="173"/>
      <c r="O638" s="173"/>
      <c r="P638" s="173"/>
      <c r="Q638" s="173"/>
      <c r="CK638" s="173"/>
      <c r="CL638" s="173"/>
      <c r="CM638" s="173"/>
      <c r="CN638" s="173"/>
      <c r="CO638" s="173"/>
      <c r="CP638" s="173"/>
      <c r="CQ638" s="173"/>
      <c r="CR638" s="173"/>
      <c r="CS638" s="173"/>
      <c r="CT638" s="173"/>
      <c r="CU638" s="173"/>
      <c r="CV638" s="173"/>
      <c r="CW638" s="173"/>
      <c r="CX638" s="173"/>
      <c r="CY638" s="173"/>
      <c r="CZ638" s="173"/>
      <c r="DA638" s="173"/>
      <c r="DB638" s="173"/>
      <c r="DC638" s="173"/>
      <c r="DD638" s="173"/>
      <c r="DE638" s="173"/>
      <c r="DF638" s="173"/>
      <c r="DG638" s="173"/>
      <c r="DH638" s="173"/>
      <c r="DI638" s="173"/>
      <c r="DJ638" s="173"/>
      <c r="DK638" s="159"/>
      <c r="DL638" s="159"/>
      <c r="DM638" s="159"/>
      <c r="DN638" s="159"/>
      <c r="DO638" s="159"/>
      <c r="DP638" s="159"/>
      <c r="DQ638" s="159"/>
      <c r="DR638" s="159"/>
      <c r="DS638" s="159"/>
      <c r="DT638" s="159"/>
      <c r="DU638" s="159"/>
      <c r="DV638" s="159"/>
      <c r="DW638" s="159"/>
      <c r="DX638" s="159"/>
    </row>
    <row r="639" spans="1:128" s="176" customFormat="1" ht="15">
      <c r="A639" s="173"/>
      <c r="B639" s="173"/>
      <c r="C639" s="174"/>
      <c r="D639" s="174"/>
      <c r="E639" s="174"/>
      <c r="F639" s="173"/>
      <c r="G639" s="173"/>
      <c r="H639" s="173"/>
      <c r="I639" s="173"/>
      <c r="J639" s="173"/>
      <c r="K639" s="173"/>
      <c r="L639" s="173"/>
      <c r="M639" s="173"/>
      <c r="N639" s="173"/>
      <c r="O639" s="173"/>
      <c r="P639" s="173"/>
      <c r="Q639" s="173"/>
      <c r="CK639" s="173"/>
      <c r="CL639" s="173"/>
      <c r="CM639" s="173"/>
      <c r="CN639" s="173"/>
      <c r="CO639" s="173"/>
      <c r="CP639" s="173"/>
      <c r="CQ639" s="173"/>
      <c r="CR639" s="173"/>
      <c r="CS639" s="173"/>
      <c r="CT639" s="173"/>
      <c r="CU639" s="173"/>
      <c r="CV639" s="173"/>
      <c r="CW639" s="173"/>
      <c r="CX639" s="173"/>
      <c r="CY639" s="173"/>
      <c r="CZ639" s="173"/>
      <c r="DA639" s="173"/>
      <c r="DB639" s="173"/>
      <c r="DC639" s="173"/>
      <c r="DD639" s="173"/>
      <c r="DE639" s="173"/>
      <c r="DF639" s="173"/>
      <c r="DG639" s="173"/>
      <c r="DH639" s="173"/>
      <c r="DI639" s="173"/>
      <c r="DJ639" s="173"/>
      <c r="DK639" s="159"/>
      <c r="DL639" s="159"/>
      <c r="DM639" s="159"/>
      <c r="DN639" s="159"/>
      <c r="DO639" s="159"/>
      <c r="DP639" s="159"/>
      <c r="DQ639" s="159"/>
      <c r="DR639" s="159"/>
      <c r="DS639" s="159"/>
      <c r="DT639" s="159"/>
      <c r="DU639" s="159"/>
      <c r="DV639" s="159"/>
      <c r="DW639" s="159"/>
      <c r="DX639" s="159"/>
    </row>
    <row r="640" spans="1:128" s="176" customFormat="1" ht="15">
      <c r="A640" s="173"/>
      <c r="B640" s="173"/>
      <c r="C640" s="174"/>
      <c r="D640" s="174"/>
      <c r="E640" s="174"/>
      <c r="F640" s="173"/>
      <c r="G640" s="173"/>
      <c r="H640" s="173"/>
      <c r="I640" s="173"/>
      <c r="J640" s="173"/>
      <c r="K640" s="173"/>
      <c r="L640" s="173"/>
      <c r="M640" s="173"/>
      <c r="N640" s="173"/>
      <c r="O640" s="173"/>
      <c r="P640" s="173"/>
      <c r="Q640" s="173"/>
      <c r="CK640" s="173"/>
      <c r="CL640" s="173"/>
      <c r="CM640" s="173"/>
      <c r="CN640" s="173"/>
      <c r="CO640" s="173"/>
      <c r="CP640" s="173"/>
      <c r="CQ640" s="173"/>
      <c r="CR640" s="173"/>
      <c r="CS640" s="173"/>
      <c r="CT640" s="173"/>
      <c r="CU640" s="173"/>
      <c r="CV640" s="173"/>
      <c r="CW640" s="173"/>
      <c r="CX640" s="173"/>
      <c r="CY640" s="173"/>
      <c r="CZ640" s="173"/>
      <c r="DA640" s="173"/>
      <c r="DB640" s="173"/>
      <c r="DC640" s="173"/>
      <c r="DD640" s="173"/>
      <c r="DE640" s="173"/>
      <c r="DF640" s="173"/>
      <c r="DG640" s="173"/>
      <c r="DH640" s="173"/>
      <c r="DI640" s="173"/>
      <c r="DJ640" s="173"/>
      <c r="DK640" s="159"/>
      <c r="DL640" s="159"/>
      <c r="DM640" s="159"/>
      <c r="DN640" s="159"/>
      <c r="DO640" s="159"/>
      <c r="DP640" s="159"/>
      <c r="DQ640" s="159"/>
      <c r="DR640" s="159"/>
      <c r="DS640" s="159"/>
      <c r="DT640" s="159"/>
      <c r="DU640" s="159"/>
      <c r="DV640" s="159"/>
      <c r="DW640" s="159"/>
      <c r="DX640" s="159"/>
    </row>
    <row r="641" spans="1:128" s="176" customFormat="1" ht="15">
      <c r="A641" s="173"/>
      <c r="B641" s="173"/>
      <c r="C641" s="174"/>
      <c r="D641" s="174"/>
      <c r="E641" s="174"/>
      <c r="F641" s="173"/>
      <c r="G641" s="173"/>
      <c r="H641" s="173"/>
      <c r="I641" s="173"/>
      <c r="J641" s="173"/>
      <c r="K641" s="173"/>
      <c r="L641" s="173"/>
      <c r="M641" s="173"/>
      <c r="N641" s="173"/>
      <c r="O641" s="173"/>
      <c r="P641" s="173"/>
      <c r="Q641" s="173"/>
      <c r="CK641" s="173"/>
      <c r="CL641" s="173"/>
      <c r="CM641" s="173"/>
      <c r="CN641" s="173"/>
      <c r="CO641" s="173"/>
      <c r="CP641" s="173"/>
      <c r="CQ641" s="173"/>
      <c r="CR641" s="173"/>
      <c r="CS641" s="173"/>
      <c r="CT641" s="173"/>
      <c r="CU641" s="173"/>
      <c r="CV641" s="173"/>
      <c r="CW641" s="173"/>
      <c r="CX641" s="173"/>
      <c r="CY641" s="173"/>
      <c r="CZ641" s="173"/>
      <c r="DA641" s="173"/>
      <c r="DB641" s="173"/>
      <c r="DC641" s="173"/>
      <c r="DD641" s="173"/>
      <c r="DE641" s="173"/>
      <c r="DF641" s="173"/>
      <c r="DG641" s="173"/>
      <c r="DH641" s="173"/>
      <c r="DI641" s="173"/>
      <c r="DJ641" s="173"/>
      <c r="DK641" s="159"/>
      <c r="DL641" s="159"/>
      <c r="DM641" s="159"/>
      <c r="DN641" s="159"/>
      <c r="DO641" s="159"/>
      <c r="DP641" s="159"/>
      <c r="DQ641" s="159"/>
      <c r="DR641" s="159"/>
      <c r="DS641" s="159"/>
      <c r="DT641" s="159"/>
      <c r="DU641" s="159"/>
      <c r="DV641" s="159"/>
      <c r="DW641" s="159"/>
      <c r="DX641" s="159"/>
    </row>
    <row r="642" spans="1:128" s="176" customFormat="1" ht="15">
      <c r="A642" s="173"/>
      <c r="B642" s="173"/>
      <c r="C642" s="174"/>
      <c r="D642" s="174"/>
      <c r="E642" s="174"/>
      <c r="F642" s="173"/>
      <c r="G642" s="173"/>
      <c r="H642" s="173"/>
      <c r="I642" s="173"/>
      <c r="J642" s="173"/>
      <c r="K642" s="173"/>
      <c r="L642" s="173"/>
      <c r="M642" s="173"/>
      <c r="N642" s="173"/>
      <c r="O642" s="173"/>
      <c r="P642" s="173"/>
      <c r="Q642" s="173"/>
      <c r="CK642" s="173"/>
      <c r="CL642" s="173"/>
      <c r="CM642" s="173"/>
      <c r="CN642" s="173"/>
      <c r="CO642" s="173"/>
      <c r="CP642" s="173"/>
      <c r="CQ642" s="173"/>
      <c r="CR642" s="173"/>
      <c r="CS642" s="173"/>
      <c r="CT642" s="173"/>
      <c r="CU642" s="173"/>
      <c r="CV642" s="173"/>
      <c r="CW642" s="173"/>
      <c r="CX642" s="173"/>
      <c r="CY642" s="173"/>
      <c r="CZ642" s="173"/>
      <c r="DA642" s="173"/>
      <c r="DB642" s="173"/>
      <c r="DC642" s="173"/>
      <c r="DD642" s="173"/>
      <c r="DE642" s="173"/>
      <c r="DF642" s="173"/>
      <c r="DG642" s="173"/>
      <c r="DH642" s="173"/>
      <c r="DI642" s="173"/>
      <c r="DJ642" s="173"/>
      <c r="DK642" s="159"/>
      <c r="DL642" s="159"/>
      <c r="DM642" s="159"/>
      <c r="DN642" s="159"/>
      <c r="DO642" s="159"/>
      <c r="DP642" s="159"/>
      <c r="DQ642" s="159"/>
      <c r="DR642" s="159"/>
      <c r="DS642" s="159"/>
      <c r="DT642" s="159"/>
      <c r="DU642" s="159"/>
      <c r="DV642" s="159"/>
      <c r="DW642" s="159"/>
      <c r="DX642" s="159"/>
    </row>
    <row r="643" spans="1:128" s="176" customFormat="1" ht="15">
      <c r="A643" s="173"/>
      <c r="B643" s="173"/>
      <c r="C643" s="174"/>
      <c r="D643" s="174"/>
      <c r="E643" s="174"/>
      <c r="F643" s="173"/>
      <c r="G643" s="173"/>
      <c r="H643" s="173"/>
      <c r="I643" s="173"/>
      <c r="J643" s="173"/>
      <c r="K643" s="173"/>
      <c r="L643" s="173"/>
      <c r="M643" s="173"/>
      <c r="N643" s="173"/>
      <c r="O643" s="173"/>
      <c r="P643" s="173"/>
      <c r="Q643" s="173"/>
      <c r="CK643" s="173"/>
      <c r="CL643" s="173"/>
      <c r="CM643" s="173"/>
      <c r="CN643" s="173"/>
      <c r="CO643" s="173"/>
      <c r="CP643" s="173"/>
      <c r="CQ643" s="173"/>
      <c r="CR643" s="173"/>
      <c r="CS643" s="173"/>
      <c r="CT643" s="173"/>
      <c r="CU643" s="173"/>
      <c r="CV643" s="173"/>
      <c r="CW643" s="173"/>
      <c r="CX643" s="173"/>
      <c r="CY643" s="173"/>
      <c r="CZ643" s="173"/>
      <c r="DA643" s="173"/>
      <c r="DB643" s="173"/>
      <c r="DC643" s="173"/>
      <c r="DD643" s="173"/>
      <c r="DE643" s="173"/>
      <c r="DF643" s="173"/>
      <c r="DG643" s="173"/>
      <c r="DH643" s="173"/>
      <c r="DI643" s="173"/>
      <c r="DJ643" s="173"/>
      <c r="DK643" s="159"/>
      <c r="DL643" s="159"/>
      <c r="DM643" s="159"/>
      <c r="DN643" s="159"/>
      <c r="DO643" s="159"/>
      <c r="DP643" s="159"/>
      <c r="DQ643" s="159"/>
      <c r="DR643" s="159"/>
      <c r="DS643" s="159"/>
      <c r="DT643" s="159"/>
      <c r="DU643" s="159"/>
      <c r="DV643" s="159"/>
      <c r="DW643" s="159"/>
      <c r="DX643" s="159"/>
    </row>
    <row r="644" spans="1:128" s="176" customFormat="1" ht="15">
      <c r="A644" s="173"/>
      <c r="B644" s="173"/>
      <c r="C644" s="174"/>
      <c r="D644" s="174"/>
      <c r="E644" s="174"/>
      <c r="F644" s="173"/>
      <c r="G644" s="173"/>
      <c r="H644" s="173"/>
      <c r="I644" s="173"/>
      <c r="J644" s="173"/>
      <c r="K644" s="173"/>
      <c r="L644" s="173"/>
      <c r="M644" s="173"/>
      <c r="N644" s="173"/>
      <c r="O644" s="173"/>
      <c r="P644" s="173"/>
      <c r="Q644" s="173"/>
      <c r="CK644" s="173"/>
      <c r="CL644" s="173"/>
      <c r="CM644" s="173"/>
      <c r="CN644" s="173"/>
      <c r="CO644" s="173"/>
      <c r="CP644" s="173"/>
      <c r="CQ644" s="173"/>
      <c r="CR644" s="173"/>
      <c r="CS644" s="173"/>
      <c r="CT644" s="173"/>
      <c r="CU644" s="173"/>
      <c r="CV644" s="173"/>
      <c r="CW644" s="173"/>
      <c r="CX644" s="173"/>
      <c r="CY644" s="173"/>
      <c r="CZ644" s="173"/>
      <c r="DA644" s="173"/>
      <c r="DB644" s="173"/>
      <c r="DC644" s="173"/>
      <c r="DD644" s="173"/>
      <c r="DE644" s="173"/>
      <c r="DF644" s="173"/>
      <c r="DG644" s="173"/>
      <c r="DH644" s="173"/>
      <c r="DI644" s="173"/>
      <c r="DJ644" s="173"/>
      <c r="DK644" s="159"/>
      <c r="DL644" s="159"/>
      <c r="DM644" s="159"/>
      <c r="DN644" s="159"/>
      <c r="DO644" s="159"/>
      <c r="DP644" s="159"/>
      <c r="DQ644" s="159"/>
      <c r="DR644" s="159"/>
      <c r="DS644" s="159"/>
      <c r="DT644" s="159"/>
      <c r="DU644" s="159"/>
      <c r="DV644" s="159"/>
      <c r="DW644" s="159"/>
      <c r="DX644" s="159"/>
    </row>
    <row r="645" spans="1:128" s="176" customFormat="1" ht="15">
      <c r="A645" s="173"/>
      <c r="B645" s="173"/>
      <c r="C645" s="174"/>
      <c r="D645" s="174"/>
      <c r="E645" s="174"/>
      <c r="F645" s="173"/>
      <c r="G645" s="173"/>
      <c r="H645" s="173"/>
      <c r="I645" s="173"/>
      <c r="J645" s="173"/>
      <c r="K645" s="173"/>
      <c r="L645" s="173"/>
      <c r="M645" s="173"/>
      <c r="N645" s="173"/>
      <c r="O645" s="173"/>
      <c r="P645" s="173"/>
      <c r="Q645" s="173"/>
      <c r="CK645" s="173"/>
      <c r="CL645" s="173"/>
      <c r="CM645" s="173"/>
      <c r="CN645" s="173"/>
      <c r="CO645" s="173"/>
      <c r="CP645" s="173"/>
      <c r="CQ645" s="173"/>
      <c r="CR645" s="173"/>
      <c r="CS645" s="173"/>
      <c r="CT645" s="173"/>
      <c r="CU645" s="173"/>
      <c r="CV645" s="173"/>
      <c r="CW645" s="173"/>
      <c r="CX645" s="173"/>
      <c r="CY645" s="173"/>
      <c r="CZ645" s="173"/>
      <c r="DA645" s="173"/>
      <c r="DB645" s="173"/>
      <c r="DC645" s="173"/>
      <c r="DD645" s="173"/>
      <c r="DE645" s="173"/>
      <c r="DF645" s="173"/>
      <c r="DG645" s="173"/>
      <c r="DH645" s="173"/>
      <c r="DI645" s="173"/>
      <c r="DJ645" s="173"/>
      <c r="DK645" s="159"/>
      <c r="DL645" s="159"/>
      <c r="DM645" s="159"/>
      <c r="DN645" s="159"/>
      <c r="DO645" s="159"/>
      <c r="DP645" s="159"/>
      <c r="DQ645" s="159"/>
      <c r="DR645" s="159"/>
      <c r="DS645" s="159"/>
      <c r="DT645" s="159"/>
      <c r="DU645" s="159"/>
      <c r="DV645" s="159"/>
      <c r="DW645" s="159"/>
      <c r="DX645" s="159"/>
    </row>
    <row r="646" spans="1:128" s="176" customFormat="1" ht="15">
      <c r="A646" s="173"/>
      <c r="B646" s="173"/>
      <c r="C646" s="174"/>
      <c r="D646" s="174"/>
      <c r="E646" s="174"/>
      <c r="F646" s="173"/>
      <c r="G646" s="173"/>
      <c r="H646" s="173"/>
      <c r="I646" s="173"/>
      <c r="J646" s="173"/>
      <c r="K646" s="173"/>
      <c r="L646" s="173"/>
      <c r="M646" s="173"/>
      <c r="N646" s="173"/>
      <c r="O646" s="173"/>
      <c r="P646" s="173"/>
      <c r="Q646" s="173"/>
      <c r="CK646" s="173"/>
      <c r="CL646" s="173"/>
      <c r="CM646" s="173"/>
      <c r="CN646" s="173"/>
      <c r="CO646" s="173"/>
      <c r="CP646" s="173"/>
      <c r="CQ646" s="173"/>
      <c r="CR646" s="173"/>
      <c r="CS646" s="173"/>
      <c r="CT646" s="173"/>
      <c r="CU646" s="173"/>
      <c r="CV646" s="173"/>
      <c r="CW646" s="173"/>
      <c r="CX646" s="173"/>
      <c r="CY646" s="173"/>
      <c r="CZ646" s="173"/>
      <c r="DA646" s="173"/>
      <c r="DB646" s="173"/>
      <c r="DC646" s="173"/>
      <c r="DD646" s="173"/>
      <c r="DE646" s="173"/>
      <c r="DF646" s="173"/>
      <c r="DG646" s="173"/>
      <c r="DH646" s="173"/>
      <c r="DI646" s="173"/>
      <c r="DJ646" s="173"/>
      <c r="DK646" s="159"/>
      <c r="DL646" s="159"/>
      <c r="DM646" s="159"/>
      <c r="DN646" s="159"/>
      <c r="DO646" s="159"/>
      <c r="DP646" s="159"/>
      <c r="DQ646" s="159"/>
      <c r="DR646" s="159"/>
      <c r="DS646" s="159"/>
      <c r="DT646" s="159"/>
      <c r="DU646" s="159"/>
      <c r="DV646" s="159"/>
      <c r="DW646" s="159"/>
      <c r="DX646" s="159"/>
    </row>
    <row r="647" spans="1:128" s="176" customFormat="1" ht="15">
      <c r="A647" s="173"/>
      <c r="B647" s="173"/>
      <c r="C647" s="174"/>
      <c r="D647" s="174"/>
      <c r="E647" s="174"/>
      <c r="F647" s="173"/>
      <c r="G647" s="173"/>
      <c r="H647" s="173"/>
      <c r="I647" s="173"/>
      <c r="J647" s="173"/>
      <c r="K647" s="173"/>
      <c r="L647" s="173"/>
      <c r="M647" s="173"/>
      <c r="N647" s="173"/>
      <c r="O647" s="173"/>
      <c r="P647" s="173"/>
      <c r="Q647" s="173"/>
      <c r="CK647" s="173"/>
      <c r="CL647" s="173"/>
      <c r="CM647" s="173"/>
      <c r="CN647" s="173"/>
      <c r="CO647" s="173"/>
      <c r="CP647" s="173"/>
      <c r="CQ647" s="173"/>
      <c r="CR647" s="173"/>
      <c r="CS647" s="173"/>
      <c r="CT647" s="173"/>
      <c r="CU647" s="173"/>
      <c r="CV647" s="173"/>
      <c r="CW647" s="173"/>
      <c r="CX647" s="173"/>
      <c r="CY647" s="173"/>
      <c r="CZ647" s="173"/>
      <c r="DA647" s="173"/>
      <c r="DB647" s="173"/>
      <c r="DC647" s="173"/>
      <c r="DD647" s="173"/>
      <c r="DE647" s="173"/>
      <c r="DF647" s="173"/>
      <c r="DG647" s="173"/>
      <c r="DH647" s="173"/>
      <c r="DI647" s="173"/>
      <c r="DJ647" s="173"/>
      <c r="DK647" s="159"/>
      <c r="DL647" s="159"/>
      <c r="DM647" s="159"/>
      <c r="DN647" s="159"/>
      <c r="DO647" s="159"/>
      <c r="DP647" s="159"/>
      <c r="DQ647" s="159"/>
      <c r="DR647" s="159"/>
      <c r="DS647" s="159"/>
      <c r="DT647" s="159"/>
      <c r="DU647" s="159"/>
      <c r="DV647" s="159"/>
      <c r="DW647" s="159"/>
      <c r="DX647" s="159"/>
    </row>
    <row r="648" spans="1:128" s="176" customFormat="1" ht="15">
      <c r="A648" s="173"/>
      <c r="B648" s="173"/>
      <c r="C648" s="174"/>
      <c r="D648" s="174"/>
      <c r="E648" s="174"/>
      <c r="F648" s="173"/>
      <c r="G648" s="173"/>
      <c r="H648" s="173"/>
      <c r="I648" s="173"/>
      <c r="J648" s="173"/>
      <c r="K648" s="173"/>
      <c r="L648" s="173"/>
      <c r="M648" s="173"/>
      <c r="N648" s="173"/>
      <c r="O648" s="173"/>
      <c r="P648" s="173"/>
      <c r="Q648" s="173"/>
      <c r="CK648" s="173"/>
      <c r="CL648" s="173"/>
      <c r="CM648" s="173"/>
      <c r="CN648" s="173"/>
      <c r="CO648" s="173"/>
      <c r="CP648" s="173"/>
      <c r="CQ648" s="173"/>
      <c r="CR648" s="173"/>
      <c r="CS648" s="173"/>
      <c r="CT648" s="173"/>
      <c r="CU648" s="173"/>
      <c r="CV648" s="173"/>
      <c r="CW648" s="173"/>
      <c r="CX648" s="173"/>
      <c r="CY648" s="173"/>
      <c r="CZ648" s="173"/>
      <c r="DA648" s="173"/>
      <c r="DB648" s="173"/>
      <c r="DC648" s="173"/>
      <c r="DD648" s="173"/>
      <c r="DE648" s="173"/>
      <c r="DF648" s="173"/>
      <c r="DG648" s="173"/>
      <c r="DH648" s="173"/>
      <c r="DI648" s="173"/>
      <c r="DJ648" s="173"/>
      <c r="DK648" s="159"/>
      <c r="DL648" s="159"/>
      <c r="DM648" s="159"/>
      <c r="DN648" s="159"/>
      <c r="DO648" s="159"/>
      <c r="DP648" s="159"/>
      <c r="DQ648" s="159"/>
      <c r="DR648" s="159"/>
      <c r="DS648" s="159"/>
      <c r="DT648" s="159"/>
      <c r="DU648" s="159"/>
      <c r="DV648" s="159"/>
      <c r="DW648" s="159"/>
      <c r="DX648" s="159"/>
    </row>
    <row r="649" spans="1:128" s="176" customFormat="1" ht="15">
      <c r="A649" s="173"/>
      <c r="B649" s="173"/>
      <c r="C649" s="174"/>
      <c r="D649" s="174"/>
      <c r="E649" s="174"/>
      <c r="F649" s="173"/>
      <c r="G649" s="173"/>
      <c r="H649" s="173"/>
      <c r="I649" s="173"/>
      <c r="J649" s="173"/>
      <c r="K649" s="173"/>
      <c r="L649" s="173"/>
      <c r="M649" s="173"/>
      <c r="N649" s="173"/>
      <c r="O649" s="173"/>
      <c r="P649" s="173"/>
      <c r="Q649" s="173"/>
      <c r="CK649" s="173"/>
      <c r="CL649" s="173"/>
      <c r="CM649" s="173"/>
      <c r="CN649" s="173"/>
      <c r="CO649" s="173"/>
      <c r="CP649" s="173"/>
      <c r="CQ649" s="173"/>
      <c r="CR649" s="173"/>
      <c r="CS649" s="173"/>
      <c r="CT649" s="173"/>
      <c r="CU649" s="173"/>
      <c r="CV649" s="173"/>
      <c r="CW649" s="173"/>
      <c r="CX649" s="173"/>
      <c r="CY649" s="173"/>
      <c r="CZ649" s="173"/>
      <c r="DA649" s="173"/>
      <c r="DB649" s="173"/>
      <c r="DC649" s="173"/>
      <c r="DD649" s="173"/>
      <c r="DE649" s="173"/>
      <c r="DF649" s="173"/>
      <c r="DG649" s="173"/>
      <c r="DH649" s="173"/>
      <c r="DI649" s="173"/>
      <c r="DJ649" s="173"/>
      <c r="DK649" s="159"/>
      <c r="DL649" s="159"/>
      <c r="DM649" s="159"/>
      <c r="DN649" s="159"/>
      <c r="DO649" s="159"/>
      <c r="DP649" s="159"/>
      <c r="DQ649" s="159"/>
      <c r="DR649" s="159"/>
      <c r="DS649" s="159"/>
      <c r="DT649" s="159"/>
      <c r="DU649" s="159"/>
      <c r="DV649" s="159"/>
      <c r="DW649" s="159"/>
      <c r="DX649" s="159"/>
    </row>
    <row r="650" spans="1:128" s="176" customFormat="1" ht="15">
      <c r="A650" s="173"/>
      <c r="B650" s="173"/>
      <c r="C650" s="174"/>
      <c r="D650" s="174"/>
      <c r="E650" s="174"/>
      <c r="F650" s="173"/>
      <c r="G650" s="173"/>
      <c r="H650" s="173"/>
      <c r="I650" s="173"/>
      <c r="J650" s="173"/>
      <c r="K650" s="173"/>
      <c r="L650" s="173"/>
      <c r="M650" s="173"/>
      <c r="N650" s="173"/>
      <c r="O650" s="173"/>
      <c r="P650" s="173"/>
      <c r="Q650" s="173"/>
      <c r="CK650" s="173"/>
      <c r="CL650" s="173"/>
      <c r="CM650" s="173"/>
      <c r="CN650" s="173"/>
      <c r="CO650" s="173"/>
      <c r="CP650" s="173"/>
      <c r="CQ650" s="173"/>
      <c r="CR650" s="173"/>
      <c r="CS650" s="173"/>
      <c r="CT650" s="173"/>
      <c r="CU650" s="173"/>
      <c r="CV650" s="173"/>
      <c r="CW650" s="173"/>
      <c r="CX650" s="173"/>
      <c r="CY650" s="173"/>
      <c r="CZ650" s="173"/>
      <c r="DA650" s="173"/>
      <c r="DB650" s="173"/>
      <c r="DC650" s="173"/>
      <c r="DD650" s="173"/>
      <c r="DE650" s="173"/>
      <c r="DF650" s="173"/>
      <c r="DG650" s="173"/>
      <c r="DH650" s="173"/>
      <c r="DI650" s="173"/>
      <c r="DJ650" s="173"/>
      <c r="DK650" s="159"/>
      <c r="DL650" s="159"/>
      <c r="DM650" s="159"/>
      <c r="DN650" s="159"/>
      <c r="DO650" s="159"/>
      <c r="DP650" s="159"/>
      <c r="DQ650" s="159"/>
      <c r="DR650" s="159"/>
      <c r="DS650" s="159"/>
      <c r="DT650" s="159"/>
      <c r="DU650" s="159"/>
      <c r="DV650" s="159"/>
      <c r="DW650" s="159"/>
      <c r="DX650" s="159"/>
    </row>
    <row r="651" spans="1:128" s="176" customFormat="1" ht="15">
      <c r="A651" s="173"/>
      <c r="B651" s="173"/>
      <c r="C651" s="174"/>
      <c r="D651" s="174"/>
      <c r="E651" s="174"/>
      <c r="F651" s="173"/>
      <c r="G651" s="173"/>
      <c r="H651" s="173"/>
      <c r="I651" s="173"/>
      <c r="J651" s="173"/>
      <c r="K651" s="173"/>
      <c r="L651" s="173"/>
      <c r="M651" s="173"/>
      <c r="N651" s="173"/>
      <c r="O651" s="173"/>
      <c r="P651" s="173"/>
      <c r="Q651" s="173"/>
      <c r="CK651" s="173"/>
      <c r="CL651" s="173"/>
      <c r="CM651" s="173"/>
      <c r="CN651" s="173"/>
      <c r="CO651" s="173"/>
      <c r="CP651" s="173"/>
      <c r="CQ651" s="173"/>
      <c r="CR651" s="173"/>
      <c r="CS651" s="173"/>
      <c r="CT651" s="173"/>
      <c r="CU651" s="173"/>
      <c r="CV651" s="173"/>
      <c r="CW651" s="173"/>
      <c r="CX651" s="173"/>
      <c r="CY651" s="173"/>
      <c r="CZ651" s="173"/>
      <c r="DA651" s="173"/>
      <c r="DB651" s="173"/>
      <c r="DC651" s="173"/>
      <c r="DD651" s="173"/>
      <c r="DE651" s="173"/>
      <c r="DF651" s="173"/>
      <c r="DG651" s="173"/>
      <c r="DH651" s="173"/>
      <c r="DI651" s="173"/>
      <c r="DJ651" s="173"/>
      <c r="DK651" s="159"/>
      <c r="DL651" s="159"/>
      <c r="DM651" s="159"/>
      <c r="DN651" s="159"/>
      <c r="DO651" s="159"/>
      <c r="DP651" s="159"/>
      <c r="DQ651" s="159"/>
      <c r="DR651" s="159"/>
      <c r="DS651" s="159"/>
      <c r="DT651" s="159"/>
      <c r="DU651" s="159"/>
      <c r="DV651" s="159"/>
      <c r="DW651" s="159"/>
      <c r="DX651" s="159"/>
    </row>
    <row r="652" spans="1:128" s="176" customFormat="1" ht="15">
      <c r="A652" s="173"/>
      <c r="B652" s="173"/>
      <c r="C652" s="174"/>
      <c r="D652" s="174"/>
      <c r="E652" s="174"/>
      <c r="F652" s="173"/>
      <c r="G652" s="173"/>
      <c r="H652" s="173"/>
      <c r="I652" s="173"/>
      <c r="J652" s="173"/>
      <c r="K652" s="173"/>
      <c r="L652" s="173"/>
      <c r="M652" s="173"/>
      <c r="N652" s="173"/>
      <c r="O652" s="173"/>
      <c r="P652" s="173"/>
      <c r="Q652" s="173"/>
      <c r="CK652" s="173"/>
      <c r="CL652" s="173"/>
      <c r="CM652" s="173"/>
      <c r="CN652" s="173"/>
      <c r="CO652" s="173"/>
      <c r="CP652" s="173"/>
      <c r="CQ652" s="173"/>
      <c r="CR652" s="173"/>
      <c r="CS652" s="173"/>
      <c r="CT652" s="173"/>
      <c r="CU652" s="173"/>
      <c r="CV652" s="173"/>
      <c r="CW652" s="173"/>
      <c r="CX652" s="173"/>
      <c r="CY652" s="173"/>
      <c r="CZ652" s="173"/>
      <c r="DA652" s="173"/>
      <c r="DB652" s="173"/>
      <c r="DC652" s="173"/>
      <c r="DD652" s="173"/>
      <c r="DE652" s="173"/>
      <c r="DF652" s="173"/>
      <c r="DG652" s="173"/>
      <c r="DH652" s="173"/>
      <c r="DI652" s="173"/>
      <c r="DJ652" s="173"/>
      <c r="DK652" s="159"/>
      <c r="DL652" s="159"/>
      <c r="DM652" s="159"/>
      <c r="DN652" s="159"/>
      <c r="DO652" s="159"/>
      <c r="DP652" s="159"/>
      <c r="DQ652" s="159"/>
      <c r="DR652" s="159"/>
      <c r="DS652" s="159"/>
      <c r="DT652" s="159"/>
      <c r="DU652" s="159"/>
      <c r="DV652" s="159"/>
      <c r="DW652" s="159"/>
      <c r="DX652" s="159"/>
    </row>
    <row r="653" spans="1:128" s="176" customFormat="1" ht="15">
      <c r="A653" s="173"/>
      <c r="B653" s="173"/>
      <c r="C653" s="174"/>
      <c r="D653" s="174"/>
      <c r="E653" s="174"/>
      <c r="F653" s="173"/>
      <c r="G653" s="173"/>
      <c r="H653" s="173"/>
      <c r="I653" s="173"/>
      <c r="J653" s="173"/>
      <c r="K653" s="173"/>
      <c r="L653" s="173"/>
      <c r="M653" s="173"/>
      <c r="N653" s="173"/>
      <c r="O653" s="173"/>
      <c r="P653" s="173"/>
      <c r="Q653" s="173"/>
      <c r="CK653" s="173"/>
      <c r="CL653" s="173"/>
      <c r="CM653" s="173"/>
      <c r="CN653" s="173"/>
      <c r="CO653" s="173"/>
      <c r="CP653" s="173"/>
      <c r="CQ653" s="173"/>
      <c r="CR653" s="173"/>
      <c r="CS653" s="173"/>
      <c r="CT653" s="173"/>
      <c r="CU653" s="173"/>
      <c r="CV653" s="173"/>
      <c r="CW653" s="173"/>
      <c r="CX653" s="173"/>
      <c r="CY653" s="173"/>
      <c r="CZ653" s="173"/>
      <c r="DA653" s="173"/>
      <c r="DB653" s="173"/>
      <c r="DC653" s="173"/>
      <c r="DD653" s="173"/>
      <c r="DE653" s="173"/>
      <c r="DF653" s="173"/>
      <c r="DG653" s="173"/>
      <c r="DH653" s="173"/>
      <c r="DI653" s="173"/>
      <c r="DJ653" s="173"/>
      <c r="DK653" s="159"/>
      <c r="DL653" s="159"/>
      <c r="DM653" s="159"/>
      <c r="DN653" s="159"/>
      <c r="DO653" s="159"/>
      <c r="DP653" s="159"/>
      <c r="DQ653" s="159"/>
      <c r="DR653" s="159"/>
      <c r="DS653" s="159"/>
      <c r="DT653" s="159"/>
      <c r="DU653" s="159"/>
      <c r="DV653" s="159"/>
      <c r="DW653" s="159"/>
      <c r="DX653" s="159"/>
    </row>
    <row r="654" spans="1:128" s="176" customFormat="1" ht="15">
      <c r="A654" s="173"/>
      <c r="B654" s="173"/>
      <c r="C654" s="174"/>
      <c r="D654" s="174"/>
      <c r="E654" s="174"/>
      <c r="F654" s="173"/>
      <c r="G654" s="173"/>
      <c r="H654" s="173"/>
      <c r="I654" s="173"/>
      <c r="J654" s="173"/>
      <c r="K654" s="173"/>
      <c r="L654" s="173"/>
      <c r="M654" s="173"/>
      <c r="N654" s="173"/>
      <c r="O654" s="173"/>
      <c r="P654" s="173"/>
      <c r="Q654" s="173"/>
      <c r="CK654" s="173"/>
      <c r="CL654" s="173"/>
      <c r="CM654" s="173"/>
      <c r="CN654" s="173"/>
      <c r="CO654" s="173"/>
      <c r="CP654" s="173"/>
      <c r="CQ654" s="173"/>
      <c r="CR654" s="173"/>
      <c r="CS654" s="173"/>
      <c r="CT654" s="173"/>
      <c r="CU654" s="173"/>
      <c r="CV654" s="173"/>
      <c r="CW654" s="173"/>
      <c r="CX654" s="173"/>
      <c r="CY654" s="173"/>
      <c r="CZ654" s="173"/>
      <c r="DA654" s="173"/>
      <c r="DB654" s="173"/>
      <c r="DC654" s="173"/>
      <c r="DD654" s="173"/>
      <c r="DE654" s="173"/>
      <c r="DF654" s="173"/>
      <c r="DG654" s="173"/>
      <c r="DH654" s="173"/>
      <c r="DI654" s="173"/>
      <c r="DJ654" s="173"/>
      <c r="DK654" s="159"/>
      <c r="DL654" s="159"/>
      <c r="DM654" s="159"/>
      <c r="DN654" s="159"/>
      <c r="DO654" s="159"/>
      <c r="DP654" s="159"/>
      <c r="DQ654" s="159"/>
      <c r="DR654" s="159"/>
      <c r="DS654" s="159"/>
      <c r="DT654" s="159"/>
      <c r="DU654" s="159"/>
      <c r="DV654" s="159"/>
      <c r="DW654" s="159"/>
      <c r="DX654" s="159"/>
    </row>
    <row r="655" spans="1:128" s="176" customFormat="1" ht="15">
      <c r="A655" s="173"/>
      <c r="B655" s="173"/>
      <c r="C655" s="174"/>
      <c r="D655" s="174"/>
      <c r="E655" s="174"/>
      <c r="F655" s="173"/>
      <c r="G655" s="173"/>
      <c r="H655" s="173"/>
      <c r="I655" s="173"/>
      <c r="J655" s="173"/>
      <c r="K655" s="173"/>
      <c r="L655" s="173"/>
      <c r="M655" s="173"/>
      <c r="N655" s="173"/>
      <c r="O655" s="173"/>
      <c r="P655" s="173"/>
      <c r="Q655" s="173"/>
      <c r="CK655" s="173"/>
      <c r="CL655" s="173"/>
      <c r="CM655" s="173"/>
      <c r="CN655" s="173"/>
      <c r="CO655" s="173"/>
      <c r="CP655" s="173"/>
      <c r="CQ655" s="173"/>
      <c r="CR655" s="173"/>
      <c r="CS655" s="173"/>
      <c r="CT655" s="173"/>
      <c r="CU655" s="173"/>
      <c r="CV655" s="173"/>
      <c r="CW655" s="173"/>
      <c r="CX655" s="173"/>
      <c r="CY655" s="173"/>
      <c r="CZ655" s="173"/>
      <c r="DA655" s="173"/>
      <c r="DB655" s="173"/>
      <c r="DC655" s="173"/>
      <c r="DD655" s="173"/>
      <c r="DE655" s="173"/>
      <c r="DF655" s="173"/>
      <c r="DG655" s="173"/>
      <c r="DH655" s="173"/>
      <c r="DI655" s="173"/>
      <c r="DJ655" s="173"/>
      <c r="DK655" s="159"/>
      <c r="DL655" s="159"/>
      <c r="DM655" s="159"/>
      <c r="DN655" s="159"/>
      <c r="DO655" s="159"/>
      <c r="DP655" s="159"/>
      <c r="DQ655" s="159"/>
      <c r="DR655" s="159"/>
      <c r="DS655" s="159"/>
      <c r="DT655" s="159"/>
      <c r="DU655" s="159"/>
      <c r="DV655" s="159"/>
      <c r="DW655" s="159"/>
      <c r="DX655" s="159"/>
    </row>
    <row r="656" spans="1:128" s="176" customFormat="1" ht="15">
      <c r="A656" s="173"/>
      <c r="B656" s="173"/>
      <c r="C656" s="174"/>
      <c r="D656" s="174"/>
      <c r="E656" s="174"/>
      <c r="F656" s="173"/>
      <c r="G656" s="173"/>
      <c r="H656" s="173"/>
      <c r="I656" s="173"/>
      <c r="J656" s="173"/>
      <c r="K656" s="173"/>
      <c r="L656" s="173"/>
      <c r="M656" s="173"/>
      <c r="N656" s="173"/>
      <c r="O656" s="173"/>
      <c r="P656" s="173"/>
      <c r="Q656" s="173"/>
      <c r="CK656" s="173"/>
      <c r="CL656" s="173"/>
      <c r="CM656" s="173"/>
      <c r="CN656" s="173"/>
      <c r="CO656" s="173"/>
      <c r="CP656" s="173"/>
      <c r="CQ656" s="173"/>
      <c r="CR656" s="173"/>
      <c r="CS656" s="173"/>
      <c r="CT656" s="173"/>
      <c r="CU656" s="173"/>
      <c r="CV656" s="173"/>
      <c r="CW656" s="173"/>
      <c r="CX656" s="173"/>
      <c r="CY656" s="173"/>
      <c r="CZ656" s="173"/>
      <c r="DA656" s="173"/>
      <c r="DB656" s="173"/>
      <c r="DC656" s="173"/>
      <c r="DD656" s="173"/>
      <c r="DE656" s="173"/>
      <c r="DF656" s="173"/>
      <c r="DG656" s="173"/>
      <c r="DH656" s="173"/>
      <c r="DI656" s="173"/>
      <c r="DJ656" s="173"/>
      <c r="DK656" s="159"/>
      <c r="DL656" s="159"/>
      <c r="DM656" s="159"/>
      <c r="DN656" s="159"/>
      <c r="DO656" s="159"/>
      <c r="DP656" s="159"/>
      <c r="DQ656" s="159"/>
      <c r="DR656" s="159"/>
      <c r="DS656" s="159"/>
      <c r="DT656" s="159"/>
      <c r="DU656" s="159"/>
      <c r="DV656" s="159"/>
      <c r="DW656" s="159"/>
      <c r="DX656" s="159"/>
    </row>
    <row r="657" spans="1:128" s="176" customFormat="1" ht="15">
      <c r="A657" s="173"/>
      <c r="B657" s="173"/>
      <c r="C657" s="174"/>
      <c r="D657" s="174"/>
      <c r="E657" s="174"/>
      <c r="F657" s="173"/>
      <c r="G657" s="173"/>
      <c r="H657" s="173"/>
      <c r="I657" s="173"/>
      <c r="J657" s="173"/>
      <c r="K657" s="173"/>
      <c r="L657" s="173"/>
      <c r="M657" s="173"/>
      <c r="N657" s="173"/>
      <c r="O657" s="173"/>
      <c r="P657" s="173"/>
      <c r="Q657" s="173"/>
      <c r="CK657" s="173"/>
      <c r="CL657" s="173"/>
      <c r="CM657" s="173"/>
      <c r="CN657" s="173"/>
      <c r="CO657" s="173"/>
      <c r="CP657" s="173"/>
      <c r="CQ657" s="173"/>
      <c r="CR657" s="173"/>
      <c r="CS657" s="173"/>
      <c r="CT657" s="173"/>
      <c r="CU657" s="173"/>
      <c r="CV657" s="173"/>
      <c r="CW657" s="173"/>
      <c r="CX657" s="173"/>
      <c r="CY657" s="173"/>
      <c r="CZ657" s="173"/>
      <c r="DA657" s="173"/>
      <c r="DB657" s="173"/>
      <c r="DC657" s="173"/>
      <c r="DD657" s="173"/>
      <c r="DE657" s="173"/>
      <c r="DF657" s="173"/>
      <c r="DG657" s="173"/>
      <c r="DH657" s="173"/>
      <c r="DI657" s="173"/>
      <c r="DJ657" s="173"/>
      <c r="DK657" s="159"/>
      <c r="DL657" s="159"/>
      <c r="DM657" s="159"/>
      <c r="DN657" s="159"/>
      <c r="DO657" s="159"/>
      <c r="DP657" s="159"/>
      <c r="DQ657" s="159"/>
      <c r="DR657" s="159"/>
      <c r="DS657" s="159"/>
      <c r="DT657" s="159"/>
      <c r="DU657" s="159"/>
      <c r="DV657" s="159"/>
      <c r="DW657" s="159"/>
      <c r="DX657" s="159"/>
    </row>
    <row r="658" spans="1:128" s="176" customFormat="1" ht="15">
      <c r="A658" s="173"/>
      <c r="B658" s="173"/>
      <c r="C658" s="174"/>
      <c r="D658" s="174"/>
      <c r="E658" s="174"/>
      <c r="F658" s="173"/>
      <c r="G658" s="173"/>
      <c r="H658" s="173"/>
      <c r="I658" s="173"/>
      <c r="J658" s="173"/>
      <c r="K658" s="173"/>
      <c r="L658" s="173"/>
      <c r="M658" s="173"/>
      <c r="N658" s="173"/>
      <c r="O658" s="173"/>
      <c r="P658" s="173"/>
      <c r="Q658" s="173"/>
      <c r="CK658" s="173"/>
      <c r="CL658" s="173"/>
      <c r="CM658" s="173"/>
      <c r="CN658" s="173"/>
      <c r="CO658" s="173"/>
      <c r="CP658" s="173"/>
      <c r="CQ658" s="173"/>
      <c r="CR658" s="173"/>
      <c r="CS658" s="173"/>
      <c r="CT658" s="173"/>
      <c r="CU658" s="173"/>
      <c r="CV658" s="173"/>
      <c r="CW658" s="173"/>
      <c r="CX658" s="173"/>
      <c r="CY658" s="173"/>
      <c r="CZ658" s="173"/>
      <c r="DA658" s="173"/>
      <c r="DB658" s="173"/>
      <c r="DC658" s="173"/>
      <c r="DD658" s="173"/>
      <c r="DE658" s="173"/>
      <c r="DF658" s="173"/>
      <c r="DG658" s="173"/>
      <c r="DH658" s="173"/>
      <c r="DI658" s="173"/>
      <c r="DJ658" s="173"/>
      <c r="DK658" s="159"/>
      <c r="DL658" s="159"/>
      <c r="DM658" s="159"/>
      <c r="DN658" s="159"/>
      <c r="DO658" s="159"/>
      <c r="DP658" s="159"/>
      <c r="DQ658" s="159"/>
      <c r="DR658" s="159"/>
      <c r="DS658" s="159"/>
      <c r="DT658" s="159"/>
      <c r="DU658" s="159"/>
      <c r="DV658" s="159"/>
      <c r="DW658" s="159"/>
      <c r="DX658" s="159"/>
    </row>
    <row r="659" spans="1:128" s="176" customFormat="1" ht="15">
      <c r="A659" s="173"/>
      <c r="B659" s="173"/>
      <c r="C659" s="174"/>
      <c r="D659" s="174"/>
      <c r="E659" s="174"/>
      <c r="F659" s="173"/>
      <c r="G659" s="173"/>
      <c r="H659" s="173"/>
      <c r="I659" s="173"/>
      <c r="J659" s="173"/>
      <c r="K659" s="173"/>
      <c r="L659" s="173"/>
      <c r="M659" s="173"/>
      <c r="N659" s="173"/>
      <c r="O659" s="173"/>
      <c r="P659" s="173"/>
      <c r="Q659" s="173"/>
      <c r="CK659" s="173"/>
      <c r="CL659" s="173"/>
      <c r="CM659" s="173"/>
      <c r="CN659" s="173"/>
      <c r="CO659" s="173"/>
      <c r="CP659" s="173"/>
      <c r="CQ659" s="173"/>
      <c r="CR659" s="173"/>
      <c r="CS659" s="173"/>
      <c r="CT659" s="173"/>
      <c r="CU659" s="173"/>
      <c r="CV659" s="173"/>
      <c r="CW659" s="173"/>
      <c r="CX659" s="173"/>
      <c r="CY659" s="173"/>
      <c r="CZ659" s="173"/>
      <c r="DA659" s="173"/>
      <c r="DB659" s="173"/>
      <c r="DC659" s="173"/>
      <c r="DD659" s="173"/>
      <c r="DE659" s="173"/>
      <c r="DF659" s="173"/>
      <c r="DG659" s="173"/>
      <c r="DH659" s="173"/>
      <c r="DI659" s="173"/>
      <c r="DJ659" s="173"/>
      <c r="DK659" s="159"/>
      <c r="DL659" s="159"/>
      <c r="DM659" s="159"/>
      <c r="DN659" s="159"/>
      <c r="DO659" s="159"/>
      <c r="DP659" s="159"/>
      <c r="DQ659" s="159"/>
      <c r="DR659" s="159"/>
      <c r="DS659" s="159"/>
      <c r="DT659" s="159"/>
      <c r="DU659" s="159"/>
      <c r="DV659" s="159"/>
      <c r="DW659" s="159"/>
      <c r="DX659" s="159"/>
    </row>
    <row r="660" spans="1:128" s="176" customFormat="1" ht="15">
      <c r="A660" s="173"/>
      <c r="B660" s="173"/>
      <c r="C660" s="174"/>
      <c r="D660" s="174"/>
      <c r="E660" s="174"/>
      <c r="F660" s="173"/>
      <c r="G660" s="173"/>
      <c r="H660" s="173"/>
      <c r="I660" s="173"/>
      <c r="J660" s="173"/>
      <c r="K660" s="173"/>
      <c r="L660" s="173"/>
      <c r="M660" s="173"/>
      <c r="N660" s="173"/>
      <c r="O660" s="173"/>
      <c r="P660" s="173"/>
      <c r="Q660" s="173"/>
      <c r="CK660" s="173"/>
      <c r="CL660" s="173"/>
      <c r="CM660" s="173"/>
      <c r="CN660" s="173"/>
      <c r="CO660" s="173"/>
      <c r="CP660" s="173"/>
      <c r="CQ660" s="173"/>
      <c r="CR660" s="173"/>
      <c r="CS660" s="173"/>
      <c r="CT660" s="173"/>
      <c r="CU660" s="173"/>
      <c r="CV660" s="173"/>
      <c r="CW660" s="173"/>
      <c r="CX660" s="173"/>
      <c r="CY660" s="173"/>
      <c r="CZ660" s="173"/>
      <c r="DA660" s="173"/>
      <c r="DB660" s="173"/>
      <c r="DC660" s="173"/>
      <c r="DD660" s="173"/>
      <c r="DE660" s="173"/>
      <c r="DF660" s="173"/>
      <c r="DG660" s="173"/>
      <c r="DH660" s="173"/>
      <c r="DI660" s="173"/>
      <c r="DJ660" s="173"/>
      <c r="DK660" s="159"/>
      <c r="DL660" s="159"/>
      <c r="DM660" s="159"/>
      <c r="DN660" s="159"/>
      <c r="DO660" s="159"/>
      <c r="DP660" s="159"/>
      <c r="DQ660" s="159"/>
      <c r="DR660" s="159"/>
      <c r="DS660" s="159"/>
      <c r="DT660" s="159"/>
      <c r="DU660" s="159"/>
      <c r="DV660" s="159"/>
      <c r="DW660" s="159"/>
      <c r="DX660" s="159"/>
    </row>
    <row r="661" spans="1:128" s="176" customFormat="1" ht="15">
      <c r="A661" s="173"/>
      <c r="B661" s="173"/>
      <c r="C661" s="174"/>
      <c r="D661" s="174"/>
      <c r="E661" s="174"/>
      <c r="F661" s="173"/>
      <c r="G661" s="173"/>
      <c r="H661" s="173"/>
      <c r="I661" s="173"/>
      <c r="J661" s="173"/>
      <c r="K661" s="173"/>
      <c r="L661" s="173"/>
      <c r="M661" s="173"/>
      <c r="N661" s="173"/>
      <c r="O661" s="173"/>
      <c r="P661" s="173"/>
      <c r="Q661" s="173"/>
      <c r="CK661" s="173"/>
      <c r="CL661" s="173"/>
      <c r="CM661" s="173"/>
      <c r="CN661" s="173"/>
      <c r="CO661" s="173"/>
      <c r="CP661" s="173"/>
      <c r="CQ661" s="173"/>
      <c r="CR661" s="173"/>
      <c r="CS661" s="173"/>
      <c r="CT661" s="173"/>
      <c r="CU661" s="173"/>
      <c r="CV661" s="173"/>
      <c r="CW661" s="173"/>
      <c r="CX661" s="173"/>
      <c r="CY661" s="173"/>
      <c r="CZ661" s="173"/>
      <c r="DA661" s="173"/>
      <c r="DB661" s="173"/>
      <c r="DC661" s="173"/>
      <c r="DD661" s="173"/>
      <c r="DE661" s="173"/>
      <c r="DF661" s="173"/>
      <c r="DG661" s="173"/>
      <c r="DH661" s="173"/>
      <c r="DI661" s="173"/>
      <c r="DJ661" s="173"/>
      <c r="DK661" s="159"/>
      <c r="DL661" s="159"/>
      <c r="DM661" s="159"/>
      <c r="DN661" s="159"/>
      <c r="DO661" s="159"/>
      <c r="DP661" s="159"/>
      <c r="DQ661" s="159"/>
      <c r="DR661" s="159"/>
      <c r="DS661" s="159"/>
      <c r="DT661" s="159"/>
      <c r="DU661" s="159"/>
      <c r="DV661" s="159"/>
      <c r="DW661" s="159"/>
      <c r="DX661" s="159"/>
    </row>
    <row r="662" spans="1:128" s="176" customFormat="1" ht="15">
      <c r="A662" s="173"/>
      <c r="B662" s="173"/>
      <c r="C662" s="174"/>
      <c r="D662" s="174"/>
      <c r="E662" s="174"/>
      <c r="F662" s="173"/>
      <c r="G662" s="173"/>
      <c r="H662" s="173"/>
      <c r="I662" s="173"/>
      <c r="J662" s="173"/>
      <c r="K662" s="173"/>
      <c r="L662" s="173"/>
      <c r="M662" s="173"/>
      <c r="N662" s="173"/>
      <c r="O662" s="173"/>
      <c r="P662" s="173"/>
      <c r="Q662" s="173"/>
      <c r="CK662" s="173"/>
      <c r="CL662" s="173"/>
      <c r="CM662" s="173"/>
      <c r="CN662" s="173"/>
      <c r="CO662" s="173"/>
      <c r="CP662" s="173"/>
      <c r="CQ662" s="173"/>
      <c r="CR662" s="173"/>
      <c r="CS662" s="173"/>
      <c r="CT662" s="173"/>
      <c r="CU662" s="173"/>
      <c r="CV662" s="173"/>
      <c r="CW662" s="173"/>
      <c r="CX662" s="173"/>
      <c r="CY662" s="173"/>
      <c r="CZ662" s="173"/>
      <c r="DA662" s="173"/>
      <c r="DB662" s="173"/>
      <c r="DC662" s="173"/>
      <c r="DD662" s="173"/>
      <c r="DE662" s="173"/>
      <c r="DF662" s="173"/>
      <c r="DG662" s="173"/>
      <c r="DH662" s="173"/>
      <c r="DI662" s="173"/>
      <c r="DJ662" s="173"/>
      <c r="DK662" s="159"/>
      <c r="DL662" s="159"/>
      <c r="DM662" s="159"/>
      <c r="DN662" s="159"/>
      <c r="DO662" s="159"/>
      <c r="DP662" s="159"/>
      <c r="DQ662" s="159"/>
      <c r="DR662" s="159"/>
      <c r="DS662" s="159"/>
      <c r="DT662" s="159"/>
      <c r="DU662" s="159"/>
      <c r="DV662" s="159"/>
      <c r="DW662" s="159"/>
      <c r="DX662" s="159"/>
    </row>
    <row r="663" spans="1:128" s="176" customFormat="1" ht="15">
      <c r="A663" s="173"/>
      <c r="B663" s="173"/>
      <c r="C663" s="174"/>
      <c r="D663" s="174"/>
      <c r="E663" s="174"/>
      <c r="F663" s="173"/>
      <c r="G663" s="173"/>
      <c r="H663" s="173"/>
      <c r="I663" s="173"/>
      <c r="J663" s="173"/>
      <c r="K663" s="173"/>
      <c r="L663" s="173"/>
      <c r="M663" s="173"/>
      <c r="N663" s="173"/>
      <c r="O663" s="173"/>
      <c r="P663" s="173"/>
      <c r="Q663" s="173"/>
      <c r="CK663" s="173"/>
      <c r="CL663" s="173"/>
      <c r="CM663" s="173"/>
      <c r="CN663" s="173"/>
      <c r="CO663" s="173"/>
      <c r="CP663" s="173"/>
      <c r="CQ663" s="173"/>
      <c r="CR663" s="173"/>
      <c r="CS663" s="173"/>
      <c r="CT663" s="173"/>
      <c r="CU663" s="173"/>
      <c r="CV663" s="173"/>
      <c r="CW663" s="173"/>
      <c r="CX663" s="173"/>
      <c r="CY663" s="173"/>
      <c r="CZ663" s="173"/>
      <c r="DA663" s="173"/>
      <c r="DB663" s="173"/>
      <c r="DC663" s="173"/>
      <c r="DD663" s="173"/>
      <c r="DE663" s="173"/>
      <c r="DF663" s="173"/>
      <c r="DG663" s="173"/>
      <c r="DH663" s="173"/>
      <c r="DI663" s="173"/>
      <c r="DJ663" s="173"/>
      <c r="DK663" s="159"/>
      <c r="DL663" s="159"/>
      <c r="DM663" s="159"/>
      <c r="DN663" s="159"/>
      <c r="DO663" s="159"/>
      <c r="DP663" s="159"/>
      <c r="DQ663" s="159"/>
      <c r="DR663" s="159"/>
      <c r="DS663" s="159"/>
      <c r="DT663" s="159"/>
      <c r="DU663" s="159"/>
      <c r="DV663" s="159"/>
      <c r="DW663" s="159"/>
      <c r="DX663" s="159"/>
    </row>
    <row r="664" spans="1:128" s="176" customFormat="1" ht="15">
      <c r="A664" s="173"/>
      <c r="B664" s="173"/>
      <c r="C664" s="174"/>
      <c r="D664" s="174"/>
      <c r="E664" s="174"/>
      <c r="F664" s="173"/>
      <c r="G664" s="173"/>
      <c r="H664" s="173"/>
      <c r="I664" s="173"/>
      <c r="J664" s="173"/>
      <c r="K664" s="173"/>
      <c r="L664" s="173"/>
      <c r="M664" s="173"/>
      <c r="N664" s="173"/>
      <c r="O664" s="173"/>
      <c r="P664" s="173"/>
      <c r="Q664" s="173"/>
      <c r="CK664" s="173"/>
      <c r="CL664" s="173"/>
      <c r="CM664" s="173"/>
      <c r="CN664" s="173"/>
      <c r="CO664" s="173"/>
      <c r="CP664" s="173"/>
      <c r="CQ664" s="173"/>
      <c r="CR664" s="173"/>
      <c r="CS664" s="173"/>
      <c r="CT664" s="173"/>
      <c r="CU664" s="173"/>
      <c r="CV664" s="173"/>
      <c r="CW664" s="173"/>
      <c r="CX664" s="173"/>
      <c r="CY664" s="173"/>
      <c r="CZ664" s="173"/>
      <c r="DA664" s="173"/>
      <c r="DB664" s="173"/>
      <c r="DC664" s="173"/>
      <c r="DD664" s="173"/>
      <c r="DE664" s="173"/>
      <c r="DF664" s="173"/>
      <c r="DG664" s="173"/>
      <c r="DH664" s="173"/>
      <c r="DI664" s="173"/>
      <c r="DJ664" s="173"/>
      <c r="DK664" s="159"/>
      <c r="DL664" s="159"/>
      <c r="DM664" s="159"/>
      <c r="DN664" s="159"/>
      <c r="DO664" s="159"/>
      <c r="DP664" s="159"/>
      <c r="DQ664" s="159"/>
      <c r="DR664" s="159"/>
      <c r="DS664" s="159"/>
      <c r="DT664" s="159"/>
      <c r="DU664" s="159"/>
      <c r="DV664" s="159"/>
      <c r="DW664" s="159"/>
      <c r="DX664" s="159"/>
    </row>
    <row r="665" spans="1:128" s="176" customFormat="1" ht="15">
      <c r="A665" s="173"/>
      <c r="B665" s="173"/>
      <c r="C665" s="174"/>
      <c r="D665" s="174"/>
      <c r="E665" s="174"/>
      <c r="F665" s="173"/>
      <c r="G665" s="173"/>
      <c r="H665" s="173"/>
      <c r="I665" s="173"/>
      <c r="J665" s="173"/>
      <c r="K665" s="173"/>
      <c r="L665" s="173"/>
      <c r="M665" s="173"/>
      <c r="N665" s="173"/>
      <c r="O665" s="173"/>
      <c r="P665" s="173"/>
      <c r="Q665" s="173"/>
      <c r="CK665" s="173"/>
      <c r="CL665" s="173"/>
      <c r="CM665" s="173"/>
      <c r="CN665" s="173"/>
      <c r="CO665" s="173"/>
      <c r="CP665" s="173"/>
      <c r="CQ665" s="173"/>
      <c r="CR665" s="173"/>
      <c r="CS665" s="173"/>
      <c r="CT665" s="173"/>
      <c r="CU665" s="173"/>
      <c r="CV665" s="173"/>
      <c r="CW665" s="173"/>
      <c r="CX665" s="173"/>
      <c r="CY665" s="173"/>
      <c r="CZ665" s="173"/>
      <c r="DA665" s="173"/>
      <c r="DB665" s="173"/>
      <c r="DC665" s="173"/>
      <c r="DD665" s="173"/>
      <c r="DE665" s="173"/>
      <c r="DF665" s="173"/>
      <c r="DG665" s="173"/>
      <c r="DH665" s="173"/>
      <c r="DI665" s="173"/>
      <c r="DJ665" s="173"/>
      <c r="DK665" s="159"/>
      <c r="DL665" s="159"/>
      <c r="DM665" s="159"/>
      <c r="DN665" s="159"/>
      <c r="DO665" s="159"/>
      <c r="DP665" s="159"/>
      <c r="DQ665" s="159"/>
      <c r="DR665" s="159"/>
      <c r="DS665" s="159"/>
      <c r="DT665" s="159"/>
      <c r="DU665" s="159"/>
      <c r="DV665" s="159"/>
      <c r="DW665" s="159"/>
      <c r="DX665" s="159"/>
    </row>
    <row r="666" spans="1:128" s="176" customFormat="1" ht="15">
      <c r="A666" s="173"/>
      <c r="B666" s="173"/>
      <c r="C666" s="174"/>
      <c r="D666" s="174"/>
      <c r="E666" s="174"/>
      <c r="F666" s="173"/>
      <c r="G666" s="173"/>
      <c r="H666" s="173"/>
      <c r="I666" s="173"/>
      <c r="J666" s="173"/>
      <c r="K666" s="173"/>
      <c r="L666" s="173"/>
      <c r="M666" s="173"/>
      <c r="N666" s="173"/>
      <c r="O666" s="173"/>
      <c r="P666" s="173"/>
      <c r="Q666" s="173"/>
      <c r="CK666" s="173"/>
      <c r="CL666" s="173"/>
      <c r="CM666" s="173"/>
      <c r="CN666" s="173"/>
      <c r="CO666" s="173"/>
      <c r="CP666" s="173"/>
      <c r="CQ666" s="173"/>
      <c r="CR666" s="173"/>
      <c r="CS666" s="173"/>
      <c r="CT666" s="173"/>
      <c r="CU666" s="173"/>
      <c r="CV666" s="173"/>
      <c r="CW666" s="173"/>
      <c r="CX666" s="173"/>
      <c r="CY666" s="173"/>
      <c r="CZ666" s="173"/>
      <c r="DA666" s="173"/>
      <c r="DB666" s="173"/>
      <c r="DC666" s="173"/>
      <c r="DD666" s="173"/>
      <c r="DE666" s="173"/>
      <c r="DF666" s="173"/>
      <c r="DG666" s="173"/>
      <c r="DH666" s="173"/>
      <c r="DI666" s="173"/>
      <c r="DJ666" s="173"/>
      <c r="DK666" s="159"/>
      <c r="DL666" s="159"/>
      <c r="DM666" s="159"/>
      <c r="DN666" s="159"/>
      <c r="DO666" s="159"/>
      <c r="DP666" s="159"/>
      <c r="DQ666" s="159"/>
      <c r="DR666" s="159"/>
      <c r="DS666" s="159"/>
      <c r="DT666" s="159"/>
      <c r="DU666" s="159"/>
      <c r="DV666" s="159"/>
      <c r="DW666" s="159"/>
      <c r="DX666" s="159"/>
    </row>
    <row r="667" spans="1:128" s="176" customFormat="1" ht="15">
      <c r="A667" s="173"/>
      <c r="B667" s="173"/>
      <c r="C667" s="174"/>
      <c r="D667" s="174"/>
      <c r="E667" s="174"/>
      <c r="F667" s="173"/>
      <c r="G667" s="173"/>
      <c r="H667" s="173"/>
      <c r="I667" s="173"/>
      <c r="J667" s="173"/>
      <c r="K667" s="173"/>
      <c r="L667" s="173"/>
      <c r="M667" s="173"/>
      <c r="N667" s="173"/>
      <c r="O667" s="173"/>
      <c r="P667" s="173"/>
      <c r="Q667" s="173"/>
      <c r="CK667" s="173"/>
      <c r="CL667" s="173"/>
      <c r="CM667" s="173"/>
      <c r="CN667" s="173"/>
      <c r="CO667" s="173"/>
      <c r="CP667" s="173"/>
      <c r="CQ667" s="173"/>
      <c r="CR667" s="173"/>
      <c r="CS667" s="173"/>
      <c r="CT667" s="173"/>
      <c r="CU667" s="173"/>
      <c r="CV667" s="173"/>
      <c r="CW667" s="173"/>
      <c r="CX667" s="173"/>
      <c r="CY667" s="173"/>
      <c r="CZ667" s="173"/>
      <c r="DA667" s="173"/>
      <c r="DB667" s="173"/>
      <c r="DC667" s="173"/>
      <c r="DD667" s="173"/>
      <c r="DE667" s="173"/>
      <c r="DF667" s="173"/>
      <c r="DG667" s="173"/>
      <c r="DH667" s="173"/>
      <c r="DI667" s="173"/>
      <c r="DJ667" s="173"/>
      <c r="DK667" s="159"/>
      <c r="DL667" s="159"/>
      <c r="DM667" s="159"/>
      <c r="DN667" s="159"/>
      <c r="DO667" s="159"/>
      <c r="DP667" s="159"/>
      <c r="DQ667" s="159"/>
      <c r="DR667" s="159"/>
      <c r="DS667" s="159"/>
      <c r="DT667" s="159"/>
      <c r="DU667" s="159"/>
      <c r="DV667" s="159"/>
      <c r="DW667" s="159"/>
      <c r="DX667" s="159"/>
    </row>
    <row r="668" spans="1:128" s="176" customFormat="1" ht="15">
      <c r="A668" s="173"/>
      <c r="B668" s="173"/>
      <c r="C668" s="174"/>
      <c r="D668" s="174"/>
      <c r="E668" s="174"/>
      <c r="F668" s="173"/>
      <c r="G668" s="173"/>
      <c r="H668" s="173"/>
      <c r="I668" s="173"/>
      <c r="J668" s="173"/>
      <c r="K668" s="173"/>
      <c r="L668" s="173"/>
      <c r="M668" s="173"/>
      <c r="N668" s="173"/>
      <c r="O668" s="173"/>
      <c r="P668" s="173"/>
      <c r="Q668" s="173"/>
      <c r="CK668" s="173"/>
      <c r="CL668" s="173"/>
      <c r="CM668" s="173"/>
      <c r="CN668" s="173"/>
      <c r="CO668" s="173"/>
      <c r="CP668" s="173"/>
      <c r="CQ668" s="173"/>
      <c r="CR668" s="173"/>
      <c r="CS668" s="173"/>
      <c r="CT668" s="173"/>
      <c r="CU668" s="173"/>
      <c r="CV668" s="173"/>
      <c r="CW668" s="173"/>
      <c r="CX668" s="173"/>
      <c r="CY668" s="173"/>
      <c r="CZ668" s="173"/>
      <c r="DA668" s="173"/>
      <c r="DB668" s="173"/>
      <c r="DC668" s="173"/>
      <c r="DD668" s="173"/>
      <c r="DE668" s="173"/>
      <c r="DF668" s="173"/>
      <c r="DG668" s="173"/>
      <c r="DH668" s="173"/>
      <c r="DI668" s="173"/>
      <c r="DJ668" s="173"/>
      <c r="DK668" s="159"/>
      <c r="DL668" s="159"/>
      <c r="DM668" s="159"/>
      <c r="DN668" s="159"/>
      <c r="DO668" s="159"/>
      <c r="DP668" s="159"/>
      <c r="DQ668" s="159"/>
      <c r="DR668" s="159"/>
      <c r="DS668" s="159"/>
      <c r="DT668" s="159"/>
      <c r="DU668" s="159"/>
      <c r="DV668" s="159"/>
      <c r="DW668" s="159"/>
      <c r="DX668" s="159"/>
    </row>
    <row r="669" spans="1:128" s="176" customFormat="1" ht="15">
      <c r="A669" s="173"/>
      <c r="B669" s="173"/>
      <c r="C669" s="174"/>
      <c r="D669" s="174"/>
      <c r="E669" s="174"/>
      <c r="F669" s="173"/>
      <c r="G669" s="173"/>
      <c r="H669" s="173"/>
      <c r="I669" s="173"/>
      <c r="J669" s="173"/>
      <c r="K669" s="173"/>
      <c r="L669" s="173"/>
      <c r="M669" s="173"/>
      <c r="N669" s="173"/>
      <c r="O669" s="173"/>
      <c r="P669" s="173"/>
      <c r="Q669" s="173"/>
      <c r="CK669" s="173"/>
      <c r="CL669" s="173"/>
      <c r="CM669" s="173"/>
      <c r="CN669" s="173"/>
      <c r="CO669" s="173"/>
      <c r="CP669" s="173"/>
      <c r="CQ669" s="173"/>
      <c r="CR669" s="173"/>
      <c r="CS669" s="173"/>
      <c r="CT669" s="173"/>
      <c r="CU669" s="173"/>
      <c r="CV669" s="173"/>
      <c r="CW669" s="173"/>
      <c r="CX669" s="173"/>
      <c r="CY669" s="173"/>
      <c r="CZ669" s="173"/>
      <c r="DA669" s="173"/>
      <c r="DB669" s="173"/>
      <c r="DC669" s="173"/>
      <c r="DD669" s="173"/>
      <c r="DE669" s="173"/>
      <c r="DF669" s="173"/>
      <c r="DG669" s="173"/>
      <c r="DH669" s="173"/>
      <c r="DI669" s="173"/>
      <c r="DJ669" s="173"/>
      <c r="DK669" s="159"/>
      <c r="DL669" s="159"/>
      <c r="DM669" s="159"/>
      <c r="DN669" s="159"/>
      <c r="DO669" s="159"/>
      <c r="DP669" s="159"/>
      <c r="DQ669" s="159"/>
      <c r="DR669" s="159"/>
      <c r="DS669" s="159"/>
      <c r="DT669" s="159"/>
      <c r="DU669" s="159"/>
      <c r="DV669" s="159"/>
      <c r="DW669" s="159"/>
      <c r="DX669" s="159"/>
    </row>
    <row r="670" spans="1:128" s="176" customFormat="1" ht="15">
      <c r="A670" s="173"/>
      <c r="B670" s="173"/>
      <c r="C670" s="174"/>
      <c r="D670" s="174"/>
      <c r="E670" s="174"/>
      <c r="F670" s="173"/>
      <c r="G670" s="173"/>
      <c r="H670" s="173"/>
      <c r="I670" s="173"/>
      <c r="J670" s="173"/>
      <c r="K670" s="173"/>
      <c r="L670" s="173"/>
      <c r="M670" s="173"/>
      <c r="N670" s="173"/>
      <c r="O670" s="173"/>
      <c r="P670" s="173"/>
      <c r="Q670" s="173"/>
      <c r="CK670" s="173"/>
      <c r="CL670" s="173"/>
      <c r="CM670" s="173"/>
      <c r="CN670" s="173"/>
      <c r="CO670" s="173"/>
      <c r="CP670" s="173"/>
      <c r="CQ670" s="173"/>
      <c r="CR670" s="173"/>
      <c r="CS670" s="173"/>
      <c r="CT670" s="173"/>
      <c r="CU670" s="173"/>
      <c r="CV670" s="173"/>
      <c r="CW670" s="173"/>
      <c r="CX670" s="173"/>
      <c r="CY670" s="173"/>
      <c r="CZ670" s="173"/>
      <c r="DA670" s="173"/>
      <c r="DB670" s="173"/>
      <c r="DC670" s="173"/>
      <c r="DD670" s="173"/>
      <c r="DE670" s="173"/>
      <c r="DF670" s="173"/>
      <c r="DG670" s="173"/>
      <c r="DH670" s="173"/>
      <c r="DI670" s="173"/>
      <c r="DJ670" s="173"/>
      <c r="DK670" s="159"/>
      <c r="DL670" s="159"/>
      <c r="DM670" s="159"/>
      <c r="DN670" s="159"/>
      <c r="DO670" s="159"/>
      <c r="DP670" s="159"/>
      <c r="DQ670" s="159"/>
      <c r="DR670" s="159"/>
      <c r="DS670" s="159"/>
      <c r="DT670" s="159"/>
      <c r="DU670" s="159"/>
      <c r="DV670" s="159"/>
      <c r="DW670" s="159"/>
      <c r="DX670" s="159"/>
    </row>
    <row r="671" spans="1:128" s="176" customFormat="1" ht="15">
      <c r="A671" s="173"/>
      <c r="B671" s="173"/>
      <c r="C671" s="174"/>
      <c r="D671" s="174"/>
      <c r="E671" s="174"/>
      <c r="F671" s="173"/>
      <c r="G671" s="173"/>
      <c r="H671" s="173"/>
      <c r="I671" s="173"/>
      <c r="J671" s="173"/>
      <c r="K671" s="173"/>
      <c r="L671" s="173"/>
      <c r="M671" s="173"/>
      <c r="N671" s="173"/>
      <c r="O671" s="173"/>
      <c r="P671" s="173"/>
      <c r="Q671" s="173"/>
      <c r="CK671" s="173"/>
      <c r="CL671" s="173"/>
      <c r="CM671" s="173"/>
      <c r="CN671" s="173"/>
      <c r="CO671" s="173"/>
      <c r="CP671" s="173"/>
      <c r="CQ671" s="173"/>
      <c r="CR671" s="173"/>
      <c r="CS671" s="173"/>
      <c r="CT671" s="173"/>
      <c r="CU671" s="173"/>
      <c r="CV671" s="173"/>
      <c r="CW671" s="173"/>
      <c r="CX671" s="173"/>
      <c r="CY671" s="173"/>
      <c r="CZ671" s="173"/>
      <c r="DA671" s="173"/>
      <c r="DB671" s="173"/>
      <c r="DC671" s="173"/>
      <c r="DD671" s="173"/>
      <c r="DE671" s="173"/>
      <c r="DF671" s="173"/>
      <c r="DG671" s="173"/>
      <c r="DH671" s="173"/>
      <c r="DI671" s="173"/>
      <c r="DJ671" s="173"/>
      <c r="DK671" s="159"/>
      <c r="DL671" s="159"/>
      <c r="DM671" s="159"/>
      <c r="DN671" s="159"/>
      <c r="DO671" s="159"/>
      <c r="DP671" s="159"/>
      <c r="DQ671" s="159"/>
      <c r="DR671" s="159"/>
      <c r="DS671" s="159"/>
      <c r="DT671" s="159"/>
      <c r="DU671" s="159"/>
      <c r="DV671" s="159"/>
      <c r="DW671" s="159"/>
      <c r="DX671" s="159"/>
    </row>
    <row r="672" spans="1:128" s="176" customFormat="1" ht="15">
      <c r="A672" s="173"/>
      <c r="B672" s="173"/>
      <c r="C672" s="174"/>
      <c r="D672" s="174"/>
      <c r="E672" s="174"/>
      <c r="F672" s="173"/>
      <c r="G672" s="173"/>
      <c r="H672" s="173"/>
      <c r="I672" s="173"/>
      <c r="J672" s="173"/>
      <c r="K672" s="173"/>
      <c r="L672" s="173"/>
      <c r="M672" s="173"/>
      <c r="N672" s="173"/>
      <c r="O672" s="173"/>
      <c r="P672" s="173"/>
      <c r="Q672" s="173"/>
      <c r="CK672" s="173"/>
      <c r="CL672" s="173"/>
      <c r="CM672" s="173"/>
      <c r="CN672" s="173"/>
      <c r="CO672" s="173"/>
      <c r="CP672" s="173"/>
      <c r="CQ672" s="173"/>
      <c r="CR672" s="173"/>
      <c r="CS672" s="173"/>
      <c r="CT672" s="173"/>
      <c r="CU672" s="173"/>
      <c r="CV672" s="173"/>
      <c r="CW672" s="173"/>
      <c r="CX672" s="173"/>
      <c r="CY672" s="173"/>
      <c r="CZ672" s="173"/>
      <c r="DA672" s="173"/>
      <c r="DB672" s="173"/>
      <c r="DC672" s="173"/>
      <c r="DD672" s="173"/>
      <c r="DE672" s="173"/>
      <c r="DF672" s="173"/>
      <c r="DG672" s="173"/>
      <c r="DH672" s="173"/>
      <c r="DI672" s="173"/>
      <c r="DJ672" s="173"/>
      <c r="DK672" s="159"/>
      <c r="DL672" s="159"/>
      <c r="DM672" s="159"/>
      <c r="DN672" s="159"/>
      <c r="DO672" s="159"/>
      <c r="DP672" s="159"/>
      <c r="DQ672" s="159"/>
      <c r="DR672" s="159"/>
      <c r="DS672" s="159"/>
      <c r="DT672" s="159"/>
      <c r="DU672" s="159"/>
      <c r="DV672" s="159"/>
      <c r="DW672" s="159"/>
      <c r="DX672" s="159"/>
    </row>
    <row r="673" spans="1:128" s="176" customFormat="1" ht="15">
      <c r="A673" s="173"/>
      <c r="B673" s="173"/>
      <c r="C673" s="174"/>
      <c r="D673" s="174"/>
      <c r="E673" s="174"/>
      <c r="F673" s="173"/>
      <c r="G673" s="173"/>
      <c r="H673" s="173"/>
      <c r="I673" s="173"/>
      <c r="J673" s="173"/>
      <c r="K673" s="173"/>
      <c r="L673" s="173"/>
      <c r="M673" s="173"/>
      <c r="N673" s="173"/>
      <c r="O673" s="173"/>
      <c r="P673" s="173"/>
      <c r="Q673" s="173"/>
      <c r="CK673" s="173"/>
      <c r="CL673" s="173"/>
      <c r="CM673" s="173"/>
      <c r="CN673" s="173"/>
      <c r="CO673" s="173"/>
      <c r="CP673" s="173"/>
      <c r="CQ673" s="173"/>
      <c r="CR673" s="173"/>
      <c r="CS673" s="173"/>
      <c r="CT673" s="173"/>
      <c r="CU673" s="173"/>
      <c r="CV673" s="173"/>
      <c r="CW673" s="173"/>
      <c r="CX673" s="173"/>
      <c r="CY673" s="173"/>
      <c r="CZ673" s="173"/>
      <c r="DA673" s="173"/>
      <c r="DB673" s="173"/>
      <c r="DC673" s="173"/>
      <c r="DD673" s="173"/>
      <c r="DE673" s="173"/>
      <c r="DF673" s="173"/>
      <c r="DG673" s="173"/>
      <c r="DH673" s="173"/>
      <c r="DI673" s="173"/>
      <c r="DJ673" s="173"/>
      <c r="DK673" s="159"/>
      <c r="DL673" s="159"/>
      <c r="DM673" s="159"/>
      <c r="DN673" s="159"/>
      <c r="DO673" s="159"/>
      <c r="DP673" s="159"/>
      <c r="DQ673" s="159"/>
      <c r="DR673" s="159"/>
      <c r="DS673" s="159"/>
      <c r="DT673" s="159"/>
      <c r="DU673" s="159"/>
      <c r="DV673" s="159"/>
      <c r="DW673" s="159"/>
      <c r="DX673" s="159"/>
    </row>
    <row r="674" spans="1:128" s="176" customFormat="1" ht="15">
      <c r="A674" s="173"/>
      <c r="B674" s="173"/>
      <c r="C674" s="174"/>
      <c r="D674" s="174"/>
      <c r="E674" s="174"/>
      <c r="F674" s="173"/>
      <c r="G674" s="173"/>
      <c r="H674" s="173"/>
      <c r="I674" s="173"/>
      <c r="J674" s="173"/>
      <c r="K674" s="173"/>
      <c r="L674" s="173"/>
      <c r="M674" s="173"/>
      <c r="N674" s="173"/>
      <c r="O674" s="173"/>
      <c r="P674" s="173"/>
      <c r="Q674" s="173"/>
      <c r="CK674" s="173"/>
      <c r="CL674" s="173"/>
      <c r="CM674" s="173"/>
      <c r="CN674" s="173"/>
      <c r="CO674" s="173"/>
      <c r="CP674" s="173"/>
      <c r="CQ674" s="173"/>
      <c r="CR674" s="173"/>
      <c r="CS674" s="173"/>
      <c r="CT674" s="173"/>
      <c r="CU674" s="173"/>
      <c r="CV674" s="173"/>
      <c r="CW674" s="173"/>
      <c r="CX674" s="173"/>
      <c r="CY674" s="173"/>
      <c r="CZ674" s="173"/>
      <c r="DA674" s="173"/>
      <c r="DB674" s="173"/>
      <c r="DC674" s="173"/>
      <c r="DD674" s="173"/>
      <c r="DE674" s="173"/>
      <c r="DF674" s="173"/>
      <c r="DG674" s="173"/>
      <c r="DH674" s="173"/>
      <c r="DI674" s="173"/>
      <c r="DJ674" s="173"/>
      <c r="DK674" s="159"/>
      <c r="DL674" s="159"/>
      <c r="DM674" s="159"/>
      <c r="DN674" s="159"/>
      <c r="DO674" s="159"/>
      <c r="DP674" s="159"/>
      <c r="DQ674" s="159"/>
      <c r="DR674" s="159"/>
      <c r="DS674" s="159"/>
      <c r="DT674" s="159"/>
      <c r="DU674" s="159"/>
      <c r="DV674" s="159"/>
      <c r="DW674" s="159"/>
      <c r="DX674" s="159"/>
    </row>
    <row r="675" spans="1:128" s="176" customFormat="1" ht="15">
      <c r="A675" s="173"/>
      <c r="B675" s="173"/>
      <c r="C675" s="174"/>
      <c r="D675" s="174"/>
      <c r="E675" s="174"/>
      <c r="F675" s="173"/>
      <c r="G675" s="173"/>
      <c r="H675" s="173"/>
      <c r="I675" s="173"/>
      <c r="J675" s="173"/>
      <c r="K675" s="173"/>
      <c r="L675" s="173"/>
      <c r="M675" s="173"/>
      <c r="N675" s="173"/>
      <c r="O675" s="173"/>
      <c r="P675" s="173"/>
      <c r="Q675" s="173"/>
      <c r="CK675" s="173"/>
      <c r="CL675" s="173"/>
      <c r="CM675" s="173"/>
      <c r="CN675" s="173"/>
      <c r="CO675" s="173"/>
      <c r="CP675" s="173"/>
      <c r="CQ675" s="173"/>
      <c r="CR675" s="173"/>
      <c r="CS675" s="173"/>
      <c r="CT675" s="173"/>
      <c r="CU675" s="173"/>
      <c r="CV675" s="173"/>
      <c r="CW675" s="173"/>
      <c r="CX675" s="173"/>
      <c r="CY675" s="173"/>
      <c r="CZ675" s="173"/>
      <c r="DA675" s="173"/>
      <c r="DB675" s="173"/>
      <c r="DC675" s="173"/>
      <c r="DD675" s="173"/>
      <c r="DE675" s="173"/>
      <c r="DF675" s="173"/>
      <c r="DG675" s="173"/>
      <c r="DH675" s="173"/>
      <c r="DI675" s="173"/>
      <c r="DJ675" s="173"/>
      <c r="DK675" s="159"/>
      <c r="DL675" s="159"/>
      <c r="DM675" s="159"/>
      <c r="DN675" s="159"/>
      <c r="DO675" s="159"/>
      <c r="DP675" s="159"/>
      <c r="DQ675" s="159"/>
      <c r="DR675" s="159"/>
      <c r="DS675" s="159"/>
      <c r="DT675" s="159"/>
      <c r="DU675" s="159"/>
      <c r="DV675" s="159"/>
      <c r="DW675" s="159"/>
      <c r="DX675" s="159"/>
    </row>
    <row r="676" spans="1:128" s="176" customFormat="1" ht="15">
      <c r="A676" s="173"/>
      <c r="B676" s="173"/>
      <c r="C676" s="174"/>
      <c r="D676" s="174"/>
      <c r="E676" s="174"/>
      <c r="F676" s="173"/>
      <c r="G676" s="173"/>
      <c r="H676" s="173"/>
      <c r="I676" s="173"/>
      <c r="J676" s="173"/>
      <c r="K676" s="173"/>
      <c r="L676" s="173"/>
      <c r="M676" s="173"/>
      <c r="N676" s="173"/>
      <c r="O676" s="173"/>
      <c r="P676" s="173"/>
      <c r="Q676" s="173"/>
      <c r="CK676" s="173"/>
      <c r="CL676" s="173"/>
      <c r="CM676" s="173"/>
      <c r="CN676" s="173"/>
      <c r="CO676" s="173"/>
      <c r="CP676" s="173"/>
      <c r="CQ676" s="173"/>
      <c r="CR676" s="173"/>
      <c r="CS676" s="173"/>
      <c r="CT676" s="173"/>
      <c r="CU676" s="173"/>
      <c r="CV676" s="173"/>
      <c r="CW676" s="173"/>
      <c r="CX676" s="173"/>
      <c r="CY676" s="173"/>
      <c r="CZ676" s="173"/>
      <c r="DA676" s="173"/>
      <c r="DB676" s="173"/>
      <c r="DC676" s="173"/>
      <c r="DD676" s="173"/>
      <c r="DE676" s="173"/>
      <c r="DF676" s="173"/>
      <c r="DG676" s="173"/>
      <c r="DH676" s="173"/>
      <c r="DI676" s="173"/>
      <c r="DJ676" s="173"/>
      <c r="DK676" s="159"/>
      <c r="DL676" s="159"/>
      <c r="DM676" s="159"/>
      <c r="DN676" s="159"/>
      <c r="DO676" s="159"/>
      <c r="DP676" s="159"/>
      <c r="DQ676" s="159"/>
      <c r="DR676" s="159"/>
      <c r="DS676" s="159"/>
      <c r="DT676" s="159"/>
      <c r="DU676" s="159"/>
      <c r="DV676" s="159"/>
      <c r="DW676" s="159"/>
      <c r="DX676" s="159"/>
    </row>
    <row r="677" spans="1:128" s="176" customFormat="1" ht="15">
      <c r="A677" s="173"/>
      <c r="B677" s="173"/>
      <c r="C677" s="174"/>
      <c r="D677" s="174"/>
      <c r="E677" s="174"/>
      <c r="F677" s="173"/>
      <c r="G677" s="173"/>
      <c r="H677" s="173"/>
      <c r="I677" s="173"/>
      <c r="J677" s="173"/>
      <c r="K677" s="173"/>
      <c r="L677" s="173"/>
      <c r="M677" s="173"/>
      <c r="N677" s="173"/>
      <c r="O677" s="173"/>
      <c r="P677" s="173"/>
      <c r="Q677" s="173"/>
      <c r="CK677" s="173"/>
      <c r="CL677" s="173"/>
      <c r="CM677" s="173"/>
      <c r="CN677" s="173"/>
      <c r="CO677" s="173"/>
      <c r="CP677" s="173"/>
      <c r="CQ677" s="173"/>
      <c r="CR677" s="173"/>
      <c r="CS677" s="173"/>
      <c r="CT677" s="173"/>
      <c r="CU677" s="173"/>
      <c r="CV677" s="173"/>
      <c r="CW677" s="173"/>
      <c r="CX677" s="173"/>
      <c r="CY677" s="173"/>
      <c r="CZ677" s="173"/>
      <c r="DA677" s="173"/>
      <c r="DB677" s="173"/>
      <c r="DC677" s="173"/>
      <c r="DD677" s="173"/>
      <c r="DE677" s="173"/>
      <c r="DF677" s="173"/>
      <c r="DG677" s="173"/>
      <c r="DH677" s="173"/>
      <c r="DI677" s="173"/>
      <c r="DJ677" s="173"/>
      <c r="DK677" s="159"/>
      <c r="DL677" s="159"/>
      <c r="DM677" s="159"/>
      <c r="DN677" s="159"/>
      <c r="DO677" s="159"/>
      <c r="DP677" s="159"/>
      <c r="DQ677" s="159"/>
      <c r="DR677" s="159"/>
      <c r="DS677" s="159"/>
      <c r="DT677" s="159"/>
      <c r="DU677" s="159"/>
      <c r="DV677" s="159"/>
      <c r="DW677" s="159"/>
      <c r="DX677" s="159"/>
    </row>
    <row r="678" spans="1:128" s="176" customFormat="1" ht="15">
      <c r="A678" s="173"/>
      <c r="B678" s="173"/>
      <c r="C678" s="174"/>
      <c r="D678" s="174"/>
      <c r="E678" s="174"/>
      <c r="F678" s="173"/>
      <c r="G678" s="173"/>
      <c r="H678" s="173"/>
      <c r="I678" s="173"/>
      <c r="J678" s="173"/>
      <c r="K678" s="173"/>
      <c r="L678" s="173"/>
      <c r="M678" s="173"/>
      <c r="N678" s="173"/>
      <c r="O678" s="173"/>
      <c r="P678" s="173"/>
      <c r="Q678" s="173"/>
      <c r="CK678" s="173"/>
      <c r="CL678" s="173"/>
      <c r="CM678" s="173"/>
      <c r="CN678" s="173"/>
      <c r="CO678" s="173"/>
      <c r="CP678" s="173"/>
      <c r="CQ678" s="173"/>
      <c r="CR678" s="173"/>
      <c r="CS678" s="173"/>
      <c r="CT678" s="173"/>
      <c r="CU678" s="173"/>
      <c r="CV678" s="173"/>
      <c r="CW678" s="173"/>
      <c r="CX678" s="173"/>
      <c r="CY678" s="173"/>
      <c r="CZ678" s="173"/>
      <c r="DA678" s="173"/>
      <c r="DB678" s="173"/>
      <c r="DC678" s="173"/>
      <c r="DD678" s="173"/>
      <c r="DE678" s="173"/>
      <c r="DF678" s="173"/>
      <c r="DG678" s="173"/>
      <c r="DH678" s="173"/>
      <c r="DI678" s="173"/>
      <c r="DJ678" s="173"/>
      <c r="DK678" s="159"/>
      <c r="DL678" s="159"/>
      <c r="DM678" s="159"/>
      <c r="DN678" s="159"/>
      <c r="DO678" s="159"/>
      <c r="DP678" s="159"/>
      <c r="DQ678" s="159"/>
      <c r="DR678" s="159"/>
      <c r="DS678" s="159"/>
      <c r="DT678" s="159"/>
      <c r="DU678" s="159"/>
      <c r="DV678" s="159"/>
      <c r="DW678" s="159"/>
      <c r="DX678" s="159"/>
    </row>
    <row r="679" spans="1:128" s="176" customFormat="1" ht="15">
      <c r="A679" s="173"/>
      <c r="B679" s="173"/>
      <c r="C679" s="174"/>
      <c r="D679" s="174"/>
      <c r="E679" s="174"/>
      <c r="F679" s="173"/>
      <c r="G679" s="173"/>
      <c r="H679" s="173"/>
      <c r="I679" s="173"/>
      <c r="J679" s="173"/>
      <c r="K679" s="173"/>
      <c r="L679" s="173"/>
      <c r="M679" s="173"/>
      <c r="N679" s="173"/>
      <c r="O679" s="173"/>
      <c r="P679" s="173"/>
      <c r="Q679" s="173"/>
      <c r="CK679" s="173"/>
      <c r="CL679" s="173"/>
      <c r="CM679" s="173"/>
      <c r="CN679" s="173"/>
      <c r="CO679" s="173"/>
      <c r="CP679" s="173"/>
      <c r="CQ679" s="173"/>
      <c r="CR679" s="173"/>
      <c r="CS679" s="173"/>
      <c r="CT679" s="173"/>
      <c r="CU679" s="173"/>
      <c r="CV679" s="173"/>
      <c r="CW679" s="173"/>
      <c r="CX679" s="173"/>
      <c r="CY679" s="173"/>
      <c r="CZ679" s="173"/>
      <c r="DA679" s="173"/>
      <c r="DB679" s="173"/>
      <c r="DC679" s="173"/>
      <c r="DD679" s="173"/>
      <c r="DE679" s="173"/>
      <c r="DF679" s="173"/>
      <c r="DG679" s="173"/>
      <c r="DH679" s="173"/>
      <c r="DI679" s="173"/>
      <c r="DJ679" s="173"/>
      <c r="DK679" s="159"/>
      <c r="DL679" s="159"/>
      <c r="DM679" s="159"/>
      <c r="DN679" s="159"/>
      <c r="DO679" s="159"/>
      <c r="DP679" s="159"/>
      <c r="DQ679" s="159"/>
      <c r="DR679" s="159"/>
      <c r="DS679" s="159"/>
      <c r="DT679" s="159"/>
      <c r="DU679" s="159"/>
      <c r="DV679" s="159"/>
      <c r="DW679" s="159"/>
      <c r="DX679" s="159"/>
    </row>
    <row r="680" spans="1:128" s="176" customFormat="1" ht="15">
      <c r="A680" s="173"/>
      <c r="B680" s="173"/>
      <c r="C680" s="174"/>
      <c r="D680" s="174"/>
      <c r="E680" s="174"/>
      <c r="F680" s="173"/>
      <c r="G680" s="173"/>
      <c r="H680" s="173"/>
      <c r="I680" s="173"/>
      <c r="J680" s="173"/>
      <c r="K680" s="173"/>
      <c r="L680" s="173"/>
      <c r="M680" s="173"/>
      <c r="N680" s="173"/>
      <c r="O680" s="173"/>
      <c r="P680" s="173"/>
      <c r="Q680" s="173"/>
      <c r="CK680" s="173"/>
      <c r="CL680" s="173"/>
      <c r="CM680" s="173"/>
      <c r="CN680" s="173"/>
      <c r="CO680" s="173"/>
      <c r="CP680" s="173"/>
      <c r="CQ680" s="173"/>
      <c r="CR680" s="173"/>
      <c r="CS680" s="173"/>
      <c r="CT680" s="173"/>
      <c r="CU680" s="173"/>
      <c r="CV680" s="173"/>
      <c r="CW680" s="173"/>
      <c r="CX680" s="173"/>
      <c r="CY680" s="173"/>
      <c r="CZ680" s="173"/>
      <c r="DA680" s="173"/>
      <c r="DB680" s="173"/>
      <c r="DC680" s="173"/>
      <c r="DD680" s="173"/>
      <c r="DE680" s="173"/>
      <c r="DF680" s="173"/>
      <c r="DG680" s="173"/>
      <c r="DH680" s="173"/>
      <c r="DI680" s="173"/>
      <c r="DJ680" s="173"/>
      <c r="DK680" s="159"/>
      <c r="DL680" s="159"/>
      <c r="DM680" s="159"/>
      <c r="DN680" s="159"/>
      <c r="DO680" s="159"/>
      <c r="DP680" s="159"/>
      <c r="DQ680" s="159"/>
      <c r="DR680" s="159"/>
      <c r="DS680" s="159"/>
      <c r="DT680" s="159"/>
      <c r="DU680" s="159"/>
      <c r="DV680" s="159"/>
      <c r="DW680" s="159"/>
      <c r="DX680" s="159"/>
    </row>
    <row r="681" spans="1:128" s="176" customFormat="1" ht="15">
      <c r="A681" s="173"/>
      <c r="B681" s="173"/>
      <c r="C681" s="174"/>
      <c r="D681" s="174"/>
      <c r="E681" s="174"/>
      <c r="F681" s="173"/>
      <c r="G681" s="173"/>
      <c r="H681" s="173"/>
      <c r="I681" s="173"/>
      <c r="J681" s="173"/>
      <c r="K681" s="173"/>
      <c r="L681" s="173"/>
      <c r="M681" s="173"/>
      <c r="N681" s="173"/>
      <c r="O681" s="173"/>
      <c r="P681" s="173"/>
      <c r="Q681" s="173"/>
      <c r="CK681" s="173"/>
      <c r="CL681" s="173"/>
      <c r="CM681" s="173"/>
      <c r="CN681" s="173"/>
      <c r="CO681" s="173"/>
      <c r="CP681" s="173"/>
      <c r="CQ681" s="173"/>
      <c r="CR681" s="173"/>
      <c r="CS681" s="173"/>
      <c r="CT681" s="173"/>
      <c r="CU681" s="173"/>
      <c r="CV681" s="173"/>
      <c r="CW681" s="173"/>
      <c r="CX681" s="173"/>
      <c r="CY681" s="173"/>
      <c r="CZ681" s="173"/>
      <c r="DA681" s="173"/>
      <c r="DB681" s="173"/>
      <c r="DC681" s="173"/>
      <c r="DD681" s="173"/>
      <c r="DE681" s="173"/>
      <c r="DF681" s="173"/>
      <c r="DG681" s="173"/>
      <c r="DH681" s="173"/>
      <c r="DI681" s="173"/>
      <c r="DJ681" s="173"/>
      <c r="DK681" s="159"/>
      <c r="DL681" s="159"/>
      <c r="DM681" s="159"/>
      <c r="DN681" s="159"/>
      <c r="DO681" s="159"/>
      <c r="DP681" s="159"/>
      <c r="DQ681" s="159"/>
      <c r="DR681" s="159"/>
      <c r="DS681" s="159"/>
      <c r="DT681" s="159"/>
      <c r="DU681" s="159"/>
      <c r="DV681" s="159"/>
      <c r="DW681" s="159"/>
      <c r="DX681" s="159"/>
    </row>
    <row r="682" spans="1:128" s="176" customFormat="1" ht="15">
      <c r="A682" s="173"/>
      <c r="B682" s="173"/>
      <c r="C682" s="174"/>
      <c r="D682" s="174"/>
      <c r="E682" s="174"/>
      <c r="F682" s="173"/>
      <c r="G682" s="173"/>
      <c r="H682" s="173"/>
      <c r="I682" s="173"/>
      <c r="J682" s="173"/>
      <c r="K682" s="173"/>
      <c r="L682" s="173"/>
      <c r="M682" s="173"/>
      <c r="N682" s="173"/>
      <c r="O682" s="173"/>
      <c r="P682" s="173"/>
      <c r="Q682" s="173"/>
      <c r="CK682" s="173"/>
      <c r="CL682" s="173"/>
      <c r="CM682" s="173"/>
      <c r="CN682" s="173"/>
      <c r="CO682" s="173"/>
      <c r="CP682" s="173"/>
      <c r="CQ682" s="173"/>
      <c r="CR682" s="173"/>
      <c r="CS682" s="173"/>
      <c r="CT682" s="173"/>
      <c r="CU682" s="173"/>
      <c r="CV682" s="173"/>
      <c r="CW682" s="173"/>
      <c r="CX682" s="173"/>
      <c r="CY682" s="173"/>
      <c r="CZ682" s="173"/>
      <c r="DA682" s="173"/>
      <c r="DB682" s="173"/>
      <c r="DC682" s="173"/>
      <c r="DD682" s="173"/>
      <c r="DE682" s="173"/>
      <c r="DF682" s="173"/>
      <c r="DG682" s="173"/>
      <c r="DH682" s="173"/>
      <c r="DI682" s="173"/>
      <c r="DJ682" s="173"/>
      <c r="DK682" s="159"/>
      <c r="DL682" s="159"/>
      <c r="DM682" s="159"/>
      <c r="DN682" s="159"/>
      <c r="DO682" s="159"/>
      <c r="DP682" s="159"/>
      <c r="DQ682" s="159"/>
      <c r="DR682" s="159"/>
      <c r="DS682" s="159"/>
      <c r="DT682" s="159"/>
      <c r="DU682" s="159"/>
      <c r="DV682" s="159"/>
      <c r="DW682" s="159"/>
      <c r="DX682" s="159"/>
    </row>
    <row r="683" spans="1:128" s="176" customFormat="1" ht="15">
      <c r="A683" s="173"/>
      <c r="B683" s="173"/>
      <c r="C683" s="174"/>
      <c r="D683" s="174"/>
      <c r="E683" s="174"/>
      <c r="F683" s="173"/>
      <c r="G683" s="173"/>
      <c r="H683" s="173"/>
      <c r="I683" s="173"/>
      <c r="J683" s="173"/>
      <c r="K683" s="173"/>
      <c r="L683" s="173"/>
      <c r="M683" s="173"/>
      <c r="N683" s="173"/>
      <c r="O683" s="173"/>
      <c r="P683" s="173"/>
      <c r="Q683" s="173"/>
      <c r="CK683" s="173"/>
      <c r="CL683" s="173"/>
      <c r="CM683" s="173"/>
      <c r="CN683" s="173"/>
      <c r="CO683" s="173"/>
      <c r="CP683" s="173"/>
      <c r="CQ683" s="173"/>
      <c r="CR683" s="173"/>
      <c r="CS683" s="173"/>
      <c r="CT683" s="173"/>
      <c r="CU683" s="173"/>
      <c r="CV683" s="173"/>
      <c r="CW683" s="173"/>
      <c r="CX683" s="173"/>
      <c r="CY683" s="173"/>
      <c r="CZ683" s="173"/>
      <c r="DA683" s="173"/>
      <c r="DB683" s="173"/>
      <c r="DC683" s="173"/>
      <c r="DD683" s="173"/>
      <c r="DE683" s="173"/>
      <c r="DF683" s="173"/>
      <c r="DG683" s="173"/>
      <c r="DH683" s="173"/>
      <c r="DI683" s="173"/>
      <c r="DJ683" s="173"/>
      <c r="DK683" s="159"/>
      <c r="DL683" s="159"/>
      <c r="DM683" s="159"/>
      <c r="DN683" s="159"/>
      <c r="DO683" s="159"/>
      <c r="DP683" s="159"/>
      <c r="DQ683" s="159"/>
      <c r="DR683" s="159"/>
      <c r="DS683" s="159"/>
      <c r="DT683" s="159"/>
      <c r="DU683" s="159"/>
      <c r="DV683" s="159"/>
      <c r="DW683" s="159"/>
      <c r="DX683" s="159"/>
    </row>
    <row r="684" spans="1:128" s="176" customFormat="1" ht="15">
      <c r="A684" s="173"/>
      <c r="B684" s="173"/>
      <c r="C684" s="174"/>
      <c r="D684" s="174"/>
      <c r="E684" s="174"/>
      <c r="F684" s="173"/>
      <c r="G684" s="173"/>
      <c r="H684" s="173"/>
      <c r="I684" s="173"/>
      <c r="J684" s="173"/>
      <c r="K684" s="173"/>
      <c r="L684" s="173"/>
      <c r="M684" s="173"/>
      <c r="N684" s="173"/>
      <c r="O684" s="173"/>
      <c r="P684" s="173"/>
      <c r="Q684" s="173"/>
      <c r="CK684" s="173"/>
      <c r="CL684" s="173"/>
      <c r="CM684" s="173"/>
      <c r="CN684" s="173"/>
      <c r="CO684" s="173"/>
      <c r="CP684" s="173"/>
      <c r="CQ684" s="173"/>
      <c r="CR684" s="173"/>
      <c r="CS684" s="173"/>
      <c r="CT684" s="173"/>
      <c r="CU684" s="173"/>
      <c r="CV684" s="173"/>
      <c r="CW684" s="173"/>
      <c r="CX684" s="173"/>
      <c r="CY684" s="173"/>
      <c r="CZ684" s="173"/>
      <c r="DA684" s="173"/>
      <c r="DB684" s="173"/>
      <c r="DC684" s="173"/>
      <c r="DD684" s="173"/>
      <c r="DE684" s="173"/>
      <c r="DF684" s="173"/>
      <c r="DG684" s="173"/>
      <c r="DH684" s="173"/>
      <c r="DI684" s="173"/>
      <c r="DJ684" s="173"/>
      <c r="DK684" s="159"/>
      <c r="DL684" s="159"/>
      <c r="DM684" s="159"/>
      <c r="DN684" s="159"/>
      <c r="DO684" s="159"/>
      <c r="DP684" s="159"/>
      <c r="DQ684" s="159"/>
      <c r="DR684" s="159"/>
      <c r="DS684" s="159"/>
      <c r="DT684" s="159"/>
      <c r="DU684" s="159"/>
      <c r="DV684" s="159"/>
      <c r="DW684" s="159"/>
      <c r="DX684" s="159"/>
    </row>
    <row r="685" spans="1:128" s="176" customFormat="1" ht="15">
      <c r="A685" s="173"/>
      <c r="B685" s="173"/>
      <c r="C685" s="174"/>
      <c r="D685" s="174"/>
      <c r="E685" s="174"/>
      <c r="F685" s="173"/>
      <c r="G685" s="173"/>
      <c r="H685" s="173"/>
      <c r="I685" s="173"/>
      <c r="J685" s="173"/>
      <c r="K685" s="173"/>
      <c r="L685" s="173"/>
      <c r="M685" s="173"/>
      <c r="N685" s="173"/>
      <c r="O685" s="173"/>
      <c r="P685" s="173"/>
      <c r="Q685" s="173"/>
      <c r="CK685" s="173"/>
      <c r="CL685" s="173"/>
      <c r="CM685" s="173"/>
      <c r="CN685" s="173"/>
      <c r="CO685" s="173"/>
      <c r="CP685" s="173"/>
      <c r="CQ685" s="173"/>
      <c r="CR685" s="173"/>
      <c r="CS685" s="173"/>
      <c r="CT685" s="173"/>
      <c r="CU685" s="173"/>
      <c r="CV685" s="173"/>
      <c r="CW685" s="173"/>
      <c r="CX685" s="173"/>
      <c r="CY685" s="173"/>
      <c r="CZ685" s="173"/>
      <c r="DA685" s="173"/>
      <c r="DB685" s="173"/>
      <c r="DC685" s="173"/>
      <c r="DD685" s="173"/>
      <c r="DE685" s="173"/>
      <c r="DF685" s="173"/>
      <c r="DG685" s="173"/>
      <c r="DH685" s="173"/>
      <c r="DI685" s="173"/>
      <c r="DJ685" s="173"/>
      <c r="DK685" s="159"/>
      <c r="DL685" s="159"/>
      <c r="DM685" s="159"/>
      <c r="DN685" s="159"/>
      <c r="DO685" s="159"/>
      <c r="DP685" s="159"/>
      <c r="DQ685" s="159"/>
      <c r="DR685" s="159"/>
      <c r="DS685" s="159"/>
      <c r="DT685" s="159"/>
      <c r="DU685" s="159"/>
      <c r="DV685" s="159"/>
      <c r="DW685" s="159"/>
      <c r="DX685" s="159"/>
    </row>
    <row r="686" spans="1:128" s="176" customFormat="1" ht="15">
      <c r="A686" s="173"/>
      <c r="B686" s="173"/>
      <c r="C686" s="174"/>
      <c r="D686" s="174"/>
      <c r="E686" s="174"/>
      <c r="F686" s="173"/>
      <c r="G686" s="173"/>
      <c r="H686" s="173"/>
      <c r="I686" s="173"/>
      <c r="J686" s="173"/>
      <c r="K686" s="173"/>
      <c r="L686" s="173"/>
      <c r="M686" s="173"/>
      <c r="N686" s="173"/>
      <c r="O686" s="173"/>
      <c r="P686" s="173"/>
      <c r="Q686" s="173"/>
      <c r="CK686" s="173"/>
      <c r="CL686" s="173"/>
      <c r="CM686" s="173"/>
      <c r="CN686" s="173"/>
      <c r="CO686" s="173"/>
      <c r="CP686" s="173"/>
      <c r="CQ686" s="173"/>
      <c r="CR686" s="173"/>
      <c r="CS686" s="173"/>
      <c r="CT686" s="173"/>
      <c r="CU686" s="173"/>
      <c r="CV686" s="173"/>
      <c r="CW686" s="173"/>
      <c r="CX686" s="173"/>
      <c r="CY686" s="173"/>
      <c r="CZ686" s="173"/>
      <c r="DA686" s="173"/>
      <c r="DB686" s="173"/>
      <c r="DC686" s="173"/>
      <c r="DD686" s="173"/>
      <c r="DE686" s="173"/>
      <c r="DF686" s="173"/>
      <c r="DG686" s="173"/>
      <c r="DH686" s="173"/>
      <c r="DI686" s="173"/>
      <c r="DJ686" s="173"/>
      <c r="DK686" s="159"/>
      <c r="DL686" s="159"/>
      <c r="DM686" s="159"/>
      <c r="DN686" s="159"/>
      <c r="DO686" s="159"/>
      <c r="DP686" s="159"/>
      <c r="DQ686" s="159"/>
      <c r="DR686" s="159"/>
      <c r="DS686" s="159"/>
      <c r="DT686" s="159"/>
      <c r="DU686" s="159"/>
      <c r="DV686" s="159"/>
      <c r="DW686" s="159"/>
      <c r="DX686" s="159"/>
    </row>
    <row r="687" spans="1:128" s="176" customFormat="1" ht="15">
      <c r="A687" s="173"/>
      <c r="B687" s="173"/>
      <c r="C687" s="174"/>
      <c r="D687" s="174"/>
      <c r="E687" s="174"/>
      <c r="F687" s="173"/>
      <c r="G687" s="173"/>
      <c r="H687" s="173"/>
      <c r="I687" s="173"/>
      <c r="J687" s="173"/>
      <c r="K687" s="173"/>
      <c r="L687" s="173"/>
      <c r="M687" s="173"/>
      <c r="N687" s="173"/>
      <c r="O687" s="173"/>
      <c r="P687" s="173"/>
      <c r="Q687" s="173"/>
      <c r="CK687" s="173"/>
      <c r="CL687" s="173"/>
      <c r="CM687" s="173"/>
      <c r="CN687" s="173"/>
      <c r="CO687" s="173"/>
      <c r="CP687" s="173"/>
      <c r="CQ687" s="173"/>
      <c r="CR687" s="173"/>
      <c r="CS687" s="173"/>
      <c r="CT687" s="173"/>
      <c r="CU687" s="173"/>
      <c r="CV687" s="173"/>
      <c r="CW687" s="173"/>
      <c r="CX687" s="173"/>
      <c r="CY687" s="173"/>
      <c r="CZ687" s="173"/>
      <c r="DA687" s="173"/>
      <c r="DB687" s="173"/>
      <c r="DC687" s="173"/>
      <c r="DD687" s="173"/>
      <c r="DE687" s="173"/>
      <c r="DF687" s="173"/>
      <c r="DG687" s="173"/>
      <c r="DH687" s="173"/>
      <c r="DI687" s="173"/>
      <c r="DJ687" s="173"/>
      <c r="DK687" s="159"/>
      <c r="DL687" s="159"/>
      <c r="DM687" s="159"/>
      <c r="DN687" s="159"/>
      <c r="DO687" s="159"/>
      <c r="DP687" s="159"/>
      <c r="DQ687" s="159"/>
      <c r="DR687" s="159"/>
      <c r="DS687" s="159"/>
      <c r="DT687" s="159"/>
      <c r="DU687" s="159"/>
      <c r="DV687" s="159"/>
      <c r="DW687" s="159"/>
      <c r="DX687" s="159"/>
    </row>
    <row r="688" spans="1:128" s="176" customFormat="1" ht="15">
      <c r="A688" s="173"/>
      <c r="B688" s="173"/>
      <c r="C688" s="174"/>
      <c r="D688" s="174"/>
      <c r="E688" s="174"/>
      <c r="F688" s="173"/>
      <c r="G688" s="173"/>
      <c r="H688" s="173"/>
      <c r="I688" s="173"/>
      <c r="J688" s="173"/>
      <c r="K688" s="173"/>
      <c r="L688" s="173"/>
      <c r="M688" s="173"/>
      <c r="N688" s="173"/>
      <c r="O688" s="173"/>
      <c r="P688" s="173"/>
      <c r="Q688" s="173"/>
      <c r="CK688" s="173"/>
      <c r="CL688" s="173"/>
      <c r="CM688" s="173"/>
      <c r="CN688" s="173"/>
      <c r="CO688" s="173"/>
      <c r="CP688" s="173"/>
      <c r="CQ688" s="173"/>
      <c r="CR688" s="173"/>
      <c r="CS688" s="173"/>
      <c r="CT688" s="173"/>
      <c r="CU688" s="173"/>
      <c r="CV688" s="173"/>
      <c r="CW688" s="173"/>
      <c r="CX688" s="173"/>
      <c r="CY688" s="173"/>
      <c r="CZ688" s="173"/>
      <c r="DA688" s="173"/>
      <c r="DB688" s="173"/>
      <c r="DC688" s="173"/>
      <c r="DD688" s="173"/>
      <c r="DE688" s="173"/>
      <c r="DF688" s="173"/>
      <c r="DG688" s="173"/>
      <c r="DH688" s="173"/>
      <c r="DI688" s="173"/>
      <c r="DJ688" s="173"/>
      <c r="DK688" s="159"/>
      <c r="DL688" s="159"/>
      <c r="DM688" s="159"/>
      <c r="DN688" s="159"/>
      <c r="DO688" s="159"/>
      <c r="DP688" s="159"/>
      <c r="DQ688" s="159"/>
      <c r="DR688" s="159"/>
      <c r="DS688" s="159"/>
      <c r="DT688" s="159"/>
      <c r="DU688" s="159"/>
      <c r="DV688" s="159"/>
      <c r="DW688" s="159"/>
      <c r="DX688" s="159"/>
    </row>
    <row r="689" spans="1:128" s="176" customFormat="1" ht="15">
      <c r="A689" s="173"/>
      <c r="B689" s="173"/>
      <c r="C689" s="174"/>
      <c r="D689" s="174"/>
      <c r="E689" s="174"/>
      <c r="F689" s="173"/>
      <c r="G689" s="173"/>
      <c r="H689" s="173"/>
      <c r="I689" s="173"/>
      <c r="J689" s="173"/>
      <c r="K689" s="173"/>
      <c r="L689" s="173"/>
      <c r="M689" s="173"/>
      <c r="N689" s="173"/>
      <c r="O689" s="173"/>
      <c r="P689" s="173"/>
      <c r="Q689" s="173"/>
      <c r="CK689" s="173"/>
      <c r="CL689" s="173"/>
      <c r="CM689" s="173"/>
      <c r="CN689" s="173"/>
      <c r="CO689" s="173"/>
      <c r="CP689" s="173"/>
      <c r="CQ689" s="173"/>
      <c r="CR689" s="173"/>
      <c r="CS689" s="173"/>
      <c r="CT689" s="173"/>
      <c r="CU689" s="173"/>
      <c r="CV689" s="173"/>
      <c r="CW689" s="173"/>
      <c r="CX689" s="173"/>
      <c r="CY689" s="173"/>
      <c r="CZ689" s="173"/>
      <c r="DA689" s="173"/>
      <c r="DB689" s="173"/>
      <c r="DC689" s="173"/>
      <c r="DD689" s="173"/>
      <c r="DE689" s="173"/>
      <c r="DF689" s="173"/>
      <c r="DG689" s="173"/>
      <c r="DH689" s="173"/>
      <c r="DI689" s="173"/>
      <c r="DJ689" s="173"/>
      <c r="DK689" s="159"/>
      <c r="DL689" s="159"/>
      <c r="DM689" s="159"/>
      <c r="DN689" s="159"/>
      <c r="DO689" s="159"/>
      <c r="DP689" s="159"/>
      <c r="DQ689" s="159"/>
      <c r="DR689" s="159"/>
      <c r="DS689" s="159"/>
      <c r="DT689" s="159"/>
      <c r="DU689" s="159"/>
      <c r="DV689" s="159"/>
      <c r="DW689" s="159"/>
      <c r="DX689" s="159"/>
    </row>
    <row r="690" spans="1:128" s="176" customFormat="1" ht="15">
      <c r="A690" s="173"/>
      <c r="B690" s="173"/>
      <c r="C690" s="174"/>
      <c r="D690" s="174"/>
      <c r="E690" s="174"/>
      <c r="F690" s="173"/>
      <c r="G690" s="173"/>
      <c r="H690" s="173"/>
      <c r="I690" s="173"/>
      <c r="J690" s="173"/>
      <c r="K690" s="173"/>
      <c r="L690" s="173"/>
      <c r="M690" s="173"/>
      <c r="N690" s="173"/>
      <c r="O690" s="173"/>
      <c r="P690" s="173"/>
      <c r="Q690" s="173"/>
      <c r="CK690" s="173"/>
      <c r="CL690" s="173"/>
      <c r="CM690" s="173"/>
      <c r="CN690" s="173"/>
      <c r="CO690" s="173"/>
      <c r="CP690" s="173"/>
      <c r="CQ690" s="173"/>
      <c r="CR690" s="173"/>
      <c r="CS690" s="173"/>
      <c r="CT690" s="173"/>
      <c r="CU690" s="173"/>
      <c r="CV690" s="173"/>
      <c r="CW690" s="173"/>
      <c r="CX690" s="173"/>
      <c r="CY690" s="173"/>
      <c r="CZ690" s="173"/>
      <c r="DA690" s="173"/>
      <c r="DB690" s="173"/>
      <c r="DC690" s="173"/>
      <c r="DD690" s="173"/>
      <c r="DE690" s="173"/>
      <c r="DF690" s="173"/>
      <c r="DG690" s="173"/>
      <c r="DH690" s="173"/>
      <c r="DI690" s="173"/>
      <c r="DJ690" s="173"/>
      <c r="DK690" s="159"/>
      <c r="DL690" s="159"/>
      <c r="DM690" s="159"/>
      <c r="DN690" s="159"/>
      <c r="DO690" s="159"/>
      <c r="DP690" s="159"/>
      <c r="DQ690" s="159"/>
      <c r="DR690" s="159"/>
      <c r="DS690" s="159"/>
      <c r="DT690" s="159"/>
      <c r="DU690" s="159"/>
      <c r="DV690" s="159"/>
      <c r="DW690" s="159"/>
      <c r="DX690" s="159"/>
    </row>
    <row r="691" spans="1:128" s="176" customFormat="1" ht="15">
      <c r="A691" s="173"/>
      <c r="B691" s="173"/>
      <c r="C691" s="174"/>
      <c r="D691" s="174"/>
      <c r="E691" s="174"/>
      <c r="F691" s="173"/>
      <c r="G691" s="173"/>
      <c r="H691" s="173"/>
      <c r="I691" s="173"/>
      <c r="J691" s="173"/>
      <c r="K691" s="173"/>
      <c r="L691" s="173"/>
      <c r="M691" s="173"/>
      <c r="N691" s="173"/>
      <c r="O691" s="173"/>
      <c r="P691" s="173"/>
      <c r="Q691" s="173"/>
      <c r="CK691" s="173"/>
      <c r="CL691" s="173"/>
      <c r="CM691" s="173"/>
      <c r="CN691" s="173"/>
      <c r="CO691" s="173"/>
      <c r="CP691" s="173"/>
      <c r="CQ691" s="173"/>
      <c r="CR691" s="173"/>
      <c r="CS691" s="173"/>
      <c r="CT691" s="173"/>
      <c r="CU691" s="173"/>
      <c r="CV691" s="173"/>
      <c r="CW691" s="173"/>
      <c r="CX691" s="173"/>
      <c r="CY691" s="173"/>
      <c r="CZ691" s="173"/>
      <c r="DA691" s="173"/>
      <c r="DB691" s="173"/>
      <c r="DC691" s="173"/>
      <c r="DD691" s="173"/>
      <c r="DE691" s="173"/>
      <c r="DF691" s="173"/>
      <c r="DG691" s="173"/>
      <c r="DH691" s="173"/>
      <c r="DI691" s="173"/>
      <c r="DJ691" s="173"/>
      <c r="DK691" s="159"/>
      <c r="DL691" s="159"/>
      <c r="DM691" s="159"/>
      <c r="DN691" s="159"/>
      <c r="DO691" s="159"/>
      <c r="DP691" s="159"/>
      <c r="DQ691" s="159"/>
      <c r="DR691" s="159"/>
      <c r="DS691" s="159"/>
      <c r="DT691" s="159"/>
      <c r="DU691" s="159"/>
      <c r="DV691" s="159"/>
      <c r="DW691" s="159"/>
      <c r="DX691" s="159"/>
    </row>
    <row r="692" spans="1:128" s="176" customFormat="1" ht="15">
      <c r="A692" s="173"/>
      <c r="B692" s="173"/>
      <c r="C692" s="174"/>
      <c r="D692" s="174"/>
      <c r="E692" s="174"/>
      <c r="F692" s="173"/>
      <c r="G692" s="173"/>
      <c r="H692" s="173"/>
      <c r="I692" s="173"/>
      <c r="J692" s="173"/>
      <c r="K692" s="173"/>
      <c r="L692" s="173"/>
      <c r="M692" s="173"/>
      <c r="N692" s="173"/>
      <c r="O692" s="173"/>
      <c r="P692" s="173"/>
      <c r="Q692" s="173"/>
      <c r="CK692" s="173"/>
      <c r="CL692" s="173"/>
      <c r="CM692" s="173"/>
      <c r="CN692" s="173"/>
      <c r="CO692" s="173"/>
      <c r="CP692" s="173"/>
      <c r="CQ692" s="173"/>
      <c r="CR692" s="173"/>
      <c r="CS692" s="173"/>
      <c r="CT692" s="173"/>
      <c r="CU692" s="173"/>
      <c r="CV692" s="173"/>
      <c r="CW692" s="173"/>
      <c r="CX692" s="173"/>
      <c r="CY692" s="173"/>
      <c r="CZ692" s="173"/>
      <c r="DA692" s="173"/>
      <c r="DB692" s="173"/>
      <c r="DC692" s="173"/>
      <c r="DD692" s="173"/>
      <c r="DE692" s="173"/>
      <c r="DF692" s="173"/>
      <c r="DG692" s="173"/>
      <c r="DH692" s="173"/>
      <c r="DI692" s="173"/>
      <c r="DJ692" s="173"/>
      <c r="DK692" s="159"/>
      <c r="DL692" s="159"/>
      <c r="DM692" s="159"/>
      <c r="DN692" s="159"/>
      <c r="DO692" s="159"/>
      <c r="DP692" s="159"/>
      <c r="DQ692" s="159"/>
      <c r="DR692" s="159"/>
      <c r="DS692" s="159"/>
      <c r="DT692" s="159"/>
      <c r="DU692" s="159"/>
      <c r="DV692" s="159"/>
      <c r="DW692" s="159"/>
      <c r="DX692" s="159"/>
    </row>
    <row r="693" spans="1:128" s="176" customFormat="1" ht="15">
      <c r="A693" s="173"/>
      <c r="B693" s="173"/>
      <c r="C693" s="174"/>
      <c r="D693" s="174"/>
      <c r="E693" s="174"/>
      <c r="F693" s="173"/>
      <c r="G693" s="173"/>
      <c r="H693" s="173"/>
      <c r="I693" s="173"/>
      <c r="J693" s="173"/>
      <c r="K693" s="173"/>
      <c r="L693" s="173"/>
      <c r="M693" s="173"/>
      <c r="N693" s="173"/>
      <c r="O693" s="173"/>
      <c r="P693" s="173"/>
      <c r="Q693" s="173"/>
      <c r="CK693" s="173"/>
      <c r="CL693" s="173"/>
      <c r="CM693" s="173"/>
      <c r="CN693" s="173"/>
      <c r="CO693" s="173"/>
      <c r="CP693" s="173"/>
      <c r="CQ693" s="173"/>
      <c r="CR693" s="173"/>
      <c r="CS693" s="173"/>
      <c r="CT693" s="173"/>
      <c r="CU693" s="173"/>
      <c r="CV693" s="173"/>
      <c r="CW693" s="173"/>
      <c r="CX693" s="173"/>
      <c r="CY693" s="173"/>
      <c r="CZ693" s="173"/>
      <c r="DA693" s="173"/>
      <c r="DB693" s="173"/>
      <c r="DC693" s="173"/>
      <c r="DD693" s="173"/>
      <c r="DE693" s="173"/>
      <c r="DF693" s="173"/>
      <c r="DG693" s="173"/>
      <c r="DH693" s="173"/>
      <c r="DI693" s="173"/>
      <c r="DJ693" s="173"/>
      <c r="DK693" s="159"/>
      <c r="DL693" s="159"/>
      <c r="DM693" s="159"/>
      <c r="DN693" s="159"/>
      <c r="DO693" s="159"/>
      <c r="DP693" s="159"/>
      <c r="DQ693" s="159"/>
      <c r="DR693" s="159"/>
      <c r="DS693" s="159"/>
      <c r="DT693" s="159"/>
      <c r="DU693" s="159"/>
      <c r="DV693" s="159"/>
      <c r="DW693" s="159"/>
      <c r="DX693" s="159"/>
    </row>
    <row r="694" spans="1:128" s="176" customFormat="1" ht="15">
      <c r="A694" s="173"/>
      <c r="B694" s="173"/>
      <c r="C694" s="174"/>
      <c r="D694" s="174"/>
      <c r="E694" s="174"/>
      <c r="F694" s="173"/>
      <c r="G694" s="173"/>
      <c r="H694" s="173"/>
      <c r="I694" s="173"/>
      <c r="J694" s="173"/>
      <c r="K694" s="173"/>
      <c r="L694" s="173"/>
      <c r="M694" s="173"/>
      <c r="N694" s="173"/>
      <c r="O694" s="173"/>
      <c r="P694" s="173"/>
      <c r="Q694" s="173"/>
      <c r="CK694" s="173"/>
      <c r="CL694" s="173"/>
      <c r="CM694" s="173"/>
      <c r="CN694" s="173"/>
      <c r="CO694" s="173"/>
      <c r="CP694" s="173"/>
      <c r="CQ694" s="173"/>
      <c r="CR694" s="173"/>
      <c r="CS694" s="173"/>
      <c r="CT694" s="173"/>
      <c r="CU694" s="173"/>
      <c r="CV694" s="173"/>
      <c r="CW694" s="173"/>
      <c r="CX694" s="173"/>
      <c r="CY694" s="173"/>
      <c r="CZ694" s="173"/>
      <c r="DA694" s="173"/>
      <c r="DB694" s="173"/>
      <c r="DC694" s="173"/>
      <c r="DD694" s="173"/>
      <c r="DE694" s="173"/>
      <c r="DF694" s="173"/>
      <c r="DG694" s="173"/>
      <c r="DH694" s="173"/>
      <c r="DI694" s="173"/>
      <c r="DJ694" s="173"/>
      <c r="DK694" s="159"/>
      <c r="DL694" s="159"/>
      <c r="DM694" s="159"/>
      <c r="DN694" s="159"/>
      <c r="DO694" s="159"/>
      <c r="DP694" s="159"/>
      <c r="DQ694" s="159"/>
      <c r="DR694" s="159"/>
      <c r="DS694" s="159"/>
      <c r="DT694" s="159"/>
      <c r="DU694" s="159"/>
      <c r="DV694" s="159"/>
      <c r="DW694" s="159"/>
      <c r="DX694" s="159"/>
    </row>
    <row r="695" spans="1:128" s="176" customFormat="1" ht="15">
      <c r="A695" s="173"/>
      <c r="B695" s="173"/>
      <c r="C695" s="174"/>
      <c r="D695" s="174"/>
      <c r="E695" s="174"/>
      <c r="F695" s="173"/>
      <c r="G695" s="173"/>
      <c r="H695" s="173"/>
      <c r="I695" s="173"/>
      <c r="J695" s="173"/>
      <c r="K695" s="173"/>
      <c r="L695" s="173"/>
      <c r="M695" s="173"/>
      <c r="N695" s="173"/>
      <c r="O695" s="173"/>
      <c r="P695" s="173"/>
      <c r="Q695" s="173"/>
      <c r="CK695" s="173"/>
      <c r="CL695" s="173"/>
      <c r="CM695" s="173"/>
      <c r="CN695" s="173"/>
      <c r="CO695" s="173"/>
      <c r="CP695" s="173"/>
      <c r="CQ695" s="173"/>
      <c r="CR695" s="173"/>
      <c r="CS695" s="173"/>
      <c r="CT695" s="173"/>
      <c r="CU695" s="173"/>
      <c r="CV695" s="173"/>
      <c r="CW695" s="173"/>
      <c r="CX695" s="173"/>
      <c r="CY695" s="173"/>
      <c r="CZ695" s="173"/>
      <c r="DA695" s="173"/>
      <c r="DB695" s="173"/>
      <c r="DC695" s="173"/>
      <c r="DD695" s="173"/>
      <c r="DE695" s="173"/>
      <c r="DF695" s="173"/>
      <c r="DG695" s="173"/>
      <c r="DH695" s="173"/>
      <c r="DI695" s="173"/>
      <c r="DJ695" s="173"/>
      <c r="DK695" s="159"/>
      <c r="DL695" s="159"/>
      <c r="DM695" s="159"/>
      <c r="DN695" s="159"/>
      <c r="DO695" s="159"/>
      <c r="DP695" s="159"/>
      <c r="DQ695" s="159"/>
      <c r="DR695" s="159"/>
      <c r="DS695" s="159"/>
      <c r="DT695" s="159"/>
      <c r="DU695" s="159"/>
      <c r="DV695" s="159"/>
      <c r="DW695" s="159"/>
      <c r="DX695" s="159"/>
    </row>
    <row r="696" spans="1:128" s="176" customFormat="1" ht="15">
      <c r="A696" s="173"/>
      <c r="B696" s="173"/>
      <c r="C696" s="174"/>
      <c r="D696" s="174"/>
      <c r="E696" s="174"/>
      <c r="F696" s="173"/>
      <c r="G696" s="173"/>
      <c r="H696" s="173"/>
      <c r="I696" s="173"/>
      <c r="J696" s="173"/>
      <c r="K696" s="173"/>
      <c r="L696" s="173"/>
      <c r="M696" s="173"/>
      <c r="N696" s="173"/>
      <c r="O696" s="173"/>
      <c r="P696" s="173"/>
      <c r="Q696" s="173"/>
      <c r="CK696" s="173"/>
      <c r="CL696" s="173"/>
      <c r="CM696" s="173"/>
      <c r="CN696" s="173"/>
      <c r="CO696" s="173"/>
      <c r="CP696" s="173"/>
      <c r="CQ696" s="173"/>
      <c r="CR696" s="173"/>
      <c r="CS696" s="173"/>
      <c r="CT696" s="173"/>
      <c r="CU696" s="173"/>
      <c r="CV696" s="173"/>
      <c r="CW696" s="173"/>
      <c r="CX696" s="173"/>
      <c r="CY696" s="173"/>
      <c r="CZ696" s="173"/>
      <c r="DA696" s="173"/>
      <c r="DB696" s="173"/>
      <c r="DC696" s="173"/>
      <c r="DD696" s="173"/>
      <c r="DE696" s="173"/>
      <c r="DF696" s="173"/>
      <c r="DG696" s="173"/>
      <c r="DH696" s="173"/>
      <c r="DI696" s="173"/>
      <c r="DJ696" s="173"/>
      <c r="DK696" s="159"/>
      <c r="DL696" s="159"/>
      <c r="DM696" s="159"/>
      <c r="DN696" s="159"/>
      <c r="DO696" s="159"/>
      <c r="DP696" s="159"/>
      <c r="DQ696" s="159"/>
      <c r="DR696" s="159"/>
      <c r="DS696" s="159"/>
      <c r="DT696" s="159"/>
      <c r="DU696" s="159"/>
      <c r="DV696" s="159"/>
      <c r="DW696" s="159"/>
      <c r="DX696" s="159"/>
    </row>
    <row r="697" spans="1:128" s="176" customFormat="1" ht="15">
      <c r="A697" s="173"/>
      <c r="B697" s="173"/>
      <c r="C697" s="174"/>
      <c r="D697" s="174"/>
      <c r="E697" s="174"/>
      <c r="F697" s="173"/>
      <c r="G697" s="173"/>
      <c r="H697" s="173"/>
      <c r="I697" s="173"/>
      <c r="J697" s="173"/>
      <c r="K697" s="173"/>
      <c r="L697" s="173"/>
      <c r="M697" s="173"/>
      <c r="N697" s="173"/>
      <c r="O697" s="173"/>
      <c r="P697" s="173"/>
      <c r="Q697" s="173"/>
      <c r="CK697" s="173"/>
      <c r="CL697" s="173"/>
      <c r="CM697" s="173"/>
      <c r="CN697" s="173"/>
      <c r="CO697" s="173"/>
      <c r="CP697" s="173"/>
      <c r="CQ697" s="173"/>
      <c r="CR697" s="173"/>
      <c r="CS697" s="173"/>
      <c r="CT697" s="173"/>
      <c r="CU697" s="173"/>
      <c r="CV697" s="173"/>
      <c r="CW697" s="173"/>
      <c r="CX697" s="173"/>
      <c r="CY697" s="173"/>
      <c r="CZ697" s="173"/>
      <c r="DA697" s="173"/>
      <c r="DB697" s="173"/>
      <c r="DC697" s="173"/>
      <c r="DD697" s="173"/>
      <c r="DE697" s="173"/>
      <c r="DF697" s="173"/>
      <c r="DG697" s="173"/>
      <c r="DH697" s="173"/>
      <c r="DI697" s="173"/>
      <c r="DJ697" s="173"/>
      <c r="DK697" s="159"/>
      <c r="DL697" s="159"/>
      <c r="DM697" s="159"/>
      <c r="DN697" s="159"/>
      <c r="DO697" s="159"/>
      <c r="DP697" s="159"/>
      <c r="DQ697" s="159"/>
      <c r="DR697" s="159"/>
      <c r="DS697" s="159"/>
      <c r="DT697" s="159"/>
      <c r="DU697" s="159"/>
      <c r="DV697" s="159"/>
      <c r="DW697" s="159"/>
      <c r="DX697" s="159"/>
    </row>
    <row r="698" spans="1:128" s="176" customFormat="1" ht="15">
      <c r="A698" s="173"/>
      <c r="B698" s="173"/>
      <c r="C698" s="174"/>
      <c r="D698" s="174"/>
      <c r="E698" s="174"/>
      <c r="F698" s="173"/>
      <c r="G698" s="173"/>
      <c r="H698" s="173"/>
      <c r="I698" s="173"/>
      <c r="J698" s="173"/>
      <c r="K698" s="173"/>
      <c r="L698" s="173"/>
      <c r="M698" s="173"/>
      <c r="N698" s="173"/>
      <c r="O698" s="173"/>
      <c r="P698" s="173"/>
      <c r="Q698" s="173"/>
      <c r="CK698" s="173"/>
      <c r="CL698" s="173"/>
      <c r="CM698" s="173"/>
      <c r="CN698" s="173"/>
      <c r="CO698" s="173"/>
      <c r="CP698" s="173"/>
      <c r="CQ698" s="173"/>
      <c r="CR698" s="173"/>
      <c r="CS698" s="173"/>
      <c r="CT698" s="173"/>
      <c r="CU698" s="173"/>
      <c r="CV698" s="173"/>
      <c r="CW698" s="173"/>
      <c r="CX698" s="173"/>
      <c r="CY698" s="173"/>
      <c r="CZ698" s="173"/>
      <c r="DA698" s="173"/>
      <c r="DB698" s="173"/>
      <c r="DC698" s="173"/>
      <c r="DD698" s="173"/>
      <c r="DE698" s="173"/>
      <c r="DF698" s="173"/>
      <c r="DG698" s="173"/>
      <c r="DH698" s="173"/>
      <c r="DI698" s="173"/>
      <c r="DJ698" s="173"/>
      <c r="DK698" s="159"/>
      <c r="DL698" s="159"/>
      <c r="DM698" s="159"/>
      <c r="DN698" s="159"/>
      <c r="DO698" s="159"/>
      <c r="DP698" s="159"/>
      <c r="DQ698" s="159"/>
      <c r="DR698" s="159"/>
      <c r="DS698" s="159"/>
      <c r="DT698" s="159"/>
      <c r="DU698" s="159"/>
      <c r="DV698" s="159"/>
      <c r="DW698" s="159"/>
      <c r="DX698" s="159"/>
    </row>
    <row r="699" spans="1:128" s="176" customFormat="1" ht="15">
      <c r="A699" s="173"/>
      <c r="B699" s="173"/>
      <c r="C699" s="174"/>
      <c r="D699" s="174"/>
      <c r="E699" s="174"/>
      <c r="F699" s="173"/>
      <c r="G699" s="173"/>
      <c r="H699" s="173"/>
      <c r="I699" s="173"/>
      <c r="J699" s="173"/>
      <c r="K699" s="173"/>
      <c r="L699" s="173"/>
      <c r="M699" s="173"/>
      <c r="N699" s="173"/>
      <c r="O699" s="173"/>
      <c r="P699" s="173"/>
      <c r="Q699" s="173"/>
      <c r="CK699" s="173"/>
      <c r="CL699" s="173"/>
      <c r="CM699" s="173"/>
      <c r="CN699" s="173"/>
      <c r="CO699" s="173"/>
      <c r="CP699" s="173"/>
      <c r="CQ699" s="173"/>
      <c r="CR699" s="173"/>
      <c r="CS699" s="173"/>
      <c r="CT699" s="173"/>
      <c r="CU699" s="173"/>
      <c r="CV699" s="173"/>
      <c r="CW699" s="173"/>
      <c r="CX699" s="173"/>
      <c r="CY699" s="173"/>
      <c r="CZ699" s="173"/>
      <c r="DA699" s="173"/>
      <c r="DB699" s="173"/>
      <c r="DC699" s="173"/>
      <c r="DD699" s="173"/>
      <c r="DE699" s="173"/>
      <c r="DF699" s="173"/>
      <c r="DG699" s="173"/>
      <c r="DH699" s="173"/>
      <c r="DI699" s="173"/>
      <c r="DJ699" s="173"/>
      <c r="DK699" s="159"/>
      <c r="DL699" s="159"/>
      <c r="DM699" s="159"/>
      <c r="DN699" s="159"/>
      <c r="DO699" s="159"/>
      <c r="DP699" s="159"/>
      <c r="DQ699" s="159"/>
      <c r="DR699" s="159"/>
      <c r="DS699" s="159"/>
      <c r="DT699" s="159"/>
      <c r="DU699" s="159"/>
      <c r="DV699" s="159"/>
      <c r="DW699" s="159"/>
      <c r="DX699" s="159"/>
    </row>
    <row r="700" spans="1:128" s="176" customFormat="1" ht="15">
      <c r="A700" s="173"/>
      <c r="B700" s="173"/>
      <c r="C700" s="174"/>
      <c r="D700" s="174"/>
      <c r="E700" s="174"/>
      <c r="F700" s="173"/>
      <c r="G700" s="173"/>
      <c r="H700" s="173"/>
      <c r="I700" s="173"/>
      <c r="J700" s="173"/>
      <c r="K700" s="173"/>
      <c r="L700" s="173"/>
      <c r="M700" s="173"/>
      <c r="N700" s="173"/>
      <c r="O700" s="173"/>
      <c r="P700" s="173"/>
      <c r="Q700" s="173"/>
      <c r="CK700" s="173"/>
      <c r="CL700" s="173"/>
      <c r="CM700" s="173"/>
      <c r="CN700" s="173"/>
      <c r="CO700" s="173"/>
      <c r="CP700" s="173"/>
      <c r="CQ700" s="173"/>
      <c r="CR700" s="173"/>
      <c r="CS700" s="173"/>
      <c r="CT700" s="173"/>
      <c r="CU700" s="173"/>
      <c r="CV700" s="173"/>
      <c r="CW700" s="173"/>
      <c r="CX700" s="173"/>
      <c r="CY700" s="173"/>
      <c r="CZ700" s="173"/>
      <c r="DA700" s="173"/>
      <c r="DB700" s="173"/>
      <c r="DC700" s="173"/>
      <c r="DD700" s="173"/>
      <c r="DE700" s="173"/>
      <c r="DF700" s="173"/>
      <c r="DG700" s="173"/>
      <c r="DH700" s="173"/>
      <c r="DI700" s="173"/>
      <c r="DJ700" s="173"/>
      <c r="DK700" s="159"/>
      <c r="DL700" s="159"/>
      <c r="DM700" s="159"/>
      <c r="DN700" s="159"/>
      <c r="DO700" s="159"/>
      <c r="DP700" s="159"/>
      <c r="DQ700" s="159"/>
      <c r="DR700" s="159"/>
      <c r="DS700" s="159"/>
      <c r="DT700" s="159"/>
      <c r="DU700" s="159"/>
      <c r="DV700" s="159"/>
      <c r="DW700" s="159"/>
      <c r="DX700" s="159"/>
    </row>
    <row r="701" spans="1:128" s="176" customFormat="1" ht="15">
      <c r="A701" s="173"/>
      <c r="B701" s="173"/>
      <c r="C701" s="174"/>
      <c r="D701" s="174"/>
      <c r="E701" s="174"/>
      <c r="F701" s="173"/>
      <c r="G701" s="173"/>
      <c r="H701" s="173"/>
      <c r="I701" s="173"/>
      <c r="J701" s="173"/>
      <c r="K701" s="173"/>
      <c r="L701" s="173"/>
      <c r="M701" s="173"/>
      <c r="N701" s="173"/>
      <c r="O701" s="173"/>
      <c r="P701" s="173"/>
      <c r="Q701" s="173"/>
      <c r="CK701" s="173"/>
      <c r="CL701" s="173"/>
      <c r="CM701" s="173"/>
      <c r="CN701" s="173"/>
      <c r="CO701" s="173"/>
      <c r="CP701" s="173"/>
      <c r="CQ701" s="173"/>
      <c r="CR701" s="173"/>
      <c r="CS701" s="173"/>
      <c r="CT701" s="173"/>
      <c r="CU701" s="173"/>
      <c r="CV701" s="173"/>
      <c r="CW701" s="173"/>
      <c r="CX701" s="173"/>
      <c r="CY701" s="173"/>
      <c r="CZ701" s="173"/>
      <c r="DA701" s="173"/>
      <c r="DB701" s="173"/>
      <c r="DC701" s="173"/>
      <c r="DD701" s="173"/>
      <c r="DE701" s="173"/>
      <c r="DF701" s="173"/>
      <c r="DG701" s="173"/>
      <c r="DH701" s="173"/>
      <c r="DI701" s="173"/>
      <c r="DJ701" s="173"/>
      <c r="DK701" s="159"/>
      <c r="DL701" s="159"/>
      <c r="DM701" s="159"/>
      <c r="DN701" s="159"/>
      <c r="DO701" s="159"/>
      <c r="DP701" s="159"/>
      <c r="DQ701" s="159"/>
      <c r="DR701" s="159"/>
      <c r="DS701" s="159"/>
      <c r="DT701" s="159"/>
      <c r="DU701" s="159"/>
      <c r="DV701" s="159"/>
      <c r="DW701" s="159"/>
      <c r="DX701" s="159"/>
    </row>
    <row r="702" spans="1:128" s="176" customFormat="1" ht="15">
      <c r="A702" s="173"/>
      <c r="B702" s="173"/>
      <c r="C702" s="174"/>
      <c r="D702" s="174"/>
      <c r="E702" s="174"/>
      <c r="F702" s="173"/>
      <c r="G702" s="173"/>
      <c r="H702" s="173"/>
      <c r="I702" s="173"/>
      <c r="J702" s="173"/>
      <c r="K702" s="173"/>
      <c r="L702" s="173"/>
      <c r="M702" s="173"/>
      <c r="N702" s="173"/>
      <c r="O702" s="173"/>
      <c r="P702" s="173"/>
      <c r="Q702" s="173"/>
      <c r="CK702" s="173"/>
      <c r="CL702" s="173"/>
      <c r="CM702" s="173"/>
      <c r="CN702" s="173"/>
      <c r="CO702" s="173"/>
      <c r="CP702" s="173"/>
      <c r="CQ702" s="173"/>
      <c r="CR702" s="173"/>
      <c r="CS702" s="173"/>
      <c r="CT702" s="173"/>
      <c r="CU702" s="173"/>
      <c r="CV702" s="173"/>
      <c r="CW702" s="173"/>
      <c r="CX702" s="173"/>
      <c r="CY702" s="173"/>
      <c r="CZ702" s="173"/>
      <c r="DA702" s="173"/>
      <c r="DB702" s="173"/>
      <c r="DC702" s="173"/>
      <c r="DD702" s="173"/>
      <c r="DE702" s="173"/>
      <c r="DF702" s="173"/>
      <c r="DG702" s="173"/>
      <c r="DH702" s="173"/>
      <c r="DI702" s="173"/>
      <c r="DJ702" s="173"/>
      <c r="DK702" s="159"/>
      <c r="DL702" s="159"/>
      <c r="DM702" s="159"/>
      <c r="DN702" s="159"/>
      <c r="DO702" s="159"/>
      <c r="DP702" s="159"/>
      <c r="DQ702" s="159"/>
      <c r="DR702" s="159"/>
      <c r="DS702" s="159"/>
      <c r="DT702" s="159"/>
      <c r="DU702" s="159"/>
      <c r="DV702" s="159"/>
      <c r="DW702" s="159"/>
      <c r="DX702" s="159"/>
    </row>
    <row r="703" spans="1:128" s="176" customFormat="1" ht="15">
      <c r="A703" s="173"/>
      <c r="B703" s="173"/>
      <c r="C703" s="174"/>
      <c r="D703" s="174"/>
      <c r="E703" s="174"/>
      <c r="F703" s="173"/>
      <c r="G703" s="173"/>
      <c r="H703" s="173"/>
      <c r="I703" s="173"/>
      <c r="J703" s="173"/>
      <c r="K703" s="173"/>
      <c r="L703" s="173"/>
      <c r="M703" s="173"/>
      <c r="N703" s="173"/>
      <c r="O703" s="173"/>
      <c r="P703" s="173"/>
      <c r="Q703" s="173"/>
      <c r="CK703" s="173"/>
      <c r="CL703" s="173"/>
      <c r="CM703" s="173"/>
      <c r="CN703" s="173"/>
      <c r="CO703" s="173"/>
      <c r="CP703" s="173"/>
      <c r="CQ703" s="173"/>
      <c r="CR703" s="173"/>
      <c r="CS703" s="173"/>
      <c r="CT703" s="173"/>
      <c r="CU703" s="173"/>
      <c r="CV703" s="173"/>
      <c r="CW703" s="173"/>
      <c r="CX703" s="173"/>
      <c r="CY703" s="173"/>
      <c r="CZ703" s="173"/>
      <c r="DA703" s="173"/>
      <c r="DB703" s="173"/>
      <c r="DC703" s="173"/>
      <c r="DD703" s="173"/>
      <c r="DE703" s="173"/>
      <c r="DF703" s="173"/>
      <c r="DG703" s="173"/>
      <c r="DH703" s="173"/>
      <c r="DI703" s="173"/>
      <c r="DJ703" s="173"/>
      <c r="DK703" s="159"/>
      <c r="DL703" s="159"/>
      <c r="DM703" s="159"/>
      <c r="DN703" s="159"/>
      <c r="DO703" s="159"/>
      <c r="DP703" s="159"/>
      <c r="DQ703" s="159"/>
      <c r="DR703" s="159"/>
      <c r="DS703" s="159"/>
      <c r="DT703" s="159"/>
      <c r="DU703" s="159"/>
      <c r="DV703" s="159"/>
      <c r="DW703" s="159"/>
      <c r="DX703" s="159"/>
    </row>
    <row r="704" spans="1:128" s="176" customFormat="1" ht="15">
      <c r="A704" s="173"/>
      <c r="B704" s="173"/>
      <c r="C704" s="174"/>
      <c r="D704" s="174"/>
      <c r="E704" s="174"/>
      <c r="F704" s="173"/>
      <c r="G704" s="173"/>
      <c r="H704" s="173"/>
      <c r="I704" s="173"/>
      <c r="J704" s="173"/>
      <c r="K704" s="173"/>
      <c r="L704" s="173"/>
      <c r="M704" s="173"/>
      <c r="N704" s="173"/>
      <c r="O704" s="173"/>
      <c r="P704" s="173"/>
      <c r="Q704" s="173"/>
      <c r="CK704" s="173"/>
      <c r="CL704" s="173"/>
      <c r="CM704" s="173"/>
      <c r="CN704" s="173"/>
      <c r="CO704" s="173"/>
      <c r="CP704" s="173"/>
      <c r="CQ704" s="173"/>
      <c r="CR704" s="173"/>
      <c r="CS704" s="173"/>
      <c r="CT704" s="173"/>
      <c r="CU704" s="173"/>
      <c r="CV704" s="173"/>
      <c r="CW704" s="173"/>
      <c r="CX704" s="173"/>
      <c r="CY704" s="173"/>
      <c r="CZ704" s="173"/>
      <c r="DA704" s="173"/>
      <c r="DB704" s="173"/>
      <c r="DC704" s="173"/>
      <c r="DD704" s="173"/>
      <c r="DE704" s="173"/>
      <c r="DF704" s="173"/>
      <c r="DG704" s="173"/>
      <c r="DH704" s="173"/>
      <c r="DI704" s="173"/>
      <c r="DJ704" s="173"/>
      <c r="DK704" s="159"/>
      <c r="DL704" s="159"/>
      <c r="DM704" s="159"/>
      <c r="DN704" s="159"/>
      <c r="DO704" s="159"/>
      <c r="DP704" s="159"/>
      <c r="DQ704" s="159"/>
      <c r="DR704" s="159"/>
      <c r="DS704" s="159"/>
      <c r="DT704" s="159"/>
      <c r="DU704" s="159"/>
      <c r="DV704" s="159"/>
      <c r="DW704" s="159"/>
      <c r="DX704" s="159"/>
    </row>
    <row r="705" spans="1:128" s="176" customFormat="1" ht="15">
      <c r="A705" s="173"/>
      <c r="B705" s="173"/>
      <c r="C705" s="174"/>
      <c r="D705" s="174"/>
      <c r="E705" s="174"/>
      <c r="F705" s="173"/>
      <c r="G705" s="173"/>
      <c r="H705" s="173"/>
      <c r="I705" s="173"/>
      <c r="J705" s="173"/>
      <c r="K705" s="173"/>
      <c r="L705" s="173"/>
      <c r="M705" s="173"/>
      <c r="N705" s="173"/>
      <c r="O705" s="173"/>
      <c r="P705" s="173"/>
      <c r="Q705" s="173"/>
      <c r="CK705" s="173"/>
      <c r="CL705" s="173"/>
      <c r="CM705" s="173"/>
      <c r="CN705" s="173"/>
      <c r="CO705" s="173"/>
      <c r="CP705" s="173"/>
      <c r="CQ705" s="173"/>
      <c r="CR705" s="173"/>
      <c r="CS705" s="173"/>
      <c r="CT705" s="173"/>
      <c r="CU705" s="173"/>
      <c r="CV705" s="173"/>
      <c r="CW705" s="173"/>
      <c r="CX705" s="173"/>
      <c r="CY705" s="173"/>
      <c r="CZ705" s="173"/>
      <c r="DA705" s="173"/>
      <c r="DB705" s="173"/>
      <c r="DC705" s="173"/>
      <c r="DD705" s="173"/>
      <c r="DE705" s="173"/>
      <c r="DF705" s="173"/>
      <c r="DG705" s="173"/>
      <c r="DH705" s="173"/>
      <c r="DI705" s="173"/>
      <c r="DJ705" s="173"/>
      <c r="DK705" s="159"/>
      <c r="DL705" s="159"/>
      <c r="DM705" s="159"/>
      <c r="DN705" s="159"/>
      <c r="DO705" s="159"/>
      <c r="DP705" s="159"/>
      <c r="DQ705" s="159"/>
      <c r="DR705" s="159"/>
      <c r="DS705" s="159"/>
      <c r="DT705" s="159"/>
      <c r="DU705" s="159"/>
      <c r="DV705" s="159"/>
      <c r="DW705" s="159"/>
      <c r="DX705" s="159"/>
    </row>
    <row r="706" spans="1:128" s="176" customFormat="1" ht="15">
      <c r="A706" s="173"/>
      <c r="B706" s="173"/>
      <c r="C706" s="174"/>
      <c r="D706" s="174"/>
      <c r="E706" s="174"/>
      <c r="F706" s="173"/>
      <c r="G706" s="173"/>
      <c r="H706" s="173"/>
      <c r="I706" s="173"/>
      <c r="J706" s="173"/>
      <c r="K706" s="173"/>
      <c r="L706" s="173"/>
      <c r="M706" s="173"/>
      <c r="N706" s="173"/>
      <c r="O706" s="173"/>
      <c r="P706" s="173"/>
      <c r="Q706" s="173"/>
      <c r="CK706" s="173"/>
      <c r="CL706" s="173"/>
      <c r="CM706" s="173"/>
      <c r="CN706" s="173"/>
      <c r="CO706" s="173"/>
      <c r="CP706" s="173"/>
      <c r="CQ706" s="173"/>
      <c r="CR706" s="173"/>
      <c r="CS706" s="173"/>
      <c r="CT706" s="173"/>
      <c r="CU706" s="173"/>
      <c r="CV706" s="173"/>
      <c r="CW706" s="173"/>
      <c r="CX706" s="173"/>
      <c r="CY706" s="173"/>
      <c r="CZ706" s="173"/>
      <c r="DA706" s="173"/>
      <c r="DB706" s="173"/>
      <c r="DC706" s="173"/>
      <c r="DD706" s="173"/>
      <c r="DE706" s="173"/>
      <c r="DF706" s="173"/>
      <c r="DG706" s="173"/>
      <c r="DH706" s="173"/>
      <c r="DI706" s="173"/>
      <c r="DJ706" s="173"/>
      <c r="DK706" s="159"/>
      <c r="DL706" s="159"/>
      <c r="DM706" s="159"/>
      <c r="DN706" s="159"/>
      <c r="DO706" s="159"/>
      <c r="DP706" s="159"/>
      <c r="DQ706" s="159"/>
      <c r="DR706" s="159"/>
      <c r="DS706" s="159"/>
      <c r="DT706" s="159"/>
      <c r="DU706" s="159"/>
      <c r="DV706" s="159"/>
      <c r="DW706" s="159"/>
      <c r="DX706" s="159"/>
    </row>
    <row r="707" spans="1:128" s="176" customFormat="1" ht="15">
      <c r="A707" s="173"/>
      <c r="B707" s="173"/>
      <c r="C707" s="174"/>
      <c r="D707" s="174"/>
      <c r="E707" s="174"/>
      <c r="F707" s="173"/>
      <c r="G707" s="173"/>
      <c r="H707" s="173"/>
      <c r="I707" s="173"/>
      <c r="J707" s="173"/>
      <c r="K707" s="173"/>
      <c r="L707" s="173"/>
      <c r="M707" s="173"/>
      <c r="N707" s="173"/>
      <c r="O707" s="173"/>
      <c r="P707" s="173"/>
      <c r="Q707" s="173"/>
      <c r="CK707" s="173"/>
      <c r="CL707" s="173"/>
      <c r="CM707" s="173"/>
      <c r="CN707" s="173"/>
      <c r="CO707" s="173"/>
      <c r="CP707" s="173"/>
      <c r="CQ707" s="173"/>
      <c r="CR707" s="173"/>
      <c r="CS707" s="173"/>
      <c r="CT707" s="173"/>
      <c r="CU707" s="173"/>
      <c r="CV707" s="173"/>
      <c r="CW707" s="173"/>
      <c r="CX707" s="173"/>
      <c r="CY707" s="173"/>
      <c r="CZ707" s="173"/>
      <c r="DA707" s="173"/>
      <c r="DB707" s="173"/>
      <c r="DC707" s="173"/>
      <c r="DD707" s="173"/>
      <c r="DE707" s="173"/>
      <c r="DF707" s="173"/>
      <c r="DG707" s="173"/>
      <c r="DH707" s="173"/>
      <c r="DI707" s="173"/>
      <c r="DJ707" s="173"/>
      <c r="DK707" s="159"/>
      <c r="DL707" s="159"/>
      <c r="DM707" s="159"/>
      <c r="DN707" s="159"/>
      <c r="DO707" s="159"/>
      <c r="DP707" s="159"/>
      <c r="DQ707" s="159"/>
      <c r="DR707" s="159"/>
      <c r="DS707" s="159"/>
      <c r="DT707" s="159"/>
      <c r="DU707" s="159"/>
      <c r="DV707" s="159"/>
      <c r="DW707" s="159"/>
      <c r="DX707" s="159"/>
    </row>
    <row r="708" spans="1:128" s="176" customFormat="1" ht="15">
      <c r="A708" s="173"/>
      <c r="B708" s="173"/>
      <c r="C708" s="174"/>
      <c r="D708" s="174"/>
      <c r="E708" s="174"/>
      <c r="F708" s="173"/>
      <c r="G708" s="173"/>
      <c r="H708" s="173"/>
      <c r="I708" s="173"/>
      <c r="J708" s="173"/>
      <c r="K708" s="173"/>
      <c r="L708" s="173"/>
      <c r="M708" s="173"/>
      <c r="N708" s="173"/>
      <c r="O708" s="173"/>
      <c r="P708" s="173"/>
      <c r="Q708" s="173"/>
      <c r="CK708" s="173"/>
      <c r="CL708" s="173"/>
      <c r="CM708" s="173"/>
      <c r="CN708" s="173"/>
      <c r="CO708" s="173"/>
      <c r="CP708" s="173"/>
      <c r="CQ708" s="173"/>
      <c r="CR708" s="173"/>
      <c r="CS708" s="173"/>
      <c r="CT708" s="173"/>
      <c r="CU708" s="173"/>
      <c r="CV708" s="173"/>
      <c r="CW708" s="173"/>
      <c r="CX708" s="173"/>
      <c r="CY708" s="173"/>
      <c r="CZ708" s="173"/>
      <c r="DA708" s="173"/>
      <c r="DB708" s="173"/>
      <c r="DC708" s="173"/>
      <c r="DD708" s="173"/>
      <c r="DE708" s="173"/>
      <c r="DF708" s="173"/>
      <c r="DG708" s="173"/>
      <c r="DH708" s="173"/>
      <c r="DI708" s="173"/>
      <c r="DJ708" s="173"/>
      <c r="DK708" s="159"/>
      <c r="DL708" s="159"/>
      <c r="DM708" s="159"/>
      <c r="DN708" s="159"/>
      <c r="DO708" s="159"/>
      <c r="DP708" s="159"/>
      <c r="DQ708" s="159"/>
      <c r="DR708" s="159"/>
      <c r="DS708" s="159"/>
      <c r="DT708" s="159"/>
      <c r="DU708" s="159"/>
      <c r="DV708" s="159"/>
      <c r="DW708" s="159"/>
      <c r="DX708" s="159"/>
    </row>
    <row r="709" spans="1:128" s="176" customFormat="1" ht="15">
      <c r="A709" s="173"/>
      <c r="B709" s="173"/>
      <c r="C709" s="174"/>
      <c r="D709" s="174"/>
      <c r="E709" s="174"/>
      <c r="F709" s="173"/>
      <c r="G709" s="173"/>
      <c r="H709" s="173"/>
      <c r="I709" s="173"/>
      <c r="J709" s="173"/>
      <c r="K709" s="173"/>
      <c r="L709" s="173"/>
      <c r="M709" s="173"/>
      <c r="N709" s="173"/>
      <c r="O709" s="173"/>
      <c r="P709" s="173"/>
      <c r="Q709" s="173"/>
      <c r="CK709" s="173"/>
      <c r="CL709" s="173"/>
      <c r="CM709" s="173"/>
      <c r="CN709" s="173"/>
      <c r="CO709" s="173"/>
      <c r="CP709" s="173"/>
      <c r="CQ709" s="173"/>
      <c r="CR709" s="173"/>
      <c r="CS709" s="173"/>
      <c r="CT709" s="173"/>
      <c r="CU709" s="173"/>
      <c r="CV709" s="173"/>
      <c r="CW709" s="173"/>
      <c r="CX709" s="173"/>
      <c r="CY709" s="173"/>
      <c r="CZ709" s="173"/>
      <c r="DA709" s="173"/>
      <c r="DB709" s="173"/>
      <c r="DC709" s="173"/>
      <c r="DD709" s="173"/>
      <c r="DE709" s="173"/>
      <c r="DF709" s="173"/>
      <c r="DG709" s="173"/>
      <c r="DH709" s="173"/>
      <c r="DI709" s="173"/>
      <c r="DJ709" s="173"/>
      <c r="DK709" s="159"/>
      <c r="DL709" s="159"/>
      <c r="DM709" s="159"/>
      <c r="DN709" s="159"/>
      <c r="DO709" s="159"/>
      <c r="DP709" s="159"/>
      <c r="DQ709" s="159"/>
      <c r="DR709" s="159"/>
      <c r="DS709" s="159"/>
      <c r="DT709" s="159"/>
      <c r="DU709" s="159"/>
      <c r="DV709" s="159"/>
      <c r="DW709" s="159"/>
      <c r="DX709" s="159"/>
    </row>
    <row r="710" spans="1:128" s="176" customFormat="1" ht="15">
      <c r="A710" s="173"/>
      <c r="B710" s="173"/>
      <c r="C710" s="174"/>
      <c r="D710" s="174"/>
      <c r="E710" s="174"/>
      <c r="F710" s="173"/>
      <c r="G710" s="173"/>
      <c r="H710" s="173"/>
      <c r="I710" s="173"/>
      <c r="J710" s="173"/>
      <c r="K710" s="173"/>
      <c r="L710" s="173"/>
      <c r="M710" s="173"/>
      <c r="N710" s="173"/>
      <c r="O710" s="173"/>
      <c r="P710" s="173"/>
      <c r="Q710" s="173"/>
      <c r="CK710" s="173"/>
      <c r="CL710" s="173"/>
      <c r="CM710" s="173"/>
      <c r="CN710" s="173"/>
      <c r="CO710" s="173"/>
      <c r="CP710" s="173"/>
      <c r="CQ710" s="173"/>
      <c r="CR710" s="173"/>
      <c r="CS710" s="173"/>
      <c r="CT710" s="173"/>
      <c r="CU710" s="173"/>
      <c r="CV710" s="173"/>
      <c r="CW710" s="173"/>
      <c r="CX710" s="173"/>
      <c r="CY710" s="173"/>
      <c r="CZ710" s="173"/>
      <c r="DA710" s="173"/>
      <c r="DB710" s="173"/>
      <c r="DC710" s="173"/>
      <c r="DD710" s="173"/>
      <c r="DE710" s="173"/>
      <c r="DF710" s="173"/>
      <c r="DG710" s="173"/>
      <c r="DH710" s="173"/>
      <c r="DI710" s="173"/>
      <c r="DJ710" s="173"/>
      <c r="DK710" s="159"/>
      <c r="DL710" s="159"/>
      <c r="DM710" s="159"/>
      <c r="DN710" s="159"/>
      <c r="DO710" s="159"/>
      <c r="DP710" s="159"/>
      <c r="DQ710" s="159"/>
      <c r="DR710" s="159"/>
      <c r="DS710" s="159"/>
      <c r="DT710" s="159"/>
      <c r="DU710" s="159"/>
      <c r="DV710" s="159"/>
      <c r="DW710" s="159"/>
      <c r="DX710" s="159"/>
    </row>
    <row r="711" spans="1:128" s="176" customFormat="1" ht="15">
      <c r="A711" s="173"/>
      <c r="B711" s="173"/>
      <c r="C711" s="174"/>
      <c r="D711" s="174"/>
      <c r="E711" s="174"/>
      <c r="F711" s="173"/>
      <c r="G711" s="173"/>
      <c r="H711" s="173"/>
      <c r="I711" s="173"/>
      <c r="J711" s="173"/>
      <c r="K711" s="173"/>
      <c r="L711" s="173"/>
      <c r="M711" s="173"/>
      <c r="N711" s="173"/>
      <c r="O711" s="173"/>
      <c r="P711" s="173"/>
      <c r="Q711" s="173"/>
      <c r="CK711" s="173"/>
      <c r="CL711" s="173"/>
      <c r="CM711" s="173"/>
      <c r="CN711" s="173"/>
      <c r="CO711" s="173"/>
      <c r="CP711" s="173"/>
      <c r="CQ711" s="173"/>
      <c r="CR711" s="173"/>
      <c r="CS711" s="173"/>
      <c r="CT711" s="173"/>
      <c r="CU711" s="173"/>
      <c r="CV711" s="173"/>
      <c r="CW711" s="173"/>
      <c r="CX711" s="173"/>
      <c r="CY711" s="173"/>
      <c r="CZ711" s="173"/>
      <c r="DA711" s="173"/>
      <c r="DB711" s="173"/>
      <c r="DC711" s="173"/>
      <c r="DD711" s="173"/>
      <c r="DE711" s="173"/>
      <c r="DF711" s="173"/>
      <c r="DG711" s="173"/>
      <c r="DH711" s="173"/>
      <c r="DI711" s="173"/>
      <c r="DJ711" s="173"/>
      <c r="DK711" s="159"/>
      <c r="DL711" s="159"/>
      <c r="DM711" s="159"/>
      <c r="DN711" s="159"/>
      <c r="DO711" s="159"/>
      <c r="DP711" s="159"/>
      <c r="DQ711" s="159"/>
      <c r="DR711" s="159"/>
      <c r="DS711" s="159"/>
      <c r="DT711" s="159"/>
      <c r="DU711" s="159"/>
      <c r="DV711" s="159"/>
      <c r="DW711" s="159"/>
      <c r="DX711" s="159"/>
    </row>
    <row r="712" spans="1:128" s="176" customFormat="1" ht="15">
      <c r="A712" s="173"/>
      <c r="B712" s="173"/>
      <c r="C712" s="174"/>
      <c r="D712" s="174"/>
      <c r="E712" s="174"/>
      <c r="F712" s="173"/>
      <c r="G712" s="173"/>
      <c r="H712" s="173"/>
      <c r="I712" s="173"/>
      <c r="J712" s="173"/>
      <c r="K712" s="173"/>
      <c r="L712" s="173"/>
      <c r="M712" s="173"/>
      <c r="N712" s="173"/>
      <c r="O712" s="173"/>
      <c r="P712" s="173"/>
      <c r="Q712" s="173"/>
      <c r="CK712" s="173"/>
      <c r="CL712" s="173"/>
      <c r="CM712" s="173"/>
      <c r="CN712" s="173"/>
      <c r="CO712" s="173"/>
      <c r="CP712" s="173"/>
      <c r="CQ712" s="173"/>
      <c r="CR712" s="173"/>
      <c r="CS712" s="173"/>
      <c r="CT712" s="173"/>
      <c r="CU712" s="173"/>
      <c r="CV712" s="173"/>
      <c r="CW712" s="173"/>
      <c r="CX712" s="173"/>
      <c r="CY712" s="173"/>
      <c r="CZ712" s="173"/>
      <c r="DA712" s="173"/>
      <c r="DB712" s="173"/>
      <c r="DC712" s="173"/>
      <c r="DD712" s="173"/>
      <c r="DE712" s="173"/>
      <c r="DF712" s="173"/>
      <c r="DG712" s="173"/>
      <c r="DH712" s="173"/>
      <c r="DI712" s="173"/>
      <c r="DJ712" s="173"/>
      <c r="DK712" s="159"/>
      <c r="DL712" s="159"/>
      <c r="DM712" s="159"/>
      <c r="DN712" s="159"/>
      <c r="DO712" s="159"/>
      <c r="DP712" s="159"/>
      <c r="DQ712" s="159"/>
      <c r="DR712" s="159"/>
      <c r="DS712" s="159"/>
      <c r="DT712" s="159"/>
      <c r="DU712" s="159"/>
      <c r="DV712" s="159"/>
      <c r="DW712" s="159"/>
      <c r="DX712" s="159"/>
    </row>
    <row r="713" spans="1:128" s="176" customFormat="1" ht="15">
      <c r="A713" s="173"/>
      <c r="B713" s="173"/>
      <c r="C713" s="174"/>
      <c r="D713" s="174"/>
      <c r="E713" s="174"/>
      <c r="F713" s="173"/>
      <c r="G713" s="173"/>
      <c r="H713" s="173"/>
      <c r="I713" s="173"/>
      <c r="J713" s="173"/>
      <c r="K713" s="173"/>
      <c r="L713" s="173"/>
      <c r="M713" s="173"/>
      <c r="N713" s="173"/>
      <c r="O713" s="173"/>
      <c r="P713" s="173"/>
      <c r="Q713" s="173"/>
      <c r="CK713" s="173"/>
      <c r="CL713" s="173"/>
      <c r="CM713" s="173"/>
      <c r="CN713" s="173"/>
      <c r="CO713" s="173"/>
      <c r="CP713" s="173"/>
      <c r="CQ713" s="173"/>
      <c r="CR713" s="173"/>
      <c r="CS713" s="173"/>
      <c r="CT713" s="173"/>
      <c r="CU713" s="173"/>
      <c r="CV713" s="173"/>
      <c r="CW713" s="173"/>
      <c r="CX713" s="173"/>
      <c r="CY713" s="173"/>
      <c r="CZ713" s="173"/>
      <c r="DA713" s="173"/>
      <c r="DB713" s="173"/>
      <c r="DC713" s="173"/>
      <c r="DD713" s="173"/>
      <c r="DE713" s="173"/>
      <c r="DF713" s="173"/>
      <c r="DG713" s="173"/>
      <c r="DH713" s="173"/>
      <c r="DI713" s="173"/>
      <c r="DJ713" s="173"/>
      <c r="DK713" s="159"/>
      <c r="DL713" s="159"/>
      <c r="DM713" s="159"/>
      <c r="DN713" s="159"/>
      <c r="DO713" s="159"/>
      <c r="DP713" s="159"/>
      <c r="DQ713" s="159"/>
      <c r="DR713" s="159"/>
      <c r="DS713" s="159"/>
      <c r="DT713" s="159"/>
      <c r="DU713" s="159"/>
      <c r="DV713" s="159"/>
      <c r="DW713" s="159"/>
      <c r="DX713" s="159"/>
    </row>
    <row r="714" spans="1:128" s="176" customFormat="1" ht="15">
      <c r="A714" s="173"/>
      <c r="B714" s="173"/>
      <c r="C714" s="174"/>
      <c r="D714" s="174"/>
      <c r="E714" s="174"/>
      <c r="F714" s="173"/>
      <c r="G714" s="173"/>
      <c r="H714" s="173"/>
      <c r="I714" s="173"/>
      <c r="J714" s="173"/>
      <c r="K714" s="173"/>
      <c r="L714" s="173"/>
      <c r="M714" s="173"/>
      <c r="N714" s="173"/>
      <c r="O714" s="173"/>
      <c r="P714" s="173"/>
      <c r="Q714" s="173"/>
      <c r="CK714" s="173"/>
      <c r="CL714" s="173"/>
      <c r="CM714" s="173"/>
      <c r="CN714" s="173"/>
      <c r="CO714" s="173"/>
      <c r="CP714" s="173"/>
      <c r="CQ714" s="173"/>
      <c r="CR714" s="173"/>
      <c r="CS714" s="173"/>
      <c r="CT714" s="173"/>
      <c r="CU714" s="173"/>
      <c r="CV714" s="173"/>
      <c r="CW714" s="173"/>
      <c r="CX714" s="173"/>
      <c r="CY714" s="173"/>
      <c r="CZ714" s="173"/>
      <c r="DA714" s="173"/>
      <c r="DB714" s="173"/>
      <c r="DC714" s="173"/>
      <c r="DD714" s="173"/>
      <c r="DE714" s="173"/>
      <c r="DF714" s="173"/>
      <c r="DG714" s="173"/>
      <c r="DH714" s="173"/>
      <c r="DI714" s="173"/>
      <c r="DJ714" s="173"/>
      <c r="DK714" s="159"/>
      <c r="DL714" s="159"/>
      <c r="DM714" s="159"/>
      <c r="DN714" s="159"/>
      <c r="DO714" s="159"/>
      <c r="DP714" s="159"/>
      <c r="DQ714" s="159"/>
      <c r="DR714" s="159"/>
      <c r="DS714" s="159"/>
      <c r="DT714" s="159"/>
      <c r="DU714" s="159"/>
      <c r="DV714" s="159"/>
      <c r="DW714" s="159"/>
      <c r="DX714" s="159"/>
    </row>
    <row r="715" spans="1:128" s="176" customFormat="1" ht="15">
      <c r="A715" s="173"/>
      <c r="B715" s="173"/>
      <c r="C715" s="174"/>
      <c r="D715" s="174"/>
      <c r="E715" s="174"/>
      <c r="F715" s="173"/>
      <c r="G715" s="173"/>
      <c r="H715" s="173"/>
      <c r="I715" s="173"/>
      <c r="J715" s="173"/>
      <c r="K715" s="173"/>
      <c r="L715" s="173"/>
      <c r="M715" s="173"/>
      <c r="N715" s="173"/>
      <c r="O715" s="173"/>
      <c r="P715" s="173"/>
      <c r="Q715" s="173"/>
      <c r="CK715" s="173"/>
      <c r="CL715" s="173"/>
      <c r="CM715" s="173"/>
      <c r="CN715" s="173"/>
      <c r="CO715" s="173"/>
      <c r="CP715" s="173"/>
      <c r="CQ715" s="173"/>
      <c r="CR715" s="173"/>
      <c r="CS715" s="173"/>
      <c r="CT715" s="173"/>
      <c r="CU715" s="173"/>
      <c r="CV715" s="173"/>
      <c r="CW715" s="173"/>
      <c r="CX715" s="173"/>
      <c r="CY715" s="173"/>
      <c r="CZ715" s="173"/>
      <c r="DA715" s="173"/>
      <c r="DB715" s="173"/>
      <c r="DC715" s="173"/>
      <c r="DD715" s="173"/>
      <c r="DE715" s="173"/>
      <c r="DF715" s="173"/>
      <c r="DG715" s="173"/>
      <c r="DH715" s="173"/>
      <c r="DI715" s="173"/>
      <c r="DJ715" s="173"/>
      <c r="DK715" s="159"/>
      <c r="DL715" s="159"/>
      <c r="DM715" s="159"/>
      <c r="DN715" s="159"/>
      <c r="DO715" s="159"/>
      <c r="DP715" s="159"/>
      <c r="DQ715" s="159"/>
      <c r="DR715" s="159"/>
      <c r="DS715" s="159"/>
      <c r="DT715" s="159"/>
      <c r="DU715" s="159"/>
      <c r="DV715" s="159"/>
      <c r="DW715" s="159"/>
      <c r="DX715" s="159"/>
    </row>
    <row r="716" spans="1:128" s="176" customFormat="1" ht="15">
      <c r="A716" s="173"/>
      <c r="B716" s="173"/>
      <c r="C716" s="174"/>
      <c r="D716" s="174"/>
      <c r="E716" s="174"/>
      <c r="F716" s="173"/>
      <c r="G716" s="173"/>
      <c r="H716" s="173"/>
      <c r="I716" s="173"/>
      <c r="J716" s="173"/>
      <c r="K716" s="173"/>
      <c r="L716" s="173"/>
      <c r="M716" s="173"/>
      <c r="N716" s="173"/>
      <c r="O716" s="173"/>
      <c r="P716" s="173"/>
      <c r="Q716" s="173"/>
      <c r="CK716" s="173"/>
      <c r="CL716" s="173"/>
      <c r="CM716" s="173"/>
      <c r="CN716" s="173"/>
      <c r="CO716" s="173"/>
      <c r="CP716" s="173"/>
      <c r="CQ716" s="173"/>
      <c r="CR716" s="173"/>
      <c r="CS716" s="173"/>
      <c r="CT716" s="173"/>
      <c r="CU716" s="173"/>
      <c r="CV716" s="173"/>
      <c r="CW716" s="173"/>
      <c r="CX716" s="173"/>
      <c r="CY716" s="173"/>
      <c r="CZ716" s="173"/>
      <c r="DA716" s="173"/>
      <c r="DB716" s="173"/>
      <c r="DC716" s="173"/>
      <c r="DD716" s="173"/>
      <c r="DE716" s="173"/>
      <c r="DF716" s="173"/>
      <c r="DG716" s="173"/>
      <c r="DH716" s="173"/>
      <c r="DI716" s="173"/>
      <c r="DJ716" s="173"/>
      <c r="DK716" s="159"/>
      <c r="DL716" s="159"/>
      <c r="DM716" s="159"/>
      <c r="DN716" s="159"/>
      <c r="DO716" s="159"/>
      <c r="DP716" s="159"/>
      <c r="DQ716" s="159"/>
      <c r="DR716" s="159"/>
      <c r="DS716" s="159"/>
      <c r="DT716" s="159"/>
      <c r="DU716" s="159"/>
      <c r="DV716" s="159"/>
      <c r="DW716" s="159"/>
      <c r="DX716" s="159"/>
    </row>
    <row r="717" spans="1:128" s="176" customFormat="1" ht="15">
      <c r="A717" s="173"/>
      <c r="B717" s="173"/>
      <c r="C717" s="174"/>
      <c r="D717" s="174"/>
      <c r="E717" s="174"/>
      <c r="F717" s="173"/>
      <c r="G717" s="173"/>
      <c r="H717" s="173"/>
      <c r="I717" s="173"/>
      <c r="J717" s="173"/>
      <c r="K717" s="173"/>
      <c r="L717" s="173"/>
      <c r="M717" s="173"/>
      <c r="N717" s="173"/>
      <c r="O717" s="173"/>
      <c r="P717" s="173"/>
      <c r="Q717" s="173"/>
      <c r="CK717" s="173"/>
      <c r="CL717" s="173"/>
      <c r="CM717" s="173"/>
      <c r="CN717" s="173"/>
      <c r="CO717" s="173"/>
      <c r="CP717" s="173"/>
      <c r="CQ717" s="173"/>
      <c r="CR717" s="173"/>
      <c r="CS717" s="173"/>
      <c r="CT717" s="173"/>
      <c r="CU717" s="173"/>
      <c r="CV717" s="173"/>
      <c r="CW717" s="173"/>
      <c r="CX717" s="173"/>
      <c r="CY717" s="173"/>
      <c r="CZ717" s="173"/>
      <c r="DA717" s="173"/>
      <c r="DB717" s="173"/>
      <c r="DC717" s="173"/>
      <c r="DD717" s="173"/>
      <c r="DE717" s="173"/>
      <c r="DF717" s="173"/>
      <c r="DG717" s="173"/>
      <c r="DH717" s="173"/>
      <c r="DI717" s="173"/>
      <c r="DJ717" s="173"/>
      <c r="DK717" s="159"/>
      <c r="DL717" s="159"/>
      <c r="DM717" s="159"/>
      <c r="DN717" s="159"/>
      <c r="DO717" s="159"/>
      <c r="DP717" s="159"/>
      <c r="DQ717" s="159"/>
      <c r="DR717" s="159"/>
      <c r="DS717" s="159"/>
      <c r="DT717" s="159"/>
      <c r="DU717" s="159"/>
      <c r="DV717" s="159"/>
      <c r="DW717" s="159"/>
      <c r="DX717" s="159"/>
    </row>
    <row r="718" spans="1:128" s="176" customFormat="1" ht="15">
      <c r="A718" s="173"/>
      <c r="B718" s="173"/>
      <c r="C718" s="174"/>
      <c r="D718" s="174"/>
      <c r="E718" s="174"/>
      <c r="F718" s="173"/>
      <c r="G718" s="173"/>
      <c r="H718" s="173"/>
      <c r="I718" s="173"/>
      <c r="J718" s="173"/>
      <c r="K718" s="173"/>
      <c r="L718" s="173"/>
      <c r="M718" s="173"/>
      <c r="N718" s="173"/>
      <c r="O718" s="173"/>
      <c r="P718" s="173"/>
      <c r="Q718" s="173"/>
      <c r="CK718" s="173"/>
      <c r="CL718" s="173"/>
      <c r="CM718" s="173"/>
      <c r="CN718" s="173"/>
      <c r="CO718" s="173"/>
      <c r="CP718" s="173"/>
      <c r="CQ718" s="173"/>
      <c r="CR718" s="173"/>
      <c r="CS718" s="173"/>
      <c r="CT718" s="173"/>
      <c r="CU718" s="173"/>
      <c r="CV718" s="173"/>
      <c r="CW718" s="173"/>
      <c r="CX718" s="173"/>
      <c r="CY718" s="173"/>
      <c r="CZ718" s="173"/>
      <c r="DA718" s="173"/>
      <c r="DB718" s="173"/>
      <c r="DC718" s="173"/>
      <c r="DD718" s="173"/>
      <c r="DE718" s="173"/>
      <c r="DF718" s="173"/>
      <c r="DG718" s="173"/>
      <c r="DH718" s="173"/>
      <c r="DI718" s="173"/>
      <c r="DJ718" s="173"/>
      <c r="DK718" s="159"/>
      <c r="DL718" s="159"/>
      <c r="DM718" s="159"/>
      <c r="DN718" s="159"/>
      <c r="DO718" s="159"/>
      <c r="DP718" s="159"/>
      <c r="DQ718" s="159"/>
      <c r="DR718" s="159"/>
      <c r="DS718" s="159"/>
      <c r="DT718" s="159"/>
      <c r="DU718" s="159"/>
      <c r="DV718" s="159"/>
      <c r="DW718" s="159"/>
      <c r="DX718" s="159"/>
    </row>
    <row r="719" spans="1:128" s="176" customFormat="1" ht="15">
      <c r="A719" s="173"/>
      <c r="B719" s="173"/>
      <c r="C719" s="174"/>
      <c r="D719" s="174"/>
      <c r="E719" s="174"/>
      <c r="F719" s="173"/>
      <c r="G719" s="173"/>
      <c r="H719" s="173"/>
      <c r="I719" s="173"/>
      <c r="J719" s="173"/>
      <c r="K719" s="173"/>
      <c r="L719" s="173"/>
      <c r="M719" s="173"/>
      <c r="N719" s="173"/>
      <c r="O719" s="173"/>
      <c r="P719" s="173"/>
      <c r="Q719" s="173"/>
      <c r="CK719" s="173"/>
      <c r="CL719" s="173"/>
      <c r="CM719" s="173"/>
      <c r="CN719" s="173"/>
      <c r="CO719" s="173"/>
      <c r="CP719" s="173"/>
      <c r="CQ719" s="173"/>
      <c r="CR719" s="173"/>
      <c r="CS719" s="173"/>
      <c r="CT719" s="173"/>
      <c r="CU719" s="173"/>
      <c r="CV719" s="173"/>
      <c r="CW719" s="173"/>
      <c r="CX719" s="173"/>
      <c r="CY719" s="173"/>
      <c r="CZ719" s="173"/>
      <c r="DA719" s="173"/>
      <c r="DB719" s="173"/>
      <c r="DC719" s="173"/>
      <c r="DD719" s="173"/>
      <c r="DE719" s="173"/>
      <c r="DF719" s="173"/>
      <c r="DG719" s="173"/>
      <c r="DH719" s="173"/>
      <c r="DI719" s="173"/>
      <c r="DJ719" s="173"/>
      <c r="DK719" s="159"/>
      <c r="DL719" s="159"/>
      <c r="DM719" s="159"/>
      <c r="DN719" s="159"/>
      <c r="DO719" s="159"/>
      <c r="DP719" s="159"/>
      <c r="DQ719" s="159"/>
      <c r="DR719" s="159"/>
      <c r="DS719" s="159"/>
      <c r="DT719" s="159"/>
      <c r="DU719" s="159"/>
      <c r="DV719" s="159"/>
      <c r="DW719" s="159"/>
      <c r="DX719" s="159"/>
    </row>
    <row r="720" spans="1:128" s="176" customFormat="1" ht="15">
      <c r="A720" s="173"/>
      <c r="B720" s="173"/>
      <c r="C720" s="174"/>
      <c r="D720" s="174"/>
      <c r="E720" s="174"/>
      <c r="F720" s="173"/>
      <c r="G720" s="173"/>
      <c r="H720" s="173"/>
      <c r="I720" s="173"/>
      <c r="J720" s="173"/>
      <c r="K720" s="173"/>
      <c r="L720" s="173"/>
      <c r="M720" s="173"/>
      <c r="N720" s="173"/>
      <c r="O720" s="173"/>
      <c r="P720" s="173"/>
      <c r="Q720" s="173"/>
      <c r="CK720" s="173"/>
      <c r="CL720" s="173"/>
      <c r="CM720" s="173"/>
      <c r="CN720" s="173"/>
      <c r="CO720" s="173"/>
      <c r="CP720" s="173"/>
      <c r="CQ720" s="173"/>
      <c r="CR720" s="173"/>
      <c r="CS720" s="173"/>
      <c r="CT720" s="173"/>
      <c r="CU720" s="173"/>
      <c r="CV720" s="173"/>
      <c r="CW720" s="173"/>
      <c r="CX720" s="173"/>
      <c r="CY720" s="173"/>
      <c r="CZ720" s="173"/>
      <c r="DA720" s="173"/>
      <c r="DB720" s="173"/>
      <c r="DC720" s="173"/>
      <c r="DD720" s="173"/>
      <c r="DE720" s="173"/>
      <c r="DF720" s="173"/>
      <c r="DG720" s="173"/>
      <c r="DH720" s="173"/>
      <c r="DI720" s="173"/>
      <c r="DJ720" s="173"/>
      <c r="DK720" s="159"/>
      <c r="DL720" s="159"/>
      <c r="DM720" s="159"/>
      <c r="DN720" s="159"/>
      <c r="DO720" s="159"/>
      <c r="DP720" s="159"/>
      <c r="DQ720" s="159"/>
      <c r="DR720" s="159"/>
      <c r="DS720" s="159"/>
      <c r="DT720" s="159"/>
      <c r="DU720" s="159"/>
      <c r="DV720" s="159"/>
      <c r="DW720" s="159"/>
      <c r="DX720" s="159"/>
    </row>
    <row r="721" spans="1:128" s="176" customFormat="1" ht="15">
      <c r="A721" s="173"/>
      <c r="B721" s="173"/>
      <c r="C721" s="174"/>
      <c r="D721" s="174"/>
      <c r="E721" s="174"/>
      <c r="F721" s="173"/>
      <c r="G721" s="173"/>
      <c r="H721" s="173"/>
      <c r="I721" s="173"/>
      <c r="J721" s="173"/>
      <c r="K721" s="173"/>
      <c r="L721" s="173"/>
      <c r="M721" s="173"/>
      <c r="N721" s="173"/>
      <c r="O721" s="173"/>
      <c r="P721" s="173"/>
      <c r="Q721" s="173"/>
      <c r="CK721" s="173"/>
      <c r="CL721" s="173"/>
      <c r="CM721" s="173"/>
      <c r="CN721" s="173"/>
      <c r="CO721" s="173"/>
      <c r="CP721" s="173"/>
      <c r="CQ721" s="173"/>
      <c r="CR721" s="173"/>
      <c r="CS721" s="173"/>
      <c r="CT721" s="173"/>
      <c r="CU721" s="173"/>
      <c r="CV721" s="173"/>
      <c r="CW721" s="173"/>
      <c r="CX721" s="173"/>
      <c r="CY721" s="173"/>
      <c r="CZ721" s="173"/>
      <c r="DA721" s="173"/>
      <c r="DB721" s="173"/>
      <c r="DC721" s="173"/>
      <c r="DD721" s="173"/>
      <c r="DE721" s="173"/>
      <c r="DF721" s="173"/>
      <c r="DG721" s="173"/>
      <c r="DH721" s="173"/>
      <c r="DI721" s="173"/>
      <c r="DJ721" s="173"/>
      <c r="DK721" s="159"/>
      <c r="DL721" s="159"/>
      <c r="DM721" s="159"/>
      <c r="DN721" s="159"/>
      <c r="DO721" s="159"/>
      <c r="DP721" s="159"/>
      <c r="DQ721" s="159"/>
      <c r="DR721" s="159"/>
      <c r="DS721" s="159"/>
      <c r="DT721" s="159"/>
      <c r="DU721" s="159"/>
      <c r="DV721" s="159"/>
      <c r="DW721" s="159"/>
      <c r="DX721" s="159"/>
    </row>
    <row r="722" spans="1:128" s="176" customFormat="1" ht="15">
      <c r="A722" s="173"/>
      <c r="B722" s="173"/>
      <c r="C722" s="174"/>
      <c r="D722" s="174"/>
      <c r="E722" s="174"/>
      <c r="F722" s="173"/>
      <c r="G722" s="173"/>
      <c r="H722" s="173"/>
      <c r="I722" s="173"/>
      <c r="J722" s="173"/>
      <c r="K722" s="173"/>
      <c r="L722" s="173"/>
      <c r="M722" s="173"/>
      <c r="N722" s="173"/>
      <c r="O722" s="173"/>
      <c r="P722" s="173"/>
      <c r="Q722" s="173"/>
      <c r="CK722" s="173"/>
      <c r="CL722" s="173"/>
      <c r="CM722" s="173"/>
      <c r="CN722" s="173"/>
      <c r="CO722" s="173"/>
      <c r="CP722" s="173"/>
      <c r="CQ722" s="173"/>
      <c r="CR722" s="173"/>
      <c r="CS722" s="173"/>
      <c r="CT722" s="173"/>
      <c r="CU722" s="173"/>
      <c r="CV722" s="173"/>
      <c r="CW722" s="173"/>
      <c r="CX722" s="173"/>
      <c r="CY722" s="173"/>
      <c r="CZ722" s="173"/>
      <c r="DA722" s="173"/>
      <c r="DB722" s="173"/>
      <c r="DC722" s="173"/>
      <c r="DD722" s="173"/>
      <c r="DE722" s="173"/>
      <c r="DF722" s="173"/>
      <c r="DG722" s="173"/>
      <c r="DH722" s="173"/>
      <c r="DI722" s="173"/>
      <c r="DJ722" s="173"/>
      <c r="DK722" s="159"/>
      <c r="DL722" s="159"/>
      <c r="DM722" s="159"/>
      <c r="DN722" s="159"/>
      <c r="DO722" s="159"/>
      <c r="DP722" s="159"/>
      <c r="DQ722" s="159"/>
      <c r="DR722" s="159"/>
      <c r="DS722" s="159"/>
      <c r="DT722" s="159"/>
      <c r="DU722" s="159"/>
      <c r="DV722" s="159"/>
      <c r="DW722" s="159"/>
      <c r="DX722" s="159"/>
    </row>
    <row r="723" spans="1:128" s="176" customFormat="1" ht="15">
      <c r="A723" s="173"/>
      <c r="B723" s="173"/>
      <c r="C723" s="174"/>
      <c r="D723" s="174"/>
      <c r="E723" s="174"/>
      <c r="F723" s="173"/>
      <c r="G723" s="173"/>
      <c r="H723" s="173"/>
      <c r="I723" s="173"/>
      <c r="J723" s="173"/>
      <c r="K723" s="173"/>
      <c r="L723" s="173"/>
      <c r="M723" s="173"/>
      <c r="N723" s="173"/>
      <c r="O723" s="173"/>
      <c r="P723" s="173"/>
      <c r="Q723" s="173"/>
      <c r="CK723" s="173"/>
      <c r="CL723" s="173"/>
      <c r="CM723" s="173"/>
      <c r="CN723" s="173"/>
      <c r="CO723" s="173"/>
      <c r="CP723" s="173"/>
      <c r="CQ723" s="173"/>
      <c r="CR723" s="173"/>
      <c r="CS723" s="173"/>
      <c r="CT723" s="173"/>
      <c r="CU723" s="173"/>
      <c r="CV723" s="173"/>
      <c r="CW723" s="173"/>
      <c r="CX723" s="173"/>
      <c r="CY723" s="173"/>
      <c r="CZ723" s="173"/>
      <c r="DA723" s="173"/>
      <c r="DB723" s="173"/>
      <c r="DC723" s="173"/>
      <c r="DD723" s="173"/>
      <c r="DE723" s="173"/>
      <c r="DF723" s="173"/>
      <c r="DG723" s="173"/>
      <c r="DH723" s="173"/>
      <c r="DI723" s="173"/>
      <c r="DJ723" s="173"/>
      <c r="DK723" s="159"/>
      <c r="DL723" s="159"/>
      <c r="DM723" s="159"/>
      <c r="DN723" s="159"/>
      <c r="DO723" s="159"/>
      <c r="DP723" s="159"/>
      <c r="DQ723" s="159"/>
      <c r="DR723" s="159"/>
      <c r="DS723" s="159"/>
      <c r="DT723" s="159"/>
      <c r="DU723" s="159"/>
      <c r="DV723" s="159"/>
      <c r="DW723" s="159"/>
      <c r="DX723" s="159"/>
    </row>
    <row r="724" spans="1:128" s="176" customFormat="1" ht="15">
      <c r="A724" s="173"/>
      <c r="B724" s="173"/>
      <c r="C724" s="174"/>
      <c r="D724" s="174"/>
      <c r="E724" s="174"/>
      <c r="F724" s="173"/>
      <c r="G724" s="173"/>
      <c r="H724" s="173"/>
      <c r="I724" s="173"/>
      <c r="J724" s="173"/>
      <c r="K724" s="173"/>
      <c r="L724" s="173"/>
      <c r="M724" s="173"/>
      <c r="N724" s="173"/>
      <c r="O724" s="173"/>
      <c r="P724" s="173"/>
      <c r="Q724" s="173"/>
      <c r="CK724" s="173"/>
      <c r="CL724" s="173"/>
      <c r="CM724" s="173"/>
      <c r="CN724" s="173"/>
      <c r="CO724" s="173"/>
      <c r="CP724" s="173"/>
      <c r="CQ724" s="173"/>
      <c r="CR724" s="173"/>
      <c r="CS724" s="173"/>
      <c r="CT724" s="173"/>
      <c r="CU724" s="173"/>
      <c r="CV724" s="173"/>
      <c r="CW724" s="173"/>
      <c r="CX724" s="173"/>
      <c r="CY724" s="173"/>
      <c r="CZ724" s="173"/>
      <c r="DA724" s="173"/>
      <c r="DB724" s="173"/>
      <c r="DC724" s="173"/>
      <c r="DD724" s="173"/>
      <c r="DE724" s="173"/>
      <c r="DF724" s="173"/>
      <c r="DG724" s="173"/>
      <c r="DH724" s="173"/>
      <c r="DI724" s="173"/>
      <c r="DJ724" s="173"/>
      <c r="DK724" s="159"/>
      <c r="DL724" s="159"/>
      <c r="DM724" s="159"/>
      <c r="DN724" s="159"/>
      <c r="DO724" s="159"/>
      <c r="DP724" s="159"/>
      <c r="DQ724" s="159"/>
      <c r="DR724" s="159"/>
      <c r="DS724" s="159"/>
      <c r="DT724" s="159"/>
      <c r="DU724" s="159"/>
      <c r="DV724" s="159"/>
      <c r="DW724" s="159"/>
      <c r="DX724" s="159"/>
    </row>
    <row r="725" spans="1:128" s="176" customFormat="1" ht="15">
      <c r="A725" s="173"/>
      <c r="B725" s="173"/>
      <c r="C725" s="174"/>
      <c r="D725" s="174"/>
      <c r="E725" s="174"/>
      <c r="F725" s="173"/>
      <c r="G725" s="173"/>
      <c r="H725" s="173"/>
      <c r="I725" s="173"/>
      <c r="J725" s="173"/>
      <c r="K725" s="173"/>
      <c r="L725" s="173"/>
      <c r="M725" s="173"/>
      <c r="N725" s="173"/>
      <c r="O725" s="173"/>
      <c r="P725" s="173"/>
      <c r="Q725" s="173"/>
      <c r="CK725" s="173"/>
      <c r="CL725" s="173"/>
      <c r="CM725" s="173"/>
      <c r="CN725" s="173"/>
      <c r="CO725" s="173"/>
      <c r="CP725" s="173"/>
      <c r="CQ725" s="173"/>
      <c r="CR725" s="173"/>
      <c r="CS725" s="173"/>
      <c r="CT725" s="173"/>
      <c r="CU725" s="173"/>
      <c r="CV725" s="173"/>
      <c r="CW725" s="173"/>
      <c r="CX725" s="173"/>
      <c r="CY725" s="173"/>
      <c r="CZ725" s="173"/>
      <c r="DA725" s="173"/>
      <c r="DB725" s="173"/>
      <c r="DC725" s="173"/>
      <c r="DD725" s="173"/>
      <c r="DE725" s="173"/>
      <c r="DF725" s="173"/>
      <c r="DG725" s="173"/>
      <c r="DH725" s="173"/>
      <c r="DI725" s="173"/>
      <c r="DJ725" s="173"/>
      <c r="DK725" s="159"/>
      <c r="DL725" s="159"/>
      <c r="DM725" s="159"/>
      <c r="DN725" s="159"/>
      <c r="DO725" s="159"/>
      <c r="DP725" s="159"/>
      <c r="DQ725" s="159"/>
      <c r="DR725" s="159"/>
      <c r="DS725" s="159"/>
      <c r="DT725" s="159"/>
      <c r="DU725" s="159"/>
      <c r="DV725" s="159"/>
      <c r="DW725" s="159"/>
      <c r="DX725" s="159"/>
    </row>
    <row r="726" spans="1:128" s="176" customFormat="1" ht="15">
      <c r="A726" s="173"/>
      <c r="B726" s="173"/>
      <c r="C726" s="174"/>
      <c r="D726" s="174"/>
      <c r="E726" s="174"/>
      <c r="F726" s="173"/>
      <c r="G726" s="173"/>
      <c r="H726" s="173"/>
      <c r="I726" s="173"/>
      <c r="J726" s="173"/>
      <c r="K726" s="173"/>
      <c r="L726" s="173"/>
      <c r="M726" s="173"/>
      <c r="N726" s="173"/>
      <c r="O726" s="173"/>
      <c r="P726" s="173"/>
      <c r="Q726" s="173"/>
      <c r="CK726" s="173"/>
      <c r="CL726" s="173"/>
      <c r="CM726" s="173"/>
      <c r="CN726" s="173"/>
      <c r="CO726" s="173"/>
      <c r="CP726" s="173"/>
      <c r="CQ726" s="173"/>
      <c r="CR726" s="173"/>
      <c r="CS726" s="173"/>
      <c r="CT726" s="173"/>
      <c r="CU726" s="173"/>
      <c r="CV726" s="173"/>
      <c r="CW726" s="173"/>
      <c r="CX726" s="173"/>
      <c r="CY726" s="173"/>
      <c r="CZ726" s="173"/>
      <c r="DA726" s="173"/>
      <c r="DB726" s="173"/>
      <c r="DC726" s="173"/>
      <c r="DD726" s="173"/>
      <c r="DE726" s="173"/>
      <c r="DF726" s="173"/>
      <c r="DG726" s="173"/>
      <c r="DH726" s="173"/>
      <c r="DI726" s="173"/>
      <c r="DJ726" s="173"/>
      <c r="DK726" s="159"/>
      <c r="DL726" s="159"/>
      <c r="DM726" s="159"/>
      <c r="DN726" s="159"/>
      <c r="DO726" s="159"/>
      <c r="DP726" s="159"/>
      <c r="DQ726" s="159"/>
      <c r="DR726" s="159"/>
      <c r="DS726" s="159"/>
      <c r="DT726" s="159"/>
      <c r="DU726" s="159"/>
      <c r="DV726" s="159"/>
      <c r="DW726" s="159"/>
      <c r="DX726" s="159"/>
    </row>
    <row r="727" spans="1:128" s="176" customFormat="1" ht="15">
      <c r="A727" s="173"/>
      <c r="B727" s="173"/>
      <c r="C727" s="174"/>
      <c r="D727" s="174"/>
      <c r="E727" s="174"/>
      <c r="F727" s="173"/>
      <c r="G727" s="173"/>
      <c r="H727" s="173"/>
      <c r="I727" s="173"/>
      <c r="J727" s="173"/>
      <c r="K727" s="173"/>
      <c r="L727" s="173"/>
      <c r="M727" s="173"/>
      <c r="N727" s="173"/>
      <c r="O727" s="173"/>
      <c r="P727" s="173"/>
      <c r="Q727" s="173"/>
      <c r="CK727" s="173"/>
      <c r="CL727" s="173"/>
      <c r="CM727" s="173"/>
      <c r="CN727" s="173"/>
      <c r="CO727" s="173"/>
      <c r="CP727" s="173"/>
      <c r="CQ727" s="173"/>
      <c r="CR727" s="173"/>
      <c r="CS727" s="173"/>
      <c r="CT727" s="173"/>
      <c r="CU727" s="173"/>
      <c r="CV727" s="173"/>
      <c r="CW727" s="173"/>
      <c r="CX727" s="173"/>
      <c r="CY727" s="173"/>
      <c r="CZ727" s="173"/>
      <c r="DA727" s="173"/>
      <c r="DB727" s="173"/>
      <c r="DC727" s="173"/>
      <c r="DD727" s="173"/>
      <c r="DE727" s="173"/>
      <c r="DF727" s="173"/>
      <c r="DG727" s="173"/>
      <c r="DH727" s="173"/>
      <c r="DI727" s="173"/>
      <c r="DJ727" s="173"/>
      <c r="DK727" s="159"/>
      <c r="DL727" s="159"/>
      <c r="DM727" s="159"/>
      <c r="DN727" s="159"/>
      <c r="DO727" s="159"/>
      <c r="DP727" s="159"/>
      <c r="DQ727" s="159"/>
      <c r="DR727" s="159"/>
      <c r="DS727" s="159"/>
      <c r="DT727" s="159"/>
      <c r="DU727" s="159"/>
      <c r="DV727" s="159"/>
      <c r="DW727" s="159"/>
      <c r="DX727" s="159"/>
    </row>
    <row r="728" spans="1:128" s="176" customFormat="1" ht="15">
      <c r="A728" s="173"/>
      <c r="B728" s="173"/>
      <c r="C728" s="174"/>
      <c r="D728" s="174"/>
      <c r="E728" s="174"/>
      <c r="F728" s="173"/>
      <c r="G728" s="173"/>
      <c r="H728" s="173"/>
      <c r="I728" s="173"/>
      <c r="J728" s="173"/>
      <c r="K728" s="173"/>
      <c r="L728" s="173"/>
      <c r="M728" s="173"/>
      <c r="N728" s="173"/>
      <c r="O728" s="173"/>
      <c r="P728" s="173"/>
      <c r="Q728" s="173"/>
      <c r="CK728" s="173"/>
      <c r="CL728" s="173"/>
      <c r="CM728" s="173"/>
      <c r="CN728" s="173"/>
      <c r="CO728" s="173"/>
      <c r="CP728" s="173"/>
      <c r="CQ728" s="173"/>
      <c r="CR728" s="173"/>
      <c r="CS728" s="173"/>
      <c r="CT728" s="173"/>
      <c r="CU728" s="173"/>
      <c r="CV728" s="173"/>
      <c r="CW728" s="173"/>
      <c r="CX728" s="173"/>
      <c r="CY728" s="173"/>
      <c r="CZ728" s="173"/>
      <c r="DA728" s="173"/>
      <c r="DB728" s="173"/>
      <c r="DC728" s="173"/>
      <c r="DD728" s="173"/>
      <c r="DE728" s="173"/>
      <c r="DF728" s="173"/>
      <c r="DG728" s="173"/>
      <c r="DH728" s="173"/>
      <c r="DI728" s="173"/>
      <c r="DJ728" s="173"/>
      <c r="DK728" s="159"/>
      <c r="DL728" s="159"/>
      <c r="DM728" s="159"/>
      <c r="DN728" s="159"/>
      <c r="DO728" s="159"/>
      <c r="DP728" s="159"/>
      <c r="DQ728" s="159"/>
      <c r="DR728" s="159"/>
      <c r="DS728" s="159"/>
      <c r="DT728" s="159"/>
      <c r="DU728" s="159"/>
      <c r="DV728" s="159"/>
      <c r="DW728" s="159"/>
      <c r="DX728" s="159"/>
    </row>
    <row r="729" spans="1:128" s="176" customFormat="1" ht="15">
      <c r="A729" s="173"/>
      <c r="B729" s="173"/>
      <c r="C729" s="174"/>
      <c r="D729" s="174"/>
      <c r="E729" s="174"/>
      <c r="F729" s="173"/>
      <c r="G729" s="173"/>
      <c r="H729" s="173"/>
      <c r="I729" s="173"/>
      <c r="J729" s="173"/>
      <c r="K729" s="173"/>
      <c r="L729" s="173"/>
      <c r="M729" s="173"/>
      <c r="N729" s="173"/>
      <c r="O729" s="173"/>
      <c r="P729" s="173"/>
      <c r="Q729" s="173"/>
      <c r="CK729" s="173"/>
      <c r="CL729" s="173"/>
      <c r="CM729" s="173"/>
      <c r="CN729" s="173"/>
      <c r="CO729" s="173"/>
      <c r="CP729" s="173"/>
      <c r="CQ729" s="173"/>
      <c r="CR729" s="173"/>
      <c r="CS729" s="173"/>
      <c r="CT729" s="173"/>
      <c r="CU729" s="173"/>
      <c r="CV729" s="173"/>
      <c r="CW729" s="173"/>
      <c r="CX729" s="173"/>
      <c r="CY729" s="173"/>
      <c r="CZ729" s="173"/>
      <c r="DA729" s="173"/>
      <c r="DB729" s="173"/>
      <c r="DC729" s="173"/>
      <c r="DD729" s="173"/>
      <c r="DE729" s="173"/>
      <c r="DF729" s="173"/>
      <c r="DG729" s="173"/>
      <c r="DH729" s="173"/>
      <c r="DI729" s="173"/>
      <c r="DJ729" s="173"/>
      <c r="DK729" s="159"/>
      <c r="DL729" s="159"/>
      <c r="DM729" s="159"/>
      <c r="DN729" s="159"/>
      <c r="DO729" s="159"/>
      <c r="DP729" s="159"/>
      <c r="DQ729" s="159"/>
      <c r="DR729" s="159"/>
      <c r="DS729" s="159"/>
      <c r="DT729" s="159"/>
      <c r="DU729" s="159"/>
      <c r="DV729" s="159"/>
      <c r="DW729" s="159"/>
      <c r="DX729" s="159"/>
    </row>
    <row r="730" spans="1:128" s="176" customFormat="1" ht="15">
      <c r="A730" s="173"/>
      <c r="B730" s="173"/>
      <c r="C730" s="174"/>
      <c r="D730" s="174"/>
      <c r="E730" s="174"/>
      <c r="F730" s="173"/>
      <c r="G730" s="173"/>
      <c r="H730" s="173"/>
      <c r="I730" s="173"/>
      <c r="J730" s="173"/>
      <c r="K730" s="173"/>
      <c r="L730" s="173"/>
      <c r="M730" s="173"/>
      <c r="N730" s="173"/>
      <c r="O730" s="173"/>
      <c r="P730" s="173"/>
      <c r="Q730" s="173"/>
      <c r="CK730" s="173"/>
      <c r="CL730" s="173"/>
      <c r="CM730" s="173"/>
      <c r="CN730" s="173"/>
      <c r="CO730" s="173"/>
      <c r="CP730" s="173"/>
      <c r="CQ730" s="173"/>
      <c r="CR730" s="173"/>
      <c r="CS730" s="173"/>
      <c r="CT730" s="173"/>
      <c r="CU730" s="173"/>
      <c r="CV730" s="173"/>
      <c r="CW730" s="173"/>
      <c r="CX730" s="173"/>
      <c r="CY730" s="173"/>
      <c r="CZ730" s="173"/>
      <c r="DA730" s="173"/>
      <c r="DB730" s="173"/>
      <c r="DC730" s="173"/>
      <c r="DD730" s="173"/>
      <c r="DE730" s="173"/>
      <c r="DF730" s="173"/>
      <c r="DG730" s="173"/>
      <c r="DH730" s="173"/>
      <c r="DI730" s="173"/>
      <c r="DJ730" s="173"/>
      <c r="DK730" s="159"/>
      <c r="DL730" s="159"/>
      <c r="DM730" s="159"/>
      <c r="DN730" s="159"/>
      <c r="DO730" s="159"/>
      <c r="DP730" s="159"/>
      <c r="DQ730" s="159"/>
      <c r="DR730" s="159"/>
      <c r="DS730" s="159"/>
      <c r="DT730" s="159"/>
      <c r="DU730" s="159"/>
      <c r="DV730" s="159"/>
      <c r="DW730" s="159"/>
      <c r="DX730" s="159"/>
    </row>
    <row r="731" spans="1:128" s="176" customFormat="1" ht="15">
      <c r="A731" s="173"/>
      <c r="B731" s="173"/>
      <c r="C731" s="174"/>
      <c r="D731" s="174"/>
      <c r="E731" s="174"/>
      <c r="F731" s="173"/>
      <c r="G731" s="173"/>
      <c r="H731" s="173"/>
      <c r="I731" s="173"/>
      <c r="J731" s="173"/>
      <c r="K731" s="173"/>
      <c r="L731" s="173"/>
      <c r="M731" s="173"/>
      <c r="N731" s="173"/>
      <c r="O731" s="173"/>
      <c r="P731" s="173"/>
      <c r="Q731" s="173"/>
      <c r="CK731" s="173"/>
      <c r="CL731" s="173"/>
      <c r="CM731" s="173"/>
      <c r="CN731" s="173"/>
      <c r="CO731" s="173"/>
      <c r="CP731" s="173"/>
      <c r="CQ731" s="173"/>
      <c r="CR731" s="173"/>
      <c r="CS731" s="173"/>
      <c r="CT731" s="173"/>
      <c r="CU731" s="173"/>
      <c r="CV731" s="173"/>
      <c r="CW731" s="173"/>
      <c r="CX731" s="173"/>
      <c r="CY731" s="173"/>
      <c r="CZ731" s="173"/>
      <c r="DA731" s="173"/>
      <c r="DB731" s="173"/>
      <c r="DC731" s="173"/>
      <c r="DD731" s="173"/>
      <c r="DE731" s="173"/>
      <c r="DF731" s="173"/>
      <c r="DG731" s="173"/>
      <c r="DH731" s="173"/>
      <c r="DI731" s="173"/>
      <c r="DJ731" s="173"/>
      <c r="DK731" s="159"/>
      <c r="DL731" s="159"/>
      <c r="DM731" s="159"/>
      <c r="DN731" s="159"/>
      <c r="DO731" s="159"/>
      <c r="DP731" s="159"/>
      <c r="DQ731" s="159"/>
      <c r="DR731" s="159"/>
      <c r="DS731" s="159"/>
      <c r="DT731" s="159"/>
      <c r="DU731" s="159"/>
      <c r="DV731" s="159"/>
      <c r="DW731" s="159"/>
      <c r="DX731" s="159"/>
    </row>
    <row r="732" spans="1:128" s="176" customFormat="1" ht="15">
      <c r="A732" s="173"/>
      <c r="B732" s="173"/>
      <c r="C732" s="174"/>
      <c r="D732" s="174"/>
      <c r="E732" s="174"/>
      <c r="F732" s="173"/>
      <c r="G732" s="173"/>
      <c r="H732" s="173"/>
      <c r="I732" s="173"/>
      <c r="J732" s="173"/>
      <c r="K732" s="173"/>
      <c r="L732" s="173"/>
      <c r="M732" s="173"/>
      <c r="N732" s="173"/>
      <c r="O732" s="173"/>
      <c r="P732" s="173"/>
      <c r="Q732" s="173"/>
      <c r="CK732" s="173"/>
      <c r="CL732" s="173"/>
      <c r="CM732" s="173"/>
      <c r="CN732" s="173"/>
      <c r="CO732" s="173"/>
      <c r="CP732" s="173"/>
      <c r="CQ732" s="173"/>
      <c r="CR732" s="173"/>
      <c r="CS732" s="173"/>
      <c r="CT732" s="173"/>
      <c r="CU732" s="173"/>
      <c r="CV732" s="173"/>
      <c r="CW732" s="173"/>
      <c r="CX732" s="173"/>
      <c r="CY732" s="173"/>
      <c r="CZ732" s="173"/>
      <c r="DA732" s="173"/>
      <c r="DB732" s="173"/>
      <c r="DC732" s="173"/>
      <c r="DD732" s="173"/>
      <c r="DE732" s="173"/>
      <c r="DF732" s="173"/>
      <c r="DG732" s="173"/>
      <c r="DH732" s="173"/>
      <c r="DI732" s="173"/>
      <c r="DJ732" s="173"/>
      <c r="DK732" s="159"/>
      <c r="DL732" s="159"/>
      <c r="DM732" s="159"/>
      <c r="DN732" s="159"/>
      <c r="DO732" s="159"/>
      <c r="DP732" s="159"/>
      <c r="DQ732" s="159"/>
      <c r="DR732" s="159"/>
      <c r="DS732" s="159"/>
      <c r="DT732" s="159"/>
      <c r="DU732" s="159"/>
      <c r="DV732" s="159"/>
      <c r="DW732" s="159"/>
      <c r="DX732" s="159"/>
    </row>
    <row r="733" spans="1:128" s="176" customFormat="1" ht="15">
      <c r="A733" s="173"/>
      <c r="B733" s="173"/>
      <c r="C733" s="174"/>
      <c r="D733" s="174"/>
      <c r="E733" s="174"/>
      <c r="F733" s="173"/>
      <c r="G733" s="173"/>
      <c r="H733" s="173"/>
      <c r="I733" s="173"/>
      <c r="J733" s="173"/>
      <c r="K733" s="173"/>
      <c r="L733" s="173"/>
      <c r="M733" s="173"/>
      <c r="N733" s="173"/>
      <c r="O733" s="173"/>
      <c r="P733" s="173"/>
      <c r="Q733" s="173"/>
      <c r="CK733" s="173"/>
      <c r="CL733" s="173"/>
      <c r="CM733" s="173"/>
      <c r="CN733" s="173"/>
      <c r="CO733" s="173"/>
      <c r="CP733" s="173"/>
      <c r="CQ733" s="173"/>
      <c r="CR733" s="173"/>
      <c r="CS733" s="173"/>
      <c r="CT733" s="173"/>
      <c r="CU733" s="173"/>
      <c r="CV733" s="173"/>
      <c r="CW733" s="173"/>
      <c r="CX733" s="173"/>
      <c r="CY733" s="173"/>
      <c r="CZ733" s="173"/>
      <c r="DA733" s="173"/>
      <c r="DB733" s="173"/>
      <c r="DC733" s="173"/>
      <c r="DD733" s="173"/>
      <c r="DE733" s="173"/>
      <c r="DF733" s="173"/>
      <c r="DG733" s="173"/>
      <c r="DH733" s="173"/>
      <c r="DI733" s="173"/>
      <c r="DJ733" s="173"/>
      <c r="DK733" s="159"/>
      <c r="DL733" s="159"/>
      <c r="DM733" s="159"/>
      <c r="DN733" s="159"/>
      <c r="DO733" s="159"/>
      <c r="DP733" s="159"/>
      <c r="DQ733" s="159"/>
      <c r="DR733" s="159"/>
      <c r="DS733" s="159"/>
      <c r="DT733" s="159"/>
      <c r="DU733" s="159"/>
      <c r="DV733" s="159"/>
      <c r="DW733" s="159"/>
      <c r="DX733" s="159"/>
    </row>
    <row r="734" spans="1:128" s="176" customFormat="1" ht="15">
      <c r="A734" s="173"/>
      <c r="B734" s="173"/>
      <c r="C734" s="174"/>
      <c r="D734" s="174"/>
      <c r="E734" s="174"/>
      <c r="F734" s="173"/>
      <c r="G734" s="173"/>
      <c r="H734" s="173"/>
      <c r="I734" s="173"/>
      <c r="J734" s="173"/>
      <c r="K734" s="173"/>
      <c r="L734" s="173"/>
      <c r="M734" s="173"/>
      <c r="N734" s="173"/>
      <c r="O734" s="173"/>
      <c r="P734" s="173"/>
      <c r="Q734" s="173"/>
      <c r="CK734" s="173"/>
      <c r="CL734" s="173"/>
      <c r="CM734" s="173"/>
      <c r="CN734" s="173"/>
      <c r="CO734" s="173"/>
      <c r="CP734" s="173"/>
      <c r="CQ734" s="173"/>
      <c r="CR734" s="173"/>
      <c r="CS734" s="173"/>
      <c r="CT734" s="173"/>
      <c r="CU734" s="173"/>
      <c r="CV734" s="173"/>
      <c r="CW734" s="173"/>
      <c r="CX734" s="173"/>
      <c r="CY734" s="173"/>
      <c r="CZ734" s="173"/>
      <c r="DA734" s="173"/>
      <c r="DB734" s="173"/>
      <c r="DC734" s="173"/>
      <c r="DD734" s="173"/>
      <c r="DE734" s="173"/>
      <c r="DF734" s="173"/>
      <c r="DG734" s="173"/>
      <c r="DH734" s="173"/>
      <c r="DI734" s="173"/>
      <c r="DJ734" s="173"/>
      <c r="DK734" s="159"/>
      <c r="DL734" s="159"/>
      <c r="DM734" s="159"/>
      <c r="DN734" s="159"/>
      <c r="DO734" s="159"/>
      <c r="DP734" s="159"/>
      <c r="DQ734" s="159"/>
      <c r="DR734" s="159"/>
      <c r="DS734" s="159"/>
      <c r="DT734" s="159"/>
      <c r="DU734" s="159"/>
      <c r="DV734" s="159"/>
      <c r="DW734" s="159"/>
      <c r="DX734" s="159"/>
    </row>
    <row r="735" spans="1:128" s="176" customFormat="1" ht="15">
      <c r="A735" s="173"/>
      <c r="B735" s="173"/>
      <c r="C735" s="174"/>
      <c r="D735" s="174"/>
      <c r="E735" s="174"/>
      <c r="F735" s="173"/>
      <c r="G735" s="173"/>
      <c r="H735" s="173"/>
      <c r="I735" s="173"/>
      <c r="J735" s="173"/>
      <c r="K735" s="173"/>
      <c r="L735" s="173"/>
      <c r="M735" s="173"/>
      <c r="N735" s="173"/>
      <c r="O735" s="173"/>
      <c r="P735" s="173"/>
      <c r="Q735" s="173"/>
      <c r="CK735" s="173"/>
      <c r="CL735" s="173"/>
      <c r="CM735" s="173"/>
      <c r="CN735" s="173"/>
      <c r="CO735" s="173"/>
      <c r="CP735" s="173"/>
      <c r="CQ735" s="173"/>
      <c r="CR735" s="173"/>
      <c r="CS735" s="173"/>
      <c r="CT735" s="173"/>
      <c r="CU735" s="173"/>
      <c r="CV735" s="173"/>
      <c r="CW735" s="173"/>
      <c r="CX735" s="173"/>
      <c r="CY735" s="173"/>
      <c r="CZ735" s="173"/>
      <c r="DA735" s="173"/>
      <c r="DB735" s="173"/>
      <c r="DC735" s="173"/>
      <c r="DD735" s="173"/>
      <c r="DE735" s="173"/>
      <c r="DF735" s="173"/>
      <c r="DG735" s="173"/>
      <c r="DH735" s="173"/>
      <c r="DI735" s="173"/>
      <c r="DJ735" s="173"/>
      <c r="DK735" s="159"/>
      <c r="DL735" s="159"/>
      <c r="DM735" s="159"/>
      <c r="DN735" s="159"/>
      <c r="DO735" s="159"/>
      <c r="DP735" s="159"/>
      <c r="DQ735" s="159"/>
      <c r="DR735" s="159"/>
      <c r="DS735" s="159"/>
      <c r="DT735" s="159"/>
      <c r="DU735" s="159"/>
      <c r="DV735" s="159"/>
      <c r="DW735" s="159"/>
      <c r="DX735" s="159"/>
    </row>
    <row r="736" spans="1:128" s="176" customFormat="1" ht="15">
      <c r="A736" s="173"/>
      <c r="B736" s="173"/>
      <c r="C736" s="174"/>
      <c r="D736" s="174"/>
      <c r="E736" s="174"/>
      <c r="F736" s="173"/>
      <c r="G736" s="173"/>
      <c r="H736" s="173"/>
      <c r="I736" s="173"/>
      <c r="J736" s="173"/>
      <c r="K736" s="173"/>
      <c r="L736" s="173"/>
      <c r="M736" s="173"/>
      <c r="N736" s="173"/>
      <c r="O736" s="173"/>
      <c r="P736" s="173"/>
      <c r="Q736" s="173"/>
      <c r="CK736" s="173"/>
      <c r="CL736" s="173"/>
      <c r="CM736" s="173"/>
      <c r="CN736" s="173"/>
      <c r="CO736" s="173"/>
      <c r="CP736" s="173"/>
      <c r="CQ736" s="173"/>
      <c r="CR736" s="173"/>
      <c r="CS736" s="173"/>
      <c r="CT736" s="173"/>
      <c r="CU736" s="173"/>
      <c r="CV736" s="173"/>
      <c r="CW736" s="173"/>
      <c r="CX736" s="173"/>
      <c r="CY736" s="173"/>
      <c r="CZ736" s="173"/>
      <c r="DA736" s="173"/>
      <c r="DB736" s="173"/>
      <c r="DC736" s="173"/>
      <c r="DD736" s="173"/>
      <c r="DE736" s="173"/>
      <c r="DF736" s="173"/>
      <c r="DG736" s="173"/>
      <c r="DH736" s="173"/>
      <c r="DI736" s="173"/>
      <c r="DJ736" s="173"/>
      <c r="DK736" s="159"/>
      <c r="DL736" s="159"/>
      <c r="DM736" s="159"/>
      <c r="DN736" s="159"/>
      <c r="DO736" s="159"/>
      <c r="DP736" s="159"/>
      <c r="DQ736" s="159"/>
      <c r="DR736" s="159"/>
      <c r="DS736" s="159"/>
      <c r="DT736" s="159"/>
      <c r="DU736" s="159"/>
      <c r="DV736" s="159"/>
      <c r="DW736" s="159"/>
      <c r="DX736" s="159"/>
    </row>
    <row r="737" spans="1:128" s="176" customFormat="1" ht="15">
      <c r="A737" s="173"/>
      <c r="B737" s="173"/>
      <c r="C737" s="174"/>
      <c r="D737" s="174"/>
      <c r="E737" s="174"/>
      <c r="F737" s="173"/>
      <c r="G737" s="173"/>
      <c r="H737" s="173"/>
      <c r="I737" s="173"/>
      <c r="J737" s="173"/>
      <c r="K737" s="173"/>
      <c r="L737" s="173"/>
      <c r="M737" s="173"/>
      <c r="N737" s="173"/>
      <c r="O737" s="173"/>
      <c r="P737" s="173"/>
      <c r="Q737" s="173"/>
      <c r="CK737" s="173"/>
      <c r="CL737" s="173"/>
      <c r="CM737" s="173"/>
      <c r="CN737" s="173"/>
      <c r="CO737" s="173"/>
      <c r="CP737" s="173"/>
      <c r="CQ737" s="173"/>
      <c r="CR737" s="173"/>
      <c r="CS737" s="173"/>
      <c r="CT737" s="173"/>
      <c r="CU737" s="173"/>
      <c r="CV737" s="173"/>
      <c r="CW737" s="173"/>
      <c r="CX737" s="173"/>
      <c r="CY737" s="173"/>
      <c r="CZ737" s="173"/>
      <c r="DA737" s="173"/>
      <c r="DB737" s="173"/>
      <c r="DC737" s="173"/>
      <c r="DD737" s="173"/>
      <c r="DE737" s="173"/>
      <c r="DF737" s="173"/>
      <c r="DG737" s="173"/>
      <c r="DH737" s="173"/>
      <c r="DI737" s="173"/>
      <c r="DJ737" s="173"/>
      <c r="DK737" s="159"/>
      <c r="DL737" s="159"/>
      <c r="DM737" s="159"/>
      <c r="DN737" s="159"/>
      <c r="DO737" s="159"/>
      <c r="DP737" s="159"/>
      <c r="DQ737" s="159"/>
      <c r="DR737" s="159"/>
      <c r="DS737" s="159"/>
      <c r="DT737" s="159"/>
      <c r="DU737" s="159"/>
      <c r="DV737" s="159"/>
      <c r="DW737" s="159"/>
      <c r="DX737" s="159"/>
    </row>
    <row r="738" spans="1:128" s="176" customFormat="1" ht="15">
      <c r="A738" s="173"/>
      <c r="B738" s="173"/>
      <c r="C738" s="174"/>
      <c r="D738" s="174"/>
      <c r="E738" s="174"/>
      <c r="F738" s="173"/>
      <c r="G738" s="173"/>
      <c r="H738" s="173"/>
      <c r="I738" s="173"/>
      <c r="J738" s="173"/>
      <c r="K738" s="173"/>
      <c r="L738" s="173"/>
      <c r="M738" s="173"/>
      <c r="N738" s="173"/>
      <c r="O738" s="173"/>
      <c r="P738" s="173"/>
      <c r="Q738" s="173"/>
      <c r="CK738" s="173"/>
      <c r="CL738" s="173"/>
      <c r="CM738" s="173"/>
      <c r="CN738" s="173"/>
      <c r="CO738" s="173"/>
      <c r="CP738" s="173"/>
      <c r="CQ738" s="173"/>
      <c r="CR738" s="173"/>
      <c r="CS738" s="173"/>
      <c r="CT738" s="173"/>
      <c r="CU738" s="173"/>
      <c r="CV738" s="173"/>
      <c r="CW738" s="173"/>
      <c r="CX738" s="173"/>
      <c r="CY738" s="173"/>
      <c r="CZ738" s="173"/>
      <c r="DA738" s="173"/>
      <c r="DB738" s="173"/>
      <c r="DC738" s="173"/>
      <c r="DD738" s="173"/>
      <c r="DE738" s="173"/>
      <c r="DF738" s="173"/>
      <c r="DG738" s="173"/>
      <c r="DH738" s="173"/>
      <c r="DI738" s="173"/>
      <c r="DJ738" s="173"/>
      <c r="DK738" s="159"/>
      <c r="DL738" s="159"/>
      <c r="DM738" s="159"/>
      <c r="DN738" s="159"/>
      <c r="DO738" s="159"/>
      <c r="DP738" s="159"/>
      <c r="DQ738" s="159"/>
      <c r="DR738" s="159"/>
      <c r="DS738" s="159"/>
      <c r="DT738" s="159"/>
      <c r="DU738" s="159"/>
      <c r="DV738" s="159"/>
      <c r="DW738" s="159"/>
      <c r="DX738" s="159"/>
    </row>
    <row r="739" spans="1:128" s="176" customFormat="1" ht="15">
      <c r="A739" s="173"/>
      <c r="B739" s="173"/>
      <c r="C739" s="174"/>
      <c r="D739" s="174"/>
      <c r="E739" s="174"/>
      <c r="F739" s="173"/>
      <c r="G739" s="173"/>
      <c r="H739" s="173"/>
      <c r="I739" s="173"/>
      <c r="J739" s="173"/>
      <c r="K739" s="173"/>
      <c r="L739" s="173"/>
      <c r="M739" s="173"/>
      <c r="N739" s="173"/>
      <c r="O739" s="173"/>
      <c r="P739" s="173"/>
      <c r="Q739" s="173"/>
      <c r="CK739" s="173"/>
      <c r="CL739" s="173"/>
      <c r="CM739" s="173"/>
      <c r="CN739" s="173"/>
      <c r="CO739" s="173"/>
      <c r="CP739" s="173"/>
      <c r="CQ739" s="173"/>
      <c r="CR739" s="173"/>
      <c r="CS739" s="173"/>
      <c r="CT739" s="173"/>
      <c r="CU739" s="173"/>
      <c r="CV739" s="173"/>
      <c r="CW739" s="173"/>
      <c r="CX739" s="173"/>
      <c r="CY739" s="173"/>
      <c r="CZ739" s="173"/>
      <c r="DA739" s="173"/>
      <c r="DB739" s="173"/>
      <c r="DC739" s="173"/>
      <c r="DD739" s="173"/>
      <c r="DE739" s="173"/>
      <c r="DF739" s="173"/>
      <c r="DG739" s="173"/>
      <c r="DH739" s="173"/>
      <c r="DI739" s="173"/>
      <c r="DJ739" s="173"/>
      <c r="DK739" s="159"/>
      <c r="DL739" s="159"/>
      <c r="DM739" s="159"/>
      <c r="DN739" s="159"/>
      <c r="DO739" s="159"/>
      <c r="DP739" s="159"/>
      <c r="DQ739" s="159"/>
      <c r="DR739" s="159"/>
      <c r="DS739" s="159"/>
      <c r="DT739" s="159"/>
      <c r="DU739" s="159"/>
      <c r="DV739" s="159"/>
      <c r="DW739" s="159"/>
      <c r="DX739" s="159"/>
    </row>
    <row r="740" spans="1:128" s="176" customFormat="1" ht="15">
      <c r="A740" s="173"/>
      <c r="B740" s="173"/>
      <c r="C740" s="174"/>
      <c r="D740" s="174"/>
      <c r="E740" s="174"/>
      <c r="F740" s="173"/>
      <c r="G740" s="173"/>
      <c r="H740" s="173"/>
      <c r="I740" s="173"/>
      <c r="J740" s="173"/>
      <c r="K740" s="173"/>
      <c r="L740" s="173"/>
      <c r="M740" s="173"/>
      <c r="N740" s="173"/>
      <c r="O740" s="173"/>
      <c r="P740" s="173"/>
      <c r="Q740" s="173"/>
      <c r="CK740" s="173"/>
      <c r="CL740" s="173"/>
      <c r="CM740" s="173"/>
      <c r="CN740" s="173"/>
      <c r="CO740" s="173"/>
      <c r="CP740" s="173"/>
      <c r="CQ740" s="173"/>
      <c r="CR740" s="173"/>
      <c r="CS740" s="173"/>
      <c r="CT740" s="173"/>
      <c r="CU740" s="173"/>
      <c r="CV740" s="173"/>
      <c r="CW740" s="173"/>
      <c r="CX740" s="173"/>
      <c r="CY740" s="173"/>
      <c r="CZ740" s="173"/>
      <c r="DA740" s="173"/>
      <c r="DB740" s="173"/>
      <c r="DC740" s="173"/>
      <c r="DD740" s="173"/>
      <c r="DE740" s="173"/>
      <c r="DF740" s="173"/>
      <c r="DG740" s="173"/>
      <c r="DH740" s="173"/>
      <c r="DI740" s="173"/>
      <c r="DJ740" s="173"/>
      <c r="DK740" s="159"/>
      <c r="DL740" s="159"/>
      <c r="DM740" s="159"/>
      <c r="DN740" s="159"/>
      <c r="DO740" s="159"/>
      <c r="DP740" s="159"/>
      <c r="DQ740" s="159"/>
      <c r="DR740" s="159"/>
      <c r="DS740" s="159"/>
      <c r="DT740" s="159"/>
      <c r="DU740" s="159"/>
      <c r="DV740" s="159"/>
      <c r="DW740" s="159"/>
      <c r="DX740" s="159"/>
    </row>
    <row r="741" spans="1:128" s="176" customFormat="1" ht="15">
      <c r="A741" s="173"/>
      <c r="B741" s="173"/>
      <c r="C741" s="174"/>
      <c r="D741" s="174"/>
      <c r="E741" s="174"/>
      <c r="F741" s="173"/>
      <c r="G741" s="173"/>
      <c r="H741" s="173"/>
      <c r="I741" s="173"/>
      <c r="J741" s="173"/>
      <c r="K741" s="173"/>
      <c r="L741" s="173"/>
      <c r="M741" s="173"/>
      <c r="N741" s="173"/>
      <c r="O741" s="173"/>
      <c r="P741" s="173"/>
      <c r="Q741" s="173"/>
      <c r="CK741" s="173"/>
      <c r="CL741" s="173"/>
      <c r="CM741" s="173"/>
      <c r="CN741" s="173"/>
      <c r="CO741" s="173"/>
      <c r="CP741" s="173"/>
      <c r="CQ741" s="173"/>
      <c r="CR741" s="173"/>
      <c r="CS741" s="173"/>
      <c r="CT741" s="173"/>
      <c r="CU741" s="173"/>
      <c r="CV741" s="173"/>
      <c r="CW741" s="173"/>
      <c r="CX741" s="173"/>
      <c r="CY741" s="173"/>
      <c r="CZ741" s="173"/>
      <c r="DA741" s="173"/>
      <c r="DB741" s="173"/>
      <c r="DC741" s="173"/>
      <c r="DD741" s="173"/>
      <c r="DE741" s="173"/>
      <c r="DF741" s="173"/>
      <c r="DG741" s="173"/>
      <c r="DH741" s="173"/>
      <c r="DI741" s="173"/>
      <c r="DJ741" s="173"/>
      <c r="DK741" s="159"/>
      <c r="DL741" s="159"/>
      <c r="DM741" s="159"/>
      <c r="DN741" s="159"/>
      <c r="DO741" s="159"/>
      <c r="DP741" s="159"/>
      <c r="DQ741" s="159"/>
      <c r="DR741" s="159"/>
      <c r="DS741" s="159"/>
      <c r="DT741" s="159"/>
      <c r="DU741" s="159"/>
      <c r="DV741" s="159"/>
      <c r="DW741" s="159"/>
      <c r="DX741" s="159"/>
    </row>
    <row r="742" spans="1:128" s="176" customFormat="1" ht="15">
      <c r="A742" s="173"/>
      <c r="B742" s="173"/>
      <c r="C742" s="174"/>
      <c r="D742" s="174"/>
      <c r="E742" s="174"/>
      <c r="F742" s="173"/>
      <c r="G742" s="173"/>
      <c r="H742" s="173"/>
      <c r="I742" s="173"/>
      <c r="J742" s="173"/>
      <c r="K742" s="173"/>
      <c r="L742" s="173"/>
      <c r="M742" s="173"/>
      <c r="N742" s="173"/>
      <c r="O742" s="173"/>
      <c r="P742" s="173"/>
      <c r="Q742" s="173"/>
      <c r="CK742" s="173"/>
      <c r="CL742" s="173"/>
      <c r="CM742" s="173"/>
      <c r="CN742" s="173"/>
      <c r="CO742" s="173"/>
      <c r="CP742" s="173"/>
      <c r="CQ742" s="173"/>
      <c r="CR742" s="173"/>
      <c r="CS742" s="173"/>
      <c r="CT742" s="173"/>
      <c r="CU742" s="173"/>
      <c r="CV742" s="173"/>
      <c r="CW742" s="173"/>
      <c r="CX742" s="173"/>
      <c r="CY742" s="173"/>
      <c r="CZ742" s="173"/>
      <c r="DA742" s="173"/>
      <c r="DB742" s="173"/>
      <c r="DC742" s="173"/>
      <c r="DD742" s="173"/>
      <c r="DE742" s="173"/>
      <c r="DF742" s="173"/>
      <c r="DG742" s="173"/>
      <c r="DH742" s="173"/>
      <c r="DI742" s="173"/>
      <c r="DJ742" s="173"/>
      <c r="DK742" s="159"/>
      <c r="DL742" s="159"/>
      <c r="DM742" s="159"/>
      <c r="DN742" s="159"/>
      <c r="DO742" s="159"/>
      <c r="DP742" s="159"/>
      <c r="DQ742" s="159"/>
      <c r="DR742" s="159"/>
      <c r="DS742" s="159"/>
      <c r="DT742" s="159"/>
      <c r="DU742" s="159"/>
      <c r="DV742" s="159"/>
      <c r="DW742" s="159"/>
      <c r="DX742" s="159"/>
    </row>
    <row r="743" spans="1:128" s="176" customFormat="1" ht="15">
      <c r="A743" s="173"/>
      <c r="B743" s="173"/>
      <c r="C743" s="174"/>
      <c r="D743" s="174"/>
      <c r="E743" s="174"/>
      <c r="F743" s="173"/>
      <c r="G743" s="173"/>
      <c r="H743" s="173"/>
      <c r="I743" s="173"/>
      <c r="J743" s="173"/>
      <c r="K743" s="173"/>
      <c r="L743" s="173"/>
      <c r="M743" s="173"/>
      <c r="N743" s="173"/>
      <c r="O743" s="173"/>
      <c r="P743" s="173"/>
      <c r="Q743" s="173"/>
      <c r="CK743" s="173"/>
      <c r="CL743" s="173"/>
      <c r="CM743" s="173"/>
      <c r="CN743" s="173"/>
      <c r="CO743" s="173"/>
      <c r="CP743" s="173"/>
      <c r="CQ743" s="173"/>
      <c r="CR743" s="173"/>
      <c r="CS743" s="173"/>
      <c r="CT743" s="173"/>
      <c r="CU743" s="173"/>
      <c r="CV743" s="173"/>
      <c r="CW743" s="173"/>
      <c r="CX743" s="173"/>
      <c r="CY743" s="173"/>
      <c r="CZ743" s="173"/>
      <c r="DA743" s="173"/>
      <c r="DB743" s="173"/>
      <c r="DC743" s="173"/>
      <c r="DD743" s="173"/>
      <c r="DE743" s="173"/>
      <c r="DF743" s="173"/>
      <c r="DG743" s="173"/>
      <c r="DH743" s="173"/>
      <c r="DI743" s="173"/>
      <c r="DJ743" s="173"/>
      <c r="DK743" s="159"/>
      <c r="DL743" s="159"/>
      <c r="DM743" s="159"/>
      <c r="DN743" s="159"/>
      <c r="DO743" s="159"/>
      <c r="DP743" s="159"/>
      <c r="DQ743" s="159"/>
      <c r="DR743" s="159"/>
      <c r="DS743" s="159"/>
      <c r="DT743" s="159"/>
      <c r="DU743" s="159"/>
      <c r="DV743" s="159"/>
      <c r="DW743" s="159"/>
      <c r="DX743" s="159"/>
    </row>
    <row r="744" spans="1:128" s="176" customFormat="1" ht="15">
      <c r="A744" s="173"/>
      <c r="B744" s="173"/>
      <c r="C744" s="174"/>
      <c r="D744" s="174"/>
      <c r="E744" s="174"/>
      <c r="F744" s="173"/>
      <c r="G744" s="173"/>
      <c r="H744" s="173"/>
      <c r="I744" s="173"/>
      <c r="J744" s="173"/>
      <c r="K744" s="173"/>
      <c r="L744" s="173"/>
      <c r="M744" s="173"/>
      <c r="N744" s="173"/>
      <c r="O744" s="173"/>
      <c r="P744" s="173"/>
      <c r="Q744" s="173"/>
      <c r="CK744" s="173"/>
      <c r="CL744" s="173"/>
      <c r="CM744" s="173"/>
      <c r="CN744" s="173"/>
      <c r="CO744" s="173"/>
      <c r="CP744" s="173"/>
      <c r="CQ744" s="173"/>
      <c r="CR744" s="173"/>
      <c r="CS744" s="173"/>
      <c r="CT744" s="173"/>
      <c r="CU744" s="173"/>
      <c r="CV744" s="173"/>
      <c r="CW744" s="173"/>
      <c r="CX744" s="173"/>
      <c r="CY744" s="173"/>
      <c r="CZ744" s="173"/>
      <c r="DA744" s="173"/>
      <c r="DB744" s="173"/>
      <c r="DC744" s="173"/>
      <c r="DD744" s="173"/>
      <c r="DE744" s="173"/>
      <c r="DF744" s="173"/>
      <c r="DG744" s="173"/>
      <c r="DH744" s="173"/>
      <c r="DI744" s="173"/>
      <c r="DJ744" s="173"/>
      <c r="DK744" s="159"/>
      <c r="DL744" s="159"/>
      <c r="DM744" s="159"/>
      <c r="DN744" s="159"/>
      <c r="DO744" s="159"/>
      <c r="DP744" s="159"/>
      <c r="DQ744" s="159"/>
      <c r="DR744" s="159"/>
      <c r="DS744" s="159"/>
      <c r="DT744" s="159"/>
      <c r="DU744" s="159"/>
      <c r="DV744" s="159"/>
      <c r="DW744" s="159"/>
      <c r="DX744" s="159"/>
    </row>
    <row r="745" spans="1:128" s="176" customFormat="1" ht="15">
      <c r="A745" s="173"/>
      <c r="B745" s="173"/>
      <c r="C745" s="174"/>
      <c r="D745" s="174"/>
      <c r="E745" s="174"/>
      <c r="F745" s="173"/>
      <c r="G745" s="173"/>
      <c r="H745" s="173"/>
      <c r="I745" s="173"/>
      <c r="J745" s="173"/>
      <c r="K745" s="173"/>
      <c r="L745" s="173"/>
      <c r="M745" s="173"/>
      <c r="N745" s="173"/>
      <c r="O745" s="173"/>
      <c r="P745" s="173"/>
      <c r="Q745" s="173"/>
      <c r="CK745" s="173"/>
      <c r="CL745" s="173"/>
      <c r="CM745" s="173"/>
      <c r="CN745" s="173"/>
      <c r="CO745" s="173"/>
      <c r="CP745" s="173"/>
      <c r="CQ745" s="173"/>
      <c r="CR745" s="173"/>
      <c r="CS745" s="173"/>
      <c r="CT745" s="173"/>
      <c r="CU745" s="173"/>
      <c r="CV745" s="173"/>
      <c r="CW745" s="173"/>
      <c r="CX745" s="173"/>
      <c r="CY745" s="173"/>
      <c r="CZ745" s="173"/>
      <c r="DA745" s="173"/>
      <c r="DB745" s="173"/>
      <c r="DC745" s="173"/>
      <c r="DD745" s="173"/>
      <c r="DE745" s="173"/>
      <c r="DF745" s="173"/>
      <c r="DG745" s="173"/>
      <c r="DH745" s="173"/>
      <c r="DI745" s="173"/>
      <c r="DJ745" s="173"/>
      <c r="DK745" s="159"/>
      <c r="DL745" s="159"/>
      <c r="DM745" s="159"/>
      <c r="DN745" s="159"/>
      <c r="DO745" s="159"/>
      <c r="DP745" s="159"/>
      <c r="DQ745" s="159"/>
      <c r="DR745" s="159"/>
      <c r="DS745" s="159"/>
      <c r="DT745" s="159"/>
      <c r="DU745" s="159"/>
      <c r="DV745" s="159"/>
      <c r="DW745" s="159"/>
      <c r="DX745" s="159"/>
    </row>
    <row r="746" spans="1:128" s="176" customFormat="1" ht="15">
      <c r="A746" s="173"/>
      <c r="B746" s="173"/>
      <c r="C746" s="174"/>
      <c r="D746" s="174"/>
      <c r="E746" s="174"/>
      <c r="F746" s="173"/>
      <c r="G746" s="173"/>
      <c r="H746" s="173"/>
      <c r="I746" s="173"/>
      <c r="J746" s="173"/>
      <c r="K746" s="173"/>
      <c r="L746" s="173"/>
      <c r="M746" s="173"/>
      <c r="N746" s="173"/>
      <c r="O746" s="173"/>
      <c r="P746" s="173"/>
      <c r="Q746" s="173"/>
      <c r="CK746" s="173"/>
      <c r="CL746" s="173"/>
      <c r="CM746" s="173"/>
      <c r="CN746" s="173"/>
      <c r="CO746" s="173"/>
      <c r="CP746" s="173"/>
      <c r="CQ746" s="173"/>
      <c r="CR746" s="173"/>
      <c r="CS746" s="173"/>
      <c r="CT746" s="173"/>
      <c r="CU746" s="173"/>
      <c r="CV746" s="173"/>
      <c r="CW746" s="173"/>
      <c r="CX746" s="173"/>
      <c r="CY746" s="173"/>
      <c r="CZ746" s="173"/>
      <c r="DA746" s="173"/>
      <c r="DB746" s="173"/>
      <c r="DC746" s="173"/>
      <c r="DD746" s="173"/>
      <c r="DE746" s="173"/>
      <c r="DF746" s="173"/>
      <c r="DG746" s="173"/>
      <c r="DH746" s="173"/>
      <c r="DI746" s="173"/>
      <c r="DJ746" s="173"/>
      <c r="DK746" s="159"/>
      <c r="DL746" s="159"/>
      <c r="DM746" s="159"/>
      <c r="DN746" s="159"/>
      <c r="DO746" s="159"/>
      <c r="DP746" s="159"/>
      <c r="DQ746" s="159"/>
      <c r="DR746" s="159"/>
      <c r="DS746" s="159"/>
      <c r="DT746" s="159"/>
      <c r="DU746" s="159"/>
      <c r="DV746" s="159"/>
      <c r="DW746" s="159"/>
      <c r="DX746" s="159"/>
    </row>
    <row r="747" spans="1:128" s="176" customFormat="1" ht="15">
      <c r="A747" s="173"/>
      <c r="B747" s="173"/>
      <c r="C747" s="174"/>
      <c r="D747" s="174"/>
      <c r="E747" s="174"/>
      <c r="F747" s="173"/>
      <c r="G747" s="173"/>
      <c r="H747" s="173"/>
      <c r="I747" s="173"/>
      <c r="J747" s="173"/>
      <c r="K747" s="173"/>
      <c r="L747" s="173"/>
      <c r="M747" s="173"/>
      <c r="N747" s="173"/>
      <c r="O747" s="173"/>
      <c r="P747" s="173"/>
      <c r="Q747" s="173"/>
      <c r="CK747" s="173"/>
      <c r="CL747" s="173"/>
      <c r="CM747" s="173"/>
      <c r="CN747" s="173"/>
      <c r="CO747" s="173"/>
      <c r="CP747" s="173"/>
      <c r="CQ747" s="173"/>
      <c r="CR747" s="173"/>
      <c r="CS747" s="173"/>
      <c r="CT747" s="173"/>
      <c r="CU747" s="173"/>
      <c r="CV747" s="173"/>
      <c r="CW747" s="173"/>
      <c r="CX747" s="173"/>
      <c r="CY747" s="173"/>
      <c r="CZ747" s="173"/>
      <c r="DA747" s="173"/>
      <c r="DB747" s="173"/>
      <c r="DC747" s="173"/>
      <c r="DD747" s="173"/>
      <c r="DE747" s="173"/>
      <c r="DF747" s="173"/>
      <c r="DG747" s="173"/>
      <c r="DH747" s="173"/>
      <c r="DI747" s="173"/>
      <c r="DJ747" s="173"/>
      <c r="DK747" s="159"/>
      <c r="DL747" s="159"/>
      <c r="DM747" s="159"/>
      <c r="DN747" s="159"/>
      <c r="DO747" s="159"/>
      <c r="DP747" s="159"/>
      <c r="DQ747" s="159"/>
      <c r="DR747" s="159"/>
      <c r="DS747" s="159"/>
      <c r="DT747" s="159"/>
      <c r="DU747" s="159"/>
      <c r="DV747" s="159"/>
      <c r="DW747" s="159"/>
      <c r="DX747" s="159"/>
    </row>
    <row r="748" spans="1:128" s="176" customFormat="1" ht="15">
      <c r="A748" s="173"/>
      <c r="B748" s="173"/>
      <c r="C748" s="174"/>
      <c r="D748" s="174"/>
      <c r="E748" s="174"/>
      <c r="F748" s="173"/>
      <c r="G748" s="173"/>
      <c r="H748" s="173"/>
      <c r="I748" s="173"/>
      <c r="J748" s="173"/>
      <c r="K748" s="173"/>
      <c r="L748" s="173"/>
      <c r="M748" s="173"/>
      <c r="N748" s="173"/>
      <c r="O748" s="173"/>
      <c r="P748" s="173"/>
      <c r="Q748" s="173"/>
      <c r="CK748" s="173"/>
      <c r="CL748" s="173"/>
      <c r="CM748" s="173"/>
      <c r="CN748" s="173"/>
      <c r="CO748" s="173"/>
      <c r="CP748" s="173"/>
      <c r="CQ748" s="173"/>
      <c r="CR748" s="173"/>
      <c r="CS748" s="173"/>
      <c r="CT748" s="173"/>
      <c r="CU748" s="173"/>
      <c r="CV748" s="173"/>
      <c r="CW748" s="173"/>
      <c r="CX748" s="173"/>
      <c r="CY748" s="173"/>
      <c r="CZ748" s="173"/>
      <c r="DA748" s="173"/>
      <c r="DB748" s="173"/>
      <c r="DC748" s="173"/>
      <c r="DD748" s="173"/>
      <c r="DE748" s="173"/>
      <c r="DF748" s="173"/>
      <c r="DG748" s="173"/>
      <c r="DH748" s="173"/>
      <c r="DI748" s="173"/>
      <c r="DJ748" s="173"/>
      <c r="DK748" s="159"/>
      <c r="DL748" s="159"/>
      <c r="DM748" s="159"/>
      <c r="DN748" s="159"/>
      <c r="DO748" s="159"/>
      <c r="DP748" s="159"/>
      <c r="DQ748" s="159"/>
      <c r="DR748" s="159"/>
      <c r="DS748" s="159"/>
      <c r="DT748" s="159"/>
      <c r="DU748" s="159"/>
      <c r="DV748" s="159"/>
      <c r="DW748" s="159"/>
      <c r="DX748" s="159"/>
    </row>
    <row r="749" spans="1:128" s="176" customFormat="1" ht="15">
      <c r="A749" s="173"/>
      <c r="B749" s="173"/>
      <c r="C749" s="174"/>
      <c r="D749" s="174"/>
      <c r="E749" s="174"/>
      <c r="F749" s="173"/>
      <c r="G749" s="173"/>
      <c r="H749" s="173"/>
      <c r="I749" s="173"/>
      <c r="J749" s="173"/>
      <c r="K749" s="173"/>
      <c r="L749" s="173"/>
      <c r="M749" s="173"/>
      <c r="N749" s="173"/>
      <c r="O749" s="173"/>
      <c r="P749" s="173"/>
      <c r="Q749" s="173"/>
      <c r="CK749" s="173"/>
      <c r="CL749" s="173"/>
      <c r="CM749" s="173"/>
      <c r="CN749" s="173"/>
      <c r="CO749" s="173"/>
      <c r="CP749" s="173"/>
      <c r="CQ749" s="173"/>
      <c r="CR749" s="173"/>
      <c r="CS749" s="173"/>
      <c r="CT749" s="173"/>
      <c r="CU749" s="173"/>
      <c r="CV749" s="173"/>
      <c r="CW749" s="173"/>
      <c r="CX749" s="173"/>
      <c r="CY749" s="173"/>
      <c r="CZ749" s="173"/>
      <c r="DA749" s="173"/>
      <c r="DB749" s="173"/>
      <c r="DC749" s="173"/>
      <c r="DD749" s="173"/>
      <c r="DE749" s="173"/>
      <c r="DF749" s="173"/>
      <c r="DG749" s="173"/>
      <c r="DH749" s="173"/>
      <c r="DI749" s="173"/>
      <c r="DJ749" s="173"/>
      <c r="DK749" s="159"/>
      <c r="DL749" s="159"/>
      <c r="DM749" s="159"/>
      <c r="DN749" s="159"/>
      <c r="DO749" s="159"/>
      <c r="DP749" s="159"/>
      <c r="DQ749" s="159"/>
      <c r="DR749" s="159"/>
      <c r="DS749" s="159"/>
      <c r="DT749" s="159"/>
      <c r="DU749" s="159"/>
      <c r="DV749" s="159"/>
      <c r="DW749" s="159"/>
      <c r="DX749" s="159"/>
    </row>
    <row r="750" spans="1:128" s="176" customFormat="1" ht="15">
      <c r="A750" s="173"/>
      <c r="B750" s="173"/>
      <c r="C750" s="174"/>
      <c r="D750" s="174"/>
      <c r="E750" s="174"/>
      <c r="F750" s="173"/>
      <c r="G750" s="173"/>
      <c r="H750" s="173"/>
      <c r="I750" s="173"/>
      <c r="J750" s="173"/>
      <c r="K750" s="173"/>
      <c r="L750" s="173"/>
      <c r="M750" s="173"/>
      <c r="N750" s="173"/>
      <c r="O750" s="173"/>
      <c r="P750" s="173"/>
      <c r="Q750" s="173"/>
      <c r="CK750" s="173"/>
      <c r="CL750" s="173"/>
      <c r="CM750" s="173"/>
      <c r="CN750" s="173"/>
      <c r="CO750" s="173"/>
      <c r="CP750" s="173"/>
      <c r="CQ750" s="173"/>
      <c r="CR750" s="173"/>
      <c r="CS750" s="173"/>
      <c r="CT750" s="173"/>
      <c r="CU750" s="173"/>
      <c r="CV750" s="173"/>
      <c r="CW750" s="173"/>
      <c r="CX750" s="173"/>
      <c r="CY750" s="173"/>
      <c r="CZ750" s="173"/>
      <c r="DA750" s="173"/>
      <c r="DB750" s="173"/>
      <c r="DC750" s="173"/>
      <c r="DD750" s="173"/>
      <c r="DE750" s="173"/>
      <c r="DF750" s="173"/>
      <c r="DG750" s="173"/>
      <c r="DH750" s="173"/>
      <c r="DI750" s="173"/>
      <c r="DJ750" s="173"/>
      <c r="DK750" s="159"/>
      <c r="DL750" s="159"/>
      <c r="DM750" s="159"/>
      <c r="DN750" s="159"/>
      <c r="DO750" s="159"/>
      <c r="DP750" s="159"/>
      <c r="DQ750" s="159"/>
      <c r="DR750" s="159"/>
      <c r="DS750" s="159"/>
      <c r="DT750" s="159"/>
      <c r="DU750" s="159"/>
      <c r="DV750" s="159"/>
      <c r="DW750" s="159"/>
      <c r="DX750" s="159"/>
    </row>
    <row r="751" spans="1:128" s="176" customFormat="1" ht="15">
      <c r="A751" s="173"/>
      <c r="B751" s="173"/>
      <c r="C751" s="174"/>
      <c r="D751" s="174"/>
      <c r="E751" s="174"/>
      <c r="F751" s="173"/>
      <c r="G751" s="173"/>
      <c r="H751" s="173"/>
      <c r="I751" s="173"/>
      <c r="J751" s="173"/>
      <c r="K751" s="173"/>
      <c r="L751" s="173"/>
      <c r="M751" s="173"/>
      <c r="N751" s="173"/>
      <c r="O751" s="173"/>
      <c r="P751" s="173"/>
      <c r="Q751" s="173"/>
      <c r="CK751" s="173"/>
      <c r="CL751" s="173"/>
      <c r="CM751" s="173"/>
      <c r="CN751" s="173"/>
      <c r="CO751" s="173"/>
      <c r="CP751" s="173"/>
      <c r="CQ751" s="173"/>
      <c r="CR751" s="173"/>
      <c r="CS751" s="173"/>
      <c r="CT751" s="173"/>
      <c r="CU751" s="173"/>
      <c r="CV751" s="173"/>
      <c r="CW751" s="173"/>
      <c r="CX751" s="173"/>
      <c r="CY751" s="173"/>
      <c r="CZ751" s="173"/>
      <c r="DA751" s="173"/>
      <c r="DB751" s="173"/>
      <c r="DC751" s="173"/>
      <c r="DD751" s="173"/>
      <c r="DE751" s="173"/>
      <c r="DF751" s="173"/>
      <c r="DG751" s="173"/>
      <c r="DH751" s="173"/>
      <c r="DI751" s="173"/>
      <c r="DJ751" s="173"/>
      <c r="DK751" s="159"/>
      <c r="DL751" s="159"/>
      <c r="DM751" s="159"/>
      <c r="DN751" s="159"/>
      <c r="DO751" s="159"/>
      <c r="DP751" s="159"/>
      <c r="DQ751" s="159"/>
      <c r="DR751" s="159"/>
      <c r="DS751" s="159"/>
      <c r="DT751" s="159"/>
      <c r="DU751" s="159"/>
      <c r="DV751" s="159"/>
      <c r="DW751" s="159"/>
      <c r="DX751" s="159"/>
    </row>
    <row r="752" spans="1:128" s="176" customFormat="1" ht="15">
      <c r="A752" s="173"/>
      <c r="B752" s="173"/>
      <c r="C752" s="174"/>
      <c r="D752" s="174"/>
      <c r="E752" s="174"/>
      <c r="F752" s="173"/>
      <c r="G752" s="173"/>
      <c r="H752" s="173"/>
      <c r="I752" s="173"/>
      <c r="J752" s="173"/>
      <c r="K752" s="173"/>
      <c r="L752" s="173"/>
      <c r="M752" s="173"/>
      <c r="N752" s="173"/>
      <c r="O752" s="173"/>
      <c r="P752" s="173"/>
      <c r="Q752" s="173"/>
      <c r="CK752" s="173"/>
      <c r="CL752" s="173"/>
      <c r="CM752" s="173"/>
      <c r="CN752" s="173"/>
      <c r="CO752" s="173"/>
      <c r="CP752" s="173"/>
      <c r="CQ752" s="173"/>
      <c r="CR752" s="173"/>
      <c r="CS752" s="173"/>
      <c r="CT752" s="173"/>
      <c r="CU752" s="173"/>
      <c r="CV752" s="173"/>
      <c r="CW752" s="173"/>
      <c r="CX752" s="173"/>
      <c r="CY752" s="173"/>
      <c r="CZ752" s="173"/>
      <c r="DA752" s="173"/>
      <c r="DB752" s="173"/>
      <c r="DC752" s="173"/>
      <c r="DD752" s="173"/>
      <c r="DE752" s="173"/>
      <c r="DF752" s="173"/>
      <c r="DG752" s="173"/>
      <c r="DH752" s="173"/>
      <c r="DI752" s="173"/>
      <c r="DJ752" s="173"/>
      <c r="DK752" s="159"/>
      <c r="DL752" s="159"/>
      <c r="DM752" s="159"/>
      <c r="DN752" s="159"/>
      <c r="DO752" s="159"/>
      <c r="DP752" s="159"/>
      <c r="DQ752" s="159"/>
      <c r="DR752" s="159"/>
      <c r="DS752" s="159"/>
      <c r="DT752" s="159"/>
      <c r="DU752" s="159"/>
      <c r="DV752" s="159"/>
      <c r="DW752" s="159"/>
      <c r="DX752" s="159"/>
    </row>
    <row r="753" spans="1:128" s="176" customFormat="1" ht="15">
      <c r="A753" s="173"/>
      <c r="B753" s="173"/>
      <c r="C753" s="174"/>
      <c r="D753" s="174"/>
      <c r="E753" s="174"/>
      <c r="F753" s="173"/>
      <c r="G753" s="173"/>
      <c r="H753" s="173"/>
      <c r="I753" s="173"/>
      <c r="J753" s="173"/>
      <c r="K753" s="173"/>
      <c r="L753" s="173"/>
      <c r="M753" s="173"/>
      <c r="N753" s="173"/>
      <c r="O753" s="173"/>
      <c r="P753" s="173"/>
      <c r="Q753" s="173"/>
      <c r="CK753" s="173"/>
      <c r="CL753" s="173"/>
      <c r="CM753" s="173"/>
      <c r="CN753" s="173"/>
      <c r="CO753" s="173"/>
      <c r="CP753" s="173"/>
      <c r="CQ753" s="173"/>
      <c r="CR753" s="173"/>
      <c r="CS753" s="173"/>
      <c r="CT753" s="173"/>
      <c r="CU753" s="173"/>
      <c r="CV753" s="173"/>
      <c r="CW753" s="173"/>
      <c r="CX753" s="173"/>
      <c r="CY753" s="173"/>
      <c r="CZ753" s="173"/>
      <c r="DA753" s="173"/>
      <c r="DB753" s="173"/>
      <c r="DC753" s="173"/>
      <c r="DD753" s="173"/>
      <c r="DE753" s="173"/>
      <c r="DF753" s="173"/>
      <c r="DG753" s="173"/>
      <c r="DH753" s="173"/>
      <c r="DI753" s="173"/>
      <c r="DJ753" s="173"/>
      <c r="DK753" s="159"/>
      <c r="DL753" s="159"/>
      <c r="DM753" s="159"/>
      <c r="DN753" s="159"/>
      <c r="DO753" s="159"/>
      <c r="DP753" s="159"/>
      <c r="DQ753" s="159"/>
      <c r="DR753" s="159"/>
      <c r="DS753" s="159"/>
      <c r="DT753" s="159"/>
      <c r="DU753" s="159"/>
      <c r="DV753" s="159"/>
      <c r="DW753" s="159"/>
      <c r="DX753" s="159"/>
    </row>
    <row r="754" spans="1:128" s="176" customFormat="1" ht="15">
      <c r="A754" s="173"/>
      <c r="B754" s="173"/>
      <c r="C754" s="174"/>
      <c r="D754" s="174"/>
      <c r="E754" s="174"/>
      <c r="F754" s="173"/>
      <c r="G754" s="173"/>
      <c r="H754" s="173"/>
      <c r="I754" s="173"/>
      <c r="J754" s="173"/>
      <c r="K754" s="173"/>
      <c r="L754" s="173"/>
      <c r="M754" s="173"/>
      <c r="N754" s="173"/>
      <c r="O754" s="173"/>
      <c r="P754" s="173"/>
      <c r="Q754" s="173"/>
      <c r="CK754" s="173"/>
      <c r="CL754" s="173"/>
      <c r="CM754" s="173"/>
      <c r="CN754" s="173"/>
      <c r="CO754" s="173"/>
      <c r="CP754" s="173"/>
      <c r="CQ754" s="173"/>
      <c r="CR754" s="173"/>
      <c r="CS754" s="173"/>
      <c r="CT754" s="173"/>
      <c r="CU754" s="173"/>
      <c r="CV754" s="173"/>
      <c r="CW754" s="173"/>
      <c r="CX754" s="173"/>
      <c r="CY754" s="173"/>
      <c r="CZ754" s="173"/>
      <c r="DA754" s="173"/>
      <c r="DB754" s="173"/>
      <c r="DC754" s="173"/>
      <c r="DD754" s="173"/>
      <c r="DE754" s="173"/>
      <c r="DF754" s="173"/>
      <c r="DG754" s="173"/>
      <c r="DH754" s="173"/>
      <c r="DI754" s="173"/>
      <c r="DJ754" s="173"/>
      <c r="DK754" s="159"/>
      <c r="DL754" s="159"/>
      <c r="DM754" s="159"/>
      <c r="DN754" s="159"/>
      <c r="DO754" s="159"/>
      <c r="DP754" s="159"/>
      <c r="DQ754" s="159"/>
      <c r="DR754" s="159"/>
      <c r="DS754" s="159"/>
      <c r="DT754" s="159"/>
      <c r="DU754" s="159"/>
      <c r="DV754" s="159"/>
      <c r="DW754" s="159"/>
      <c r="DX754" s="159"/>
    </row>
    <row r="755" spans="1:128" s="176" customFormat="1" ht="15">
      <c r="A755" s="173"/>
      <c r="B755" s="173"/>
      <c r="C755" s="174"/>
      <c r="D755" s="174"/>
      <c r="E755" s="174"/>
      <c r="F755" s="173"/>
      <c r="G755" s="173"/>
      <c r="H755" s="173"/>
      <c r="I755" s="173"/>
      <c r="J755" s="173"/>
      <c r="K755" s="173"/>
      <c r="L755" s="173"/>
      <c r="M755" s="173"/>
      <c r="N755" s="173"/>
      <c r="O755" s="173"/>
      <c r="P755" s="173"/>
      <c r="Q755" s="173"/>
      <c r="CK755" s="173"/>
      <c r="CL755" s="173"/>
      <c r="CM755" s="173"/>
      <c r="CN755" s="173"/>
      <c r="CO755" s="173"/>
      <c r="CP755" s="173"/>
      <c r="CQ755" s="173"/>
      <c r="CR755" s="173"/>
      <c r="CS755" s="173"/>
      <c r="CT755" s="173"/>
      <c r="CU755" s="173"/>
      <c r="CV755" s="173"/>
      <c r="CW755" s="173"/>
      <c r="CX755" s="173"/>
      <c r="CY755" s="173"/>
      <c r="CZ755" s="173"/>
      <c r="DA755" s="173"/>
      <c r="DB755" s="173"/>
      <c r="DC755" s="173"/>
      <c r="DD755" s="173"/>
      <c r="DE755" s="173"/>
      <c r="DF755" s="173"/>
      <c r="DG755" s="173"/>
      <c r="DH755" s="173"/>
      <c r="DI755" s="173"/>
      <c r="DJ755" s="173"/>
      <c r="DK755" s="159"/>
      <c r="DL755" s="159"/>
      <c r="DM755" s="159"/>
      <c r="DN755" s="159"/>
      <c r="DO755" s="159"/>
      <c r="DP755" s="159"/>
      <c r="DQ755" s="159"/>
      <c r="DR755" s="159"/>
      <c r="DS755" s="159"/>
      <c r="DT755" s="159"/>
      <c r="DU755" s="159"/>
      <c r="DV755" s="159"/>
      <c r="DW755" s="159"/>
      <c r="DX755" s="159"/>
    </row>
    <row r="756" spans="1:128" s="176" customFormat="1" ht="15">
      <c r="A756" s="173"/>
      <c r="B756" s="173"/>
      <c r="C756" s="174"/>
      <c r="D756" s="174"/>
      <c r="E756" s="174"/>
      <c r="F756" s="173"/>
      <c r="G756" s="173"/>
      <c r="H756" s="173"/>
      <c r="I756" s="173"/>
      <c r="J756" s="173"/>
      <c r="K756" s="173"/>
      <c r="L756" s="173"/>
      <c r="M756" s="173"/>
      <c r="N756" s="173"/>
      <c r="O756" s="173"/>
      <c r="P756" s="173"/>
      <c r="Q756" s="173"/>
      <c r="CK756" s="173"/>
      <c r="CL756" s="173"/>
      <c r="CM756" s="173"/>
      <c r="CN756" s="173"/>
      <c r="CO756" s="173"/>
      <c r="CP756" s="173"/>
      <c r="CQ756" s="173"/>
      <c r="CR756" s="173"/>
      <c r="CS756" s="173"/>
      <c r="CT756" s="173"/>
      <c r="CU756" s="173"/>
      <c r="CV756" s="173"/>
      <c r="CW756" s="173"/>
      <c r="CX756" s="173"/>
      <c r="CY756" s="173"/>
      <c r="CZ756" s="173"/>
      <c r="DA756" s="173"/>
      <c r="DB756" s="173"/>
      <c r="DC756" s="173"/>
      <c r="DD756" s="173"/>
      <c r="DE756" s="173"/>
      <c r="DF756" s="173"/>
      <c r="DG756" s="173"/>
      <c r="DH756" s="173"/>
      <c r="DI756" s="173"/>
      <c r="DJ756" s="173"/>
      <c r="DK756" s="159"/>
      <c r="DL756" s="159"/>
      <c r="DM756" s="159"/>
      <c r="DN756" s="159"/>
      <c r="DO756" s="159"/>
      <c r="DP756" s="159"/>
      <c r="DQ756" s="159"/>
      <c r="DR756" s="159"/>
      <c r="DS756" s="159"/>
      <c r="DT756" s="159"/>
      <c r="DU756" s="159"/>
      <c r="DV756" s="159"/>
      <c r="DW756" s="159"/>
      <c r="DX756" s="159"/>
    </row>
    <row r="757" spans="1:128" s="176" customFormat="1" ht="15">
      <c r="A757" s="173"/>
      <c r="B757" s="173"/>
      <c r="C757" s="174"/>
      <c r="D757" s="174"/>
      <c r="E757" s="174"/>
      <c r="F757" s="173"/>
      <c r="G757" s="173"/>
      <c r="H757" s="173"/>
      <c r="I757" s="173"/>
      <c r="J757" s="173"/>
      <c r="K757" s="173"/>
      <c r="L757" s="173"/>
      <c r="M757" s="173"/>
      <c r="N757" s="173"/>
      <c r="O757" s="173"/>
      <c r="P757" s="173"/>
      <c r="Q757" s="173"/>
      <c r="CK757" s="173"/>
      <c r="CL757" s="173"/>
      <c r="CM757" s="173"/>
      <c r="CN757" s="173"/>
      <c r="CO757" s="173"/>
      <c r="CP757" s="173"/>
      <c r="CQ757" s="173"/>
      <c r="CR757" s="173"/>
      <c r="CS757" s="173"/>
      <c r="CT757" s="173"/>
      <c r="CU757" s="173"/>
      <c r="CV757" s="173"/>
      <c r="CW757" s="173"/>
      <c r="CX757" s="173"/>
      <c r="CY757" s="173"/>
      <c r="CZ757" s="173"/>
      <c r="DA757" s="173"/>
      <c r="DB757" s="173"/>
      <c r="DC757" s="173"/>
      <c r="DD757" s="173"/>
      <c r="DE757" s="173"/>
      <c r="DF757" s="173"/>
      <c r="DG757" s="173"/>
      <c r="DH757" s="173"/>
      <c r="DI757" s="173"/>
      <c r="DJ757" s="173"/>
      <c r="DK757" s="159"/>
      <c r="DL757" s="159"/>
      <c r="DM757" s="159"/>
      <c r="DN757" s="159"/>
      <c r="DO757" s="159"/>
      <c r="DP757" s="159"/>
      <c r="DQ757" s="159"/>
      <c r="DR757" s="159"/>
      <c r="DS757" s="159"/>
      <c r="DT757" s="159"/>
      <c r="DU757" s="159"/>
      <c r="DV757" s="159"/>
      <c r="DW757" s="159"/>
      <c r="DX757" s="159"/>
    </row>
    <row r="758" spans="1:128" s="176" customFormat="1" ht="15">
      <c r="A758" s="173"/>
      <c r="B758" s="173"/>
      <c r="C758" s="174"/>
      <c r="D758" s="174"/>
      <c r="E758" s="174"/>
      <c r="F758" s="173"/>
      <c r="G758" s="173"/>
      <c r="H758" s="173"/>
      <c r="I758" s="173"/>
      <c r="J758" s="173"/>
      <c r="K758" s="173"/>
      <c r="L758" s="173"/>
      <c r="M758" s="173"/>
      <c r="N758" s="173"/>
      <c r="O758" s="173"/>
      <c r="P758" s="173"/>
      <c r="Q758" s="173"/>
      <c r="CK758" s="173"/>
      <c r="CL758" s="173"/>
      <c r="CM758" s="173"/>
      <c r="CN758" s="173"/>
      <c r="CO758" s="173"/>
      <c r="CP758" s="173"/>
      <c r="CQ758" s="173"/>
      <c r="CR758" s="173"/>
      <c r="CS758" s="173"/>
      <c r="CT758" s="173"/>
      <c r="CU758" s="173"/>
      <c r="CV758" s="173"/>
      <c r="CW758" s="173"/>
      <c r="CX758" s="173"/>
      <c r="CY758" s="173"/>
      <c r="CZ758" s="173"/>
      <c r="DA758" s="173"/>
      <c r="DB758" s="173"/>
      <c r="DC758" s="173"/>
      <c r="DD758" s="173"/>
      <c r="DE758" s="173"/>
      <c r="DF758" s="173"/>
      <c r="DG758" s="173"/>
      <c r="DH758" s="173"/>
      <c r="DI758" s="173"/>
      <c r="DJ758" s="173"/>
      <c r="DK758" s="173"/>
      <c r="DL758" s="173"/>
      <c r="DM758" s="173"/>
      <c r="DN758" s="173"/>
      <c r="DO758" s="173"/>
      <c r="DP758" s="173"/>
      <c r="DQ758" s="173"/>
      <c r="DR758" s="173"/>
      <c r="DS758" s="173"/>
      <c r="DT758" s="173"/>
      <c r="DU758" s="173"/>
      <c r="DV758" s="173"/>
      <c r="DW758" s="173"/>
      <c r="DX758" s="173"/>
    </row>
    <row r="759" spans="1:128" s="176" customFormat="1" ht="15">
      <c r="A759" s="173"/>
      <c r="B759" s="173"/>
      <c r="C759" s="174"/>
      <c r="D759" s="174"/>
      <c r="E759" s="174"/>
      <c r="F759" s="173"/>
      <c r="G759" s="173"/>
      <c r="H759" s="173"/>
      <c r="I759" s="173"/>
      <c r="J759" s="173"/>
      <c r="K759" s="173"/>
      <c r="L759" s="173"/>
      <c r="M759" s="173"/>
      <c r="N759" s="173"/>
      <c r="O759" s="173"/>
      <c r="P759" s="173"/>
      <c r="Q759" s="173"/>
      <c r="CK759" s="173"/>
      <c r="CL759" s="173"/>
      <c r="CM759" s="173"/>
      <c r="CN759" s="173"/>
      <c r="CO759" s="173"/>
      <c r="CP759" s="173"/>
      <c r="CQ759" s="173"/>
      <c r="CR759" s="173"/>
      <c r="CS759" s="173"/>
      <c r="CT759" s="173"/>
      <c r="CU759" s="173"/>
      <c r="CV759" s="173"/>
      <c r="CW759" s="173"/>
      <c r="CX759" s="173"/>
      <c r="CY759" s="173"/>
      <c r="CZ759" s="173"/>
      <c r="DA759" s="173"/>
      <c r="DB759" s="173"/>
      <c r="DC759" s="173"/>
      <c r="DD759" s="173"/>
      <c r="DE759" s="173"/>
      <c r="DF759" s="173"/>
      <c r="DG759" s="173"/>
      <c r="DH759" s="173"/>
      <c r="DI759" s="173"/>
      <c r="DJ759" s="173"/>
      <c r="DK759" s="173"/>
      <c r="DL759" s="173"/>
      <c r="DM759" s="173"/>
      <c r="DN759" s="173"/>
      <c r="DO759" s="173"/>
      <c r="DP759" s="173"/>
      <c r="DQ759" s="173"/>
      <c r="DR759" s="173"/>
      <c r="DS759" s="173"/>
      <c r="DT759" s="173"/>
      <c r="DU759" s="173"/>
      <c r="DV759" s="173"/>
      <c r="DW759" s="173"/>
      <c r="DX759" s="173"/>
    </row>
    <row r="760" spans="1:128" s="176" customFormat="1" ht="15">
      <c r="A760" s="173"/>
      <c r="B760" s="173"/>
      <c r="C760" s="174"/>
      <c r="D760" s="174"/>
      <c r="E760" s="174"/>
      <c r="F760" s="173"/>
      <c r="G760" s="173"/>
      <c r="H760" s="173"/>
      <c r="I760" s="173"/>
      <c r="J760" s="173"/>
      <c r="K760" s="173"/>
      <c r="L760" s="173"/>
      <c r="M760" s="173"/>
      <c r="N760" s="173"/>
      <c r="O760" s="173"/>
      <c r="P760" s="173"/>
      <c r="Q760" s="173"/>
      <c r="CK760" s="173"/>
      <c r="CL760" s="173"/>
      <c r="CM760" s="173"/>
      <c r="CN760" s="173"/>
      <c r="CO760" s="173"/>
      <c r="CP760" s="173"/>
      <c r="CQ760" s="173"/>
      <c r="CR760" s="173"/>
      <c r="CS760" s="173"/>
      <c r="CT760" s="173"/>
      <c r="CU760" s="173"/>
      <c r="CV760" s="173"/>
      <c r="CW760" s="173"/>
      <c r="CX760" s="173"/>
      <c r="CY760" s="173"/>
      <c r="CZ760" s="173"/>
      <c r="DA760" s="173"/>
      <c r="DB760" s="173"/>
      <c r="DC760" s="173"/>
      <c r="DD760" s="173"/>
      <c r="DE760" s="173"/>
      <c r="DF760" s="173"/>
      <c r="DG760" s="173"/>
      <c r="DH760" s="173"/>
      <c r="DI760" s="173"/>
      <c r="DJ760" s="173"/>
      <c r="DK760" s="173"/>
      <c r="DL760" s="173"/>
      <c r="DM760" s="173"/>
      <c r="DN760" s="173"/>
      <c r="DO760" s="173"/>
      <c r="DP760" s="173"/>
      <c r="DQ760" s="173"/>
      <c r="DR760" s="173"/>
      <c r="DS760" s="173"/>
      <c r="DT760" s="173"/>
      <c r="DU760" s="173"/>
      <c r="DV760" s="173"/>
      <c r="DW760" s="173"/>
      <c r="DX760" s="173"/>
    </row>
    <row r="761" spans="1:128" s="176" customFormat="1" ht="15">
      <c r="A761" s="173"/>
      <c r="B761" s="173"/>
      <c r="C761" s="174"/>
      <c r="D761" s="174"/>
      <c r="E761" s="174"/>
      <c r="F761" s="173"/>
      <c r="G761" s="173"/>
      <c r="H761" s="173"/>
      <c r="I761" s="173"/>
      <c r="J761" s="173"/>
      <c r="K761" s="173"/>
      <c r="L761" s="173"/>
      <c r="M761" s="173"/>
      <c r="N761" s="173"/>
      <c r="O761" s="173"/>
      <c r="P761" s="173"/>
      <c r="Q761" s="173"/>
      <c r="CK761" s="173"/>
      <c r="CL761" s="173"/>
      <c r="CM761" s="173"/>
      <c r="CN761" s="173"/>
      <c r="CO761" s="173"/>
      <c r="CP761" s="173"/>
      <c r="CQ761" s="173"/>
      <c r="CR761" s="173"/>
      <c r="CS761" s="173"/>
      <c r="CT761" s="173"/>
      <c r="CU761" s="173"/>
      <c r="CV761" s="173"/>
      <c r="CW761" s="173"/>
      <c r="CX761" s="173"/>
      <c r="CY761" s="173"/>
      <c r="CZ761" s="173"/>
      <c r="DA761" s="173"/>
      <c r="DB761" s="173"/>
      <c r="DC761" s="173"/>
      <c r="DD761" s="173"/>
      <c r="DE761" s="173"/>
      <c r="DF761" s="173"/>
      <c r="DG761" s="173"/>
      <c r="DH761" s="173"/>
      <c r="DI761" s="173"/>
      <c r="DJ761" s="173"/>
      <c r="DK761" s="173"/>
      <c r="DL761" s="173"/>
      <c r="DM761" s="173"/>
      <c r="DN761" s="173"/>
      <c r="DO761" s="173"/>
      <c r="DP761" s="173"/>
      <c r="DQ761" s="173"/>
      <c r="DR761" s="173"/>
      <c r="DS761" s="173"/>
      <c r="DT761" s="173"/>
      <c r="DU761" s="173"/>
      <c r="DV761" s="173"/>
      <c r="DW761" s="173"/>
      <c r="DX761" s="173"/>
    </row>
    <row r="762" spans="1:128" s="176" customFormat="1" ht="15">
      <c r="A762" s="173"/>
      <c r="B762" s="173"/>
      <c r="C762" s="174"/>
      <c r="D762" s="174"/>
      <c r="E762" s="174"/>
      <c r="F762" s="173"/>
      <c r="G762" s="173"/>
      <c r="H762" s="173"/>
      <c r="I762" s="173"/>
      <c r="J762" s="173"/>
      <c r="K762" s="173"/>
      <c r="L762" s="173"/>
      <c r="M762" s="173"/>
      <c r="N762" s="173"/>
      <c r="O762" s="173"/>
      <c r="P762" s="173"/>
      <c r="Q762" s="173"/>
      <c r="CK762" s="173"/>
      <c r="CL762" s="173"/>
      <c r="CM762" s="173"/>
      <c r="CN762" s="173"/>
      <c r="CO762" s="173"/>
      <c r="CP762" s="173"/>
      <c r="CQ762" s="173"/>
      <c r="CR762" s="173"/>
      <c r="CS762" s="173"/>
      <c r="CT762" s="173"/>
      <c r="CU762" s="173"/>
      <c r="CV762" s="173"/>
      <c r="CW762" s="173"/>
      <c r="CX762" s="173"/>
      <c r="CY762" s="173"/>
      <c r="CZ762" s="173"/>
      <c r="DA762" s="173"/>
      <c r="DB762" s="173"/>
      <c r="DC762" s="173"/>
      <c r="DD762" s="173"/>
      <c r="DE762" s="173"/>
      <c r="DF762" s="173"/>
      <c r="DG762" s="173"/>
      <c r="DH762" s="173"/>
      <c r="DI762" s="173"/>
      <c r="DJ762" s="173"/>
      <c r="DK762" s="173"/>
      <c r="DL762" s="173"/>
      <c r="DM762" s="173"/>
      <c r="DN762" s="173"/>
      <c r="DO762" s="173"/>
      <c r="DP762" s="173"/>
      <c r="DQ762" s="173"/>
      <c r="DR762" s="173"/>
      <c r="DS762" s="173"/>
      <c r="DT762" s="173"/>
      <c r="DU762" s="173"/>
      <c r="DV762" s="173"/>
      <c r="DW762" s="173"/>
      <c r="DX762" s="173"/>
    </row>
    <row r="763" spans="1:128" s="176" customFormat="1" ht="15">
      <c r="A763" s="173"/>
      <c r="B763" s="173"/>
      <c r="C763" s="174"/>
      <c r="D763" s="174"/>
      <c r="E763" s="174"/>
      <c r="F763" s="173"/>
      <c r="G763" s="173"/>
      <c r="H763" s="173"/>
      <c r="I763" s="173"/>
      <c r="J763" s="173"/>
      <c r="K763" s="173"/>
      <c r="L763" s="173"/>
      <c r="M763" s="173"/>
      <c r="N763" s="173"/>
      <c r="O763" s="173"/>
      <c r="P763" s="173"/>
      <c r="Q763" s="173"/>
      <c r="CK763" s="173"/>
      <c r="CL763" s="173"/>
      <c r="CM763" s="173"/>
      <c r="CN763" s="173"/>
      <c r="CO763" s="173"/>
      <c r="CP763" s="173"/>
      <c r="CQ763" s="173"/>
      <c r="CR763" s="173"/>
      <c r="CS763" s="173"/>
      <c r="CT763" s="173"/>
      <c r="CU763" s="173"/>
      <c r="CV763" s="173"/>
      <c r="CW763" s="173"/>
      <c r="CX763" s="173"/>
      <c r="CY763" s="173"/>
      <c r="CZ763" s="173"/>
      <c r="DA763" s="173"/>
      <c r="DB763" s="173"/>
      <c r="DC763" s="173"/>
      <c r="DD763" s="173"/>
      <c r="DE763" s="173"/>
      <c r="DF763" s="173"/>
      <c r="DG763" s="173"/>
      <c r="DH763" s="173"/>
      <c r="DI763" s="173"/>
      <c r="DJ763" s="173"/>
      <c r="DK763" s="173"/>
      <c r="DL763" s="173"/>
      <c r="DM763" s="173"/>
      <c r="DN763" s="173"/>
      <c r="DO763" s="173"/>
      <c r="DP763" s="173"/>
      <c r="DQ763" s="173"/>
      <c r="DR763" s="173"/>
      <c r="DS763" s="173"/>
      <c r="DT763" s="173"/>
      <c r="DU763" s="173"/>
      <c r="DV763" s="173"/>
      <c r="DW763" s="173"/>
      <c r="DX763" s="173"/>
    </row>
    <row r="764" spans="1:128" s="176" customFormat="1" ht="15">
      <c r="A764" s="173"/>
      <c r="B764" s="173"/>
      <c r="C764" s="174"/>
      <c r="D764" s="174"/>
      <c r="E764" s="174"/>
      <c r="F764" s="173"/>
      <c r="G764" s="173"/>
      <c r="H764" s="173"/>
      <c r="I764" s="173"/>
      <c r="J764" s="173"/>
      <c r="K764" s="173"/>
      <c r="L764" s="173"/>
      <c r="M764" s="173"/>
      <c r="N764" s="173"/>
      <c r="O764" s="173"/>
      <c r="P764" s="173"/>
      <c r="Q764" s="173"/>
      <c r="CK764" s="173"/>
      <c r="CL764" s="173"/>
      <c r="CM764" s="173"/>
      <c r="CN764" s="173"/>
      <c r="CO764" s="173"/>
      <c r="CP764" s="173"/>
      <c r="CQ764" s="173"/>
      <c r="CR764" s="173"/>
      <c r="CS764" s="173"/>
      <c r="CT764" s="173"/>
      <c r="CU764" s="173"/>
      <c r="CV764" s="173"/>
      <c r="CW764" s="173"/>
      <c r="CX764" s="173"/>
      <c r="CY764" s="173"/>
      <c r="CZ764" s="173"/>
      <c r="DA764" s="173"/>
      <c r="DB764" s="173"/>
      <c r="DC764" s="173"/>
      <c r="DD764" s="173"/>
      <c r="DE764" s="173"/>
      <c r="DF764" s="173"/>
      <c r="DG764" s="173"/>
      <c r="DH764" s="173"/>
      <c r="DI764" s="173"/>
      <c r="DJ764" s="173"/>
      <c r="DK764" s="173"/>
      <c r="DL764" s="173"/>
      <c r="DM764" s="173"/>
      <c r="DN764" s="173"/>
      <c r="DO764" s="173"/>
      <c r="DP764" s="173"/>
      <c r="DQ764" s="173"/>
      <c r="DR764" s="173"/>
      <c r="DS764" s="173"/>
      <c r="DT764" s="173"/>
      <c r="DU764" s="173"/>
      <c r="DV764" s="173"/>
      <c r="DW764" s="173"/>
      <c r="DX764" s="173"/>
    </row>
    <row r="765" spans="1:128" s="176" customFormat="1" ht="15">
      <c r="A765" s="173"/>
      <c r="B765" s="173"/>
      <c r="C765" s="174"/>
      <c r="D765" s="174"/>
      <c r="E765" s="174"/>
      <c r="F765" s="173"/>
      <c r="G765" s="173"/>
      <c r="H765" s="173"/>
      <c r="I765" s="173"/>
      <c r="J765" s="173"/>
      <c r="K765" s="173"/>
      <c r="L765" s="173"/>
      <c r="M765" s="173"/>
      <c r="N765" s="173"/>
      <c r="O765" s="173"/>
      <c r="P765" s="173"/>
      <c r="Q765" s="173"/>
      <c r="CK765" s="173"/>
      <c r="CL765" s="173"/>
      <c r="CM765" s="173"/>
      <c r="CN765" s="173"/>
      <c r="CO765" s="173"/>
      <c r="CP765" s="173"/>
      <c r="CQ765" s="173"/>
      <c r="CR765" s="173"/>
      <c r="CS765" s="173"/>
      <c r="CT765" s="173"/>
      <c r="CU765" s="173"/>
      <c r="CV765" s="173"/>
      <c r="CW765" s="173"/>
      <c r="CX765" s="173"/>
      <c r="CY765" s="173"/>
      <c r="CZ765" s="173"/>
      <c r="DA765" s="173"/>
      <c r="DB765" s="173"/>
      <c r="DC765" s="173"/>
      <c r="DD765" s="173"/>
      <c r="DE765" s="173"/>
      <c r="DF765" s="173"/>
      <c r="DG765" s="173"/>
      <c r="DH765" s="173"/>
      <c r="DI765" s="173"/>
      <c r="DJ765" s="173"/>
      <c r="DK765" s="173"/>
      <c r="DL765" s="173"/>
      <c r="DM765" s="173"/>
      <c r="DN765" s="173"/>
      <c r="DO765" s="173"/>
      <c r="DP765" s="173"/>
      <c r="DQ765" s="173"/>
      <c r="DR765" s="173"/>
      <c r="DS765" s="173"/>
      <c r="DT765" s="173"/>
      <c r="DU765" s="173"/>
      <c r="DV765" s="173"/>
      <c r="DW765" s="173"/>
      <c r="DX765" s="173"/>
    </row>
    <row r="766" spans="1:128" s="176" customFormat="1" ht="15">
      <c r="A766" s="173"/>
      <c r="B766" s="173"/>
      <c r="C766" s="174"/>
      <c r="D766" s="174"/>
      <c r="E766" s="174"/>
      <c r="F766" s="173"/>
      <c r="G766" s="173"/>
      <c r="H766" s="173"/>
      <c r="I766" s="173"/>
      <c r="J766" s="173"/>
      <c r="K766" s="173"/>
      <c r="L766" s="173"/>
      <c r="M766" s="173"/>
      <c r="N766" s="173"/>
      <c r="O766" s="173"/>
      <c r="P766" s="173"/>
      <c r="Q766" s="173"/>
      <c r="CK766" s="173"/>
      <c r="CL766" s="173"/>
      <c r="CM766" s="173"/>
      <c r="CN766" s="173"/>
      <c r="CO766" s="173"/>
      <c r="CP766" s="173"/>
      <c r="CQ766" s="173"/>
      <c r="CR766" s="173"/>
      <c r="CS766" s="173"/>
      <c r="CT766" s="173"/>
      <c r="CU766" s="173"/>
      <c r="CV766" s="173"/>
      <c r="CW766" s="173"/>
      <c r="CX766" s="173"/>
      <c r="CY766" s="173"/>
      <c r="CZ766" s="173"/>
      <c r="DA766" s="173"/>
      <c r="DB766" s="173"/>
      <c r="DC766" s="173"/>
      <c r="DD766" s="173"/>
      <c r="DE766" s="173"/>
      <c r="DF766" s="173"/>
      <c r="DG766" s="173"/>
      <c r="DH766" s="173"/>
      <c r="DI766" s="173"/>
      <c r="DJ766" s="173"/>
      <c r="DK766" s="173"/>
      <c r="DL766" s="173"/>
      <c r="DM766" s="173"/>
      <c r="DN766" s="173"/>
      <c r="DO766" s="173"/>
      <c r="DP766" s="173"/>
      <c r="DQ766" s="173"/>
      <c r="DR766" s="173"/>
      <c r="DS766" s="173"/>
      <c r="DT766" s="173"/>
      <c r="DU766" s="173"/>
      <c r="DV766" s="173"/>
      <c r="DW766" s="173"/>
      <c r="DX766" s="173"/>
    </row>
    <row r="767" spans="1:128" s="176" customFormat="1" ht="15">
      <c r="A767" s="173"/>
      <c r="B767" s="173"/>
      <c r="C767" s="174"/>
      <c r="D767" s="174"/>
      <c r="E767" s="174"/>
      <c r="F767" s="173"/>
      <c r="G767" s="173"/>
      <c r="H767" s="173"/>
      <c r="I767" s="173"/>
      <c r="J767" s="173"/>
      <c r="K767" s="173"/>
      <c r="L767" s="173"/>
      <c r="M767" s="173"/>
      <c r="N767" s="173"/>
      <c r="O767" s="173"/>
      <c r="P767" s="173"/>
      <c r="Q767" s="173"/>
      <c r="CK767" s="173"/>
      <c r="CL767" s="173"/>
      <c r="CM767" s="173"/>
      <c r="CN767" s="173"/>
      <c r="CO767" s="173"/>
      <c r="CP767" s="173"/>
      <c r="CQ767" s="173"/>
      <c r="CR767" s="173"/>
      <c r="CS767" s="173"/>
      <c r="CT767" s="173"/>
      <c r="CU767" s="173"/>
      <c r="CV767" s="173"/>
      <c r="CW767" s="173"/>
      <c r="CX767" s="173"/>
      <c r="CY767" s="173"/>
      <c r="CZ767" s="173"/>
      <c r="DA767" s="173"/>
      <c r="DB767" s="173"/>
      <c r="DC767" s="173"/>
      <c r="DD767" s="173"/>
      <c r="DE767" s="173"/>
      <c r="DF767" s="173"/>
      <c r="DG767" s="173"/>
      <c r="DH767" s="173"/>
      <c r="DI767" s="173"/>
      <c r="DJ767" s="173"/>
      <c r="DK767" s="173"/>
      <c r="DL767" s="173"/>
      <c r="DM767" s="173"/>
      <c r="DN767" s="173"/>
      <c r="DO767" s="173"/>
      <c r="DP767" s="173"/>
      <c r="DQ767" s="173"/>
      <c r="DR767" s="173"/>
      <c r="DS767" s="173"/>
      <c r="DT767" s="173"/>
      <c r="DU767" s="173"/>
      <c r="DV767" s="173"/>
      <c r="DW767" s="173"/>
      <c r="DX767" s="173"/>
    </row>
    <row r="768" spans="1:128" s="176" customFormat="1" ht="15">
      <c r="A768" s="173"/>
      <c r="B768" s="173"/>
      <c r="C768" s="174"/>
      <c r="D768" s="174"/>
      <c r="E768" s="174"/>
      <c r="F768" s="173"/>
      <c r="G768" s="173"/>
      <c r="H768" s="173"/>
      <c r="I768" s="173"/>
      <c r="J768" s="173"/>
      <c r="K768" s="173"/>
      <c r="L768" s="173"/>
      <c r="M768" s="173"/>
      <c r="N768" s="173"/>
      <c r="O768" s="173"/>
      <c r="P768" s="173"/>
      <c r="Q768" s="173"/>
      <c r="CK768" s="173"/>
      <c r="CL768" s="173"/>
      <c r="CM768" s="173"/>
      <c r="CN768" s="173"/>
      <c r="CO768" s="173"/>
      <c r="CP768" s="173"/>
      <c r="CQ768" s="173"/>
      <c r="CR768" s="173"/>
      <c r="CS768" s="173"/>
      <c r="CT768" s="173"/>
      <c r="CU768" s="173"/>
      <c r="CV768" s="173"/>
      <c r="CW768" s="173"/>
      <c r="CX768" s="173"/>
      <c r="CY768" s="173"/>
      <c r="CZ768" s="173"/>
      <c r="DA768" s="173"/>
      <c r="DB768" s="173"/>
      <c r="DC768" s="173"/>
      <c r="DD768" s="173"/>
      <c r="DE768" s="173"/>
      <c r="DF768" s="173"/>
      <c r="DG768" s="173"/>
      <c r="DH768" s="173"/>
      <c r="DI768" s="173"/>
      <c r="DJ768" s="173"/>
      <c r="DK768" s="173"/>
      <c r="DL768" s="173"/>
      <c r="DM768" s="173"/>
      <c r="DN768" s="173"/>
      <c r="DO768" s="173"/>
      <c r="DP768" s="173"/>
      <c r="DQ768" s="173"/>
      <c r="DR768" s="173"/>
      <c r="DS768" s="173"/>
      <c r="DT768" s="173"/>
      <c r="DU768" s="173"/>
      <c r="DV768" s="173"/>
      <c r="DW768" s="173"/>
      <c r="DX768" s="173"/>
    </row>
    <row r="769" spans="1:128" s="176" customFormat="1" ht="15">
      <c r="A769" s="173"/>
      <c r="B769" s="173"/>
      <c r="C769" s="174"/>
      <c r="D769" s="174"/>
      <c r="E769" s="174"/>
      <c r="F769" s="173"/>
      <c r="G769" s="173"/>
      <c r="H769" s="173"/>
      <c r="I769" s="173"/>
      <c r="J769" s="173"/>
      <c r="K769" s="173"/>
      <c r="L769" s="173"/>
      <c r="M769" s="173"/>
      <c r="N769" s="173"/>
      <c r="O769" s="173"/>
      <c r="P769" s="173"/>
      <c r="Q769" s="173"/>
      <c r="CK769" s="173"/>
      <c r="CL769" s="173"/>
      <c r="CM769" s="173"/>
      <c r="CN769" s="173"/>
      <c r="CO769" s="173"/>
      <c r="CP769" s="173"/>
      <c r="CQ769" s="173"/>
      <c r="CR769" s="173"/>
      <c r="CS769" s="173"/>
      <c r="CT769" s="173"/>
      <c r="CU769" s="173"/>
      <c r="CV769" s="173"/>
      <c r="CW769" s="173"/>
      <c r="CX769" s="173"/>
      <c r="CY769" s="173"/>
      <c r="CZ769" s="173"/>
      <c r="DA769" s="173"/>
      <c r="DB769" s="173"/>
      <c r="DC769" s="173"/>
      <c r="DD769" s="173"/>
      <c r="DE769" s="173"/>
      <c r="DF769" s="173"/>
      <c r="DG769" s="173"/>
      <c r="DH769" s="173"/>
      <c r="DI769" s="173"/>
      <c r="DJ769" s="173"/>
      <c r="DK769" s="173"/>
      <c r="DL769" s="173"/>
      <c r="DM769" s="173"/>
      <c r="DN769" s="173"/>
      <c r="DO769" s="173"/>
      <c r="DP769" s="173"/>
      <c r="DQ769" s="173"/>
      <c r="DR769" s="173"/>
      <c r="DS769" s="173"/>
      <c r="DT769" s="173"/>
      <c r="DU769" s="173"/>
      <c r="DV769" s="173"/>
      <c r="DW769" s="173"/>
      <c r="DX769" s="173"/>
    </row>
    <row r="770" spans="1:128" s="176" customFormat="1" ht="15">
      <c r="A770" s="173"/>
      <c r="B770" s="173"/>
      <c r="C770" s="174"/>
      <c r="D770" s="174"/>
      <c r="E770" s="174"/>
      <c r="F770" s="173"/>
      <c r="G770" s="173"/>
      <c r="H770" s="173"/>
      <c r="I770" s="173"/>
      <c r="J770" s="173"/>
      <c r="K770" s="173"/>
      <c r="L770" s="173"/>
      <c r="M770" s="173"/>
      <c r="N770" s="173"/>
      <c r="O770" s="173"/>
      <c r="P770" s="173"/>
      <c r="Q770" s="173"/>
      <c r="CK770" s="173"/>
      <c r="CL770" s="173"/>
      <c r="CM770" s="173"/>
      <c r="CN770" s="173"/>
      <c r="CO770" s="173"/>
      <c r="CP770" s="173"/>
      <c r="CQ770" s="173"/>
      <c r="CR770" s="173"/>
      <c r="CS770" s="173"/>
      <c r="CT770" s="173"/>
      <c r="CU770" s="173"/>
      <c r="CV770" s="173"/>
      <c r="CW770" s="173"/>
      <c r="CX770" s="173"/>
      <c r="CY770" s="173"/>
      <c r="CZ770" s="173"/>
      <c r="DA770" s="173"/>
      <c r="DB770" s="173"/>
      <c r="DC770" s="173"/>
      <c r="DD770" s="173"/>
      <c r="DE770" s="173"/>
      <c r="DF770" s="173"/>
      <c r="DG770" s="173"/>
      <c r="DH770" s="173"/>
      <c r="DI770" s="173"/>
      <c r="DJ770" s="173"/>
      <c r="DK770" s="173"/>
      <c r="DL770" s="173"/>
      <c r="DM770" s="173"/>
      <c r="DN770" s="173"/>
      <c r="DO770" s="173"/>
      <c r="DP770" s="173"/>
      <c r="DQ770" s="173"/>
      <c r="DR770" s="173"/>
      <c r="DS770" s="173"/>
      <c r="DT770" s="173"/>
      <c r="DU770" s="173"/>
      <c r="DV770" s="173"/>
      <c r="DW770" s="173"/>
      <c r="DX770" s="173"/>
    </row>
    <row r="771" spans="1:128" s="176" customFormat="1" ht="15">
      <c r="A771" s="173"/>
      <c r="B771" s="173"/>
      <c r="C771" s="174"/>
      <c r="D771" s="174"/>
      <c r="E771" s="174"/>
      <c r="F771" s="173"/>
      <c r="G771" s="173"/>
      <c r="H771" s="173"/>
      <c r="I771" s="173"/>
      <c r="J771" s="173"/>
      <c r="K771" s="173"/>
      <c r="L771" s="173"/>
      <c r="M771" s="173"/>
      <c r="N771" s="173"/>
      <c r="O771" s="173"/>
      <c r="P771" s="173"/>
      <c r="Q771" s="173"/>
      <c r="CK771" s="173"/>
      <c r="CL771" s="173"/>
      <c r="CM771" s="173"/>
      <c r="CN771" s="173"/>
      <c r="CO771" s="173"/>
      <c r="CP771" s="173"/>
      <c r="CQ771" s="173"/>
      <c r="CR771" s="173"/>
      <c r="CS771" s="173"/>
      <c r="CT771" s="173"/>
      <c r="CU771" s="173"/>
      <c r="CV771" s="173"/>
      <c r="CW771" s="173"/>
      <c r="CX771" s="173"/>
      <c r="CY771" s="173"/>
      <c r="CZ771" s="173"/>
      <c r="DA771" s="173"/>
      <c r="DB771" s="173"/>
      <c r="DC771" s="173"/>
      <c r="DD771" s="173"/>
      <c r="DE771" s="173"/>
      <c r="DF771" s="173"/>
      <c r="DG771" s="173"/>
      <c r="DH771" s="173"/>
      <c r="DI771" s="173"/>
      <c r="DJ771" s="173"/>
      <c r="DK771" s="173"/>
      <c r="DL771" s="173"/>
      <c r="DM771" s="173"/>
      <c r="DN771" s="173"/>
      <c r="DO771" s="173"/>
      <c r="DP771" s="173"/>
      <c r="DQ771" s="173"/>
      <c r="DR771" s="173"/>
      <c r="DS771" s="173"/>
      <c r="DT771" s="173"/>
      <c r="DU771" s="173"/>
      <c r="DV771" s="173"/>
      <c r="DW771" s="173"/>
      <c r="DX771" s="173"/>
    </row>
    <row r="772" spans="1:128" s="176" customFormat="1" ht="15">
      <c r="A772" s="173"/>
      <c r="B772" s="173"/>
      <c r="C772" s="174"/>
      <c r="D772" s="174"/>
      <c r="E772" s="174"/>
      <c r="F772" s="173"/>
      <c r="G772" s="173"/>
      <c r="H772" s="173"/>
      <c r="I772" s="173"/>
      <c r="J772" s="173"/>
      <c r="K772" s="173"/>
      <c r="L772" s="173"/>
      <c r="M772" s="173"/>
      <c r="N772" s="173"/>
      <c r="O772" s="173"/>
      <c r="P772" s="173"/>
      <c r="Q772" s="173"/>
      <c r="CK772" s="173"/>
      <c r="CL772" s="173"/>
      <c r="CM772" s="173"/>
      <c r="CN772" s="173"/>
      <c r="CO772" s="173"/>
      <c r="CP772" s="173"/>
      <c r="CQ772" s="173"/>
      <c r="CR772" s="173"/>
      <c r="CS772" s="173"/>
      <c r="CT772" s="173"/>
      <c r="CU772" s="173"/>
      <c r="CV772" s="173"/>
      <c r="CW772" s="173"/>
      <c r="CX772" s="173"/>
      <c r="CY772" s="173"/>
      <c r="CZ772" s="173"/>
      <c r="DA772" s="173"/>
      <c r="DB772" s="173"/>
      <c r="DC772" s="173"/>
      <c r="DD772" s="173"/>
      <c r="DE772" s="173"/>
      <c r="DF772" s="173"/>
      <c r="DG772" s="173"/>
      <c r="DH772" s="173"/>
      <c r="DI772" s="173"/>
      <c r="DJ772" s="173"/>
      <c r="DK772" s="173"/>
      <c r="DL772" s="173"/>
      <c r="DM772" s="173"/>
      <c r="DN772" s="173"/>
      <c r="DO772" s="173"/>
      <c r="DP772" s="173"/>
      <c r="DQ772" s="173"/>
      <c r="DR772" s="173"/>
      <c r="DS772" s="173"/>
      <c r="DT772" s="173"/>
      <c r="DU772" s="173"/>
      <c r="DV772" s="173"/>
      <c r="DW772" s="173"/>
      <c r="DX772" s="173"/>
    </row>
    <row r="773" spans="1:128" s="176" customFormat="1" ht="15">
      <c r="A773" s="173"/>
      <c r="B773" s="173"/>
      <c r="C773" s="174"/>
      <c r="D773" s="174"/>
      <c r="E773" s="174"/>
      <c r="F773" s="173"/>
      <c r="G773" s="173"/>
      <c r="H773" s="173"/>
      <c r="I773" s="173"/>
      <c r="J773" s="173"/>
      <c r="K773" s="173"/>
      <c r="L773" s="173"/>
      <c r="M773" s="173"/>
      <c r="N773" s="173"/>
      <c r="O773" s="173"/>
      <c r="P773" s="173"/>
      <c r="Q773" s="173"/>
      <c r="CK773" s="173"/>
      <c r="CL773" s="173"/>
      <c r="CM773" s="173"/>
      <c r="CN773" s="173"/>
      <c r="CO773" s="173"/>
      <c r="CP773" s="173"/>
      <c r="CQ773" s="173"/>
      <c r="CR773" s="173"/>
      <c r="CS773" s="173"/>
      <c r="CT773" s="173"/>
      <c r="CU773" s="173"/>
      <c r="CV773" s="173"/>
      <c r="CW773" s="173"/>
      <c r="CX773" s="173"/>
      <c r="CY773" s="173"/>
      <c r="CZ773" s="173"/>
      <c r="DA773" s="173"/>
      <c r="DB773" s="173"/>
      <c r="DC773" s="173"/>
      <c r="DD773" s="173"/>
      <c r="DE773" s="173"/>
      <c r="DF773" s="173"/>
      <c r="DG773" s="173"/>
      <c r="DH773" s="173"/>
      <c r="DI773" s="173"/>
      <c r="DJ773" s="173"/>
      <c r="DK773" s="173"/>
      <c r="DL773" s="173"/>
      <c r="DM773" s="173"/>
      <c r="DN773" s="173"/>
      <c r="DO773" s="173"/>
      <c r="DP773" s="173"/>
      <c r="DQ773" s="173"/>
      <c r="DR773" s="173"/>
      <c r="DS773" s="173"/>
      <c r="DT773" s="173"/>
      <c r="DU773" s="173"/>
      <c r="DV773" s="173"/>
      <c r="DW773" s="173"/>
      <c r="DX773" s="173"/>
    </row>
    <row r="774" spans="1:128" s="176" customFormat="1" ht="15">
      <c r="A774" s="173"/>
      <c r="B774" s="173"/>
      <c r="C774" s="174"/>
      <c r="D774" s="174"/>
      <c r="E774" s="174"/>
      <c r="F774" s="173"/>
      <c r="G774" s="173"/>
      <c r="H774" s="173"/>
      <c r="I774" s="173"/>
      <c r="J774" s="173"/>
      <c r="K774" s="173"/>
      <c r="L774" s="173"/>
      <c r="M774" s="173"/>
      <c r="N774" s="173"/>
      <c r="O774" s="173"/>
      <c r="P774" s="173"/>
      <c r="Q774" s="173"/>
      <c r="CK774" s="173"/>
      <c r="CL774" s="173"/>
      <c r="CM774" s="173"/>
      <c r="CN774" s="173"/>
      <c r="CO774" s="173"/>
      <c r="CP774" s="173"/>
      <c r="CQ774" s="173"/>
      <c r="CR774" s="173"/>
      <c r="CS774" s="173"/>
      <c r="CT774" s="173"/>
      <c r="CU774" s="173"/>
      <c r="CV774" s="173"/>
      <c r="CW774" s="173"/>
      <c r="CX774" s="173"/>
      <c r="CY774" s="173"/>
      <c r="CZ774" s="173"/>
      <c r="DA774" s="173"/>
      <c r="DB774" s="173"/>
      <c r="DC774" s="173"/>
      <c r="DD774" s="173"/>
      <c r="DE774" s="173"/>
      <c r="DF774" s="173"/>
      <c r="DG774" s="173"/>
      <c r="DH774" s="173"/>
      <c r="DI774" s="173"/>
      <c r="DJ774" s="173"/>
      <c r="DK774" s="173"/>
      <c r="DL774" s="173"/>
      <c r="DM774" s="173"/>
      <c r="DN774" s="173"/>
      <c r="DO774" s="173"/>
      <c r="DP774" s="173"/>
      <c r="DQ774" s="173"/>
      <c r="DR774" s="173"/>
      <c r="DS774" s="173"/>
      <c r="DT774" s="173"/>
      <c r="DU774" s="173"/>
      <c r="DV774" s="173"/>
      <c r="DW774" s="173"/>
      <c r="DX774" s="173"/>
    </row>
    <row r="775" spans="1:128" s="176" customFormat="1" ht="15">
      <c r="A775" s="173"/>
      <c r="B775" s="173"/>
      <c r="C775" s="174"/>
      <c r="D775" s="174"/>
      <c r="E775" s="174"/>
      <c r="F775" s="173"/>
      <c r="G775" s="173"/>
      <c r="H775" s="173"/>
      <c r="I775" s="173"/>
      <c r="J775" s="173"/>
      <c r="K775" s="173"/>
      <c r="L775" s="173"/>
      <c r="M775" s="173"/>
      <c r="N775" s="173"/>
      <c r="O775" s="173"/>
      <c r="P775" s="173"/>
      <c r="Q775" s="173"/>
      <c r="CK775" s="173"/>
      <c r="CL775" s="173"/>
      <c r="CM775" s="173"/>
      <c r="CN775" s="173"/>
      <c r="CO775" s="173"/>
      <c r="CP775" s="173"/>
      <c r="CQ775" s="173"/>
      <c r="CR775" s="173"/>
      <c r="CS775" s="173"/>
      <c r="CT775" s="173"/>
      <c r="CU775" s="173"/>
      <c r="CV775" s="173"/>
      <c r="CW775" s="173"/>
      <c r="CX775" s="173"/>
      <c r="CY775" s="173"/>
      <c r="CZ775" s="173"/>
      <c r="DA775" s="173"/>
      <c r="DB775" s="173"/>
      <c r="DC775" s="173"/>
      <c r="DD775" s="173"/>
      <c r="DE775" s="173"/>
      <c r="DF775" s="173"/>
      <c r="DG775" s="173"/>
      <c r="DH775" s="173"/>
      <c r="DI775" s="173"/>
      <c r="DJ775" s="173"/>
      <c r="DK775" s="173"/>
      <c r="DL775" s="173"/>
      <c r="DM775" s="173"/>
      <c r="DN775" s="173"/>
      <c r="DO775" s="173"/>
      <c r="DP775" s="173"/>
      <c r="DQ775" s="173"/>
      <c r="DR775" s="173"/>
      <c r="DS775" s="173"/>
      <c r="DT775" s="173"/>
      <c r="DU775" s="173"/>
      <c r="DV775" s="173"/>
      <c r="DW775" s="173"/>
      <c r="DX775" s="173"/>
    </row>
    <row r="776" spans="1:128" s="176" customFormat="1" ht="15">
      <c r="A776" s="173"/>
      <c r="B776" s="173"/>
      <c r="C776" s="174"/>
      <c r="D776" s="174"/>
      <c r="E776" s="174"/>
      <c r="F776" s="173"/>
      <c r="G776" s="173"/>
      <c r="H776" s="173"/>
      <c r="I776" s="173"/>
      <c r="J776" s="173"/>
      <c r="K776" s="173"/>
      <c r="L776" s="173"/>
      <c r="M776" s="173"/>
      <c r="N776" s="173"/>
      <c r="O776" s="173"/>
      <c r="P776" s="173"/>
      <c r="Q776" s="173"/>
      <c r="CK776" s="173"/>
      <c r="CL776" s="173"/>
      <c r="CM776" s="173"/>
      <c r="CN776" s="173"/>
      <c r="CO776" s="173"/>
      <c r="CP776" s="173"/>
      <c r="CQ776" s="173"/>
      <c r="CR776" s="173"/>
      <c r="CS776" s="173"/>
      <c r="CT776" s="173"/>
      <c r="CU776" s="173"/>
      <c r="CV776" s="173"/>
      <c r="CW776" s="173"/>
      <c r="CX776" s="173"/>
      <c r="CY776" s="173"/>
      <c r="CZ776" s="173"/>
      <c r="DA776" s="173"/>
      <c r="DB776" s="173"/>
      <c r="DC776" s="173"/>
      <c r="DD776" s="173"/>
      <c r="DE776" s="173"/>
      <c r="DF776" s="173"/>
      <c r="DG776" s="173"/>
      <c r="DH776" s="173"/>
      <c r="DI776" s="173"/>
      <c r="DJ776" s="173"/>
      <c r="DK776" s="173"/>
      <c r="DL776" s="173"/>
      <c r="DM776" s="173"/>
      <c r="DN776" s="173"/>
      <c r="DO776" s="173"/>
      <c r="DP776" s="173"/>
      <c r="DQ776" s="173"/>
      <c r="DR776" s="173"/>
      <c r="DS776" s="173"/>
      <c r="DT776" s="173"/>
      <c r="DU776" s="173"/>
      <c r="DV776" s="173"/>
      <c r="DW776" s="173"/>
      <c r="DX776" s="173"/>
    </row>
    <row r="777" spans="1:128" s="176" customFormat="1" ht="15">
      <c r="A777" s="173"/>
      <c r="B777" s="173"/>
      <c r="C777" s="174"/>
      <c r="D777" s="174"/>
      <c r="E777" s="174"/>
      <c r="F777" s="173"/>
      <c r="G777" s="173"/>
      <c r="H777" s="173"/>
      <c r="I777" s="173"/>
      <c r="J777" s="173"/>
      <c r="K777" s="173"/>
      <c r="L777" s="173"/>
      <c r="M777" s="173"/>
      <c r="N777" s="173"/>
      <c r="O777" s="173"/>
      <c r="P777" s="173"/>
      <c r="Q777" s="173"/>
      <c r="CK777" s="173"/>
      <c r="CL777" s="173"/>
      <c r="CM777" s="173"/>
      <c r="CN777" s="173"/>
      <c r="CO777" s="173"/>
      <c r="CP777" s="173"/>
      <c r="CQ777" s="173"/>
      <c r="CR777" s="173"/>
      <c r="CS777" s="173"/>
      <c r="CT777" s="173"/>
      <c r="CU777" s="173"/>
      <c r="CV777" s="173"/>
      <c r="CW777" s="173"/>
      <c r="CX777" s="173"/>
      <c r="CY777" s="173"/>
      <c r="CZ777" s="173"/>
      <c r="DA777" s="173"/>
      <c r="DB777" s="173"/>
      <c r="DC777" s="173"/>
      <c r="DD777" s="173"/>
      <c r="DE777" s="173"/>
      <c r="DF777" s="173"/>
      <c r="DG777" s="173"/>
      <c r="DH777" s="173"/>
      <c r="DI777" s="173"/>
      <c r="DJ777" s="173"/>
      <c r="DK777" s="173"/>
      <c r="DL777" s="173"/>
      <c r="DM777" s="173"/>
      <c r="DN777" s="173"/>
      <c r="DO777" s="173"/>
      <c r="DP777" s="173"/>
      <c r="DQ777" s="173"/>
      <c r="DR777" s="173"/>
      <c r="DS777" s="173"/>
      <c r="DT777" s="173"/>
      <c r="DU777" s="173"/>
      <c r="DV777" s="173"/>
      <c r="DW777" s="173"/>
      <c r="DX777" s="173"/>
    </row>
    <row r="778" spans="1:128" s="176" customFormat="1" ht="15">
      <c r="A778" s="173"/>
      <c r="B778" s="173"/>
      <c r="C778" s="174"/>
      <c r="D778" s="174"/>
      <c r="E778" s="174"/>
      <c r="F778" s="173"/>
      <c r="G778" s="173"/>
      <c r="H778" s="173"/>
      <c r="I778" s="173"/>
      <c r="J778" s="173"/>
      <c r="K778" s="173"/>
      <c r="L778" s="173"/>
      <c r="M778" s="173"/>
      <c r="N778" s="173"/>
      <c r="O778" s="173"/>
      <c r="P778" s="173"/>
      <c r="Q778" s="173"/>
      <c r="CK778" s="173"/>
      <c r="CL778" s="173"/>
      <c r="CM778" s="173"/>
      <c r="CN778" s="173"/>
      <c r="CO778" s="173"/>
      <c r="CP778" s="173"/>
      <c r="CQ778" s="173"/>
      <c r="CR778" s="173"/>
      <c r="CS778" s="173"/>
      <c r="CT778" s="173"/>
      <c r="CU778" s="173"/>
      <c r="CV778" s="173"/>
      <c r="CW778" s="173"/>
      <c r="CX778" s="173"/>
      <c r="CY778" s="173"/>
      <c r="CZ778" s="173"/>
      <c r="DA778" s="173"/>
      <c r="DB778" s="173"/>
      <c r="DC778" s="173"/>
      <c r="DD778" s="173"/>
      <c r="DE778" s="173"/>
      <c r="DF778" s="173"/>
      <c r="DG778" s="173"/>
      <c r="DH778" s="173"/>
      <c r="DI778" s="173"/>
      <c r="DJ778" s="173"/>
      <c r="DK778" s="173"/>
      <c r="DL778" s="173"/>
      <c r="DM778" s="173"/>
      <c r="DN778" s="173"/>
      <c r="DO778" s="173"/>
      <c r="DP778" s="173"/>
      <c r="DQ778" s="173"/>
      <c r="DR778" s="173"/>
      <c r="DS778" s="173"/>
      <c r="DT778" s="173"/>
      <c r="DU778" s="173"/>
      <c r="DV778" s="173"/>
      <c r="DW778" s="173"/>
      <c r="DX778" s="173"/>
    </row>
    <row r="779" spans="1:128" s="176" customFormat="1" ht="15">
      <c r="A779" s="173"/>
      <c r="B779" s="173"/>
      <c r="C779" s="174"/>
      <c r="D779" s="174"/>
      <c r="E779" s="174"/>
      <c r="F779" s="173"/>
      <c r="G779" s="173"/>
      <c r="H779" s="173"/>
      <c r="I779" s="173"/>
      <c r="J779" s="173"/>
      <c r="K779" s="173"/>
      <c r="L779" s="173"/>
      <c r="M779" s="173"/>
      <c r="N779" s="173"/>
      <c r="O779" s="173"/>
      <c r="P779" s="173"/>
      <c r="Q779" s="173"/>
      <c r="CK779" s="173"/>
      <c r="CL779" s="173"/>
      <c r="CM779" s="173"/>
      <c r="CN779" s="173"/>
      <c r="CO779" s="173"/>
      <c r="CP779" s="173"/>
      <c r="CQ779" s="173"/>
      <c r="CR779" s="173"/>
      <c r="CS779" s="173"/>
      <c r="CT779" s="173"/>
      <c r="CU779" s="173"/>
      <c r="CV779" s="173"/>
      <c r="CW779" s="173"/>
      <c r="CX779" s="173"/>
      <c r="CY779" s="173"/>
      <c r="CZ779" s="173"/>
      <c r="DA779" s="173"/>
      <c r="DB779" s="173"/>
      <c r="DC779" s="173"/>
      <c r="DD779" s="173"/>
      <c r="DE779" s="173"/>
      <c r="DF779" s="173"/>
      <c r="DG779" s="173"/>
      <c r="DH779" s="173"/>
      <c r="DI779" s="173"/>
      <c r="DJ779" s="173"/>
      <c r="DK779" s="173"/>
      <c r="DL779" s="173"/>
      <c r="DM779" s="173"/>
      <c r="DN779" s="173"/>
      <c r="DO779" s="173"/>
      <c r="DP779" s="173"/>
      <c r="DQ779" s="173"/>
      <c r="DR779" s="173"/>
      <c r="DS779" s="173"/>
      <c r="DT779" s="173"/>
      <c r="DU779" s="173"/>
      <c r="DV779" s="173"/>
      <c r="DW779" s="173"/>
      <c r="DX779" s="173"/>
    </row>
    <row r="780" spans="1:128" s="176" customFormat="1" ht="15">
      <c r="A780" s="173"/>
      <c r="B780" s="173"/>
      <c r="C780" s="174"/>
      <c r="D780" s="174"/>
      <c r="E780" s="174"/>
      <c r="F780" s="173"/>
      <c r="G780" s="173"/>
      <c r="H780" s="173"/>
      <c r="I780" s="173"/>
      <c r="J780" s="173"/>
      <c r="K780" s="173"/>
      <c r="L780" s="173"/>
      <c r="M780" s="173"/>
      <c r="N780" s="173"/>
      <c r="O780" s="173"/>
      <c r="P780" s="173"/>
      <c r="Q780" s="173"/>
      <c r="CK780" s="173"/>
      <c r="CL780" s="173"/>
      <c r="CM780" s="173"/>
      <c r="CN780" s="173"/>
      <c r="CO780" s="173"/>
      <c r="CP780" s="173"/>
      <c r="CQ780" s="173"/>
      <c r="CR780" s="173"/>
      <c r="CS780" s="173"/>
      <c r="CT780" s="173"/>
      <c r="CU780" s="173"/>
      <c r="CV780" s="173"/>
      <c r="CW780" s="173"/>
      <c r="CX780" s="173"/>
      <c r="CY780" s="173"/>
      <c r="CZ780" s="173"/>
      <c r="DA780" s="173"/>
      <c r="DB780" s="173"/>
      <c r="DC780" s="173"/>
      <c r="DD780" s="173"/>
      <c r="DE780" s="173"/>
      <c r="DF780" s="173"/>
      <c r="DG780" s="173"/>
      <c r="DH780" s="173"/>
      <c r="DI780" s="173"/>
      <c r="DJ780" s="173"/>
      <c r="DK780" s="173"/>
      <c r="DL780" s="173"/>
      <c r="DM780" s="173"/>
      <c r="DN780" s="173"/>
      <c r="DO780" s="173"/>
      <c r="DP780" s="173"/>
      <c r="DQ780" s="173"/>
      <c r="DR780" s="173"/>
      <c r="DS780" s="173"/>
      <c r="DT780" s="173"/>
      <c r="DU780" s="173"/>
      <c r="DV780" s="173"/>
      <c r="DW780" s="173"/>
      <c r="DX780" s="173"/>
    </row>
    <row r="781" spans="1:128" s="176" customFormat="1" ht="15">
      <c r="A781" s="173"/>
      <c r="B781" s="173"/>
      <c r="C781" s="174"/>
      <c r="D781" s="174"/>
      <c r="E781" s="174"/>
      <c r="F781" s="173"/>
      <c r="G781" s="173"/>
      <c r="H781" s="173"/>
      <c r="I781" s="173"/>
      <c r="J781" s="173"/>
      <c r="K781" s="173"/>
      <c r="L781" s="173"/>
      <c r="M781" s="173"/>
      <c r="N781" s="173"/>
      <c r="O781" s="173"/>
      <c r="P781" s="173"/>
      <c r="Q781" s="173"/>
      <c r="CK781" s="173"/>
      <c r="CL781" s="173"/>
      <c r="CM781" s="173"/>
      <c r="CN781" s="173"/>
      <c r="CO781" s="173"/>
      <c r="CP781" s="173"/>
      <c r="CQ781" s="173"/>
      <c r="CR781" s="173"/>
      <c r="CS781" s="173"/>
      <c r="CT781" s="173"/>
      <c r="CU781" s="173"/>
      <c r="CV781" s="173"/>
      <c r="CW781" s="173"/>
      <c r="CX781" s="173"/>
      <c r="CY781" s="173"/>
      <c r="CZ781" s="173"/>
      <c r="DA781" s="173"/>
      <c r="DB781" s="173"/>
      <c r="DC781" s="173"/>
      <c r="DD781" s="173"/>
      <c r="DE781" s="173"/>
      <c r="DF781" s="173"/>
      <c r="DG781" s="173"/>
      <c r="DH781" s="173"/>
      <c r="DI781" s="173"/>
      <c r="DJ781" s="173"/>
      <c r="DK781" s="173"/>
      <c r="DL781" s="173"/>
      <c r="DM781" s="173"/>
      <c r="DN781" s="173"/>
      <c r="DO781" s="173"/>
      <c r="DP781" s="173"/>
      <c r="DQ781" s="173"/>
      <c r="DR781" s="173"/>
      <c r="DS781" s="173"/>
      <c r="DT781" s="173"/>
      <c r="DU781" s="173"/>
      <c r="DV781" s="173"/>
      <c r="DW781" s="173"/>
      <c r="DX781" s="173"/>
    </row>
    <row r="782" spans="1:128" s="176" customFormat="1" ht="15">
      <c r="A782" s="173"/>
      <c r="B782" s="173"/>
      <c r="C782" s="174"/>
      <c r="D782" s="174"/>
      <c r="E782" s="174"/>
      <c r="F782" s="173"/>
      <c r="G782" s="173"/>
      <c r="H782" s="173"/>
      <c r="I782" s="173"/>
      <c r="J782" s="173"/>
      <c r="K782" s="173"/>
      <c r="L782" s="173"/>
      <c r="M782" s="173"/>
      <c r="N782" s="173"/>
      <c r="O782" s="173"/>
      <c r="P782" s="173"/>
      <c r="Q782" s="173"/>
      <c r="CK782" s="173"/>
      <c r="CL782" s="173"/>
      <c r="CM782" s="173"/>
      <c r="CN782" s="173"/>
      <c r="CO782" s="173"/>
      <c r="CP782" s="173"/>
      <c r="CQ782" s="173"/>
      <c r="CR782" s="173"/>
      <c r="CS782" s="173"/>
      <c r="CT782" s="173"/>
      <c r="CU782" s="173"/>
      <c r="CV782" s="173"/>
      <c r="CW782" s="173"/>
      <c r="CX782" s="173"/>
      <c r="CY782" s="173"/>
      <c r="CZ782" s="173"/>
      <c r="DA782" s="173"/>
      <c r="DB782" s="173"/>
      <c r="DC782" s="173"/>
      <c r="DD782" s="173"/>
      <c r="DE782" s="173"/>
      <c r="DF782" s="173"/>
      <c r="DG782" s="173"/>
      <c r="DH782" s="173"/>
      <c r="DI782" s="173"/>
      <c r="DJ782" s="173"/>
      <c r="DK782" s="173"/>
      <c r="DL782" s="173"/>
      <c r="DM782" s="173"/>
      <c r="DN782" s="173"/>
      <c r="DO782" s="173"/>
      <c r="DP782" s="173"/>
      <c r="DQ782" s="173"/>
      <c r="DR782" s="173"/>
      <c r="DS782" s="173"/>
      <c r="DT782" s="173"/>
      <c r="DU782" s="173"/>
      <c r="DV782" s="173"/>
      <c r="DW782" s="173"/>
      <c r="DX782" s="173"/>
    </row>
    <row r="783" spans="1:128" s="176" customFormat="1" ht="15">
      <c r="A783" s="173"/>
      <c r="B783" s="173"/>
      <c r="C783" s="174"/>
      <c r="D783" s="174"/>
      <c r="E783" s="174"/>
      <c r="F783" s="173"/>
      <c r="G783" s="173"/>
      <c r="H783" s="173"/>
      <c r="I783" s="173"/>
      <c r="J783" s="173"/>
      <c r="K783" s="173"/>
      <c r="L783" s="173"/>
      <c r="M783" s="173"/>
      <c r="N783" s="173"/>
      <c r="O783" s="173"/>
      <c r="P783" s="173"/>
      <c r="Q783" s="173"/>
      <c r="CK783" s="173"/>
      <c r="CL783" s="173"/>
      <c r="CM783" s="173"/>
      <c r="CN783" s="173"/>
      <c r="CO783" s="173"/>
      <c r="CP783" s="173"/>
      <c r="CQ783" s="173"/>
      <c r="CR783" s="173"/>
      <c r="CS783" s="173"/>
      <c r="CT783" s="173"/>
      <c r="CU783" s="173"/>
      <c r="CV783" s="173"/>
      <c r="CW783" s="173"/>
      <c r="CX783" s="173"/>
      <c r="CY783" s="173"/>
      <c r="CZ783" s="173"/>
      <c r="DA783" s="173"/>
      <c r="DB783" s="173"/>
      <c r="DC783" s="173"/>
      <c r="DD783" s="173"/>
      <c r="DE783" s="173"/>
      <c r="DF783" s="173"/>
      <c r="DG783" s="173"/>
      <c r="DH783" s="173"/>
      <c r="DI783" s="173"/>
      <c r="DJ783" s="173"/>
      <c r="DK783" s="173"/>
      <c r="DL783" s="173"/>
      <c r="DM783" s="173"/>
      <c r="DN783" s="173"/>
      <c r="DO783" s="173"/>
      <c r="DP783" s="173"/>
      <c r="DQ783" s="173"/>
      <c r="DR783" s="173"/>
      <c r="DS783" s="173"/>
      <c r="DT783" s="173"/>
      <c r="DU783" s="173"/>
      <c r="DV783" s="173"/>
      <c r="DW783" s="173"/>
      <c r="DX783" s="173"/>
    </row>
    <row r="784" spans="1:128" s="176" customFormat="1" ht="15">
      <c r="A784" s="173"/>
      <c r="B784" s="173"/>
      <c r="C784" s="174"/>
      <c r="D784" s="174"/>
      <c r="E784" s="174"/>
      <c r="F784" s="173"/>
      <c r="G784" s="173"/>
      <c r="H784" s="173"/>
      <c r="I784" s="173"/>
      <c r="J784" s="173"/>
      <c r="K784" s="173"/>
      <c r="L784" s="173"/>
      <c r="M784" s="173"/>
      <c r="N784" s="173"/>
      <c r="O784" s="173"/>
      <c r="P784" s="173"/>
      <c r="Q784" s="173"/>
      <c r="CK784" s="173"/>
      <c r="CL784" s="173"/>
      <c r="CM784" s="173"/>
      <c r="CN784" s="173"/>
      <c r="CO784" s="173"/>
      <c r="CP784" s="173"/>
      <c r="CQ784" s="173"/>
      <c r="CR784" s="173"/>
      <c r="CS784" s="173"/>
      <c r="CT784" s="173"/>
      <c r="CU784" s="173"/>
      <c r="CV784" s="173"/>
      <c r="CW784" s="173"/>
      <c r="CX784" s="173"/>
      <c r="CY784" s="173"/>
      <c r="CZ784" s="173"/>
      <c r="DA784" s="173"/>
      <c r="DB784" s="173"/>
      <c r="DC784" s="173"/>
      <c r="DD784" s="173"/>
      <c r="DE784" s="173"/>
      <c r="DF784" s="173"/>
      <c r="DG784" s="173"/>
      <c r="DH784" s="173"/>
      <c r="DI784" s="173"/>
      <c r="DJ784" s="173"/>
      <c r="DK784" s="173"/>
      <c r="DL784" s="173"/>
      <c r="DM784" s="173"/>
      <c r="DN784" s="173"/>
      <c r="DO784" s="173"/>
      <c r="DP784" s="173"/>
      <c r="DQ784" s="173"/>
      <c r="DR784" s="173"/>
      <c r="DS784" s="173"/>
      <c r="DT784" s="173"/>
      <c r="DU784" s="173"/>
      <c r="DV784" s="173"/>
      <c r="DW784" s="173"/>
      <c r="DX784" s="173"/>
    </row>
    <row r="785" spans="1:128" s="176" customFormat="1" ht="15">
      <c r="A785" s="173"/>
      <c r="B785" s="173"/>
      <c r="C785" s="174"/>
      <c r="D785" s="174"/>
      <c r="E785" s="174"/>
      <c r="F785" s="173"/>
      <c r="G785" s="173"/>
      <c r="H785" s="173"/>
      <c r="I785" s="173"/>
      <c r="J785" s="173"/>
      <c r="K785" s="173"/>
      <c r="L785" s="173"/>
      <c r="M785" s="173"/>
      <c r="N785" s="173"/>
      <c r="O785" s="173"/>
      <c r="P785" s="173"/>
      <c r="Q785" s="173"/>
      <c r="CK785" s="173"/>
      <c r="CL785" s="173"/>
      <c r="CM785" s="173"/>
      <c r="CN785" s="173"/>
      <c r="CO785" s="173"/>
      <c r="CP785" s="173"/>
      <c r="CQ785" s="173"/>
      <c r="CR785" s="173"/>
      <c r="CS785" s="173"/>
      <c r="CT785" s="173"/>
      <c r="CU785" s="173"/>
      <c r="CV785" s="173"/>
      <c r="CW785" s="173"/>
      <c r="CX785" s="173"/>
      <c r="CY785" s="173"/>
      <c r="CZ785" s="173"/>
      <c r="DA785" s="173"/>
      <c r="DB785" s="173"/>
      <c r="DC785" s="173"/>
      <c r="DD785" s="173"/>
      <c r="DE785" s="173"/>
      <c r="DF785" s="173"/>
      <c r="DG785" s="173"/>
      <c r="DH785" s="173"/>
      <c r="DI785" s="173"/>
      <c r="DJ785" s="173"/>
      <c r="DK785" s="173"/>
      <c r="DL785" s="173"/>
      <c r="DM785" s="173"/>
      <c r="DN785" s="173"/>
      <c r="DO785" s="173"/>
      <c r="DP785" s="173"/>
      <c r="DQ785" s="173"/>
      <c r="DR785" s="173"/>
      <c r="DS785" s="173"/>
      <c r="DT785" s="173"/>
      <c r="DU785" s="173"/>
      <c r="DV785" s="173"/>
      <c r="DW785" s="173"/>
      <c r="DX785" s="173"/>
    </row>
    <row r="786" spans="1:128" s="176" customFormat="1" ht="15">
      <c r="A786" s="173"/>
      <c r="B786" s="173"/>
      <c r="C786" s="174"/>
      <c r="D786" s="174"/>
      <c r="E786" s="174"/>
      <c r="F786" s="173"/>
      <c r="G786" s="173"/>
      <c r="H786" s="173"/>
      <c r="I786" s="173"/>
      <c r="J786" s="173"/>
      <c r="K786" s="173"/>
      <c r="L786" s="173"/>
      <c r="M786" s="173"/>
      <c r="N786" s="173"/>
      <c r="O786" s="173"/>
      <c r="P786" s="173"/>
      <c r="Q786" s="173"/>
      <c r="CK786" s="173"/>
      <c r="CL786" s="173"/>
      <c r="CM786" s="173"/>
      <c r="CN786" s="173"/>
      <c r="CO786" s="173"/>
      <c r="CP786" s="173"/>
      <c r="CQ786" s="173"/>
      <c r="CR786" s="173"/>
      <c r="CS786" s="173"/>
      <c r="CT786" s="173"/>
      <c r="CU786" s="173"/>
      <c r="CV786" s="173"/>
      <c r="CW786" s="173"/>
      <c r="CX786" s="173"/>
      <c r="CY786" s="173"/>
      <c r="CZ786" s="173"/>
      <c r="DA786" s="173"/>
      <c r="DB786" s="173"/>
      <c r="DC786" s="173"/>
      <c r="DD786" s="173"/>
      <c r="DE786" s="173"/>
      <c r="DF786" s="173"/>
      <c r="DG786" s="173"/>
      <c r="DH786" s="173"/>
      <c r="DI786" s="173"/>
      <c r="DJ786" s="173"/>
      <c r="DK786" s="173"/>
      <c r="DL786" s="173"/>
      <c r="DM786" s="173"/>
      <c r="DN786" s="173"/>
      <c r="DO786" s="173"/>
      <c r="DP786" s="173"/>
      <c r="DQ786" s="173"/>
      <c r="DR786" s="173"/>
      <c r="DS786" s="173"/>
      <c r="DT786" s="173"/>
      <c r="DU786" s="173"/>
      <c r="DV786" s="173"/>
      <c r="DW786" s="173"/>
      <c r="DX786" s="173"/>
    </row>
    <row r="787" spans="1:128" s="176" customFormat="1" ht="15">
      <c r="A787" s="173"/>
      <c r="B787" s="173"/>
      <c r="C787" s="174"/>
      <c r="D787" s="174"/>
      <c r="E787" s="174"/>
      <c r="F787" s="173"/>
      <c r="G787" s="173"/>
      <c r="H787" s="173"/>
      <c r="I787" s="173"/>
      <c r="J787" s="173"/>
      <c r="K787" s="173"/>
      <c r="L787" s="173"/>
      <c r="M787" s="173"/>
      <c r="N787" s="173"/>
      <c r="O787" s="173"/>
      <c r="P787" s="173"/>
      <c r="Q787" s="173"/>
      <c r="CK787" s="173"/>
      <c r="CL787" s="173"/>
      <c r="CM787" s="173"/>
      <c r="CN787" s="173"/>
      <c r="CO787" s="173"/>
      <c r="CP787" s="173"/>
      <c r="CQ787" s="173"/>
      <c r="CR787" s="173"/>
      <c r="CS787" s="173"/>
      <c r="CT787" s="173"/>
      <c r="CU787" s="173"/>
      <c r="CV787" s="173"/>
      <c r="CW787" s="173"/>
      <c r="CX787" s="173"/>
      <c r="CY787" s="173"/>
      <c r="CZ787" s="173"/>
      <c r="DA787" s="173"/>
      <c r="DB787" s="173"/>
      <c r="DC787" s="173"/>
      <c r="DD787" s="173"/>
      <c r="DE787" s="173"/>
      <c r="DF787" s="173"/>
      <c r="DG787" s="173"/>
      <c r="DH787" s="173"/>
      <c r="DI787" s="173"/>
      <c r="DJ787" s="173"/>
      <c r="DK787" s="173"/>
      <c r="DL787" s="173"/>
      <c r="DM787" s="173"/>
      <c r="DN787" s="173"/>
      <c r="DO787" s="173"/>
      <c r="DP787" s="173"/>
      <c r="DQ787" s="173"/>
      <c r="DR787" s="173"/>
      <c r="DS787" s="173"/>
      <c r="DT787" s="173"/>
      <c r="DU787" s="173"/>
      <c r="DV787" s="173"/>
      <c r="DW787" s="173"/>
      <c r="DX787" s="173"/>
    </row>
    <row r="788" spans="1:128" s="176" customFormat="1" ht="15">
      <c r="A788" s="173"/>
      <c r="B788" s="173"/>
      <c r="C788" s="174"/>
      <c r="D788" s="174"/>
      <c r="E788" s="174"/>
      <c r="F788" s="173"/>
      <c r="G788" s="173"/>
      <c r="H788" s="173"/>
      <c r="I788" s="173"/>
      <c r="J788" s="173"/>
      <c r="K788" s="173"/>
      <c r="L788" s="173"/>
      <c r="M788" s="173"/>
      <c r="N788" s="173"/>
      <c r="O788" s="173"/>
      <c r="P788" s="173"/>
      <c r="Q788" s="173"/>
      <c r="CK788" s="173"/>
      <c r="CL788" s="173"/>
      <c r="CM788" s="173"/>
      <c r="CN788" s="173"/>
      <c r="CO788" s="173"/>
      <c r="CP788" s="173"/>
      <c r="CQ788" s="173"/>
      <c r="CR788" s="173"/>
      <c r="CS788" s="173"/>
      <c r="CT788" s="173"/>
      <c r="CU788" s="173"/>
      <c r="CV788" s="173"/>
      <c r="CW788" s="173"/>
      <c r="CX788" s="173"/>
      <c r="CY788" s="173"/>
      <c r="CZ788" s="173"/>
      <c r="DA788" s="173"/>
      <c r="DB788" s="173"/>
      <c r="DC788" s="173"/>
      <c r="DD788" s="173"/>
      <c r="DE788" s="173"/>
      <c r="DF788" s="173"/>
      <c r="DG788" s="173"/>
      <c r="DH788" s="173"/>
      <c r="DI788" s="173"/>
      <c r="DJ788" s="173"/>
      <c r="DK788" s="173"/>
      <c r="DL788" s="173"/>
      <c r="DM788" s="173"/>
      <c r="DN788" s="173"/>
      <c r="DO788" s="173"/>
      <c r="DP788" s="173"/>
      <c r="DQ788" s="173"/>
      <c r="DR788" s="173"/>
      <c r="DS788" s="173"/>
      <c r="DT788" s="173"/>
      <c r="DU788" s="173"/>
      <c r="DV788" s="173"/>
      <c r="DW788" s="173"/>
      <c r="DX788" s="173"/>
    </row>
    <row r="789" spans="1:128" s="176" customFormat="1" ht="15">
      <c r="A789" s="173"/>
      <c r="B789" s="173"/>
      <c r="C789" s="174"/>
      <c r="D789" s="174"/>
      <c r="E789" s="174"/>
      <c r="F789" s="173"/>
      <c r="G789" s="173"/>
      <c r="H789" s="173"/>
      <c r="I789" s="173"/>
      <c r="J789" s="173"/>
      <c r="K789" s="173"/>
      <c r="L789" s="173"/>
      <c r="M789" s="173"/>
      <c r="N789" s="173"/>
      <c r="O789" s="173"/>
      <c r="P789" s="173"/>
      <c r="Q789" s="173"/>
      <c r="CK789" s="173"/>
      <c r="CL789" s="173"/>
      <c r="CM789" s="173"/>
      <c r="CN789" s="173"/>
      <c r="CO789" s="173"/>
      <c r="CP789" s="173"/>
      <c r="CQ789" s="173"/>
      <c r="CR789" s="173"/>
      <c r="CS789" s="173"/>
      <c r="CT789" s="173"/>
      <c r="CU789" s="173"/>
      <c r="CV789" s="173"/>
      <c r="CW789" s="173"/>
      <c r="CX789" s="173"/>
      <c r="CY789" s="173"/>
      <c r="CZ789" s="173"/>
      <c r="DA789" s="173"/>
      <c r="DB789" s="173"/>
      <c r="DC789" s="173"/>
      <c r="DD789" s="173"/>
      <c r="DE789" s="173"/>
      <c r="DF789" s="173"/>
      <c r="DG789" s="173"/>
      <c r="DH789" s="173"/>
      <c r="DI789" s="173"/>
      <c r="DJ789" s="173"/>
      <c r="DK789" s="173"/>
      <c r="DL789" s="173"/>
      <c r="DM789" s="173"/>
      <c r="DN789" s="173"/>
      <c r="DO789" s="173"/>
      <c r="DP789" s="173"/>
      <c r="DQ789" s="173"/>
      <c r="DR789" s="173"/>
      <c r="DS789" s="173"/>
      <c r="DT789" s="173"/>
      <c r="DU789" s="173"/>
      <c r="DV789" s="173"/>
      <c r="DW789" s="173"/>
      <c r="DX789" s="173"/>
    </row>
    <row r="790" spans="1:128" s="176" customFormat="1" ht="15">
      <c r="A790" s="173"/>
      <c r="B790" s="173"/>
      <c r="C790" s="174"/>
      <c r="D790" s="174"/>
      <c r="E790" s="174"/>
      <c r="F790" s="173"/>
      <c r="G790" s="173"/>
      <c r="H790" s="173"/>
      <c r="I790" s="173"/>
      <c r="J790" s="173"/>
      <c r="K790" s="173"/>
      <c r="L790" s="173"/>
      <c r="M790" s="173"/>
      <c r="N790" s="173"/>
      <c r="O790" s="173"/>
      <c r="P790" s="173"/>
      <c r="Q790" s="173"/>
      <c r="CK790" s="173"/>
      <c r="CL790" s="173"/>
      <c r="CM790" s="173"/>
      <c r="CN790" s="173"/>
      <c r="CO790" s="173"/>
      <c r="CP790" s="173"/>
      <c r="CQ790" s="173"/>
      <c r="CR790" s="173"/>
      <c r="CS790" s="173"/>
      <c r="CT790" s="173"/>
      <c r="CU790" s="173"/>
      <c r="CV790" s="173"/>
      <c r="CW790" s="173"/>
      <c r="CX790" s="173"/>
      <c r="CY790" s="173"/>
      <c r="CZ790" s="173"/>
      <c r="DA790" s="173"/>
      <c r="DB790" s="173"/>
      <c r="DC790" s="173"/>
      <c r="DD790" s="173"/>
      <c r="DE790" s="173"/>
      <c r="DF790" s="173"/>
      <c r="DG790" s="173"/>
      <c r="DH790" s="173"/>
      <c r="DI790" s="173"/>
      <c r="DJ790" s="173"/>
      <c r="DK790" s="173"/>
      <c r="DL790" s="173"/>
      <c r="DM790" s="173"/>
      <c r="DN790" s="173"/>
      <c r="DO790" s="173"/>
      <c r="DP790" s="173"/>
      <c r="DQ790" s="173"/>
      <c r="DR790" s="173"/>
      <c r="DS790" s="173"/>
      <c r="DT790" s="173"/>
      <c r="DU790" s="173"/>
      <c r="DV790" s="173"/>
      <c r="DW790" s="173"/>
      <c r="DX790" s="173"/>
    </row>
    <row r="791" spans="1:128" s="176" customFormat="1" ht="15">
      <c r="A791" s="173"/>
      <c r="B791" s="173"/>
      <c r="C791" s="174"/>
      <c r="D791" s="174"/>
      <c r="E791" s="174"/>
      <c r="F791" s="173"/>
      <c r="G791" s="173"/>
      <c r="H791" s="173"/>
      <c r="I791" s="173"/>
      <c r="J791" s="173"/>
      <c r="K791" s="173"/>
      <c r="L791" s="173"/>
      <c r="M791" s="173"/>
      <c r="N791" s="173"/>
      <c r="O791" s="173"/>
      <c r="P791" s="173"/>
      <c r="Q791" s="173"/>
      <c r="CK791" s="173"/>
      <c r="CL791" s="173"/>
      <c r="CM791" s="173"/>
      <c r="CN791" s="173"/>
      <c r="CO791" s="173"/>
      <c r="CP791" s="173"/>
      <c r="CQ791" s="173"/>
      <c r="CR791" s="173"/>
      <c r="CS791" s="173"/>
      <c r="CT791" s="173"/>
      <c r="CU791" s="173"/>
      <c r="CV791" s="173"/>
      <c r="CW791" s="173"/>
      <c r="CX791" s="173"/>
      <c r="CY791" s="173"/>
      <c r="CZ791" s="173"/>
      <c r="DA791" s="173"/>
      <c r="DB791" s="173"/>
      <c r="DC791" s="173"/>
      <c r="DD791" s="173"/>
      <c r="DE791" s="173"/>
      <c r="DF791" s="173"/>
      <c r="DG791" s="173"/>
      <c r="DH791" s="173"/>
      <c r="DI791" s="173"/>
      <c r="DJ791" s="173"/>
      <c r="DK791" s="173"/>
      <c r="DL791" s="173"/>
      <c r="DM791" s="173"/>
      <c r="DN791" s="173"/>
      <c r="DO791" s="173"/>
      <c r="DP791" s="173"/>
      <c r="DQ791" s="173"/>
      <c r="DR791" s="173"/>
      <c r="DS791" s="173"/>
      <c r="DT791" s="173"/>
      <c r="DU791" s="173"/>
      <c r="DV791" s="173"/>
      <c r="DW791" s="173"/>
      <c r="DX791" s="173"/>
    </row>
    <row r="792" spans="1:128" s="176" customFormat="1" ht="15">
      <c r="A792" s="173"/>
      <c r="B792" s="173"/>
      <c r="C792" s="174"/>
      <c r="D792" s="174"/>
      <c r="E792" s="174"/>
      <c r="F792" s="173"/>
      <c r="G792" s="173"/>
      <c r="H792" s="173"/>
      <c r="I792" s="173"/>
      <c r="J792" s="173"/>
      <c r="K792" s="173"/>
      <c r="L792" s="173"/>
      <c r="M792" s="173"/>
      <c r="N792" s="173"/>
      <c r="O792" s="173"/>
      <c r="P792" s="173"/>
      <c r="Q792" s="173"/>
      <c r="CK792" s="173"/>
      <c r="CL792" s="173"/>
      <c r="CM792" s="173"/>
      <c r="CN792" s="173"/>
      <c r="CO792" s="173"/>
      <c r="CP792" s="173"/>
      <c r="CQ792" s="173"/>
      <c r="CR792" s="173"/>
      <c r="CS792" s="173"/>
      <c r="CT792" s="173"/>
      <c r="CU792" s="173"/>
      <c r="CV792" s="173"/>
      <c r="CW792" s="173"/>
      <c r="CX792" s="173"/>
      <c r="CY792" s="173"/>
      <c r="CZ792" s="173"/>
      <c r="DA792" s="173"/>
      <c r="DB792" s="173"/>
      <c r="DC792" s="173"/>
      <c r="DD792" s="173"/>
      <c r="DE792" s="173"/>
      <c r="DF792" s="173"/>
      <c r="DG792" s="173"/>
      <c r="DH792" s="173"/>
      <c r="DI792" s="173"/>
      <c r="DJ792" s="173"/>
      <c r="DK792" s="173"/>
      <c r="DL792" s="173"/>
      <c r="DM792" s="173"/>
      <c r="DN792" s="173"/>
      <c r="DO792" s="173"/>
      <c r="DP792" s="173"/>
      <c r="DQ792" s="173"/>
      <c r="DR792" s="173"/>
      <c r="DS792" s="173"/>
      <c r="DT792" s="173"/>
      <c r="DU792" s="173"/>
      <c r="DV792" s="173"/>
      <c r="DW792" s="173"/>
      <c r="DX792" s="173"/>
    </row>
    <row r="793" spans="1:128" s="176" customFormat="1" ht="15">
      <c r="A793" s="173"/>
      <c r="B793" s="173"/>
      <c r="C793" s="174"/>
      <c r="D793" s="174"/>
      <c r="E793" s="174"/>
      <c r="F793" s="173"/>
      <c r="G793" s="173"/>
      <c r="H793" s="173"/>
      <c r="I793" s="173"/>
      <c r="J793" s="173"/>
      <c r="K793" s="173"/>
      <c r="L793" s="173"/>
      <c r="M793" s="173"/>
      <c r="N793" s="173"/>
      <c r="O793" s="173"/>
      <c r="P793" s="173"/>
      <c r="Q793" s="173"/>
      <c r="CK793" s="173"/>
      <c r="CL793" s="173"/>
      <c r="CM793" s="173"/>
      <c r="CN793" s="173"/>
      <c r="CO793" s="173"/>
      <c r="CP793" s="173"/>
      <c r="CQ793" s="173"/>
      <c r="CR793" s="173"/>
      <c r="CS793" s="173"/>
      <c r="CT793" s="173"/>
      <c r="CU793" s="173"/>
      <c r="CV793" s="173"/>
      <c r="CW793" s="173"/>
      <c r="CX793" s="173"/>
      <c r="CY793" s="173"/>
      <c r="CZ793" s="173"/>
      <c r="DA793" s="173"/>
      <c r="DB793" s="173"/>
      <c r="DC793" s="173"/>
      <c r="DD793" s="173"/>
      <c r="DE793" s="173"/>
      <c r="DF793" s="173"/>
      <c r="DG793" s="173"/>
      <c r="DH793" s="173"/>
      <c r="DI793" s="173"/>
      <c r="DJ793" s="173"/>
      <c r="DK793" s="173"/>
      <c r="DL793" s="173"/>
      <c r="DM793" s="173"/>
      <c r="DN793" s="173"/>
      <c r="DO793" s="173"/>
      <c r="DP793" s="173"/>
      <c r="DQ793" s="173"/>
      <c r="DR793" s="173"/>
      <c r="DS793" s="173"/>
      <c r="DT793" s="173"/>
      <c r="DU793" s="173"/>
      <c r="DV793" s="173"/>
      <c r="DW793" s="173"/>
      <c r="DX793" s="173"/>
    </row>
    <row r="794" spans="1:128" s="176" customFormat="1" ht="15">
      <c r="A794" s="173"/>
      <c r="B794" s="173"/>
      <c r="C794" s="174"/>
      <c r="D794" s="174"/>
      <c r="E794" s="174"/>
      <c r="F794" s="173"/>
      <c r="G794" s="173"/>
      <c r="H794" s="173"/>
      <c r="I794" s="173"/>
      <c r="J794" s="173"/>
      <c r="K794" s="173"/>
      <c r="L794" s="173"/>
      <c r="M794" s="173"/>
      <c r="N794" s="173"/>
      <c r="O794" s="173"/>
      <c r="P794" s="173"/>
      <c r="Q794" s="173"/>
      <c r="CK794" s="173"/>
      <c r="CL794" s="173"/>
      <c r="CM794" s="173"/>
      <c r="CN794" s="173"/>
      <c r="CO794" s="173"/>
      <c r="CP794" s="173"/>
      <c r="CQ794" s="173"/>
      <c r="CR794" s="173"/>
      <c r="CS794" s="173"/>
      <c r="CT794" s="173"/>
      <c r="CU794" s="173"/>
      <c r="CV794" s="173"/>
      <c r="CW794" s="173"/>
      <c r="CX794" s="173"/>
      <c r="CY794" s="173"/>
      <c r="CZ794" s="173"/>
      <c r="DA794" s="173"/>
      <c r="DB794" s="173"/>
      <c r="DC794" s="173"/>
      <c r="DD794" s="173"/>
      <c r="DE794" s="173"/>
      <c r="DF794" s="173"/>
      <c r="DG794" s="173"/>
      <c r="DH794" s="173"/>
      <c r="DI794" s="173"/>
      <c r="DJ794" s="173"/>
      <c r="DK794" s="173"/>
      <c r="DL794" s="173"/>
      <c r="DM794" s="173"/>
      <c r="DN794" s="173"/>
      <c r="DO794" s="173"/>
      <c r="DP794" s="173"/>
      <c r="DQ794" s="173"/>
      <c r="DR794" s="173"/>
      <c r="DS794" s="173"/>
      <c r="DT794" s="173"/>
      <c r="DU794" s="173"/>
      <c r="DV794" s="173"/>
      <c r="DW794" s="173"/>
      <c r="DX794" s="173"/>
    </row>
    <row r="795" spans="1:128" s="176" customFormat="1" ht="15">
      <c r="A795" s="173"/>
      <c r="B795" s="173"/>
      <c r="C795" s="174"/>
      <c r="D795" s="174"/>
      <c r="E795" s="174"/>
      <c r="F795" s="173"/>
      <c r="G795" s="173"/>
      <c r="H795" s="173"/>
      <c r="I795" s="173"/>
      <c r="J795" s="173"/>
      <c r="K795" s="173"/>
      <c r="L795" s="173"/>
      <c r="M795" s="173"/>
      <c r="N795" s="173"/>
      <c r="O795" s="173"/>
      <c r="P795" s="173"/>
      <c r="Q795" s="173"/>
      <c r="CK795" s="173"/>
      <c r="CL795" s="173"/>
      <c r="CM795" s="173"/>
      <c r="CN795" s="173"/>
      <c r="CO795" s="173"/>
      <c r="CP795" s="173"/>
      <c r="CQ795" s="173"/>
      <c r="CR795" s="173"/>
      <c r="CS795" s="173"/>
      <c r="CT795" s="173"/>
      <c r="CU795" s="173"/>
      <c r="CV795" s="173"/>
      <c r="CW795" s="173"/>
      <c r="CX795" s="173"/>
      <c r="CY795" s="173"/>
      <c r="CZ795" s="173"/>
      <c r="DA795" s="173"/>
      <c r="DB795" s="173"/>
      <c r="DC795" s="173"/>
      <c r="DD795" s="173"/>
      <c r="DE795" s="173"/>
      <c r="DF795" s="173"/>
      <c r="DG795" s="173"/>
      <c r="DH795" s="173"/>
      <c r="DI795" s="173"/>
      <c r="DJ795" s="173"/>
      <c r="DK795" s="173"/>
      <c r="DL795" s="173"/>
      <c r="DM795" s="173"/>
      <c r="DN795" s="173"/>
      <c r="DO795" s="173"/>
      <c r="DP795" s="173"/>
      <c r="DQ795" s="173"/>
      <c r="DR795" s="173"/>
      <c r="DS795" s="173"/>
      <c r="DT795" s="173"/>
      <c r="DU795" s="173"/>
      <c r="DV795" s="173"/>
      <c r="DW795" s="173"/>
      <c r="DX795" s="173"/>
    </row>
    <row r="796" spans="1:128" s="176" customFormat="1" ht="15">
      <c r="A796" s="173"/>
      <c r="B796" s="173"/>
      <c r="C796" s="174"/>
      <c r="D796" s="174"/>
      <c r="E796" s="174"/>
      <c r="F796" s="173"/>
      <c r="G796" s="173"/>
      <c r="H796" s="173"/>
      <c r="I796" s="173"/>
      <c r="J796" s="173"/>
      <c r="K796" s="173"/>
      <c r="L796" s="173"/>
      <c r="M796" s="173"/>
      <c r="N796" s="173"/>
      <c r="O796" s="173"/>
      <c r="P796" s="173"/>
      <c r="Q796" s="173"/>
      <c r="CK796" s="173"/>
      <c r="CL796" s="173"/>
      <c r="CM796" s="173"/>
      <c r="CN796" s="173"/>
      <c r="CO796" s="173"/>
      <c r="CP796" s="173"/>
      <c r="CQ796" s="173"/>
      <c r="CR796" s="173"/>
      <c r="CS796" s="173"/>
      <c r="CT796" s="173"/>
      <c r="CU796" s="173"/>
      <c r="CV796" s="173"/>
      <c r="CW796" s="173"/>
      <c r="CX796" s="173"/>
      <c r="CY796" s="173"/>
      <c r="CZ796" s="173"/>
      <c r="DA796" s="173"/>
      <c r="DB796" s="173"/>
      <c r="DC796" s="173"/>
      <c r="DD796" s="173"/>
      <c r="DE796" s="173"/>
      <c r="DF796" s="173"/>
      <c r="DG796" s="173"/>
      <c r="DH796" s="173"/>
      <c r="DI796" s="173"/>
      <c r="DJ796" s="173"/>
      <c r="DK796" s="173"/>
      <c r="DL796" s="173"/>
      <c r="DM796" s="173"/>
      <c r="DN796" s="173"/>
      <c r="DO796" s="173"/>
      <c r="DP796" s="173"/>
      <c r="DQ796" s="173"/>
      <c r="DR796" s="173"/>
      <c r="DS796" s="173"/>
      <c r="DT796" s="173"/>
      <c r="DU796" s="173"/>
      <c r="DV796" s="173"/>
      <c r="DW796" s="173"/>
      <c r="DX796" s="173"/>
    </row>
    <row r="797" spans="1:128" s="176" customFormat="1" ht="15">
      <c r="A797" s="173"/>
      <c r="B797" s="173"/>
      <c r="C797" s="174"/>
      <c r="D797" s="174"/>
      <c r="E797" s="174"/>
      <c r="F797" s="173"/>
      <c r="G797" s="173"/>
      <c r="H797" s="173"/>
      <c r="I797" s="173"/>
      <c r="J797" s="173"/>
      <c r="K797" s="173"/>
      <c r="L797" s="173"/>
      <c r="M797" s="173"/>
      <c r="N797" s="173"/>
      <c r="O797" s="173"/>
      <c r="P797" s="173"/>
      <c r="Q797" s="173"/>
      <c r="CK797" s="173"/>
      <c r="CL797" s="173"/>
      <c r="CM797" s="173"/>
      <c r="CN797" s="173"/>
      <c r="CO797" s="173"/>
      <c r="CP797" s="173"/>
      <c r="CQ797" s="173"/>
      <c r="CR797" s="173"/>
      <c r="CS797" s="173"/>
      <c r="CT797" s="173"/>
      <c r="CU797" s="173"/>
      <c r="CV797" s="173"/>
      <c r="CW797" s="173"/>
      <c r="CX797" s="173"/>
      <c r="CY797" s="173"/>
      <c r="CZ797" s="173"/>
      <c r="DA797" s="173"/>
      <c r="DB797" s="173"/>
      <c r="DC797" s="173"/>
      <c r="DD797" s="173"/>
      <c r="DE797" s="173"/>
      <c r="DF797" s="173"/>
      <c r="DG797" s="173"/>
      <c r="DH797" s="173"/>
      <c r="DI797" s="173"/>
      <c r="DJ797" s="173"/>
      <c r="DK797" s="173"/>
      <c r="DL797" s="173"/>
      <c r="DM797" s="173"/>
      <c r="DN797" s="173"/>
      <c r="DO797" s="173"/>
      <c r="DP797" s="173"/>
      <c r="DQ797" s="173"/>
      <c r="DR797" s="173"/>
      <c r="DS797" s="173"/>
      <c r="DT797" s="173"/>
      <c r="DU797" s="173"/>
      <c r="DV797" s="173"/>
      <c r="DW797" s="173"/>
      <c r="DX797" s="173"/>
    </row>
    <row r="798" spans="1:128" s="176" customFormat="1" ht="15">
      <c r="A798" s="173"/>
      <c r="B798" s="173"/>
      <c r="C798" s="174"/>
      <c r="D798" s="174"/>
      <c r="E798" s="174"/>
      <c r="F798" s="173"/>
      <c r="G798" s="173"/>
      <c r="H798" s="173"/>
      <c r="I798" s="173"/>
      <c r="J798" s="173"/>
      <c r="K798" s="173"/>
      <c r="L798" s="173"/>
      <c r="M798" s="173"/>
      <c r="N798" s="173"/>
      <c r="O798" s="173"/>
      <c r="P798" s="173"/>
      <c r="Q798" s="173"/>
      <c r="CK798" s="173"/>
      <c r="CL798" s="173"/>
      <c r="CM798" s="173"/>
      <c r="CN798" s="173"/>
      <c r="CO798" s="173"/>
      <c r="CP798" s="173"/>
      <c r="CQ798" s="173"/>
      <c r="CR798" s="173"/>
      <c r="CS798" s="173"/>
      <c r="CT798" s="173"/>
      <c r="CU798" s="173"/>
      <c r="CV798" s="173"/>
      <c r="CW798" s="173"/>
      <c r="CX798" s="173"/>
      <c r="CY798" s="173"/>
      <c r="CZ798" s="173"/>
      <c r="DA798" s="173"/>
      <c r="DB798" s="173"/>
      <c r="DC798" s="173"/>
      <c r="DD798" s="173"/>
      <c r="DE798" s="173"/>
      <c r="DF798" s="173"/>
      <c r="DG798" s="173"/>
      <c r="DH798" s="173"/>
      <c r="DI798" s="173"/>
      <c r="DJ798" s="173"/>
      <c r="DK798" s="173"/>
      <c r="DL798" s="173"/>
      <c r="DM798" s="173"/>
      <c r="DN798" s="173"/>
      <c r="DO798" s="173"/>
      <c r="DP798" s="173"/>
      <c r="DQ798" s="173"/>
      <c r="DR798" s="173"/>
      <c r="DS798" s="173"/>
      <c r="DT798" s="173"/>
      <c r="DU798" s="173"/>
      <c r="DV798" s="173"/>
      <c r="DW798" s="173"/>
      <c r="DX798" s="173"/>
    </row>
    <row r="799" spans="1:128" s="176" customFormat="1" ht="15">
      <c r="A799" s="173"/>
      <c r="B799" s="173"/>
      <c r="C799" s="174"/>
      <c r="D799" s="174"/>
      <c r="E799" s="174"/>
      <c r="F799" s="173"/>
      <c r="G799" s="173"/>
      <c r="H799" s="173"/>
      <c r="I799" s="173"/>
      <c r="J799" s="173"/>
      <c r="K799" s="173"/>
      <c r="L799" s="173"/>
      <c r="M799" s="173"/>
      <c r="N799" s="173"/>
      <c r="O799" s="173"/>
      <c r="P799" s="173"/>
      <c r="Q799" s="173"/>
      <c r="CK799" s="173"/>
      <c r="CL799" s="173"/>
      <c r="CM799" s="173"/>
      <c r="CN799" s="173"/>
      <c r="CO799" s="173"/>
      <c r="CP799" s="173"/>
      <c r="CQ799" s="173"/>
      <c r="CR799" s="173"/>
      <c r="CS799" s="173"/>
      <c r="CT799" s="173"/>
      <c r="CU799" s="173"/>
      <c r="CV799" s="173"/>
      <c r="CW799" s="173"/>
      <c r="CX799" s="173"/>
      <c r="CY799" s="173"/>
      <c r="CZ799" s="173"/>
      <c r="DA799" s="173"/>
      <c r="DB799" s="173"/>
      <c r="DC799" s="173"/>
      <c r="DD799" s="173"/>
      <c r="DE799" s="173"/>
      <c r="DF799" s="173"/>
      <c r="DG799" s="173"/>
      <c r="DH799" s="173"/>
      <c r="DI799" s="173"/>
      <c r="DJ799" s="173"/>
      <c r="DK799" s="173"/>
      <c r="DL799" s="173"/>
      <c r="DM799" s="173"/>
      <c r="DN799" s="173"/>
      <c r="DO799" s="173"/>
      <c r="DP799" s="173"/>
      <c r="DQ799" s="173"/>
      <c r="DR799" s="173"/>
      <c r="DS799" s="173"/>
      <c r="DT799" s="173"/>
      <c r="DU799" s="173"/>
      <c r="DV799" s="173"/>
      <c r="DW799" s="173"/>
      <c r="DX799" s="173"/>
    </row>
    <row r="800" spans="1:128" s="176" customFormat="1" ht="15">
      <c r="A800" s="173"/>
      <c r="B800" s="173"/>
      <c r="C800" s="174"/>
      <c r="D800" s="174"/>
      <c r="E800" s="174"/>
      <c r="F800" s="173"/>
      <c r="G800" s="173"/>
      <c r="H800" s="173"/>
      <c r="I800" s="173"/>
      <c r="J800" s="173"/>
      <c r="K800" s="173"/>
      <c r="L800" s="173"/>
      <c r="M800" s="173"/>
      <c r="N800" s="173"/>
      <c r="O800" s="173"/>
      <c r="P800" s="173"/>
      <c r="Q800" s="173"/>
      <c r="CK800" s="173"/>
      <c r="CL800" s="173"/>
      <c r="CM800" s="173"/>
      <c r="CN800" s="173"/>
      <c r="CO800" s="173"/>
      <c r="CP800" s="173"/>
      <c r="CQ800" s="173"/>
      <c r="CR800" s="173"/>
      <c r="CS800" s="173"/>
      <c r="CT800" s="173"/>
      <c r="CU800" s="173"/>
      <c r="CV800" s="173"/>
      <c r="CW800" s="173"/>
      <c r="CX800" s="173"/>
      <c r="CY800" s="173"/>
      <c r="CZ800" s="173"/>
      <c r="DA800" s="173"/>
      <c r="DB800" s="173"/>
      <c r="DC800" s="173"/>
      <c r="DD800" s="173"/>
      <c r="DE800" s="173"/>
      <c r="DF800" s="173"/>
      <c r="DG800" s="173"/>
      <c r="DH800" s="173"/>
      <c r="DI800" s="173"/>
      <c r="DJ800" s="173"/>
      <c r="DK800" s="173"/>
      <c r="DL800" s="173"/>
      <c r="DM800" s="173"/>
      <c r="DN800" s="173"/>
      <c r="DO800" s="173"/>
      <c r="DP800" s="173"/>
      <c r="DQ800" s="173"/>
      <c r="DR800" s="173"/>
      <c r="DS800" s="173"/>
      <c r="DT800" s="173"/>
      <c r="DU800" s="173"/>
      <c r="DV800" s="173"/>
      <c r="DW800" s="173"/>
      <c r="DX800" s="173"/>
    </row>
    <row r="801" spans="1:128" s="176" customFormat="1" ht="15">
      <c r="A801" s="173"/>
      <c r="B801" s="173"/>
      <c r="C801" s="174"/>
      <c r="D801" s="174"/>
      <c r="E801" s="174"/>
      <c r="F801" s="173"/>
      <c r="G801" s="173"/>
      <c r="H801" s="173"/>
      <c r="I801" s="173"/>
      <c r="J801" s="173"/>
      <c r="K801" s="173"/>
      <c r="L801" s="173"/>
      <c r="M801" s="173"/>
      <c r="N801" s="173"/>
      <c r="O801" s="173"/>
      <c r="P801" s="173"/>
      <c r="Q801" s="173"/>
      <c r="CK801" s="173"/>
      <c r="CL801" s="173"/>
      <c r="CM801" s="173"/>
      <c r="CN801" s="173"/>
      <c r="CO801" s="173"/>
      <c r="CP801" s="173"/>
      <c r="CQ801" s="173"/>
      <c r="CR801" s="173"/>
      <c r="CS801" s="173"/>
      <c r="CT801" s="173"/>
      <c r="CU801" s="173"/>
      <c r="CV801" s="173"/>
      <c r="CW801" s="173"/>
      <c r="CX801" s="173"/>
      <c r="CY801" s="173"/>
      <c r="CZ801" s="173"/>
      <c r="DA801" s="173"/>
      <c r="DB801" s="173"/>
      <c r="DC801" s="173"/>
      <c r="DD801" s="173"/>
      <c r="DE801" s="173"/>
      <c r="DF801" s="173"/>
      <c r="DG801" s="173"/>
      <c r="DH801" s="173"/>
      <c r="DI801" s="173"/>
      <c r="DJ801" s="173"/>
      <c r="DK801" s="173"/>
      <c r="DL801" s="173"/>
      <c r="DM801" s="173"/>
      <c r="DN801" s="173"/>
      <c r="DO801" s="173"/>
      <c r="DP801" s="173"/>
      <c r="DQ801" s="173"/>
      <c r="DR801" s="173"/>
      <c r="DS801" s="173"/>
      <c r="DT801" s="173"/>
      <c r="DU801" s="173"/>
      <c r="DV801" s="173"/>
      <c r="DW801" s="173"/>
      <c r="DX801" s="173"/>
    </row>
    <row r="802" spans="1:128" s="176" customFormat="1" ht="15">
      <c r="A802" s="173"/>
      <c r="B802" s="173"/>
      <c r="C802" s="174"/>
      <c r="D802" s="174"/>
      <c r="E802" s="174"/>
      <c r="F802" s="173"/>
      <c r="G802" s="173"/>
      <c r="H802" s="173"/>
      <c r="I802" s="173"/>
      <c r="J802" s="173"/>
      <c r="K802" s="173"/>
      <c r="L802" s="173"/>
      <c r="M802" s="173"/>
      <c r="N802" s="173"/>
      <c r="O802" s="173"/>
      <c r="P802" s="173"/>
      <c r="Q802" s="173"/>
      <c r="CK802" s="173"/>
      <c r="CL802" s="173"/>
      <c r="CM802" s="173"/>
      <c r="CN802" s="173"/>
      <c r="CO802" s="173"/>
      <c r="CP802" s="173"/>
      <c r="CQ802" s="173"/>
      <c r="CR802" s="173"/>
      <c r="CS802" s="173"/>
      <c r="CT802" s="173"/>
      <c r="CU802" s="173"/>
      <c r="CV802" s="173"/>
      <c r="CW802" s="173"/>
      <c r="CX802" s="173"/>
      <c r="CY802" s="173"/>
      <c r="CZ802" s="173"/>
      <c r="DA802" s="173"/>
      <c r="DB802" s="173"/>
      <c r="DC802" s="173"/>
      <c r="DD802" s="173"/>
      <c r="DE802" s="173"/>
      <c r="DF802" s="173"/>
      <c r="DG802" s="173"/>
      <c r="DH802" s="173"/>
      <c r="DI802" s="173"/>
      <c r="DJ802" s="173"/>
      <c r="DK802" s="173"/>
      <c r="DL802" s="173"/>
      <c r="DM802" s="173"/>
      <c r="DN802" s="173"/>
      <c r="DO802" s="173"/>
      <c r="DP802" s="173"/>
      <c r="DQ802" s="173"/>
      <c r="DR802" s="173"/>
      <c r="DS802" s="173"/>
      <c r="DT802" s="173"/>
      <c r="DU802" s="173"/>
      <c r="DV802" s="173"/>
      <c r="DW802" s="173"/>
      <c r="DX802" s="173"/>
    </row>
    <row r="803" spans="1:128" s="176" customFormat="1" ht="15">
      <c r="A803" s="173"/>
      <c r="B803" s="173"/>
      <c r="C803" s="174"/>
      <c r="D803" s="174"/>
      <c r="E803" s="174"/>
      <c r="F803" s="173"/>
      <c r="G803" s="173"/>
      <c r="H803" s="173"/>
      <c r="I803" s="173"/>
      <c r="J803" s="173"/>
      <c r="K803" s="173"/>
      <c r="L803" s="173"/>
      <c r="M803" s="173"/>
      <c r="N803" s="173"/>
      <c r="O803" s="173"/>
      <c r="P803" s="173"/>
      <c r="Q803" s="173"/>
      <c r="CK803" s="173"/>
      <c r="CL803" s="173"/>
      <c r="CM803" s="173"/>
      <c r="CN803" s="173"/>
      <c r="CO803" s="173"/>
      <c r="CP803" s="173"/>
      <c r="CQ803" s="173"/>
      <c r="CR803" s="173"/>
      <c r="CS803" s="173"/>
      <c r="CT803" s="173"/>
      <c r="CU803" s="173"/>
      <c r="CV803" s="173"/>
      <c r="CW803" s="173"/>
      <c r="CX803" s="173"/>
      <c r="CY803" s="173"/>
      <c r="CZ803" s="173"/>
      <c r="DA803" s="173"/>
      <c r="DB803" s="173"/>
      <c r="DC803" s="173"/>
      <c r="DD803" s="173"/>
      <c r="DE803" s="173"/>
      <c r="DF803" s="173"/>
      <c r="DG803" s="173"/>
      <c r="DH803" s="173"/>
      <c r="DI803" s="173"/>
      <c r="DJ803" s="173"/>
      <c r="DK803" s="173"/>
      <c r="DL803" s="173"/>
      <c r="DM803" s="173"/>
      <c r="DN803" s="173"/>
      <c r="DO803" s="173"/>
      <c r="DP803" s="173"/>
      <c r="DQ803" s="173"/>
      <c r="DR803" s="173"/>
      <c r="DS803" s="173"/>
      <c r="DT803" s="173"/>
      <c r="DU803" s="173"/>
      <c r="DV803" s="173"/>
      <c r="DW803" s="173"/>
      <c r="DX803" s="173"/>
    </row>
    <row r="804" spans="1:128" s="176" customFormat="1" ht="15">
      <c r="A804" s="173"/>
      <c r="B804" s="173"/>
      <c r="C804" s="174"/>
      <c r="D804" s="174"/>
      <c r="E804" s="174"/>
      <c r="F804" s="173"/>
      <c r="G804" s="173"/>
      <c r="H804" s="173"/>
      <c r="I804" s="173"/>
      <c r="J804" s="173"/>
      <c r="K804" s="173"/>
      <c r="L804" s="173"/>
      <c r="M804" s="173"/>
      <c r="N804" s="173"/>
      <c r="O804" s="173"/>
      <c r="P804" s="173"/>
      <c r="Q804" s="173"/>
      <c r="CK804" s="173"/>
      <c r="CL804" s="173"/>
      <c r="CM804" s="173"/>
      <c r="CN804" s="173"/>
      <c r="CO804" s="173"/>
      <c r="CP804" s="173"/>
      <c r="CQ804" s="173"/>
      <c r="CR804" s="173"/>
      <c r="CS804" s="173"/>
      <c r="CT804" s="173"/>
      <c r="CU804" s="173"/>
      <c r="CV804" s="173"/>
      <c r="CW804" s="173"/>
      <c r="CX804" s="173"/>
      <c r="CY804" s="173"/>
      <c r="CZ804" s="173"/>
      <c r="DA804" s="173"/>
      <c r="DB804" s="173"/>
      <c r="DC804" s="173"/>
      <c r="DD804" s="173"/>
      <c r="DE804" s="173"/>
      <c r="DF804" s="173"/>
      <c r="DG804" s="173"/>
      <c r="DH804" s="173"/>
      <c r="DI804" s="173"/>
      <c r="DJ804" s="173"/>
      <c r="DK804" s="173"/>
      <c r="DL804" s="173"/>
      <c r="DM804" s="173"/>
      <c r="DN804" s="173"/>
      <c r="DO804" s="173"/>
      <c r="DP804" s="173"/>
      <c r="DQ804" s="173"/>
      <c r="DR804" s="173"/>
      <c r="DS804" s="173"/>
      <c r="DT804" s="173"/>
      <c r="DU804" s="173"/>
      <c r="DV804" s="173"/>
      <c r="DW804" s="173"/>
      <c r="DX804" s="173"/>
    </row>
    <row r="805" spans="1:128" s="176" customFormat="1" ht="15">
      <c r="A805" s="173"/>
      <c r="B805" s="173"/>
      <c r="C805" s="174"/>
      <c r="D805" s="174"/>
      <c r="E805" s="174"/>
      <c r="F805" s="173"/>
      <c r="G805" s="173"/>
      <c r="H805" s="173"/>
      <c r="I805" s="173"/>
      <c r="J805" s="173"/>
      <c r="K805" s="173"/>
      <c r="L805" s="173"/>
      <c r="M805" s="173"/>
      <c r="N805" s="173"/>
      <c r="O805" s="173"/>
      <c r="P805" s="173"/>
      <c r="Q805" s="173"/>
      <c r="CK805" s="173"/>
      <c r="CL805" s="173"/>
      <c r="CM805" s="173"/>
      <c r="CN805" s="173"/>
      <c r="CO805" s="173"/>
      <c r="CP805" s="173"/>
      <c r="CQ805" s="173"/>
      <c r="CR805" s="173"/>
      <c r="CS805" s="173"/>
      <c r="CT805" s="173"/>
      <c r="CU805" s="173"/>
      <c r="CV805" s="173"/>
      <c r="CW805" s="173"/>
      <c r="CX805" s="173"/>
      <c r="CY805" s="173"/>
      <c r="CZ805" s="173"/>
      <c r="DA805" s="173"/>
      <c r="DB805" s="173"/>
      <c r="DC805" s="173"/>
      <c r="DD805" s="173"/>
      <c r="DE805" s="173"/>
      <c r="DF805" s="173"/>
      <c r="DG805" s="173"/>
      <c r="DH805" s="173"/>
      <c r="DI805" s="173"/>
      <c r="DJ805" s="173"/>
      <c r="DK805" s="173"/>
      <c r="DL805" s="173"/>
      <c r="DM805" s="173"/>
      <c r="DN805" s="173"/>
      <c r="DO805" s="173"/>
      <c r="DP805" s="173"/>
      <c r="DQ805" s="173"/>
      <c r="DR805" s="173"/>
      <c r="DS805" s="173"/>
      <c r="DT805" s="173"/>
      <c r="DU805" s="173"/>
      <c r="DV805" s="173"/>
      <c r="DW805" s="173"/>
      <c r="DX805" s="173"/>
    </row>
    <row r="806" spans="1:128" s="176" customFormat="1" ht="15">
      <c r="A806" s="173"/>
      <c r="B806" s="173"/>
      <c r="C806" s="174"/>
      <c r="D806" s="174"/>
      <c r="E806" s="174"/>
      <c r="F806" s="173"/>
      <c r="G806" s="173"/>
      <c r="H806" s="173"/>
      <c r="I806" s="173"/>
      <c r="J806" s="173"/>
      <c r="K806" s="173"/>
      <c r="L806" s="173"/>
      <c r="M806" s="173"/>
      <c r="N806" s="173"/>
      <c r="O806" s="173"/>
      <c r="P806" s="173"/>
      <c r="Q806" s="173"/>
      <c r="CK806" s="173"/>
      <c r="CL806" s="173"/>
      <c r="CM806" s="173"/>
      <c r="CN806" s="173"/>
      <c r="CO806" s="173"/>
      <c r="CP806" s="173"/>
      <c r="CQ806" s="173"/>
      <c r="CR806" s="173"/>
      <c r="CS806" s="173"/>
      <c r="CT806" s="173"/>
      <c r="CU806" s="173"/>
      <c r="CV806" s="173"/>
      <c r="CW806" s="173"/>
      <c r="CX806" s="173"/>
      <c r="CY806" s="173"/>
      <c r="CZ806" s="173"/>
      <c r="DA806" s="173"/>
      <c r="DB806" s="173"/>
      <c r="DC806" s="173"/>
      <c r="DD806" s="173"/>
      <c r="DE806" s="173"/>
      <c r="DF806" s="173"/>
      <c r="DG806" s="173"/>
      <c r="DH806" s="173"/>
      <c r="DI806" s="173"/>
      <c r="DJ806" s="173"/>
      <c r="DK806" s="173"/>
      <c r="DL806" s="173"/>
      <c r="DM806" s="173"/>
      <c r="DN806" s="173"/>
      <c r="DO806" s="173"/>
      <c r="DP806" s="173"/>
      <c r="DQ806" s="173"/>
      <c r="DR806" s="173"/>
      <c r="DS806" s="173"/>
      <c r="DT806" s="173"/>
      <c r="DU806" s="173"/>
      <c r="DV806" s="173"/>
      <c r="DW806" s="173"/>
      <c r="DX806" s="173"/>
    </row>
    <row r="807" spans="1:128" s="176" customFormat="1" ht="15">
      <c r="A807" s="173"/>
      <c r="B807" s="173"/>
      <c r="C807" s="174"/>
      <c r="D807" s="174"/>
      <c r="E807" s="174"/>
      <c r="F807" s="173"/>
      <c r="G807" s="173"/>
      <c r="H807" s="173"/>
      <c r="I807" s="173"/>
      <c r="J807" s="173"/>
      <c r="K807" s="173"/>
      <c r="L807" s="173"/>
      <c r="M807" s="173"/>
      <c r="N807" s="173"/>
      <c r="O807" s="173"/>
      <c r="P807" s="173"/>
      <c r="Q807" s="173"/>
      <c r="CK807" s="173"/>
      <c r="CL807" s="173"/>
      <c r="CM807" s="173"/>
      <c r="CN807" s="173"/>
      <c r="CO807" s="173"/>
      <c r="CP807" s="173"/>
      <c r="CQ807" s="173"/>
      <c r="CR807" s="173"/>
      <c r="CS807" s="173"/>
      <c r="CT807" s="173"/>
      <c r="CU807" s="173"/>
      <c r="CV807" s="173"/>
      <c r="CW807" s="173"/>
      <c r="CX807" s="173"/>
      <c r="CY807" s="173"/>
      <c r="CZ807" s="173"/>
      <c r="DA807" s="173"/>
      <c r="DB807" s="173"/>
      <c r="DC807" s="173"/>
      <c r="DD807" s="173"/>
      <c r="DE807" s="173"/>
      <c r="DF807" s="173"/>
      <c r="DG807" s="173"/>
      <c r="DH807" s="173"/>
      <c r="DI807" s="173"/>
      <c r="DJ807" s="173"/>
      <c r="DK807" s="173"/>
      <c r="DL807" s="173"/>
      <c r="DM807" s="173"/>
      <c r="DN807" s="173"/>
      <c r="DO807" s="173"/>
      <c r="DP807" s="173"/>
      <c r="DQ807" s="173"/>
      <c r="DR807" s="173"/>
      <c r="DS807" s="173"/>
      <c r="DT807" s="173"/>
      <c r="DU807" s="173"/>
      <c r="DV807" s="173"/>
      <c r="DW807" s="173"/>
      <c r="DX807" s="173"/>
    </row>
    <row r="808" spans="1:128" s="176" customFormat="1" ht="15">
      <c r="A808" s="173"/>
      <c r="B808" s="173"/>
      <c r="C808" s="174"/>
      <c r="D808" s="174"/>
      <c r="E808" s="174"/>
      <c r="F808" s="173"/>
      <c r="G808" s="173"/>
      <c r="H808" s="173"/>
      <c r="I808" s="173"/>
      <c r="J808" s="173"/>
      <c r="K808" s="173"/>
      <c r="L808" s="173"/>
      <c r="M808" s="173"/>
      <c r="N808" s="173"/>
      <c r="O808" s="173"/>
      <c r="P808" s="173"/>
      <c r="Q808" s="173"/>
      <c r="CK808" s="173"/>
      <c r="CL808" s="173"/>
      <c r="CM808" s="173"/>
      <c r="CN808" s="173"/>
      <c r="CO808" s="173"/>
      <c r="CP808" s="173"/>
      <c r="CQ808" s="173"/>
      <c r="CR808" s="173"/>
      <c r="CS808" s="173"/>
      <c r="CT808" s="173"/>
      <c r="CU808" s="173"/>
      <c r="CV808" s="173"/>
      <c r="CW808" s="173"/>
      <c r="CX808" s="173"/>
      <c r="CY808" s="173"/>
      <c r="CZ808" s="173"/>
      <c r="DA808" s="173"/>
      <c r="DB808" s="173"/>
      <c r="DC808" s="173"/>
      <c r="DD808" s="173"/>
      <c r="DE808" s="173"/>
      <c r="DF808" s="173"/>
      <c r="DG808" s="173"/>
      <c r="DH808" s="173"/>
      <c r="DI808" s="173"/>
      <c r="DJ808" s="173"/>
      <c r="DK808" s="173"/>
      <c r="DL808" s="173"/>
      <c r="DM808" s="173"/>
      <c r="DN808" s="173"/>
      <c r="DO808" s="173"/>
      <c r="DP808" s="173"/>
      <c r="DQ808" s="173"/>
      <c r="DR808" s="173"/>
      <c r="DS808" s="173"/>
      <c r="DT808" s="173"/>
      <c r="DU808" s="173"/>
      <c r="DV808" s="173"/>
      <c r="DW808" s="173"/>
      <c r="DX808" s="173"/>
    </row>
    <row r="809" spans="1:128" s="176" customFormat="1" ht="15">
      <c r="A809" s="173"/>
      <c r="B809" s="173"/>
      <c r="C809" s="174"/>
      <c r="D809" s="174"/>
      <c r="E809" s="174"/>
      <c r="F809" s="173"/>
      <c r="G809" s="173"/>
      <c r="H809" s="173"/>
      <c r="I809" s="173"/>
      <c r="J809" s="173"/>
      <c r="K809" s="173"/>
      <c r="L809" s="173"/>
      <c r="M809" s="173"/>
      <c r="N809" s="173"/>
      <c r="O809" s="173"/>
      <c r="P809" s="173"/>
      <c r="Q809" s="173"/>
      <c r="CK809" s="173"/>
      <c r="CL809" s="173"/>
      <c r="CM809" s="173"/>
      <c r="CN809" s="173"/>
      <c r="CO809" s="173"/>
      <c r="CP809" s="173"/>
      <c r="CQ809" s="173"/>
      <c r="CR809" s="173"/>
      <c r="CS809" s="173"/>
      <c r="CT809" s="173"/>
      <c r="CU809" s="173"/>
      <c r="CV809" s="173"/>
      <c r="CW809" s="173"/>
      <c r="CX809" s="173"/>
      <c r="CY809" s="173"/>
      <c r="CZ809" s="173"/>
      <c r="DA809" s="173"/>
      <c r="DB809" s="173"/>
      <c r="DC809" s="173"/>
      <c r="DD809" s="173"/>
      <c r="DE809" s="173"/>
      <c r="DF809" s="173"/>
      <c r="DG809" s="173"/>
      <c r="DH809" s="173"/>
      <c r="DI809" s="173"/>
      <c r="DJ809" s="173"/>
      <c r="DK809" s="173"/>
      <c r="DL809" s="173"/>
      <c r="DM809" s="173"/>
      <c r="DN809" s="173"/>
      <c r="DO809" s="173"/>
      <c r="DP809" s="173"/>
      <c r="DQ809" s="173"/>
      <c r="DR809" s="173"/>
      <c r="DS809" s="173"/>
      <c r="DT809" s="173"/>
      <c r="DU809" s="173"/>
      <c r="DV809" s="173"/>
      <c r="DW809" s="173"/>
      <c r="DX809" s="173"/>
    </row>
    <row r="810" spans="1:128" s="176" customFormat="1" ht="15">
      <c r="A810" s="173"/>
      <c r="B810" s="173"/>
      <c r="C810" s="174"/>
      <c r="D810" s="174"/>
      <c r="E810" s="174"/>
      <c r="F810" s="173"/>
      <c r="G810" s="173"/>
      <c r="H810" s="173"/>
      <c r="I810" s="173"/>
      <c r="J810" s="173"/>
      <c r="K810" s="173"/>
      <c r="L810" s="173"/>
      <c r="M810" s="173"/>
      <c r="N810" s="173"/>
      <c r="O810" s="173"/>
      <c r="P810" s="173"/>
      <c r="Q810" s="173"/>
      <c r="CK810" s="173"/>
      <c r="CL810" s="173"/>
      <c r="CM810" s="173"/>
      <c r="CN810" s="173"/>
      <c r="CO810" s="173"/>
      <c r="CP810" s="173"/>
      <c r="CQ810" s="173"/>
      <c r="CR810" s="173"/>
      <c r="CS810" s="173"/>
      <c r="CT810" s="173"/>
      <c r="CU810" s="173"/>
      <c r="CV810" s="173"/>
      <c r="CW810" s="173"/>
      <c r="CX810" s="173"/>
      <c r="CY810" s="173"/>
      <c r="CZ810" s="173"/>
      <c r="DA810" s="173"/>
      <c r="DB810" s="173"/>
      <c r="DC810" s="173"/>
      <c r="DD810" s="173"/>
      <c r="DE810" s="173"/>
      <c r="DF810" s="173"/>
      <c r="DG810" s="173"/>
      <c r="DH810" s="173"/>
      <c r="DI810" s="173"/>
      <c r="DJ810" s="173"/>
      <c r="DK810" s="173"/>
      <c r="DL810" s="173"/>
      <c r="DM810" s="173"/>
      <c r="DN810" s="173"/>
      <c r="DO810" s="173"/>
      <c r="DP810" s="173"/>
      <c r="DQ810" s="173"/>
      <c r="DR810" s="173"/>
      <c r="DS810" s="173"/>
      <c r="DT810" s="173"/>
      <c r="DU810" s="173"/>
      <c r="DV810" s="173"/>
      <c r="DW810" s="173"/>
      <c r="DX810" s="173"/>
    </row>
    <row r="811" spans="1:128" s="176" customFormat="1" ht="15">
      <c r="A811" s="173"/>
      <c r="B811" s="173"/>
      <c r="C811" s="174"/>
      <c r="D811" s="174"/>
      <c r="E811" s="174"/>
      <c r="F811" s="173"/>
      <c r="G811" s="173"/>
      <c r="H811" s="173"/>
      <c r="I811" s="173"/>
      <c r="J811" s="173"/>
      <c r="K811" s="173"/>
      <c r="L811" s="173"/>
      <c r="M811" s="173"/>
      <c r="N811" s="173"/>
      <c r="O811" s="173"/>
      <c r="P811" s="173"/>
      <c r="Q811" s="173"/>
      <c r="CK811" s="173"/>
      <c r="CL811" s="173"/>
      <c r="CM811" s="173"/>
      <c r="CN811" s="173"/>
      <c r="CO811" s="173"/>
      <c r="CP811" s="173"/>
      <c r="CQ811" s="173"/>
      <c r="CR811" s="173"/>
      <c r="CS811" s="173"/>
      <c r="CT811" s="173"/>
      <c r="CU811" s="173"/>
      <c r="CV811" s="173"/>
      <c r="CW811" s="173"/>
      <c r="CX811" s="173"/>
      <c r="CY811" s="173"/>
      <c r="CZ811" s="173"/>
      <c r="DA811" s="173"/>
      <c r="DB811" s="173"/>
      <c r="DC811" s="173"/>
      <c r="DD811" s="173"/>
      <c r="DE811" s="173"/>
      <c r="DF811" s="173"/>
      <c r="DG811" s="173"/>
      <c r="DH811" s="173"/>
      <c r="DI811" s="173"/>
      <c r="DJ811" s="173"/>
      <c r="DK811" s="173"/>
      <c r="DL811" s="173"/>
      <c r="DM811" s="173"/>
      <c r="DN811" s="173"/>
      <c r="DO811" s="173"/>
      <c r="DP811" s="173"/>
      <c r="DQ811" s="173"/>
      <c r="DR811" s="173"/>
      <c r="DS811" s="173"/>
      <c r="DT811" s="173"/>
      <c r="DU811" s="173"/>
      <c r="DV811" s="173"/>
      <c r="DW811" s="173"/>
      <c r="DX811" s="173"/>
    </row>
    <row r="812" spans="1:128" s="176" customFormat="1" ht="15">
      <c r="A812" s="173"/>
      <c r="B812" s="173"/>
      <c r="C812" s="174"/>
      <c r="D812" s="174"/>
      <c r="E812" s="174"/>
      <c r="F812" s="173"/>
      <c r="G812" s="173"/>
      <c r="H812" s="173"/>
      <c r="I812" s="173"/>
      <c r="J812" s="173"/>
      <c r="K812" s="173"/>
      <c r="L812" s="173"/>
      <c r="M812" s="173"/>
      <c r="N812" s="173"/>
      <c r="O812" s="173"/>
      <c r="P812" s="173"/>
      <c r="Q812" s="173"/>
      <c r="CK812" s="173"/>
      <c r="CL812" s="173"/>
      <c r="CM812" s="173"/>
      <c r="CN812" s="173"/>
      <c r="CO812" s="173"/>
      <c r="CP812" s="173"/>
      <c r="CQ812" s="173"/>
      <c r="CR812" s="173"/>
      <c r="CS812" s="173"/>
      <c r="CT812" s="173"/>
      <c r="CU812" s="173"/>
      <c r="CV812" s="173"/>
      <c r="CW812" s="173"/>
      <c r="CX812" s="173"/>
      <c r="CY812" s="173"/>
      <c r="CZ812" s="173"/>
      <c r="DA812" s="173"/>
      <c r="DB812" s="173"/>
      <c r="DC812" s="173"/>
      <c r="DD812" s="173"/>
      <c r="DE812" s="173"/>
      <c r="DF812" s="173"/>
      <c r="DG812" s="173"/>
      <c r="DH812" s="173"/>
      <c r="DI812" s="173"/>
      <c r="DJ812" s="173"/>
      <c r="DK812" s="173"/>
      <c r="DL812" s="173"/>
      <c r="DM812" s="173"/>
      <c r="DN812" s="173"/>
      <c r="DO812" s="173"/>
      <c r="DP812" s="173"/>
      <c r="DQ812" s="173"/>
      <c r="DR812" s="173"/>
      <c r="DS812" s="173"/>
      <c r="DT812" s="173"/>
      <c r="DU812" s="173"/>
      <c r="DV812" s="173"/>
      <c r="DW812" s="173"/>
      <c r="DX812" s="173"/>
    </row>
    <row r="813" spans="1:128" s="176" customFormat="1" ht="15">
      <c r="A813" s="173"/>
      <c r="B813" s="173"/>
      <c r="C813" s="174"/>
      <c r="D813" s="174"/>
      <c r="E813" s="174"/>
      <c r="F813" s="173"/>
      <c r="G813" s="173"/>
      <c r="H813" s="173"/>
      <c r="I813" s="173"/>
      <c r="J813" s="173"/>
      <c r="K813" s="173"/>
      <c r="L813" s="173"/>
      <c r="M813" s="173"/>
      <c r="N813" s="173"/>
      <c r="O813" s="173"/>
      <c r="P813" s="173"/>
      <c r="Q813" s="173"/>
      <c r="CK813" s="173"/>
      <c r="CL813" s="173"/>
      <c r="CM813" s="173"/>
      <c r="CN813" s="173"/>
      <c r="CO813" s="173"/>
      <c r="CP813" s="173"/>
      <c r="CQ813" s="173"/>
      <c r="CR813" s="173"/>
      <c r="CS813" s="173"/>
      <c r="CT813" s="173"/>
      <c r="CU813" s="173"/>
      <c r="CV813" s="173"/>
      <c r="CW813" s="173"/>
      <c r="CX813" s="173"/>
      <c r="CY813" s="173"/>
      <c r="CZ813" s="173"/>
      <c r="DA813" s="173"/>
      <c r="DB813" s="173"/>
      <c r="DC813" s="173"/>
      <c r="DD813" s="173"/>
      <c r="DE813" s="173"/>
      <c r="DF813" s="173"/>
      <c r="DG813" s="173"/>
      <c r="DH813" s="173"/>
      <c r="DI813" s="173"/>
      <c r="DJ813" s="173"/>
      <c r="DK813" s="173"/>
      <c r="DL813" s="173"/>
      <c r="DM813" s="173"/>
      <c r="DN813" s="173"/>
      <c r="DO813" s="173"/>
      <c r="DP813" s="173"/>
      <c r="DQ813" s="173"/>
      <c r="DR813" s="173"/>
      <c r="DS813" s="173"/>
      <c r="DT813" s="173"/>
      <c r="DU813" s="173"/>
      <c r="DV813" s="173"/>
      <c r="DW813" s="173"/>
      <c r="DX813" s="173"/>
    </row>
    <row r="814" spans="1:128" s="176" customFormat="1" ht="15">
      <c r="A814" s="173"/>
      <c r="B814" s="173"/>
      <c r="C814" s="174"/>
      <c r="D814" s="174"/>
      <c r="E814" s="174"/>
      <c r="F814" s="173"/>
      <c r="G814" s="173"/>
      <c r="H814" s="173"/>
      <c r="I814" s="173"/>
      <c r="J814" s="173"/>
      <c r="K814" s="173"/>
      <c r="L814" s="173"/>
      <c r="M814" s="173"/>
      <c r="N814" s="173"/>
      <c r="O814" s="173"/>
      <c r="P814" s="173"/>
      <c r="Q814" s="173"/>
      <c r="CK814" s="173"/>
      <c r="CL814" s="173"/>
      <c r="CM814" s="173"/>
      <c r="CN814" s="173"/>
      <c r="CO814" s="173"/>
      <c r="CP814" s="173"/>
      <c r="CQ814" s="173"/>
      <c r="CR814" s="173"/>
      <c r="CS814" s="173"/>
      <c r="CT814" s="173"/>
      <c r="CU814" s="173"/>
      <c r="CV814" s="173"/>
      <c r="CW814" s="173"/>
      <c r="CX814" s="173"/>
      <c r="CY814" s="173"/>
      <c r="CZ814" s="173"/>
      <c r="DA814" s="173"/>
      <c r="DB814" s="173"/>
      <c r="DC814" s="173"/>
      <c r="DD814" s="173"/>
      <c r="DE814" s="173"/>
      <c r="DF814" s="173"/>
      <c r="DG814" s="173"/>
      <c r="DH814" s="173"/>
      <c r="DI814" s="173"/>
      <c r="DJ814" s="173"/>
      <c r="DK814" s="173"/>
      <c r="DL814" s="173"/>
      <c r="DM814" s="173"/>
      <c r="DN814" s="173"/>
      <c r="DO814" s="173"/>
      <c r="DP814" s="173"/>
      <c r="DQ814" s="173"/>
      <c r="DR814" s="173"/>
      <c r="DS814" s="173"/>
      <c r="DT814" s="173"/>
      <c r="DU814" s="173"/>
      <c r="DV814" s="173"/>
      <c r="DW814" s="173"/>
      <c r="DX814" s="173"/>
    </row>
    <row r="815" spans="1:128" s="176" customFormat="1" ht="15">
      <c r="A815" s="173"/>
      <c r="B815" s="173"/>
      <c r="C815" s="174"/>
      <c r="D815" s="174"/>
      <c r="E815" s="174"/>
      <c r="F815" s="173"/>
      <c r="G815" s="173"/>
      <c r="H815" s="173"/>
      <c r="I815" s="173"/>
      <c r="J815" s="173"/>
      <c r="K815" s="173"/>
      <c r="L815" s="173"/>
      <c r="M815" s="173"/>
      <c r="N815" s="173"/>
      <c r="O815" s="173"/>
      <c r="P815" s="173"/>
      <c r="Q815" s="173"/>
      <c r="CK815" s="173"/>
      <c r="CL815" s="173"/>
      <c r="CM815" s="173"/>
      <c r="CN815" s="173"/>
      <c r="CO815" s="173"/>
      <c r="CP815" s="173"/>
      <c r="CQ815" s="173"/>
      <c r="CR815" s="173"/>
      <c r="CS815" s="173"/>
      <c r="CT815" s="173"/>
      <c r="CU815" s="173"/>
      <c r="CV815" s="173"/>
      <c r="CW815" s="173"/>
      <c r="CX815" s="173"/>
      <c r="CY815" s="173"/>
      <c r="CZ815" s="173"/>
      <c r="DA815" s="173"/>
      <c r="DB815" s="173"/>
      <c r="DC815" s="173"/>
      <c r="DD815" s="173"/>
      <c r="DE815" s="173"/>
      <c r="DF815" s="173"/>
      <c r="DG815" s="173"/>
      <c r="DH815" s="173"/>
      <c r="DI815" s="173"/>
      <c r="DJ815" s="173"/>
      <c r="DK815" s="173"/>
      <c r="DL815" s="173"/>
      <c r="DM815" s="173"/>
      <c r="DN815" s="173"/>
      <c r="DO815" s="173"/>
      <c r="DP815" s="173"/>
      <c r="DQ815" s="173"/>
      <c r="DR815" s="173"/>
      <c r="DS815" s="173"/>
      <c r="DT815" s="173"/>
      <c r="DU815" s="173"/>
      <c r="DV815" s="173"/>
      <c r="DW815" s="173"/>
      <c r="DX815" s="173"/>
    </row>
    <row r="816" spans="1:128" s="176" customFormat="1" ht="15">
      <c r="A816" s="173"/>
      <c r="B816" s="173"/>
      <c r="C816" s="174"/>
      <c r="D816" s="174"/>
      <c r="E816" s="174"/>
      <c r="F816" s="173"/>
      <c r="G816" s="173"/>
      <c r="H816" s="173"/>
      <c r="I816" s="173"/>
      <c r="J816" s="173"/>
      <c r="K816" s="173"/>
      <c r="L816" s="173"/>
      <c r="M816" s="173"/>
      <c r="N816" s="173"/>
      <c r="O816" s="173"/>
      <c r="P816" s="173"/>
      <c r="Q816" s="173"/>
      <c r="CK816" s="173"/>
      <c r="CL816" s="173"/>
      <c r="CM816" s="173"/>
      <c r="CN816" s="173"/>
      <c r="CO816" s="173"/>
      <c r="CP816" s="173"/>
      <c r="CQ816" s="173"/>
      <c r="CR816" s="173"/>
      <c r="CS816" s="173"/>
      <c r="CT816" s="173"/>
      <c r="CU816" s="173"/>
      <c r="CV816" s="173"/>
      <c r="CW816" s="173"/>
      <c r="CX816" s="173"/>
      <c r="CY816" s="173"/>
      <c r="CZ816" s="173"/>
      <c r="DA816" s="173"/>
      <c r="DB816" s="173"/>
      <c r="DC816" s="173"/>
      <c r="DD816" s="173"/>
      <c r="DE816" s="173"/>
      <c r="DF816" s="173"/>
      <c r="DG816" s="173"/>
      <c r="DH816" s="173"/>
      <c r="DI816" s="173"/>
      <c r="DJ816" s="173"/>
      <c r="DK816" s="173"/>
      <c r="DL816" s="173"/>
      <c r="DM816" s="173"/>
      <c r="DN816" s="173"/>
      <c r="DO816" s="173"/>
      <c r="DP816" s="173"/>
      <c r="DQ816" s="173"/>
      <c r="DR816" s="173"/>
      <c r="DS816" s="173"/>
      <c r="DT816" s="173"/>
      <c r="DU816" s="173"/>
      <c r="DV816" s="173"/>
      <c r="DW816" s="173"/>
      <c r="DX816" s="173"/>
    </row>
    <row r="817" spans="1:128" s="176" customFormat="1" ht="15">
      <c r="A817" s="173"/>
      <c r="B817" s="173"/>
      <c r="C817" s="174"/>
      <c r="D817" s="174"/>
      <c r="E817" s="174"/>
      <c r="F817" s="173"/>
      <c r="G817" s="173"/>
      <c r="H817" s="173"/>
      <c r="I817" s="173"/>
      <c r="J817" s="173"/>
      <c r="K817" s="173"/>
      <c r="L817" s="173"/>
      <c r="M817" s="173"/>
      <c r="N817" s="173"/>
      <c r="O817" s="173"/>
      <c r="P817" s="173"/>
      <c r="Q817" s="173"/>
      <c r="CK817" s="173"/>
      <c r="CL817" s="173"/>
      <c r="CM817" s="173"/>
      <c r="CN817" s="173"/>
      <c r="CO817" s="173"/>
      <c r="CP817" s="173"/>
      <c r="CQ817" s="173"/>
      <c r="CR817" s="173"/>
      <c r="CS817" s="173"/>
      <c r="CT817" s="173"/>
      <c r="CU817" s="173"/>
      <c r="CV817" s="173"/>
      <c r="CW817" s="173"/>
      <c r="CX817" s="173"/>
      <c r="CY817" s="173"/>
      <c r="CZ817" s="173"/>
      <c r="DA817" s="173"/>
      <c r="DB817" s="173"/>
      <c r="DC817" s="173"/>
      <c r="DD817" s="173"/>
      <c r="DE817" s="173"/>
      <c r="DF817" s="173"/>
      <c r="DG817" s="173"/>
      <c r="DH817" s="173"/>
      <c r="DI817" s="173"/>
      <c r="DJ817" s="173"/>
      <c r="DK817" s="173"/>
      <c r="DL817" s="173"/>
      <c r="DM817" s="173"/>
      <c r="DN817" s="173"/>
      <c r="DO817" s="173"/>
      <c r="DP817" s="173"/>
      <c r="DQ817" s="173"/>
      <c r="DR817" s="173"/>
      <c r="DS817" s="173"/>
      <c r="DT817" s="173"/>
      <c r="DU817" s="173"/>
      <c r="DV817" s="173"/>
      <c r="DW817" s="173"/>
      <c r="DX817" s="173"/>
    </row>
    <row r="818" spans="1:128" s="176" customFormat="1" ht="15">
      <c r="A818" s="173"/>
      <c r="B818" s="173"/>
      <c r="C818" s="174"/>
      <c r="D818" s="174"/>
      <c r="E818" s="174"/>
      <c r="F818" s="173"/>
      <c r="G818" s="173"/>
      <c r="H818" s="173"/>
      <c r="I818" s="173"/>
      <c r="J818" s="173"/>
      <c r="K818" s="173"/>
      <c r="L818" s="173"/>
      <c r="M818" s="173"/>
      <c r="N818" s="173"/>
      <c r="O818" s="173"/>
      <c r="P818" s="173"/>
      <c r="Q818" s="173"/>
      <c r="CK818" s="173"/>
      <c r="CL818" s="173"/>
      <c r="CM818" s="173"/>
      <c r="CN818" s="173"/>
      <c r="CO818" s="173"/>
      <c r="CP818" s="173"/>
      <c r="CQ818" s="173"/>
      <c r="CR818" s="173"/>
      <c r="CS818" s="173"/>
      <c r="CT818" s="173"/>
      <c r="CU818" s="173"/>
      <c r="CV818" s="173"/>
      <c r="CW818" s="173"/>
      <c r="CX818" s="173"/>
      <c r="CY818" s="173"/>
      <c r="CZ818" s="173"/>
      <c r="DA818" s="173"/>
      <c r="DB818" s="173"/>
      <c r="DC818" s="173"/>
      <c r="DD818" s="173"/>
      <c r="DE818" s="173"/>
      <c r="DF818" s="173"/>
      <c r="DG818" s="173"/>
      <c r="DH818" s="173"/>
      <c r="DI818" s="173"/>
      <c r="DJ818" s="173"/>
      <c r="DK818" s="173"/>
      <c r="DL818" s="173"/>
      <c r="DM818" s="173"/>
      <c r="DN818" s="173"/>
      <c r="DO818" s="173"/>
      <c r="DP818" s="173"/>
      <c r="DQ818" s="173"/>
      <c r="DR818" s="173"/>
      <c r="DS818" s="173"/>
      <c r="DT818" s="173"/>
      <c r="DU818" s="173"/>
      <c r="DV818" s="173"/>
      <c r="DW818" s="173"/>
      <c r="DX818" s="173"/>
    </row>
    <row r="819" spans="1:128" s="176" customFormat="1" ht="15">
      <c r="A819" s="173"/>
      <c r="B819" s="173"/>
      <c r="C819" s="174"/>
      <c r="D819" s="174"/>
      <c r="E819" s="174"/>
      <c r="F819" s="173"/>
      <c r="G819" s="173"/>
      <c r="H819" s="173"/>
      <c r="I819" s="173"/>
      <c r="J819" s="173"/>
      <c r="K819" s="173"/>
      <c r="L819" s="173"/>
      <c r="M819" s="173"/>
      <c r="N819" s="173"/>
      <c r="O819" s="173"/>
      <c r="P819" s="173"/>
      <c r="Q819" s="173"/>
      <c r="CK819" s="173"/>
      <c r="CL819" s="173"/>
      <c r="CM819" s="173"/>
      <c r="CN819" s="173"/>
      <c r="CO819" s="173"/>
      <c r="CP819" s="173"/>
      <c r="CQ819" s="173"/>
      <c r="CR819" s="173"/>
      <c r="CS819" s="173"/>
      <c r="CT819" s="173"/>
      <c r="CU819" s="173"/>
      <c r="CV819" s="173"/>
      <c r="CW819" s="173"/>
      <c r="CX819" s="173"/>
      <c r="CY819" s="173"/>
      <c r="CZ819" s="173"/>
      <c r="DA819" s="173"/>
      <c r="DB819" s="173"/>
      <c r="DC819" s="173"/>
      <c r="DD819" s="173"/>
      <c r="DE819" s="173"/>
      <c r="DF819" s="173"/>
      <c r="DG819" s="173"/>
      <c r="DH819" s="173"/>
      <c r="DI819" s="173"/>
      <c r="DJ819" s="173"/>
      <c r="DK819" s="173"/>
      <c r="DL819" s="173"/>
      <c r="DM819" s="173"/>
      <c r="DN819" s="173"/>
      <c r="DO819" s="173"/>
      <c r="DP819" s="173"/>
      <c r="DQ819" s="173"/>
      <c r="DR819" s="173"/>
      <c r="DS819" s="173"/>
      <c r="DT819" s="173"/>
      <c r="DU819" s="173"/>
      <c r="DV819" s="173"/>
      <c r="DW819" s="173"/>
      <c r="DX819" s="173"/>
    </row>
    <row r="820" spans="1:128" s="176" customFormat="1" ht="15">
      <c r="A820" s="173"/>
      <c r="B820" s="173"/>
      <c r="C820" s="174"/>
      <c r="D820" s="174"/>
      <c r="E820" s="174"/>
      <c r="F820" s="173"/>
      <c r="G820" s="173"/>
      <c r="H820" s="173"/>
      <c r="I820" s="173"/>
      <c r="J820" s="173"/>
      <c r="K820" s="173"/>
      <c r="L820" s="173"/>
      <c r="M820" s="173"/>
      <c r="N820" s="173"/>
      <c r="O820" s="173"/>
      <c r="P820" s="173"/>
      <c r="Q820" s="173"/>
      <c r="CK820" s="173"/>
      <c r="CL820" s="173"/>
      <c r="CM820" s="173"/>
      <c r="CN820" s="173"/>
      <c r="CO820" s="173"/>
      <c r="CP820" s="173"/>
      <c r="CQ820" s="173"/>
      <c r="CR820" s="173"/>
      <c r="CS820" s="173"/>
      <c r="CT820" s="173"/>
      <c r="CU820" s="173"/>
      <c r="CV820" s="173"/>
      <c r="CW820" s="173"/>
      <c r="CX820" s="173"/>
      <c r="CY820" s="173"/>
      <c r="CZ820" s="173"/>
      <c r="DA820" s="173"/>
      <c r="DB820" s="173"/>
      <c r="DC820" s="173"/>
      <c r="DD820" s="173"/>
      <c r="DE820" s="173"/>
      <c r="DF820" s="173"/>
      <c r="DG820" s="173"/>
      <c r="DH820" s="173"/>
      <c r="DI820" s="173"/>
      <c r="DJ820" s="173"/>
      <c r="DK820" s="173"/>
      <c r="DL820" s="173"/>
      <c r="DM820" s="173"/>
      <c r="DN820" s="173"/>
      <c r="DO820" s="173"/>
      <c r="DP820" s="173"/>
      <c r="DQ820" s="173"/>
      <c r="DR820" s="173"/>
      <c r="DS820" s="173"/>
      <c r="DT820" s="173"/>
      <c r="DU820" s="173"/>
      <c r="DV820" s="173"/>
      <c r="DW820" s="173"/>
      <c r="DX820" s="173"/>
    </row>
    <row r="821" spans="1:128" s="176" customFormat="1" ht="15">
      <c r="A821" s="173"/>
      <c r="B821" s="173"/>
      <c r="C821" s="174"/>
      <c r="D821" s="174"/>
      <c r="E821" s="174"/>
      <c r="F821" s="173"/>
      <c r="G821" s="173"/>
      <c r="H821" s="173"/>
      <c r="I821" s="173"/>
      <c r="J821" s="173"/>
      <c r="K821" s="173"/>
      <c r="L821" s="173"/>
      <c r="M821" s="173"/>
      <c r="N821" s="173"/>
      <c r="O821" s="173"/>
      <c r="P821" s="173"/>
      <c r="Q821" s="173"/>
      <c r="CK821" s="173"/>
      <c r="CL821" s="173"/>
      <c r="CM821" s="173"/>
      <c r="CN821" s="173"/>
      <c r="CO821" s="173"/>
      <c r="CP821" s="173"/>
      <c r="CQ821" s="173"/>
      <c r="CR821" s="173"/>
      <c r="CS821" s="173"/>
      <c r="CT821" s="173"/>
      <c r="CU821" s="173"/>
      <c r="CV821" s="173"/>
      <c r="CW821" s="173"/>
      <c r="CX821" s="173"/>
      <c r="CY821" s="173"/>
      <c r="CZ821" s="173"/>
      <c r="DA821" s="173"/>
      <c r="DB821" s="173"/>
      <c r="DC821" s="173"/>
      <c r="DD821" s="173"/>
      <c r="DE821" s="173"/>
      <c r="DF821" s="173"/>
      <c r="DG821" s="173"/>
      <c r="DH821" s="173"/>
      <c r="DI821" s="173"/>
      <c r="DJ821" s="173"/>
      <c r="DK821" s="173"/>
      <c r="DL821" s="173"/>
      <c r="DM821" s="173"/>
      <c r="DN821" s="173"/>
      <c r="DO821" s="173"/>
      <c r="DP821" s="173"/>
      <c r="DQ821" s="173"/>
      <c r="DR821" s="173"/>
      <c r="DS821" s="173"/>
      <c r="DT821" s="173"/>
      <c r="DU821" s="173"/>
      <c r="DV821" s="173"/>
      <c r="DW821" s="173"/>
      <c r="DX821" s="173"/>
    </row>
    <row r="822" spans="1:128" s="176" customFormat="1" ht="15">
      <c r="A822" s="173"/>
      <c r="B822" s="173"/>
      <c r="C822" s="174"/>
      <c r="D822" s="174"/>
      <c r="E822" s="174"/>
      <c r="F822" s="173"/>
      <c r="G822" s="173"/>
      <c r="H822" s="173"/>
      <c r="I822" s="173"/>
      <c r="J822" s="173"/>
      <c r="K822" s="173"/>
      <c r="L822" s="173"/>
      <c r="M822" s="173"/>
      <c r="N822" s="173"/>
      <c r="O822" s="173"/>
      <c r="P822" s="173"/>
      <c r="Q822" s="173"/>
      <c r="CK822" s="173"/>
      <c r="CL822" s="173"/>
      <c r="CM822" s="173"/>
      <c r="CN822" s="173"/>
      <c r="CO822" s="173"/>
      <c r="CP822" s="173"/>
      <c r="CQ822" s="173"/>
      <c r="CR822" s="173"/>
      <c r="CS822" s="173"/>
      <c r="CT822" s="173"/>
      <c r="CU822" s="173"/>
      <c r="CV822" s="173"/>
      <c r="CW822" s="173"/>
      <c r="CX822" s="173"/>
      <c r="CY822" s="173"/>
      <c r="CZ822" s="173"/>
      <c r="DA822" s="173"/>
      <c r="DB822" s="173"/>
      <c r="DC822" s="173"/>
      <c r="DD822" s="173"/>
      <c r="DE822" s="173"/>
      <c r="DF822" s="173"/>
      <c r="DG822" s="173"/>
      <c r="DH822" s="173"/>
      <c r="DI822" s="173"/>
      <c r="DJ822" s="173"/>
      <c r="DK822" s="173"/>
      <c r="DL822" s="173"/>
      <c r="DM822" s="173"/>
      <c r="DN822" s="173"/>
      <c r="DO822" s="173"/>
      <c r="DP822" s="173"/>
      <c r="DQ822" s="173"/>
      <c r="DR822" s="173"/>
      <c r="DS822" s="173"/>
      <c r="DT822" s="173"/>
      <c r="DU822" s="173"/>
      <c r="DV822" s="173"/>
      <c r="DW822" s="173"/>
      <c r="DX822" s="173"/>
    </row>
    <row r="823" spans="1:128" s="176" customFormat="1" ht="15">
      <c r="A823" s="173"/>
      <c r="B823" s="173"/>
      <c r="C823" s="174"/>
      <c r="D823" s="174"/>
      <c r="E823" s="174"/>
      <c r="F823" s="173"/>
      <c r="G823" s="173"/>
      <c r="H823" s="173"/>
      <c r="I823" s="173"/>
      <c r="J823" s="173"/>
      <c r="K823" s="173"/>
      <c r="L823" s="173"/>
      <c r="M823" s="173"/>
      <c r="N823" s="173"/>
      <c r="O823" s="173"/>
      <c r="P823" s="173"/>
      <c r="Q823" s="173"/>
      <c r="CK823" s="173"/>
      <c r="CL823" s="173"/>
      <c r="CM823" s="173"/>
      <c r="CN823" s="173"/>
      <c r="CO823" s="173"/>
      <c r="CP823" s="173"/>
      <c r="CQ823" s="173"/>
      <c r="CR823" s="173"/>
      <c r="CS823" s="173"/>
      <c r="CT823" s="173"/>
      <c r="CU823" s="173"/>
      <c r="CV823" s="173"/>
      <c r="CW823" s="173"/>
      <c r="CX823" s="173"/>
      <c r="CY823" s="173"/>
      <c r="CZ823" s="173"/>
      <c r="DA823" s="173"/>
      <c r="DB823" s="173"/>
      <c r="DC823" s="173"/>
      <c r="DD823" s="173"/>
      <c r="DE823" s="173"/>
      <c r="DF823" s="173"/>
      <c r="DG823" s="173"/>
      <c r="DH823" s="173"/>
      <c r="DI823" s="173"/>
      <c r="DJ823" s="173"/>
      <c r="DK823" s="173"/>
      <c r="DL823" s="173"/>
      <c r="DM823" s="173"/>
      <c r="DN823" s="173"/>
      <c r="DO823" s="173"/>
      <c r="DP823" s="173"/>
      <c r="DQ823" s="173"/>
      <c r="DR823" s="173"/>
      <c r="DS823" s="173"/>
      <c r="DT823" s="173"/>
      <c r="DU823" s="173"/>
      <c r="DV823" s="173"/>
      <c r="DW823" s="173"/>
      <c r="DX823" s="173"/>
    </row>
    <row r="824" spans="1:128" s="176" customFormat="1" ht="15">
      <c r="A824" s="173"/>
      <c r="B824" s="173"/>
      <c r="C824" s="174"/>
      <c r="D824" s="174"/>
      <c r="E824" s="174"/>
      <c r="F824" s="173"/>
      <c r="G824" s="173"/>
      <c r="H824" s="173"/>
      <c r="I824" s="173"/>
      <c r="J824" s="173"/>
      <c r="K824" s="173"/>
      <c r="L824" s="173"/>
      <c r="M824" s="173"/>
      <c r="N824" s="173"/>
      <c r="O824" s="173"/>
      <c r="P824" s="173"/>
      <c r="Q824" s="173"/>
      <c r="CK824" s="173"/>
      <c r="CL824" s="173"/>
      <c r="CM824" s="173"/>
      <c r="CN824" s="173"/>
      <c r="CO824" s="173"/>
      <c r="CP824" s="173"/>
      <c r="CQ824" s="173"/>
      <c r="CR824" s="173"/>
      <c r="CS824" s="173"/>
      <c r="CT824" s="173"/>
      <c r="CU824" s="173"/>
      <c r="CV824" s="173"/>
      <c r="CW824" s="173"/>
      <c r="CX824" s="173"/>
      <c r="CY824" s="173"/>
      <c r="CZ824" s="173"/>
      <c r="DA824" s="173"/>
      <c r="DB824" s="173"/>
      <c r="DC824" s="173"/>
      <c r="DD824" s="173"/>
      <c r="DE824" s="173"/>
      <c r="DF824" s="173"/>
      <c r="DG824" s="173"/>
      <c r="DH824" s="173"/>
      <c r="DI824" s="173"/>
      <c r="DJ824" s="173"/>
      <c r="DK824" s="173"/>
      <c r="DL824" s="173"/>
      <c r="DM824" s="173"/>
      <c r="DN824" s="173"/>
      <c r="DO824" s="173"/>
      <c r="DP824" s="173"/>
      <c r="DQ824" s="173"/>
      <c r="DR824" s="173"/>
      <c r="DS824" s="173"/>
      <c r="DT824" s="173"/>
      <c r="DU824" s="173"/>
      <c r="DV824" s="173"/>
      <c r="DW824" s="173"/>
      <c r="DX824" s="173"/>
    </row>
    <row r="825" spans="1:128" s="176" customFormat="1" ht="15">
      <c r="A825" s="173"/>
      <c r="B825" s="173"/>
      <c r="C825" s="174"/>
      <c r="D825" s="174"/>
      <c r="E825" s="174"/>
      <c r="F825" s="173"/>
      <c r="G825" s="173"/>
      <c r="H825" s="173"/>
      <c r="I825" s="173"/>
      <c r="J825" s="173"/>
      <c r="K825" s="173"/>
      <c r="L825" s="173"/>
      <c r="M825" s="173"/>
      <c r="N825" s="173"/>
      <c r="O825" s="173"/>
      <c r="P825" s="173"/>
      <c r="Q825" s="173"/>
      <c r="CK825" s="173"/>
      <c r="CL825" s="173"/>
      <c r="CM825" s="173"/>
      <c r="CN825" s="173"/>
      <c r="CO825" s="173"/>
      <c r="CP825" s="173"/>
      <c r="CQ825" s="173"/>
      <c r="CR825" s="173"/>
      <c r="CS825" s="173"/>
      <c r="CT825" s="173"/>
      <c r="CU825" s="173"/>
      <c r="CV825" s="173"/>
      <c r="CW825" s="173"/>
      <c r="CX825" s="173"/>
      <c r="CY825" s="173"/>
      <c r="CZ825" s="173"/>
      <c r="DA825" s="173"/>
      <c r="DB825" s="173"/>
      <c r="DC825" s="173"/>
      <c r="DD825" s="173"/>
      <c r="DE825" s="173"/>
      <c r="DF825" s="173"/>
      <c r="DG825" s="173"/>
      <c r="DH825" s="173"/>
      <c r="DI825" s="173"/>
      <c r="DJ825" s="173"/>
      <c r="DK825" s="173"/>
      <c r="DL825" s="173"/>
      <c r="DM825" s="173"/>
      <c r="DN825" s="173"/>
      <c r="DO825" s="173"/>
      <c r="DP825" s="173"/>
      <c r="DQ825" s="173"/>
      <c r="DR825" s="173"/>
      <c r="DS825" s="173"/>
      <c r="DT825" s="173"/>
      <c r="DU825" s="173"/>
      <c r="DV825" s="173"/>
      <c r="DW825" s="173"/>
      <c r="DX825" s="173"/>
    </row>
    <row r="826" spans="1:128" s="176" customFormat="1" ht="15">
      <c r="A826" s="173"/>
      <c r="B826" s="173"/>
      <c r="C826" s="174"/>
      <c r="D826" s="174"/>
      <c r="E826" s="174"/>
      <c r="F826" s="173"/>
      <c r="G826" s="173"/>
      <c r="H826" s="173"/>
      <c r="I826" s="173"/>
      <c r="J826" s="173"/>
      <c r="K826" s="173"/>
      <c r="L826" s="173"/>
      <c r="M826" s="173"/>
      <c r="N826" s="173"/>
      <c r="O826" s="173"/>
      <c r="P826" s="173"/>
      <c r="Q826" s="173"/>
      <c r="CK826" s="173"/>
      <c r="CL826" s="173"/>
      <c r="CM826" s="173"/>
      <c r="CN826" s="173"/>
      <c r="CO826" s="173"/>
      <c r="CP826" s="173"/>
      <c r="CQ826" s="173"/>
      <c r="CR826" s="173"/>
      <c r="CS826" s="173"/>
      <c r="CT826" s="173"/>
      <c r="CU826" s="173"/>
      <c r="CV826" s="173"/>
      <c r="CW826" s="173"/>
      <c r="CX826" s="173"/>
      <c r="CY826" s="173"/>
      <c r="CZ826" s="173"/>
      <c r="DA826" s="173"/>
      <c r="DB826" s="173"/>
      <c r="DC826" s="173"/>
      <c r="DD826" s="173"/>
      <c r="DE826" s="173"/>
      <c r="DF826" s="173"/>
      <c r="DG826" s="173"/>
      <c r="DH826" s="173"/>
      <c r="DI826" s="173"/>
      <c r="DJ826" s="173"/>
      <c r="DK826" s="173"/>
      <c r="DL826" s="173"/>
      <c r="DM826" s="173"/>
      <c r="DN826" s="173"/>
      <c r="DO826" s="173"/>
      <c r="DP826" s="173"/>
      <c r="DQ826" s="173"/>
      <c r="DR826" s="173"/>
      <c r="DS826" s="173"/>
      <c r="DT826" s="173"/>
      <c r="DU826" s="173"/>
      <c r="DV826" s="173"/>
      <c r="DW826" s="173"/>
      <c r="DX826" s="173"/>
    </row>
    <row r="827" spans="1:128" s="176" customFormat="1" ht="15">
      <c r="A827" s="173"/>
      <c r="B827" s="173"/>
      <c r="C827" s="174"/>
      <c r="D827" s="174"/>
      <c r="E827" s="174"/>
      <c r="F827" s="173"/>
      <c r="G827" s="173"/>
      <c r="H827" s="173"/>
      <c r="I827" s="173"/>
      <c r="J827" s="173"/>
      <c r="K827" s="173"/>
      <c r="L827" s="173"/>
      <c r="M827" s="173"/>
      <c r="N827" s="173"/>
      <c r="O827" s="173"/>
      <c r="P827" s="173"/>
      <c r="Q827" s="173"/>
      <c r="CK827" s="173"/>
      <c r="CL827" s="173"/>
      <c r="CM827" s="173"/>
      <c r="CN827" s="173"/>
      <c r="CO827" s="173"/>
      <c r="CP827" s="173"/>
      <c r="CQ827" s="173"/>
      <c r="CR827" s="173"/>
      <c r="CS827" s="173"/>
      <c r="CT827" s="173"/>
      <c r="CU827" s="173"/>
      <c r="CV827" s="173"/>
      <c r="CW827" s="173"/>
      <c r="CX827" s="173"/>
      <c r="CY827" s="173"/>
      <c r="CZ827" s="173"/>
      <c r="DA827" s="173"/>
      <c r="DB827" s="173"/>
      <c r="DC827" s="173"/>
      <c r="DD827" s="173"/>
      <c r="DE827" s="173"/>
      <c r="DF827" s="173"/>
      <c r="DG827" s="173"/>
      <c r="DH827" s="173"/>
      <c r="DI827" s="173"/>
      <c r="DJ827" s="173"/>
      <c r="DK827" s="173"/>
      <c r="DL827" s="173"/>
      <c r="DM827" s="173"/>
      <c r="DN827" s="173"/>
      <c r="DO827" s="173"/>
      <c r="DP827" s="173"/>
      <c r="DQ827" s="173"/>
      <c r="DR827" s="173"/>
      <c r="DS827" s="173"/>
      <c r="DT827" s="173"/>
      <c r="DU827" s="173"/>
      <c r="DV827" s="173"/>
      <c r="DW827" s="173"/>
      <c r="DX827" s="173"/>
    </row>
    <row r="828" spans="1:128" s="176" customFormat="1" ht="15">
      <c r="A828" s="173"/>
      <c r="B828" s="173"/>
      <c r="C828" s="174"/>
      <c r="D828" s="174"/>
      <c r="E828" s="174"/>
      <c r="F828" s="173"/>
      <c r="G828" s="173"/>
      <c r="H828" s="173"/>
      <c r="I828" s="173"/>
      <c r="J828" s="173"/>
      <c r="K828" s="173"/>
      <c r="L828" s="173"/>
      <c r="M828" s="173"/>
      <c r="N828" s="173"/>
      <c r="O828" s="173"/>
      <c r="P828" s="173"/>
      <c r="Q828" s="173"/>
      <c r="CK828" s="173"/>
      <c r="CL828" s="173"/>
      <c r="CM828" s="173"/>
      <c r="CN828" s="173"/>
      <c r="CO828" s="173"/>
      <c r="CP828" s="173"/>
      <c r="CQ828" s="173"/>
      <c r="CR828" s="173"/>
      <c r="CS828" s="173"/>
      <c r="CT828" s="173"/>
      <c r="CU828" s="173"/>
      <c r="CV828" s="173"/>
      <c r="CW828" s="173"/>
      <c r="CX828" s="173"/>
      <c r="CY828" s="173"/>
      <c r="CZ828" s="173"/>
      <c r="DA828" s="173"/>
      <c r="DB828" s="173"/>
      <c r="DC828" s="173"/>
      <c r="DD828" s="173"/>
      <c r="DE828" s="173"/>
      <c r="DF828" s="173"/>
      <c r="DG828" s="173"/>
      <c r="DH828" s="173"/>
      <c r="DI828" s="173"/>
      <c r="DJ828" s="173"/>
      <c r="DK828" s="173"/>
      <c r="DL828" s="173"/>
      <c r="DM828" s="173"/>
      <c r="DN828" s="173"/>
      <c r="DO828" s="173"/>
      <c r="DP828" s="173"/>
      <c r="DQ828" s="173"/>
      <c r="DR828" s="173"/>
      <c r="DS828" s="173"/>
      <c r="DT828" s="173"/>
      <c r="DU828" s="173"/>
      <c r="DV828" s="173"/>
      <c r="DW828" s="173"/>
      <c r="DX828" s="173"/>
    </row>
    <row r="829" spans="1:128" s="176" customFormat="1" ht="15">
      <c r="A829" s="173"/>
      <c r="B829" s="173"/>
      <c r="C829" s="174"/>
      <c r="D829" s="174"/>
      <c r="E829" s="174"/>
      <c r="F829" s="173"/>
      <c r="G829" s="173"/>
      <c r="H829" s="173"/>
      <c r="I829" s="173"/>
      <c r="J829" s="173"/>
      <c r="K829" s="173"/>
      <c r="L829" s="173"/>
      <c r="M829" s="173"/>
      <c r="N829" s="173"/>
      <c r="O829" s="173"/>
      <c r="P829" s="173"/>
      <c r="Q829" s="173"/>
      <c r="CK829" s="173"/>
      <c r="CL829" s="173"/>
      <c r="CM829" s="173"/>
      <c r="CN829" s="173"/>
      <c r="CO829" s="173"/>
      <c r="CP829" s="173"/>
      <c r="CQ829" s="173"/>
      <c r="CR829" s="173"/>
      <c r="CS829" s="173"/>
      <c r="CT829" s="173"/>
      <c r="CU829" s="173"/>
      <c r="CV829" s="173"/>
      <c r="CW829" s="173"/>
      <c r="CX829" s="173"/>
      <c r="CY829" s="173"/>
      <c r="CZ829" s="173"/>
      <c r="DA829" s="173"/>
      <c r="DB829" s="173"/>
      <c r="DC829" s="173"/>
      <c r="DD829" s="173"/>
      <c r="DE829" s="173"/>
      <c r="DF829" s="173"/>
      <c r="DG829" s="173"/>
      <c r="DH829" s="173"/>
      <c r="DI829" s="173"/>
      <c r="DJ829" s="173"/>
      <c r="DK829" s="173"/>
      <c r="DL829" s="173"/>
      <c r="DM829" s="173"/>
      <c r="DN829" s="173"/>
      <c r="DO829" s="173"/>
      <c r="DP829" s="173"/>
      <c r="DQ829" s="173"/>
      <c r="DR829" s="173"/>
      <c r="DS829" s="173"/>
      <c r="DT829" s="173"/>
      <c r="DU829" s="173"/>
      <c r="DV829" s="173"/>
      <c r="DW829" s="173"/>
      <c r="DX829" s="173"/>
    </row>
    <row r="830" spans="1:128" s="176" customFormat="1" ht="15">
      <c r="A830" s="173"/>
      <c r="B830" s="173"/>
      <c r="C830" s="174"/>
      <c r="D830" s="174"/>
      <c r="E830" s="174"/>
      <c r="F830" s="173"/>
      <c r="G830" s="173"/>
      <c r="H830" s="173"/>
      <c r="I830" s="173"/>
      <c r="J830" s="173"/>
      <c r="K830" s="173"/>
      <c r="L830" s="173"/>
      <c r="M830" s="173"/>
      <c r="N830" s="173"/>
      <c r="O830" s="173"/>
      <c r="P830" s="173"/>
      <c r="Q830" s="173"/>
      <c r="CK830" s="173"/>
      <c r="CL830" s="173"/>
      <c r="CM830" s="173"/>
      <c r="CN830" s="173"/>
      <c r="CO830" s="173"/>
      <c r="CP830" s="173"/>
      <c r="CQ830" s="173"/>
      <c r="CR830" s="173"/>
      <c r="CS830" s="173"/>
      <c r="CT830" s="173"/>
      <c r="CU830" s="173"/>
      <c r="CV830" s="173"/>
      <c r="CW830" s="173"/>
      <c r="CX830" s="173"/>
      <c r="CY830" s="173"/>
      <c r="CZ830" s="173"/>
      <c r="DA830" s="173"/>
      <c r="DB830" s="173"/>
      <c r="DC830" s="173"/>
      <c r="DD830" s="173"/>
      <c r="DE830" s="173"/>
      <c r="DF830" s="173"/>
      <c r="DG830" s="173"/>
      <c r="DH830" s="173"/>
      <c r="DI830" s="173"/>
      <c r="DJ830" s="173"/>
      <c r="DK830" s="173"/>
      <c r="DL830" s="173"/>
      <c r="DM830" s="173"/>
      <c r="DN830" s="173"/>
      <c r="DO830" s="173"/>
      <c r="DP830" s="173"/>
      <c r="DQ830" s="173"/>
      <c r="DR830" s="173"/>
      <c r="DS830" s="173"/>
      <c r="DT830" s="173"/>
      <c r="DU830" s="173"/>
      <c r="DV830" s="173"/>
      <c r="DW830" s="173"/>
      <c r="DX830" s="173"/>
    </row>
    <row r="831" spans="1:128" s="176" customFormat="1" ht="15">
      <c r="A831" s="173"/>
      <c r="B831" s="173"/>
      <c r="C831" s="174"/>
      <c r="D831" s="174"/>
      <c r="E831" s="174"/>
      <c r="F831" s="173"/>
      <c r="G831" s="173"/>
      <c r="H831" s="173"/>
      <c r="I831" s="173"/>
      <c r="J831" s="173"/>
      <c r="K831" s="173"/>
      <c r="L831" s="173"/>
      <c r="M831" s="173"/>
      <c r="N831" s="173"/>
      <c r="O831" s="173"/>
      <c r="P831" s="173"/>
      <c r="Q831" s="173"/>
      <c r="CK831" s="173"/>
      <c r="CL831" s="173"/>
      <c r="CM831" s="173"/>
      <c r="CN831" s="173"/>
      <c r="CO831" s="173"/>
      <c r="CP831" s="173"/>
      <c r="CQ831" s="173"/>
      <c r="CR831" s="173"/>
      <c r="CS831" s="173"/>
      <c r="CT831" s="173"/>
      <c r="CU831" s="173"/>
      <c r="CV831" s="173"/>
      <c r="CW831" s="173"/>
      <c r="CX831" s="173"/>
      <c r="CY831" s="173"/>
      <c r="CZ831" s="173"/>
      <c r="DA831" s="173"/>
      <c r="DB831" s="173"/>
      <c r="DC831" s="173"/>
      <c r="DD831" s="173"/>
      <c r="DE831" s="173"/>
      <c r="DF831" s="173"/>
      <c r="DG831" s="173"/>
      <c r="DH831" s="173"/>
      <c r="DI831" s="173"/>
      <c r="DJ831" s="173"/>
      <c r="DK831" s="173"/>
      <c r="DL831" s="173"/>
      <c r="DM831" s="173"/>
      <c r="DN831" s="173"/>
      <c r="DO831" s="173"/>
      <c r="DP831" s="173"/>
      <c r="DQ831" s="173"/>
      <c r="DR831" s="173"/>
      <c r="DS831" s="173"/>
      <c r="DT831" s="173"/>
      <c r="DU831" s="173"/>
      <c r="DV831" s="173"/>
      <c r="DW831" s="173"/>
      <c r="DX831" s="173"/>
    </row>
    <row r="832" spans="1:128" s="176" customFormat="1" ht="15">
      <c r="A832" s="173"/>
      <c r="B832" s="173"/>
      <c r="C832" s="174"/>
      <c r="D832" s="174"/>
      <c r="E832" s="174"/>
      <c r="F832" s="173"/>
      <c r="G832" s="173"/>
      <c r="H832" s="173"/>
      <c r="I832" s="173"/>
      <c r="J832" s="173"/>
      <c r="K832" s="173"/>
      <c r="L832" s="173"/>
      <c r="M832" s="173"/>
      <c r="N832" s="173"/>
      <c r="O832" s="173"/>
      <c r="P832" s="173"/>
      <c r="Q832" s="173"/>
      <c r="CK832" s="173"/>
      <c r="CL832" s="173"/>
      <c r="CM832" s="173"/>
      <c r="CN832" s="173"/>
      <c r="CO832" s="173"/>
      <c r="CP832" s="173"/>
      <c r="CQ832" s="173"/>
      <c r="CR832" s="173"/>
      <c r="CS832" s="173"/>
      <c r="CT832" s="173"/>
      <c r="CU832" s="173"/>
      <c r="CV832" s="173"/>
      <c r="CW832" s="173"/>
      <c r="CX832" s="173"/>
      <c r="CY832" s="173"/>
      <c r="CZ832" s="173"/>
      <c r="DA832" s="173"/>
      <c r="DB832" s="173"/>
      <c r="DC832" s="173"/>
      <c r="DD832" s="173"/>
      <c r="DE832" s="173"/>
      <c r="DF832" s="173"/>
      <c r="DG832" s="173"/>
      <c r="DH832" s="173"/>
      <c r="DI832" s="173"/>
      <c r="DJ832" s="173"/>
      <c r="DK832" s="173"/>
      <c r="DL832" s="173"/>
      <c r="DM832" s="173"/>
      <c r="DN832" s="173"/>
      <c r="DO832" s="173"/>
      <c r="DP832" s="173"/>
      <c r="DQ832" s="173"/>
      <c r="DR832" s="173"/>
      <c r="DS832" s="173"/>
      <c r="DT832" s="173"/>
      <c r="DU832" s="173"/>
      <c r="DV832" s="173"/>
      <c r="DW832" s="173"/>
      <c r="DX832" s="173"/>
    </row>
    <row r="833" spans="1:128" s="176" customFormat="1" ht="15">
      <c r="A833" s="173"/>
      <c r="B833" s="173"/>
      <c r="C833" s="174"/>
      <c r="D833" s="174"/>
      <c r="E833" s="174"/>
      <c r="F833" s="173"/>
      <c r="G833" s="173"/>
      <c r="H833" s="173"/>
      <c r="I833" s="173"/>
      <c r="J833" s="173"/>
      <c r="K833" s="173"/>
      <c r="L833" s="173"/>
      <c r="M833" s="173"/>
      <c r="N833" s="173"/>
      <c r="O833" s="173"/>
      <c r="P833" s="173"/>
      <c r="Q833" s="173"/>
      <c r="CK833" s="173"/>
      <c r="CL833" s="173"/>
      <c r="CM833" s="173"/>
      <c r="CN833" s="173"/>
      <c r="CO833" s="173"/>
      <c r="CP833" s="173"/>
      <c r="CQ833" s="173"/>
      <c r="CR833" s="173"/>
      <c r="CS833" s="173"/>
      <c r="CT833" s="173"/>
      <c r="CU833" s="173"/>
      <c r="CV833" s="173"/>
      <c r="CW833" s="173"/>
      <c r="CX833" s="173"/>
      <c r="CY833" s="173"/>
      <c r="CZ833" s="173"/>
      <c r="DA833" s="173"/>
      <c r="DB833" s="173"/>
      <c r="DC833" s="173"/>
      <c r="DD833" s="173"/>
      <c r="DE833" s="173"/>
      <c r="DF833" s="173"/>
      <c r="DG833" s="173"/>
      <c r="DH833" s="173"/>
      <c r="DI833" s="173"/>
      <c r="DJ833" s="173"/>
      <c r="DK833" s="173"/>
      <c r="DL833" s="173"/>
      <c r="DM833" s="173"/>
      <c r="DN833" s="173"/>
      <c r="DO833" s="173"/>
      <c r="DP833" s="173"/>
      <c r="DQ833" s="173"/>
      <c r="DR833" s="173"/>
      <c r="DS833" s="173"/>
      <c r="DT833" s="173"/>
      <c r="DU833" s="173"/>
      <c r="DV833" s="173"/>
      <c r="DW833" s="173"/>
      <c r="DX833" s="173"/>
    </row>
    <row r="834" spans="1:128" s="176" customFormat="1" ht="15">
      <c r="A834" s="173"/>
      <c r="B834" s="173"/>
      <c r="C834" s="174"/>
      <c r="D834" s="174"/>
      <c r="E834" s="174"/>
      <c r="F834" s="173"/>
      <c r="G834" s="173"/>
      <c r="H834" s="173"/>
      <c r="I834" s="173"/>
      <c r="J834" s="173"/>
      <c r="K834" s="173"/>
      <c r="L834" s="173"/>
      <c r="M834" s="173"/>
      <c r="N834" s="173"/>
      <c r="O834" s="173"/>
      <c r="P834" s="173"/>
      <c r="Q834" s="173"/>
      <c r="CK834" s="173"/>
      <c r="CL834" s="173"/>
      <c r="CM834" s="173"/>
      <c r="CN834" s="173"/>
      <c r="CO834" s="173"/>
      <c r="CP834" s="173"/>
      <c r="CQ834" s="173"/>
      <c r="CR834" s="173"/>
      <c r="CS834" s="173"/>
      <c r="CT834" s="173"/>
      <c r="CU834" s="173"/>
      <c r="CV834" s="173"/>
      <c r="CW834" s="173"/>
      <c r="CX834" s="173"/>
      <c r="CY834" s="173"/>
      <c r="CZ834" s="173"/>
      <c r="DA834" s="173"/>
      <c r="DB834" s="173"/>
      <c r="DC834" s="173"/>
      <c r="DD834" s="173"/>
      <c r="DE834" s="173"/>
      <c r="DF834" s="173"/>
      <c r="DG834" s="173"/>
      <c r="DH834" s="173"/>
      <c r="DI834" s="173"/>
      <c r="DJ834" s="173"/>
      <c r="DK834" s="173"/>
      <c r="DL834" s="173"/>
      <c r="DM834" s="173"/>
      <c r="DN834" s="173"/>
      <c r="DO834" s="173"/>
      <c r="DP834" s="173"/>
      <c r="DQ834" s="173"/>
      <c r="DR834" s="173"/>
      <c r="DS834" s="173"/>
      <c r="DT834" s="173"/>
      <c r="DU834" s="173"/>
      <c r="DV834" s="173"/>
      <c r="DW834" s="173"/>
      <c r="DX834" s="173"/>
    </row>
    <row r="835" spans="1:128" s="176" customFormat="1" ht="15">
      <c r="A835" s="173"/>
      <c r="B835" s="173"/>
      <c r="C835" s="174"/>
      <c r="D835" s="174"/>
      <c r="E835" s="174"/>
      <c r="F835" s="173"/>
      <c r="G835" s="173"/>
      <c r="H835" s="173"/>
      <c r="I835" s="173"/>
      <c r="J835" s="173"/>
      <c r="K835" s="173"/>
      <c r="L835" s="173"/>
      <c r="M835" s="173"/>
      <c r="N835" s="173"/>
      <c r="O835" s="173"/>
      <c r="P835" s="173"/>
      <c r="Q835" s="173"/>
      <c r="CK835" s="173"/>
      <c r="CL835" s="173"/>
      <c r="CM835" s="173"/>
      <c r="CN835" s="173"/>
      <c r="CO835" s="173"/>
      <c r="CP835" s="173"/>
      <c r="CQ835" s="173"/>
      <c r="CR835" s="173"/>
      <c r="CS835" s="173"/>
      <c r="CT835" s="173"/>
      <c r="CU835" s="173"/>
      <c r="CV835" s="173"/>
      <c r="CW835" s="173"/>
      <c r="CX835" s="173"/>
      <c r="CY835" s="173"/>
      <c r="CZ835" s="173"/>
      <c r="DA835" s="173"/>
      <c r="DB835" s="173"/>
      <c r="DC835" s="173"/>
      <c r="DD835" s="173"/>
      <c r="DE835" s="173"/>
      <c r="DF835" s="173"/>
      <c r="DG835" s="173"/>
      <c r="DH835" s="173"/>
      <c r="DI835" s="173"/>
      <c r="DJ835" s="173"/>
      <c r="DK835" s="173"/>
      <c r="DL835" s="173"/>
      <c r="DM835" s="173"/>
      <c r="DN835" s="173"/>
      <c r="DO835" s="173"/>
      <c r="DP835" s="173"/>
      <c r="DQ835" s="173"/>
      <c r="DR835" s="173"/>
      <c r="DS835" s="173"/>
      <c r="DT835" s="173"/>
      <c r="DU835" s="173"/>
      <c r="DV835" s="173"/>
      <c r="DW835" s="173"/>
      <c r="DX835" s="173"/>
    </row>
    <row r="836" spans="1:128" s="176" customFormat="1" ht="15">
      <c r="A836" s="173"/>
      <c r="B836" s="173"/>
      <c r="C836" s="174"/>
      <c r="D836" s="174"/>
      <c r="E836" s="174"/>
      <c r="F836" s="173"/>
      <c r="G836" s="173"/>
      <c r="H836" s="173"/>
      <c r="I836" s="173"/>
      <c r="J836" s="173"/>
      <c r="K836" s="173"/>
      <c r="L836" s="173"/>
      <c r="M836" s="173"/>
      <c r="N836" s="173"/>
      <c r="O836" s="173"/>
      <c r="P836" s="173"/>
      <c r="Q836" s="173"/>
      <c r="CK836" s="173"/>
      <c r="CL836" s="173"/>
      <c r="CM836" s="173"/>
      <c r="CN836" s="173"/>
      <c r="CO836" s="173"/>
      <c r="CP836" s="173"/>
      <c r="CQ836" s="173"/>
      <c r="CR836" s="173"/>
      <c r="CS836" s="173"/>
      <c r="CT836" s="173"/>
      <c r="CU836" s="173"/>
      <c r="CV836" s="173"/>
      <c r="CW836" s="173"/>
      <c r="CX836" s="173"/>
      <c r="CY836" s="173"/>
      <c r="CZ836" s="173"/>
      <c r="DA836" s="173"/>
      <c r="DB836" s="173"/>
      <c r="DC836" s="173"/>
      <c r="DD836" s="173"/>
      <c r="DE836" s="173"/>
      <c r="DF836" s="173"/>
      <c r="DG836" s="173"/>
      <c r="DH836" s="173"/>
      <c r="DI836" s="173"/>
      <c r="DJ836" s="173"/>
      <c r="DK836" s="173"/>
      <c r="DL836" s="173"/>
      <c r="DM836" s="173"/>
      <c r="DN836" s="173"/>
      <c r="DO836" s="173"/>
      <c r="DP836" s="173"/>
      <c r="DQ836" s="173"/>
      <c r="DR836" s="173"/>
      <c r="DS836" s="173"/>
      <c r="DT836" s="173"/>
      <c r="DU836" s="173"/>
      <c r="DV836" s="173"/>
      <c r="DW836" s="173"/>
      <c r="DX836" s="173"/>
    </row>
    <row r="837" spans="1:128" s="176" customFormat="1" ht="15">
      <c r="A837" s="173"/>
      <c r="B837" s="173"/>
      <c r="C837" s="174"/>
      <c r="D837" s="174"/>
      <c r="E837" s="174"/>
      <c r="F837" s="173"/>
      <c r="G837" s="173"/>
      <c r="H837" s="173"/>
      <c r="I837" s="173"/>
      <c r="J837" s="173"/>
      <c r="K837" s="173"/>
      <c r="L837" s="173"/>
      <c r="M837" s="173"/>
      <c r="N837" s="173"/>
      <c r="O837" s="173"/>
      <c r="P837" s="173"/>
      <c r="Q837" s="173"/>
      <c r="CK837" s="173"/>
      <c r="CL837" s="173"/>
      <c r="CM837" s="173"/>
      <c r="CN837" s="173"/>
      <c r="CO837" s="173"/>
      <c r="CP837" s="173"/>
      <c r="CQ837" s="173"/>
      <c r="CR837" s="173"/>
      <c r="CS837" s="173"/>
      <c r="CT837" s="173"/>
      <c r="CU837" s="173"/>
      <c r="CV837" s="173"/>
      <c r="CW837" s="173"/>
      <c r="CX837" s="173"/>
      <c r="CY837" s="173"/>
      <c r="CZ837" s="173"/>
      <c r="DA837" s="173"/>
      <c r="DB837" s="173"/>
      <c r="DC837" s="173"/>
      <c r="DD837" s="173"/>
      <c r="DE837" s="173"/>
      <c r="DF837" s="173"/>
      <c r="DG837" s="173"/>
      <c r="DH837" s="173"/>
      <c r="DI837" s="173"/>
      <c r="DJ837" s="173"/>
      <c r="DK837" s="173"/>
      <c r="DL837" s="173"/>
      <c r="DM837" s="173"/>
      <c r="DN837" s="173"/>
      <c r="DO837" s="173"/>
      <c r="DP837" s="173"/>
      <c r="DQ837" s="173"/>
      <c r="DR837" s="173"/>
      <c r="DS837" s="173"/>
      <c r="DT837" s="173"/>
      <c r="DU837" s="173"/>
      <c r="DV837" s="173"/>
      <c r="DW837" s="173"/>
      <c r="DX837" s="173"/>
    </row>
    <row r="838" spans="1:128" s="176" customFormat="1" ht="15">
      <c r="A838" s="173"/>
      <c r="B838" s="173"/>
      <c r="C838" s="174"/>
      <c r="D838" s="174"/>
      <c r="E838" s="174"/>
      <c r="F838" s="173"/>
      <c r="G838" s="173"/>
      <c r="H838" s="173"/>
      <c r="I838" s="173"/>
      <c r="J838" s="173"/>
      <c r="K838" s="173"/>
      <c r="L838" s="173"/>
      <c r="M838" s="173"/>
      <c r="N838" s="173"/>
      <c r="O838" s="173"/>
      <c r="P838" s="173"/>
      <c r="Q838" s="173"/>
      <c r="CK838" s="173"/>
      <c r="CL838" s="173"/>
      <c r="CM838" s="173"/>
      <c r="CN838" s="173"/>
      <c r="CO838" s="173"/>
      <c r="CP838" s="173"/>
      <c r="CQ838" s="173"/>
      <c r="CR838" s="173"/>
      <c r="CS838" s="173"/>
      <c r="CT838" s="173"/>
      <c r="CU838" s="173"/>
      <c r="CV838" s="173"/>
      <c r="CW838" s="173"/>
      <c r="CX838" s="173"/>
      <c r="CY838" s="173"/>
      <c r="CZ838" s="173"/>
      <c r="DA838" s="173"/>
      <c r="DB838" s="173"/>
      <c r="DC838" s="173"/>
      <c r="DD838" s="173"/>
      <c r="DE838" s="173"/>
      <c r="DF838" s="173"/>
      <c r="DG838" s="173"/>
      <c r="DH838" s="173"/>
      <c r="DI838" s="173"/>
      <c r="DJ838" s="173"/>
      <c r="DK838" s="173"/>
      <c r="DL838" s="173"/>
      <c r="DM838" s="173"/>
      <c r="DN838" s="173"/>
      <c r="DO838" s="173"/>
      <c r="DP838" s="173"/>
      <c r="DQ838" s="173"/>
      <c r="DR838" s="173"/>
      <c r="DS838" s="173"/>
      <c r="DT838" s="173"/>
      <c r="DU838" s="173"/>
      <c r="DV838" s="173"/>
      <c r="DW838" s="173"/>
      <c r="DX838" s="173"/>
    </row>
    <row r="839" spans="1:128" s="176" customFormat="1" ht="15">
      <c r="A839" s="173"/>
      <c r="B839" s="173"/>
      <c r="C839" s="174"/>
      <c r="D839" s="174"/>
      <c r="E839" s="174"/>
      <c r="F839" s="173"/>
      <c r="G839" s="173"/>
      <c r="H839" s="173"/>
      <c r="I839" s="173"/>
      <c r="J839" s="173"/>
      <c r="K839" s="173"/>
      <c r="L839" s="173"/>
      <c r="M839" s="173"/>
      <c r="N839" s="173"/>
      <c r="O839" s="173"/>
      <c r="P839" s="173"/>
      <c r="Q839" s="173"/>
      <c r="CK839" s="173"/>
      <c r="CL839" s="173"/>
      <c r="CM839" s="173"/>
      <c r="CN839" s="173"/>
      <c r="CO839" s="173"/>
      <c r="CP839" s="173"/>
      <c r="CQ839" s="173"/>
      <c r="CR839" s="173"/>
      <c r="CS839" s="173"/>
      <c r="CT839" s="173"/>
      <c r="CU839" s="173"/>
      <c r="CV839" s="173"/>
      <c r="CW839" s="173"/>
      <c r="CX839" s="173"/>
      <c r="CY839" s="173"/>
      <c r="CZ839" s="173"/>
      <c r="DA839" s="173"/>
      <c r="DB839" s="173"/>
      <c r="DC839" s="173"/>
      <c r="DD839" s="173"/>
      <c r="DE839" s="173"/>
      <c r="DF839" s="173"/>
      <c r="DG839" s="173"/>
      <c r="DH839" s="173"/>
      <c r="DI839" s="173"/>
      <c r="DJ839" s="173"/>
      <c r="DK839" s="173"/>
      <c r="DL839" s="173"/>
      <c r="DM839" s="173"/>
      <c r="DN839" s="173"/>
      <c r="DO839" s="173"/>
      <c r="DP839" s="173"/>
      <c r="DQ839" s="173"/>
      <c r="DR839" s="173"/>
      <c r="DS839" s="173"/>
      <c r="DT839" s="173"/>
      <c r="DU839" s="173"/>
      <c r="DV839" s="173"/>
      <c r="DW839" s="173"/>
      <c r="DX839" s="173"/>
    </row>
    <row r="840" spans="1:128" s="176" customFormat="1" ht="15">
      <c r="A840" s="173"/>
      <c r="B840" s="173"/>
      <c r="C840" s="174"/>
      <c r="D840" s="174"/>
      <c r="E840" s="174"/>
      <c r="F840" s="173"/>
      <c r="G840" s="173"/>
      <c r="H840" s="173"/>
      <c r="I840" s="173"/>
      <c r="J840" s="173"/>
      <c r="K840" s="173"/>
      <c r="L840" s="173"/>
      <c r="M840" s="173"/>
      <c r="N840" s="173"/>
      <c r="O840" s="173"/>
      <c r="P840" s="173"/>
      <c r="Q840" s="173"/>
      <c r="CK840" s="173"/>
      <c r="CL840" s="173"/>
      <c r="CM840" s="173"/>
      <c r="CN840" s="173"/>
      <c r="CO840" s="173"/>
      <c r="CP840" s="173"/>
      <c r="CQ840" s="173"/>
      <c r="CR840" s="173"/>
      <c r="CS840" s="173"/>
      <c r="CT840" s="173"/>
      <c r="CU840" s="173"/>
      <c r="CV840" s="173"/>
      <c r="CW840" s="173"/>
      <c r="CX840" s="173"/>
      <c r="CY840" s="173"/>
      <c r="CZ840" s="173"/>
      <c r="DA840" s="173"/>
      <c r="DB840" s="173"/>
      <c r="DC840" s="173"/>
      <c r="DD840" s="173"/>
      <c r="DE840" s="173"/>
      <c r="DF840" s="173"/>
      <c r="DG840" s="173"/>
      <c r="DH840" s="173"/>
      <c r="DI840" s="173"/>
      <c r="DJ840" s="173"/>
      <c r="DK840" s="173"/>
      <c r="DL840" s="173"/>
      <c r="DM840" s="173"/>
      <c r="DN840" s="173"/>
      <c r="DO840" s="173"/>
      <c r="DP840" s="173"/>
      <c r="DQ840" s="173"/>
      <c r="DR840" s="173"/>
      <c r="DS840" s="173"/>
      <c r="DT840" s="173"/>
      <c r="DU840" s="173"/>
      <c r="DV840" s="173"/>
      <c r="DW840" s="173"/>
      <c r="DX840" s="173"/>
    </row>
    <row r="841" spans="1:128" s="176" customFormat="1" ht="15">
      <c r="A841" s="173"/>
      <c r="B841" s="173"/>
      <c r="C841" s="174"/>
      <c r="D841" s="174"/>
      <c r="E841" s="174"/>
      <c r="F841" s="173"/>
      <c r="G841" s="173"/>
      <c r="H841" s="173"/>
      <c r="I841" s="173"/>
      <c r="J841" s="173"/>
      <c r="K841" s="173"/>
      <c r="L841" s="173"/>
      <c r="M841" s="173"/>
      <c r="N841" s="173"/>
      <c r="O841" s="173"/>
      <c r="P841" s="173"/>
      <c r="Q841" s="173"/>
      <c r="CK841" s="173"/>
      <c r="CL841" s="173"/>
      <c r="CM841" s="173"/>
      <c r="CN841" s="173"/>
      <c r="CO841" s="173"/>
      <c r="CP841" s="173"/>
      <c r="CQ841" s="173"/>
      <c r="CR841" s="173"/>
      <c r="CS841" s="173"/>
      <c r="CT841" s="173"/>
      <c r="CU841" s="173"/>
      <c r="CV841" s="173"/>
      <c r="CW841" s="173"/>
      <c r="CX841" s="173"/>
      <c r="CY841" s="173"/>
      <c r="CZ841" s="173"/>
      <c r="DA841" s="173"/>
      <c r="DB841" s="173"/>
      <c r="DC841" s="173"/>
      <c r="DD841" s="173"/>
      <c r="DE841" s="173"/>
      <c r="DF841" s="173"/>
      <c r="DG841" s="173"/>
      <c r="DH841" s="173"/>
      <c r="DI841" s="173"/>
      <c r="DJ841" s="173"/>
      <c r="DK841" s="173"/>
      <c r="DL841" s="173"/>
      <c r="DM841" s="173"/>
      <c r="DN841" s="173"/>
      <c r="DO841" s="173"/>
      <c r="DP841" s="173"/>
      <c r="DQ841" s="173"/>
      <c r="DR841" s="173"/>
      <c r="DS841" s="173"/>
      <c r="DT841" s="173"/>
      <c r="DU841" s="173"/>
      <c r="DV841" s="173"/>
      <c r="DW841" s="173"/>
      <c r="DX841" s="173"/>
    </row>
  </sheetData>
  <sheetProtection algorithmName="SHA-512" hashValue="OEz+ot9KaNKxqSQ1q7krDCjTEsZPTMSXxswEdfGviD2n9aukFjOuzyU0SneCf3SWo467H+wRivb8gmDJ/RBstA==" saltValue="6qDlwMHKRPGhkxROS08kMw==" spinCount="100000" sheet="1" objects="1" scenarios="1"/>
  <mergeCells count="11">
    <mergeCell ref="C1:Q1"/>
    <mergeCell ref="W3:AH3"/>
    <mergeCell ref="AJ3:AU3"/>
    <mergeCell ref="AW3:BH3"/>
    <mergeCell ref="BJ3:BU3"/>
    <mergeCell ref="B17:B28"/>
    <mergeCell ref="E3:G3"/>
    <mergeCell ref="H3:J3"/>
    <mergeCell ref="K3:L3"/>
    <mergeCell ref="M3:N3"/>
    <mergeCell ref="B5:B16"/>
  </mergeCells>
  <dataValidations count="1">
    <dataValidation type="decimal" allowBlank="1" showInputMessage="1" showErrorMessage="1" errorTitle="Numbers Only" error="Enter Numbers Only" sqref="E5:Q16">
      <formula1>0</formula1>
      <formula2>9.99999999999999E+24</formula2>
    </dataValidation>
  </dataValidations>
  <printOptions horizontalCentered="1"/>
  <pageMargins left="0" right="0" top="0.5" bottom="0.5" header="0.3" footer="0.3"/>
  <pageSetup fitToHeight="1" fitToWidth="1" horizontalDpi="600" verticalDpi="600" orientation="landscape" paperSize="5" scale="92"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AO85"/>
  <sheetViews>
    <sheetView workbookViewId="0" topLeftCell="A4">
      <selection activeCell="N16" sqref="N16"/>
    </sheetView>
  </sheetViews>
  <sheetFormatPr defaultColWidth="9.140625" defaultRowHeight="15"/>
  <cols>
    <col min="1" max="1" width="0.9921875" style="158" customWidth="1"/>
    <col min="2" max="2" width="14.57421875" style="157" customWidth="1"/>
    <col min="3" max="3" width="12.57421875" style="262" bestFit="1" customWidth="1"/>
    <col min="4" max="4" width="6.421875" style="262" bestFit="1" customWidth="1"/>
    <col min="5" max="5" width="9.421875" style="262" customWidth="1"/>
    <col min="6" max="6" width="11.8515625" style="262" customWidth="1"/>
    <col min="7" max="7" width="11.8515625" style="262" bestFit="1" customWidth="1"/>
    <col min="8" max="8" width="12.28125" style="262" customWidth="1"/>
    <col min="9" max="9" width="11.28125" style="234" bestFit="1" customWidth="1"/>
    <col min="10" max="10" width="11.8515625" style="158" bestFit="1" customWidth="1"/>
    <col min="11" max="12" width="9.140625" style="158" customWidth="1"/>
    <col min="13" max="13" width="10.421875" style="158" customWidth="1"/>
    <col min="14" max="36" width="9.140625" style="158" customWidth="1"/>
    <col min="37" max="16384" width="9.140625" style="157" customWidth="1"/>
  </cols>
  <sheetData>
    <row r="1" spans="3:9" s="158" customFormat="1" ht="9.75" customHeight="1">
      <c r="C1" s="234"/>
      <c r="D1" s="234"/>
      <c r="E1" s="234"/>
      <c r="F1" s="234"/>
      <c r="G1" s="234"/>
      <c r="H1" s="234"/>
      <c r="I1" s="234"/>
    </row>
    <row r="2" spans="3:9" s="158" customFormat="1" ht="20.25" thickBot="1">
      <c r="C2" s="861" t="str">
        <f>Jan!I44&amp;" - "&amp;Jan!C4</f>
        <v>Helenwood STP - TN0060186</v>
      </c>
      <c r="D2" s="861"/>
      <c r="E2" s="861"/>
      <c r="F2" s="861"/>
      <c r="G2" s="861"/>
      <c r="H2" s="861"/>
      <c r="I2" s="861"/>
    </row>
    <row r="3" spans="1:41" ht="39" customHeight="1" thickBot="1" thickTop="1">
      <c r="A3" s="157"/>
      <c r="B3" s="158"/>
      <c r="C3" s="234"/>
      <c r="D3" s="234"/>
      <c r="E3" s="863" t="s">
        <v>458</v>
      </c>
      <c r="F3" s="864"/>
      <c r="G3" s="864"/>
      <c r="H3" s="864"/>
      <c r="I3" s="864"/>
      <c r="J3" s="865"/>
      <c r="AK3" s="158"/>
      <c r="AL3" s="158"/>
      <c r="AM3" s="158"/>
      <c r="AN3" s="158"/>
      <c r="AO3" s="158"/>
    </row>
    <row r="4" spans="1:41" ht="60" customHeight="1" thickBot="1" thickTop="1">
      <c r="A4" s="157"/>
      <c r="B4" s="158"/>
      <c r="C4" s="235" t="s">
        <v>450</v>
      </c>
      <c r="D4" s="236" t="s">
        <v>451</v>
      </c>
      <c r="E4" s="240" t="s">
        <v>461</v>
      </c>
      <c r="F4" s="238" t="s">
        <v>480</v>
      </c>
      <c r="G4" s="238" t="s">
        <v>459</v>
      </c>
      <c r="H4" s="238" t="s">
        <v>487</v>
      </c>
      <c r="I4" s="239" t="s">
        <v>481</v>
      </c>
      <c r="J4" s="239" t="s">
        <v>460</v>
      </c>
      <c r="AK4" s="158"/>
      <c r="AL4" s="158"/>
      <c r="AM4" s="158"/>
      <c r="AN4" s="158"/>
      <c r="AO4" s="158"/>
    </row>
    <row r="5" spans="1:41" ht="16.5" customHeight="1" thickTop="1">
      <c r="A5" s="157"/>
      <c r="B5" s="850" t="s">
        <v>462</v>
      </c>
      <c r="C5" s="241" t="s">
        <v>310</v>
      </c>
      <c r="D5" s="242">
        <f>Jan!F4</f>
        <v>2024</v>
      </c>
      <c r="E5" s="268" t="str">
        <f>IF(SUM(Jan!AL4:AL34)&gt;0,SUM(Jan!AL4:AL34)," ")</f>
        <v xml:space="preserve"> </v>
      </c>
      <c r="F5" s="782">
        <f>MAX(Jan!AL37,Feb!AL35,March!AL37)</f>
        <v>0</v>
      </c>
      <c r="G5" s="796">
        <f>IF(SUM(E5:E7)&gt;0,AVERAGE(E5:E7)," ")</f>
        <v>142.55</v>
      </c>
      <c r="H5" s="228" t="str">
        <f>IF(SUM(Jan!AM4:AM34)&gt;0,SUM(Jan!AM4:AM34)," ")</f>
        <v xml:space="preserve"> </v>
      </c>
      <c r="I5" s="782">
        <f>MAX(Jan!AM37,Feb!AM35,March!AM37)</f>
        <v>0</v>
      </c>
      <c r="J5" s="799" t="str">
        <f>IF(SUM(H5:H7)&gt;0,AVERAGE(H5:H7)," ")</f>
        <v xml:space="preserve"> </v>
      </c>
      <c r="AK5" s="158"/>
      <c r="AL5" s="158"/>
      <c r="AM5" s="158"/>
      <c r="AN5" s="158"/>
      <c r="AO5" s="158"/>
    </row>
    <row r="6" spans="1:41" ht="15">
      <c r="A6" s="157"/>
      <c r="B6" s="851"/>
      <c r="C6" s="244" t="s">
        <v>327</v>
      </c>
      <c r="D6" s="245">
        <f>D5</f>
        <v>2024</v>
      </c>
      <c r="E6" s="269">
        <f>IF(SUM(Feb!AF4:AF32)&gt;0,SUM(Feb!AF4:AF32)," ")</f>
        <v>141.7</v>
      </c>
      <c r="F6" s="783"/>
      <c r="G6" s="797"/>
      <c r="H6" s="231" t="str">
        <f>IF(SUM(Feb!AM4:AM32)&gt;0,SUM(Feb!AM4:AM32)," ")</f>
        <v xml:space="preserve"> </v>
      </c>
      <c r="I6" s="783"/>
      <c r="J6" s="800"/>
      <c r="AK6" s="158"/>
      <c r="AL6" s="158"/>
      <c r="AM6" s="158"/>
      <c r="AN6" s="158"/>
      <c r="AO6" s="158"/>
    </row>
    <row r="7" spans="1:41" ht="17.25" thickBot="1">
      <c r="A7" s="157"/>
      <c r="B7" s="851"/>
      <c r="C7" s="246" t="s">
        <v>328</v>
      </c>
      <c r="D7" s="247">
        <f>D5</f>
        <v>2024</v>
      </c>
      <c r="E7" s="270">
        <f>IF(SUM(March!AF4:AF34)&gt;0,SUM(March!AF4:AF34)," ")</f>
        <v>143.40000000000003</v>
      </c>
      <c r="F7" s="784"/>
      <c r="G7" s="797"/>
      <c r="H7" s="271" t="str">
        <f>IF(SUM(March!AM4:AM34)&gt;0,SUM(March!AM4:AM34)," ")</f>
        <v xml:space="preserve"> </v>
      </c>
      <c r="I7" s="784"/>
      <c r="J7" s="800"/>
      <c r="AK7" s="158"/>
      <c r="AL7" s="158"/>
      <c r="AM7" s="158"/>
      <c r="AN7" s="158"/>
      <c r="AO7" s="158"/>
    </row>
    <row r="8" spans="1:41" ht="17.25" thickTop="1">
      <c r="A8" s="157"/>
      <c r="B8" s="851"/>
      <c r="C8" s="248" t="s">
        <v>329</v>
      </c>
      <c r="D8" s="249">
        <f>D5</f>
        <v>2024</v>
      </c>
      <c r="E8" s="272">
        <f>IF(SUM(April!AF4:AF33)&gt;0,SUM(April!AF4:AF33)," ")</f>
        <v>150.40000000000003</v>
      </c>
      <c r="F8" s="773">
        <f>MAX(April!AF36,May!AF37,June!AF36)</f>
        <v>7</v>
      </c>
      <c r="G8" s="794">
        <f>IF(SUM(E8:E10)&gt;0,AVERAGE(E8:E10)," ")</f>
        <v>150.40000000000003</v>
      </c>
      <c r="H8" s="273" t="str">
        <f>IF(SUM(April!AM4:AM33)&gt;0,SUM(April!AM4:AM33)," ")</f>
        <v xml:space="preserve"> </v>
      </c>
      <c r="I8" s="773">
        <f>MAX(April!AM36,May!AM37,June!AN36)</f>
        <v>0</v>
      </c>
      <c r="J8" s="795" t="str">
        <f>IF(SUM(H8:H10)&gt;0,AVERAGE(H8:H10)," ")</f>
        <v xml:space="preserve"> </v>
      </c>
      <c r="AK8" s="158"/>
      <c r="AL8" s="158"/>
      <c r="AM8" s="158"/>
      <c r="AN8" s="158"/>
      <c r="AO8" s="158"/>
    </row>
    <row r="9" spans="1:41" ht="15">
      <c r="A9" s="157"/>
      <c r="B9" s="851"/>
      <c r="C9" s="250" t="s">
        <v>330</v>
      </c>
      <c r="D9" s="251">
        <f>D5</f>
        <v>2024</v>
      </c>
      <c r="E9" s="274" t="str">
        <f>IF(SUM(May!AF4:AF34)&gt;0,SUM(May!AF4:AF34)," ")</f>
        <v xml:space="preserve"> </v>
      </c>
      <c r="F9" s="774"/>
      <c r="G9" s="789"/>
      <c r="H9" s="230" t="str">
        <f>IF(SUM(May!AM4:AM34)&gt;0,SUM(May!AM4:AM34)," ")</f>
        <v xml:space="preserve"> </v>
      </c>
      <c r="I9" s="774"/>
      <c r="J9" s="791"/>
      <c r="AK9" s="158"/>
      <c r="AL9" s="158"/>
      <c r="AM9" s="158"/>
      <c r="AN9" s="158"/>
      <c r="AO9" s="158"/>
    </row>
    <row r="10" spans="1:41" ht="17.25" thickBot="1">
      <c r="A10" s="157"/>
      <c r="B10" s="851"/>
      <c r="C10" s="252" t="s">
        <v>331</v>
      </c>
      <c r="D10" s="253">
        <f>D5</f>
        <v>2024</v>
      </c>
      <c r="E10" s="275" t="str">
        <f>IF(SUM(June!AF4:AF33)&gt;0,SUM(June!AF4:AF33)," ")</f>
        <v xml:space="preserve"> </v>
      </c>
      <c r="F10" s="775"/>
      <c r="G10" s="790"/>
      <c r="H10" s="276" t="str">
        <f>IF(SUM(June!AN4:AN33)&gt;0,SUM(June!AN4:AN33)," ")</f>
        <v xml:space="preserve"> </v>
      </c>
      <c r="I10" s="775"/>
      <c r="J10" s="792"/>
      <c r="AK10" s="158"/>
      <c r="AL10" s="158"/>
      <c r="AM10" s="158"/>
      <c r="AN10" s="158"/>
      <c r="AO10" s="158"/>
    </row>
    <row r="11" spans="1:41" ht="17.25" thickTop="1">
      <c r="A11" s="157"/>
      <c r="B11" s="851"/>
      <c r="C11" s="241" t="s">
        <v>332</v>
      </c>
      <c r="D11" s="242">
        <f>D5</f>
        <v>2024</v>
      </c>
      <c r="E11" s="268" t="str">
        <f>IF(SUM(July!AF4:AF34)&gt;0,SUM(July!AF4:AF34)," ")</f>
        <v xml:space="preserve"> </v>
      </c>
      <c r="F11" s="782">
        <f>MAX(July!AF37,Aug!AF37,Sept!AF36)</f>
        <v>0</v>
      </c>
      <c r="G11" s="796" t="str">
        <f>IF(SUM(E11:E13)&gt;0,AVERAGE(E11:E13)," ")</f>
        <v xml:space="preserve"> </v>
      </c>
      <c r="H11" s="228" t="str">
        <f>IF(SUM(July!AM4:AM34)&gt;0,SUM(July!AM4:AM34)," ")</f>
        <v xml:space="preserve"> </v>
      </c>
      <c r="I11" s="782">
        <f>MAX(July!AM37,Aug!AM37,Sept!AM36)</f>
        <v>0</v>
      </c>
      <c r="J11" s="799" t="str">
        <f>IF(SUM(H11:H13)&gt;0,AVERAGE(H11:H13)," ")</f>
        <v xml:space="preserve"> </v>
      </c>
      <c r="AK11" s="158"/>
      <c r="AL11" s="158"/>
      <c r="AM11" s="158"/>
      <c r="AN11" s="158"/>
      <c r="AO11" s="158"/>
    </row>
    <row r="12" spans="1:41" ht="15">
      <c r="A12" s="157"/>
      <c r="B12" s="851"/>
      <c r="C12" s="244" t="s">
        <v>333</v>
      </c>
      <c r="D12" s="245">
        <f>D5</f>
        <v>2024</v>
      </c>
      <c r="E12" s="269" t="str">
        <f>IF(SUM(Aug!AF4:AF34)&gt;0,SUM(Aug!AF4:AF34)," ")</f>
        <v xml:space="preserve"> </v>
      </c>
      <c r="F12" s="783"/>
      <c r="G12" s="797"/>
      <c r="H12" s="231" t="str">
        <f>IF(SUM(Aug!AM4:AM34)&gt;0,SUM(Aug!AM4:AM34)," ")</f>
        <v xml:space="preserve"> </v>
      </c>
      <c r="I12" s="783"/>
      <c r="J12" s="800"/>
      <c r="AK12" s="158"/>
      <c r="AL12" s="158"/>
      <c r="AM12" s="158"/>
      <c r="AN12" s="158"/>
      <c r="AO12" s="158"/>
    </row>
    <row r="13" spans="1:41" ht="17.25" thickBot="1">
      <c r="A13" s="157"/>
      <c r="B13" s="851"/>
      <c r="C13" s="254" t="s">
        <v>334</v>
      </c>
      <c r="D13" s="255">
        <f>D5</f>
        <v>2024</v>
      </c>
      <c r="E13" s="291" t="str">
        <f>IF(SUM(Sept!AF4:AF33)&gt;0,SUM(Sept!AF4:AF33)," ")</f>
        <v xml:space="preserve"> </v>
      </c>
      <c r="F13" s="784"/>
      <c r="G13" s="798"/>
      <c r="H13" s="292" t="str">
        <f>IF(SUM(Sept!AM4:AM33)&gt;0,SUM(Sept!AM4:AM33)," ")</f>
        <v xml:space="preserve"> </v>
      </c>
      <c r="I13" s="784"/>
      <c r="J13" s="801"/>
      <c r="AK13" s="158"/>
      <c r="AL13" s="158"/>
      <c r="AM13" s="158"/>
      <c r="AN13" s="158"/>
      <c r="AO13" s="158"/>
    </row>
    <row r="14" spans="1:41" ht="17.25" thickTop="1">
      <c r="A14" s="157"/>
      <c r="B14" s="851"/>
      <c r="C14" s="256" t="s">
        <v>335</v>
      </c>
      <c r="D14" s="257">
        <f>D5</f>
        <v>2024</v>
      </c>
      <c r="E14" s="293" t="str">
        <f>IF(SUM(Oct!AF4:AF34)&gt;0,SUM(Oct!AF4:AF34)," ")</f>
        <v xml:space="preserve"> </v>
      </c>
      <c r="F14" s="773">
        <f>MAX(Oct!AF37,Nov!AF36,Dec!AF37)</f>
        <v>0</v>
      </c>
      <c r="G14" s="789" t="str">
        <f>IF(SUM(E14:E16)&gt;0,AVERAGE(E14:E16)," ")</f>
        <v xml:space="preserve"> </v>
      </c>
      <c r="H14" s="294" t="str">
        <f>IF(SUM(Oct!AM4:AM34)&gt;0,SUM(Oct!AM4:AM34)," ")</f>
        <v xml:space="preserve"> </v>
      </c>
      <c r="I14" s="773">
        <f>MAX(Oct!AM37,Nov!AM36,Dec!AM37)</f>
        <v>0</v>
      </c>
      <c r="J14" s="791" t="str">
        <f>IF(SUM(H14:H16)&gt;0,AVERAGE(H14:H16)," ")</f>
        <v xml:space="preserve"> </v>
      </c>
      <c r="AK14" s="158"/>
      <c r="AL14" s="158"/>
      <c r="AM14" s="158"/>
      <c r="AN14" s="158"/>
      <c r="AO14" s="158"/>
    </row>
    <row r="15" spans="1:41" ht="15">
      <c r="A15" s="157"/>
      <c r="B15" s="851"/>
      <c r="C15" s="250" t="s">
        <v>336</v>
      </c>
      <c r="D15" s="251">
        <f>D5</f>
        <v>2024</v>
      </c>
      <c r="E15" s="274" t="str">
        <f>IF(SUM(Nov!AF4:AF33)&gt;0,SUM(Nov!AF4:AF33)," ")</f>
        <v xml:space="preserve"> </v>
      </c>
      <c r="F15" s="774"/>
      <c r="G15" s="789"/>
      <c r="H15" s="230" t="str">
        <f>IF(SUM(Nov!AM4:AM33)&gt;0,SUM(Nov!AM4:AM33)," ")</f>
        <v xml:space="preserve"> </v>
      </c>
      <c r="I15" s="774"/>
      <c r="J15" s="791"/>
      <c r="AK15" s="158"/>
      <c r="AL15" s="158"/>
      <c r="AM15" s="158"/>
      <c r="AN15" s="158"/>
      <c r="AO15" s="158"/>
    </row>
    <row r="16" spans="1:41" ht="17.25" thickBot="1">
      <c r="A16" s="157"/>
      <c r="B16" s="852"/>
      <c r="C16" s="252" t="s">
        <v>337</v>
      </c>
      <c r="D16" s="253">
        <f>D5</f>
        <v>2024</v>
      </c>
      <c r="E16" s="275" t="str">
        <f>IF(SUM(Dec!AF4:AF34)&gt;0,SUM(Dec!AF4:AF34)," ")</f>
        <v xml:space="preserve"> </v>
      </c>
      <c r="F16" s="775"/>
      <c r="G16" s="790"/>
      <c r="H16" s="276" t="str">
        <f>IF(SUM(Dec!AM4:AM34)&gt;0,SUM(Dec!AM4:AM34)," ")</f>
        <v xml:space="preserve"> </v>
      </c>
      <c r="I16" s="775"/>
      <c r="J16" s="792"/>
      <c r="AK16" s="158"/>
      <c r="AL16" s="158"/>
      <c r="AM16" s="158"/>
      <c r="AN16" s="158"/>
      <c r="AO16" s="158"/>
    </row>
    <row r="17" spans="2:10" s="158" customFormat="1" ht="12.75" customHeight="1" thickBot="1">
      <c r="B17" s="258"/>
      <c r="C17" s="259"/>
      <c r="D17" s="259"/>
      <c r="E17" s="260"/>
      <c r="F17" s="260"/>
      <c r="G17" s="243"/>
      <c r="H17" s="260"/>
      <c r="I17" s="260"/>
      <c r="J17" s="243"/>
    </row>
    <row r="18" spans="1:41" ht="57" customHeight="1" thickBot="1" thickTop="1">
      <c r="A18" s="157"/>
      <c r="C18" s="235" t="s">
        <v>450</v>
      </c>
      <c r="D18" s="236" t="s">
        <v>451</v>
      </c>
      <c r="E18" s="240" t="s">
        <v>465</v>
      </c>
      <c r="F18" s="239" t="s">
        <v>482</v>
      </c>
      <c r="G18" s="239" t="s">
        <v>463</v>
      </c>
      <c r="H18" s="237" t="s">
        <v>488</v>
      </c>
      <c r="I18" s="239" t="s">
        <v>483</v>
      </c>
      <c r="J18" s="239" t="s">
        <v>464</v>
      </c>
      <c r="AK18" s="158"/>
      <c r="AL18" s="158"/>
      <c r="AM18" s="158"/>
      <c r="AN18" s="158"/>
      <c r="AO18" s="158"/>
    </row>
    <row r="19" spans="1:41" ht="16.5" customHeight="1" thickTop="1">
      <c r="A19" s="157"/>
      <c r="B19" s="850" t="s">
        <v>462</v>
      </c>
      <c r="C19" s="241" t="s">
        <v>310</v>
      </c>
      <c r="D19" s="242">
        <f>D5</f>
        <v>2024</v>
      </c>
      <c r="E19" s="278" t="str">
        <f>IF(SUM(Jan!AN4:AN34)&gt;0,SUM(Jan!AN4:AN34)," ")</f>
        <v xml:space="preserve"> </v>
      </c>
      <c r="F19" s="782">
        <f>MAX(Jan!AN37,Feb!AN35,March!AN37)</f>
        <v>0</v>
      </c>
      <c r="G19" s="785" t="str">
        <f>IF(SUM(E19:E21)&gt;0,AVERAGE(E19:E21)," ")</f>
        <v xml:space="preserve"> </v>
      </c>
      <c r="H19" s="277" t="str">
        <f>IF(SUM(Jan!AO4:AO34)&gt;0,SUM(Jan!AO4:AO34)," ")</f>
        <v xml:space="preserve"> </v>
      </c>
      <c r="I19" s="782">
        <f>MAX(Jan!AO37,Feb!AO35,March!AO37)</f>
        <v>0</v>
      </c>
      <c r="J19" s="793" t="str">
        <f>IF(SUM(H19:H21)&gt;0,AVERAGE(H19:H21)," ")</f>
        <v xml:space="preserve"> </v>
      </c>
      <c r="AK19" s="158"/>
      <c r="AL19" s="158"/>
      <c r="AM19" s="158"/>
      <c r="AN19" s="158"/>
      <c r="AO19" s="158"/>
    </row>
    <row r="20" spans="1:41" ht="15">
      <c r="A20" s="157"/>
      <c r="B20" s="851"/>
      <c r="C20" s="244" t="s">
        <v>327</v>
      </c>
      <c r="D20" s="245">
        <f>D5</f>
        <v>2024</v>
      </c>
      <c r="E20" s="280" t="str">
        <f>IF(SUM(Feb!AN4:AN32)&gt;0,SUM(Feb!AN4:AN32)," ")</f>
        <v xml:space="preserve"> </v>
      </c>
      <c r="F20" s="783"/>
      <c r="G20" s="786"/>
      <c r="H20" s="279" t="str">
        <f>IF(SUM(Feb!AO4:AO32)&gt;0,SUM(Feb!AO4:AO32)," ")</f>
        <v xml:space="preserve"> </v>
      </c>
      <c r="I20" s="783"/>
      <c r="J20" s="788"/>
      <c r="AK20" s="158"/>
      <c r="AL20" s="158"/>
      <c r="AM20" s="158"/>
      <c r="AN20" s="158"/>
      <c r="AO20" s="158"/>
    </row>
    <row r="21" spans="1:41" ht="17.25" thickBot="1">
      <c r="A21" s="157"/>
      <c r="B21" s="851"/>
      <c r="C21" s="246" t="s">
        <v>328</v>
      </c>
      <c r="D21" s="247">
        <f>D5</f>
        <v>2024</v>
      </c>
      <c r="E21" s="282" t="str">
        <f>IF(SUM(March!AN4:AN34)&gt;0,SUM(March!AN4:AN34)," ")</f>
        <v xml:space="preserve"> </v>
      </c>
      <c r="F21" s="784"/>
      <c r="G21" s="787"/>
      <c r="H21" s="281" t="str">
        <f>IF(SUM(March!AO4:AO34)&gt;0,SUM(March!AO4:AO34)," ")</f>
        <v xml:space="preserve"> </v>
      </c>
      <c r="I21" s="784"/>
      <c r="J21" s="788"/>
      <c r="AK21" s="158"/>
      <c r="AL21" s="158"/>
      <c r="AM21" s="158"/>
      <c r="AN21" s="158"/>
      <c r="AO21" s="158"/>
    </row>
    <row r="22" spans="1:41" ht="17.25" thickTop="1">
      <c r="A22" s="157"/>
      <c r="B22" s="851"/>
      <c r="C22" s="248" t="s">
        <v>329</v>
      </c>
      <c r="D22" s="249">
        <f>D5</f>
        <v>2024</v>
      </c>
      <c r="E22" s="284" t="str">
        <f>IF(SUM(April!AN4:AN33)&gt;0,SUM(April!AN4:AN33)," ")</f>
        <v xml:space="preserve"> </v>
      </c>
      <c r="F22" s="773">
        <f>MAX(April!AN36,May!AN37,June!AO36)</f>
        <v>0</v>
      </c>
      <c r="G22" s="776" t="str">
        <f>IF(SUM(E22:E24)&gt;0,AVERAGE(E22:E24)," ")</f>
        <v xml:space="preserve"> </v>
      </c>
      <c r="H22" s="283" t="str">
        <f>IF(SUM(April!AO4:AO33)&gt;0,SUM(April!AO4:AO33)," ")</f>
        <v xml:space="preserve"> </v>
      </c>
      <c r="I22" s="773">
        <f>MAX(April!AO36,May!AO37,June!AP36)</f>
        <v>0</v>
      </c>
      <c r="J22" s="779" t="str">
        <f>IF(SUM(H22:H24)&gt;0,AVERAGE(H22:H24)," ")</f>
        <v xml:space="preserve"> </v>
      </c>
      <c r="AK22" s="158"/>
      <c r="AL22" s="158"/>
      <c r="AM22" s="158"/>
      <c r="AN22" s="158"/>
      <c r="AO22" s="158"/>
    </row>
    <row r="23" spans="1:41" ht="15">
      <c r="A23" s="157"/>
      <c r="B23" s="851"/>
      <c r="C23" s="250" t="s">
        <v>330</v>
      </c>
      <c r="D23" s="251">
        <f>D5</f>
        <v>2024</v>
      </c>
      <c r="E23" s="286" t="str">
        <f>IF(SUM(May!AN4:AN34)&gt;0,SUM(May!AN4:AN34)," ")</f>
        <v xml:space="preserve"> </v>
      </c>
      <c r="F23" s="774"/>
      <c r="G23" s="777"/>
      <c r="H23" s="285" t="str">
        <f>IF(SUM(May!AO4:AO34)&gt;0,SUM(May!AO4:AO34)," ")</f>
        <v xml:space="preserve"> </v>
      </c>
      <c r="I23" s="774"/>
      <c r="J23" s="780"/>
      <c r="AK23" s="158"/>
      <c r="AL23" s="158"/>
      <c r="AM23" s="158"/>
      <c r="AN23" s="158"/>
      <c r="AO23" s="158"/>
    </row>
    <row r="24" spans="1:41" ht="17.25" thickBot="1">
      <c r="A24" s="157"/>
      <c r="B24" s="851"/>
      <c r="C24" s="252" t="s">
        <v>331</v>
      </c>
      <c r="D24" s="253">
        <f>D5</f>
        <v>2024</v>
      </c>
      <c r="E24" s="288" t="str">
        <f>IF(SUM(June!AO4:AO33)&gt;0,SUM(June!AO4:AO33)," ")</f>
        <v xml:space="preserve"> </v>
      </c>
      <c r="F24" s="775"/>
      <c r="G24" s="778"/>
      <c r="H24" s="287" t="str">
        <f>IF(SUM(June!AP4:AP33)&gt;0,SUM(June!AP4:AP33)," ")</f>
        <v xml:space="preserve"> </v>
      </c>
      <c r="I24" s="775"/>
      <c r="J24" s="781"/>
      <c r="AK24" s="158"/>
      <c r="AL24" s="158"/>
      <c r="AM24" s="158"/>
      <c r="AN24" s="158"/>
      <c r="AO24" s="158"/>
    </row>
    <row r="25" spans="1:41" ht="17.25" thickTop="1">
      <c r="A25" s="157"/>
      <c r="B25" s="851"/>
      <c r="C25" s="261" t="s">
        <v>332</v>
      </c>
      <c r="D25" s="242">
        <f>D5</f>
        <v>2024</v>
      </c>
      <c r="E25" s="289" t="str">
        <f>IF(SUM(July!AN4:AN34)&gt;0,SUM(July!AN4:AN34)," ")</f>
        <v xml:space="preserve"> </v>
      </c>
      <c r="F25" s="782">
        <f>MAX(July!AN37,Aug!AN37,Sept!AN36)</f>
        <v>0</v>
      </c>
      <c r="G25" s="785" t="str">
        <f>IF(SUM(E25:E27)&gt;0,AVERAGE(E25:E27)," ")</f>
        <v xml:space="preserve"> </v>
      </c>
      <c r="H25" s="290" t="str">
        <f>IF(SUM(July!AO4:AO34)&gt;0,SUM(July!AO4:AO34)," ")</f>
        <v xml:space="preserve"> </v>
      </c>
      <c r="I25" s="782">
        <f>MAX(July!AO37,Aug!AO37,Sept!AO36)</f>
        <v>0</v>
      </c>
      <c r="J25" s="788" t="str">
        <f>IF(SUM(H25:H27)&gt;0,AVERAGE(H25:H27)," ")</f>
        <v xml:space="preserve"> </v>
      </c>
      <c r="AK25" s="158"/>
      <c r="AL25" s="158"/>
      <c r="AM25" s="158"/>
      <c r="AN25" s="158"/>
      <c r="AO25" s="158"/>
    </row>
    <row r="26" spans="1:41" ht="15">
      <c r="A26" s="157"/>
      <c r="B26" s="851"/>
      <c r="C26" s="244" t="s">
        <v>333</v>
      </c>
      <c r="D26" s="245">
        <f>D5</f>
        <v>2024</v>
      </c>
      <c r="E26" s="280" t="str">
        <f>IF(SUM(Aug!AN4:AN34)&gt;0,SUM(Aug!AN4:AN34)," ")</f>
        <v xml:space="preserve"> </v>
      </c>
      <c r="F26" s="783"/>
      <c r="G26" s="786"/>
      <c r="H26" s="279" t="str">
        <f>IF(SUM(Aug!AO4:AO34)&gt;0,SUM(Aug!AO4:AO34)," ")</f>
        <v xml:space="preserve"> </v>
      </c>
      <c r="I26" s="783"/>
      <c r="J26" s="788"/>
      <c r="AK26" s="158"/>
      <c r="AL26" s="158"/>
      <c r="AM26" s="158"/>
      <c r="AN26" s="158"/>
      <c r="AO26" s="158"/>
    </row>
    <row r="27" spans="1:41" ht="17.25" thickBot="1">
      <c r="A27" s="157"/>
      <c r="B27" s="851"/>
      <c r="C27" s="246" t="s">
        <v>334</v>
      </c>
      <c r="D27" s="255">
        <f>D5</f>
        <v>2024</v>
      </c>
      <c r="E27" s="282" t="str">
        <f>IF(SUM(Sept!AN4:AN33)&gt;0,SUM(Sept!AN4:AN33)," ")</f>
        <v xml:space="preserve"> </v>
      </c>
      <c r="F27" s="784"/>
      <c r="G27" s="787"/>
      <c r="H27" s="281" t="str">
        <f>IF(SUM(Sept!AO4:AO33)&gt;0,SUM(Sept!AO4:AO33)," ")</f>
        <v xml:space="preserve"> </v>
      </c>
      <c r="I27" s="784"/>
      <c r="J27" s="788"/>
      <c r="AK27" s="158"/>
      <c r="AL27" s="158"/>
      <c r="AM27" s="158"/>
      <c r="AN27" s="158"/>
      <c r="AO27" s="158"/>
    </row>
    <row r="28" spans="1:41" ht="17.25" thickTop="1">
      <c r="A28" s="157"/>
      <c r="B28" s="851"/>
      <c r="C28" s="248" t="s">
        <v>335</v>
      </c>
      <c r="D28" s="257">
        <f>D5</f>
        <v>2024</v>
      </c>
      <c r="E28" s="284" t="str">
        <f>IF(SUM(Oct!AN4:AN34)&gt;0,SUM(Oct!AN4:AN34)," ")</f>
        <v xml:space="preserve"> </v>
      </c>
      <c r="F28" s="773">
        <f>MAX(Oct!AN37,Nov!AN36,Dec!AN37)</f>
        <v>0</v>
      </c>
      <c r="G28" s="776" t="str">
        <f>IF(SUM(E28:E30)&gt;0,AVERAGE(E28:E30)," ")</f>
        <v xml:space="preserve"> </v>
      </c>
      <c r="H28" s="283" t="str">
        <f>IF(SUM(Oct!AO4:AO34)&gt;0,SUM(Oct!AO4:AO34)," ")</f>
        <v xml:space="preserve"> </v>
      </c>
      <c r="I28" s="773">
        <f>MAX(Oct!AO37,Nov!AO36,Dec!AO37)</f>
        <v>0</v>
      </c>
      <c r="J28" s="779" t="str">
        <f>IF(SUM(H28:H30)&gt;0,AVERAGE(H28:H30)," ")</f>
        <v xml:space="preserve"> </v>
      </c>
      <c r="AK28" s="158"/>
      <c r="AL28" s="158"/>
      <c r="AM28" s="158"/>
      <c r="AN28" s="158"/>
      <c r="AO28" s="158"/>
    </row>
    <row r="29" spans="1:41" ht="15">
      <c r="A29" s="157"/>
      <c r="B29" s="851"/>
      <c r="C29" s="250" t="s">
        <v>336</v>
      </c>
      <c r="D29" s="251">
        <f>D5</f>
        <v>2024</v>
      </c>
      <c r="E29" s="286" t="str">
        <f>IF(SUM(Nov!AN4:AN33)&gt;0,SUM(Nov!AN4:AN33)," ")</f>
        <v xml:space="preserve"> </v>
      </c>
      <c r="F29" s="774"/>
      <c r="G29" s="777"/>
      <c r="H29" s="285" t="str">
        <f>IF(SUM(Nov!AO4:AO33)&gt;0,SUM(Nov!AO4:AO33)," ")</f>
        <v xml:space="preserve"> </v>
      </c>
      <c r="I29" s="774"/>
      <c r="J29" s="780"/>
      <c r="AK29" s="158"/>
      <c r="AL29" s="158"/>
      <c r="AM29" s="158"/>
      <c r="AN29" s="158"/>
      <c r="AO29" s="158"/>
    </row>
    <row r="30" spans="1:41" ht="17.25" thickBot="1">
      <c r="A30" s="157"/>
      <c r="B30" s="852"/>
      <c r="C30" s="252" t="s">
        <v>337</v>
      </c>
      <c r="D30" s="253">
        <f>D5</f>
        <v>2024</v>
      </c>
      <c r="E30" s="288" t="str">
        <f>IF(SUM(Dec!AN4:AN34)&gt;0,SUM(Dec!AN4:AN34)," ")</f>
        <v xml:space="preserve"> </v>
      </c>
      <c r="F30" s="775"/>
      <c r="G30" s="778"/>
      <c r="H30" s="287" t="str">
        <f>IF(SUM(Dec!AO4:AO34)&gt;0,SUM(Dec!AO4:AO34)," ")</f>
        <v xml:space="preserve"> </v>
      </c>
      <c r="I30" s="775"/>
      <c r="J30" s="781"/>
      <c r="AK30" s="158"/>
      <c r="AL30" s="158"/>
      <c r="AM30" s="158"/>
      <c r="AN30" s="158"/>
      <c r="AO30" s="158"/>
    </row>
    <row r="31" spans="3:9" s="158" customFormat="1" ht="15">
      <c r="C31" s="234"/>
      <c r="D31" s="234"/>
      <c r="E31" s="234"/>
      <c r="F31" s="234"/>
      <c r="G31" s="234"/>
      <c r="H31" s="234"/>
      <c r="I31" s="234"/>
    </row>
    <row r="32" spans="3:9" s="158" customFormat="1" ht="15">
      <c r="C32" s="234"/>
      <c r="D32" s="234"/>
      <c r="E32" s="234"/>
      <c r="F32" s="234"/>
      <c r="G32" s="234"/>
      <c r="H32" s="234"/>
      <c r="I32" s="234"/>
    </row>
    <row r="33" spans="3:9" s="158" customFormat="1" ht="15">
      <c r="C33" s="234"/>
      <c r="D33" s="234"/>
      <c r="E33" s="234"/>
      <c r="F33" s="234"/>
      <c r="G33" s="234"/>
      <c r="H33" s="234"/>
      <c r="I33" s="234"/>
    </row>
    <row r="34" spans="3:9" s="158" customFormat="1" ht="15">
      <c r="C34" s="234"/>
      <c r="D34" s="234"/>
      <c r="E34" s="234"/>
      <c r="F34" s="234"/>
      <c r="G34" s="234"/>
      <c r="H34" s="234"/>
      <c r="I34" s="234"/>
    </row>
    <row r="35" spans="3:9" s="158" customFormat="1" ht="15">
      <c r="C35" s="234"/>
      <c r="D35" s="234"/>
      <c r="E35" s="234"/>
      <c r="F35" s="234"/>
      <c r="G35" s="234"/>
      <c r="H35" s="234"/>
      <c r="I35" s="234"/>
    </row>
    <row r="36" spans="3:9" s="158" customFormat="1" ht="15">
      <c r="C36" s="234"/>
      <c r="D36" s="234"/>
      <c r="E36" s="234"/>
      <c r="F36" s="234"/>
      <c r="G36" s="234"/>
      <c r="H36" s="234"/>
      <c r="I36" s="234"/>
    </row>
    <row r="37" spans="3:9" s="158" customFormat="1" ht="15">
      <c r="C37" s="234"/>
      <c r="D37" s="234"/>
      <c r="E37" s="234"/>
      <c r="F37" s="234"/>
      <c r="G37" s="234"/>
      <c r="H37" s="234"/>
      <c r="I37" s="234"/>
    </row>
    <row r="38" spans="3:9" s="158" customFormat="1" ht="15">
      <c r="C38" s="234"/>
      <c r="D38" s="234"/>
      <c r="E38" s="234"/>
      <c r="F38" s="234"/>
      <c r="G38" s="234"/>
      <c r="H38" s="234"/>
      <c r="I38" s="234"/>
    </row>
    <row r="39" spans="3:9" s="158" customFormat="1" ht="15">
      <c r="C39" s="234"/>
      <c r="D39" s="234"/>
      <c r="E39" s="234"/>
      <c r="F39" s="234"/>
      <c r="G39" s="234"/>
      <c r="H39" s="234"/>
      <c r="I39" s="234"/>
    </row>
    <row r="40" spans="3:9" s="158" customFormat="1" ht="15">
      <c r="C40" s="234"/>
      <c r="D40" s="234"/>
      <c r="E40" s="234"/>
      <c r="F40" s="234"/>
      <c r="G40" s="234"/>
      <c r="H40" s="234"/>
      <c r="I40" s="234"/>
    </row>
    <row r="41" spans="3:9" s="158" customFormat="1" ht="15">
      <c r="C41" s="234"/>
      <c r="D41" s="234"/>
      <c r="E41" s="234"/>
      <c r="F41" s="234"/>
      <c r="G41" s="234"/>
      <c r="H41" s="234"/>
      <c r="I41" s="234"/>
    </row>
    <row r="42" spans="3:9" s="158" customFormat="1" ht="15">
      <c r="C42" s="234"/>
      <c r="D42" s="234"/>
      <c r="E42" s="234"/>
      <c r="F42" s="234"/>
      <c r="G42" s="234"/>
      <c r="H42" s="234"/>
      <c r="I42" s="234"/>
    </row>
    <row r="43" spans="3:9" s="158" customFormat="1" ht="15">
      <c r="C43" s="234"/>
      <c r="D43" s="234"/>
      <c r="E43" s="234"/>
      <c r="F43" s="234"/>
      <c r="G43" s="234"/>
      <c r="H43" s="234"/>
      <c r="I43" s="234"/>
    </row>
    <row r="44" spans="3:9" s="158" customFormat="1" ht="15">
      <c r="C44" s="234"/>
      <c r="D44" s="234"/>
      <c r="E44" s="234"/>
      <c r="F44" s="234"/>
      <c r="G44" s="234"/>
      <c r="H44" s="234"/>
      <c r="I44" s="234"/>
    </row>
    <row r="45" spans="3:9" s="158" customFormat="1" ht="15">
      <c r="C45" s="234"/>
      <c r="D45" s="234"/>
      <c r="E45" s="234"/>
      <c r="F45" s="234"/>
      <c r="G45" s="234"/>
      <c r="H45" s="234"/>
      <c r="I45" s="234"/>
    </row>
    <row r="46" spans="3:9" s="158" customFormat="1" ht="15">
      <c r="C46" s="234"/>
      <c r="D46" s="234"/>
      <c r="E46" s="234"/>
      <c r="F46" s="234"/>
      <c r="G46" s="234"/>
      <c r="H46" s="234"/>
      <c r="I46" s="234"/>
    </row>
    <row r="47" spans="3:9" s="158" customFormat="1" ht="15">
      <c r="C47" s="234"/>
      <c r="D47" s="234"/>
      <c r="E47" s="234"/>
      <c r="F47" s="234"/>
      <c r="G47" s="234"/>
      <c r="H47" s="234"/>
      <c r="I47" s="234"/>
    </row>
    <row r="48" spans="3:9" s="158" customFormat="1" ht="15">
      <c r="C48" s="234"/>
      <c r="D48" s="234"/>
      <c r="E48" s="234"/>
      <c r="F48" s="234"/>
      <c r="G48" s="234"/>
      <c r="H48" s="234"/>
      <c r="I48" s="234"/>
    </row>
    <row r="49" spans="3:9" s="158" customFormat="1" ht="15">
      <c r="C49" s="234"/>
      <c r="D49" s="234"/>
      <c r="E49" s="234"/>
      <c r="F49" s="234"/>
      <c r="G49" s="234"/>
      <c r="H49" s="234"/>
      <c r="I49" s="234"/>
    </row>
    <row r="50" spans="3:9" s="158" customFormat="1" ht="15">
      <c r="C50" s="234"/>
      <c r="D50" s="234"/>
      <c r="E50" s="234"/>
      <c r="F50" s="234"/>
      <c r="G50" s="234"/>
      <c r="H50" s="234"/>
      <c r="I50" s="234"/>
    </row>
    <row r="51" spans="3:9" s="158" customFormat="1" ht="15">
      <c r="C51" s="234"/>
      <c r="D51" s="234"/>
      <c r="E51" s="234"/>
      <c r="F51" s="234"/>
      <c r="G51" s="234"/>
      <c r="H51" s="234"/>
      <c r="I51" s="234"/>
    </row>
    <row r="52" spans="3:9" s="158" customFormat="1" ht="15">
      <c r="C52" s="234"/>
      <c r="D52" s="234"/>
      <c r="E52" s="234"/>
      <c r="F52" s="234"/>
      <c r="G52" s="234"/>
      <c r="H52" s="234"/>
      <c r="I52" s="234"/>
    </row>
    <row r="53" spans="3:9" s="158" customFormat="1" ht="15">
      <c r="C53" s="234"/>
      <c r="D53" s="234"/>
      <c r="E53" s="234"/>
      <c r="F53" s="234"/>
      <c r="G53" s="234"/>
      <c r="H53" s="234"/>
      <c r="I53" s="234"/>
    </row>
    <row r="54" spans="3:9" s="158" customFormat="1" ht="15">
      <c r="C54" s="234"/>
      <c r="D54" s="234"/>
      <c r="E54" s="234"/>
      <c r="F54" s="234"/>
      <c r="G54" s="234"/>
      <c r="H54" s="234"/>
      <c r="I54" s="234"/>
    </row>
    <row r="55" spans="3:9" s="158" customFormat="1" ht="15">
      <c r="C55" s="234"/>
      <c r="D55" s="234"/>
      <c r="E55" s="234"/>
      <c r="F55" s="234"/>
      <c r="G55" s="234"/>
      <c r="H55" s="234"/>
      <c r="I55" s="234"/>
    </row>
    <row r="56" spans="3:9" s="158" customFormat="1" ht="15">
      <c r="C56" s="234"/>
      <c r="D56" s="234"/>
      <c r="E56" s="234"/>
      <c r="F56" s="234"/>
      <c r="G56" s="234"/>
      <c r="H56" s="234"/>
      <c r="I56" s="234"/>
    </row>
    <row r="57" spans="3:9" s="158" customFormat="1" ht="15">
      <c r="C57" s="234"/>
      <c r="D57" s="234"/>
      <c r="E57" s="234"/>
      <c r="F57" s="234"/>
      <c r="G57" s="234"/>
      <c r="H57" s="234"/>
      <c r="I57" s="234"/>
    </row>
    <row r="58" spans="3:9" s="158" customFormat="1" ht="15">
      <c r="C58" s="234"/>
      <c r="D58" s="234"/>
      <c r="E58" s="234"/>
      <c r="F58" s="234"/>
      <c r="G58" s="234"/>
      <c r="H58" s="234"/>
      <c r="I58" s="234"/>
    </row>
    <row r="59" spans="3:9" s="158" customFormat="1" ht="15">
      <c r="C59" s="234"/>
      <c r="D59" s="234"/>
      <c r="E59" s="234"/>
      <c r="F59" s="234"/>
      <c r="G59" s="234"/>
      <c r="H59" s="234"/>
      <c r="I59" s="234"/>
    </row>
    <row r="60" spans="3:9" s="158" customFormat="1" ht="15">
      <c r="C60" s="234"/>
      <c r="D60" s="234"/>
      <c r="E60" s="234"/>
      <c r="F60" s="234"/>
      <c r="G60" s="234"/>
      <c r="H60" s="234"/>
      <c r="I60" s="234"/>
    </row>
    <row r="61" spans="3:9" s="158" customFormat="1" ht="15">
      <c r="C61" s="234"/>
      <c r="D61" s="234"/>
      <c r="E61" s="234"/>
      <c r="F61" s="234"/>
      <c r="G61" s="234"/>
      <c r="H61" s="234"/>
      <c r="I61" s="234"/>
    </row>
    <row r="62" spans="3:9" s="158" customFormat="1" ht="15">
      <c r="C62" s="234"/>
      <c r="D62" s="234"/>
      <c r="E62" s="234"/>
      <c r="F62" s="234"/>
      <c r="G62" s="234"/>
      <c r="H62" s="234"/>
      <c r="I62" s="234"/>
    </row>
    <row r="63" spans="3:9" s="158" customFormat="1" ht="15">
      <c r="C63" s="234"/>
      <c r="D63" s="234"/>
      <c r="E63" s="234"/>
      <c r="F63" s="234"/>
      <c r="G63" s="234"/>
      <c r="H63" s="234"/>
      <c r="I63" s="234"/>
    </row>
    <row r="64" spans="3:9" s="158" customFormat="1" ht="15">
      <c r="C64" s="234"/>
      <c r="D64" s="234"/>
      <c r="E64" s="234"/>
      <c r="F64" s="234"/>
      <c r="G64" s="234"/>
      <c r="H64" s="234"/>
      <c r="I64" s="234"/>
    </row>
    <row r="65" spans="3:9" s="158" customFormat="1" ht="15">
      <c r="C65" s="234"/>
      <c r="D65" s="234"/>
      <c r="E65" s="234"/>
      <c r="F65" s="234"/>
      <c r="G65" s="234"/>
      <c r="H65" s="234"/>
      <c r="I65" s="234"/>
    </row>
    <row r="66" spans="3:9" s="158" customFormat="1" ht="15">
      <c r="C66" s="234"/>
      <c r="D66" s="234"/>
      <c r="E66" s="234"/>
      <c r="F66" s="234"/>
      <c r="G66" s="234"/>
      <c r="H66" s="234"/>
      <c r="I66" s="234"/>
    </row>
    <row r="67" spans="3:9" s="158" customFormat="1" ht="15">
      <c r="C67" s="234"/>
      <c r="D67" s="234"/>
      <c r="E67" s="234"/>
      <c r="F67" s="234"/>
      <c r="G67" s="234"/>
      <c r="H67" s="234"/>
      <c r="I67" s="234"/>
    </row>
    <row r="68" spans="3:9" s="158" customFormat="1" ht="15">
      <c r="C68" s="234"/>
      <c r="D68" s="234"/>
      <c r="E68" s="234"/>
      <c r="F68" s="234"/>
      <c r="G68" s="234"/>
      <c r="H68" s="234"/>
      <c r="I68" s="234"/>
    </row>
    <row r="69" spans="3:9" s="158" customFormat="1" ht="15">
      <c r="C69" s="234"/>
      <c r="D69" s="234"/>
      <c r="E69" s="234"/>
      <c r="F69" s="234"/>
      <c r="G69" s="234"/>
      <c r="H69" s="234"/>
      <c r="I69" s="234"/>
    </row>
    <row r="70" spans="3:9" s="158" customFormat="1" ht="15">
      <c r="C70" s="234"/>
      <c r="D70" s="234"/>
      <c r="E70" s="234"/>
      <c r="F70" s="234"/>
      <c r="G70" s="234"/>
      <c r="H70" s="234"/>
      <c r="I70" s="234"/>
    </row>
    <row r="71" spans="3:9" s="158" customFormat="1" ht="15">
      <c r="C71" s="234"/>
      <c r="D71" s="234"/>
      <c r="E71" s="234"/>
      <c r="F71" s="234"/>
      <c r="G71" s="234"/>
      <c r="H71" s="234"/>
      <c r="I71" s="234"/>
    </row>
    <row r="72" spans="3:9" s="158" customFormat="1" ht="15">
      <c r="C72" s="234"/>
      <c r="D72" s="234"/>
      <c r="E72" s="234"/>
      <c r="F72" s="234"/>
      <c r="G72" s="234"/>
      <c r="H72" s="234"/>
      <c r="I72" s="234"/>
    </row>
    <row r="73" spans="3:9" s="158" customFormat="1" ht="15">
      <c r="C73" s="234"/>
      <c r="D73" s="234"/>
      <c r="E73" s="234"/>
      <c r="F73" s="234"/>
      <c r="G73" s="234"/>
      <c r="H73" s="234"/>
      <c r="I73" s="234"/>
    </row>
    <row r="74" spans="3:9" s="158" customFormat="1" ht="15">
      <c r="C74" s="234"/>
      <c r="D74" s="234"/>
      <c r="E74" s="234"/>
      <c r="F74" s="234"/>
      <c r="G74" s="234"/>
      <c r="H74" s="234"/>
      <c r="I74" s="234"/>
    </row>
    <row r="75" spans="3:9" s="158" customFormat="1" ht="15">
      <c r="C75" s="234"/>
      <c r="D75" s="234"/>
      <c r="E75" s="234"/>
      <c r="F75" s="234"/>
      <c r="G75" s="234"/>
      <c r="H75" s="234"/>
      <c r="I75" s="234"/>
    </row>
    <row r="76" spans="3:9" s="158" customFormat="1" ht="15">
      <c r="C76" s="234"/>
      <c r="D76" s="234"/>
      <c r="E76" s="234"/>
      <c r="F76" s="234"/>
      <c r="G76" s="234"/>
      <c r="H76" s="234"/>
      <c r="I76" s="234"/>
    </row>
    <row r="77" spans="3:9" s="158" customFormat="1" ht="15">
      <c r="C77" s="234"/>
      <c r="D77" s="234"/>
      <c r="E77" s="234"/>
      <c r="F77" s="234"/>
      <c r="G77" s="234"/>
      <c r="H77" s="234"/>
      <c r="I77" s="234"/>
    </row>
    <row r="78" spans="3:9" s="158" customFormat="1" ht="15">
      <c r="C78" s="234"/>
      <c r="D78" s="234"/>
      <c r="E78" s="234"/>
      <c r="F78" s="234"/>
      <c r="G78" s="234"/>
      <c r="H78" s="234"/>
      <c r="I78" s="234"/>
    </row>
    <row r="79" spans="3:9" s="158" customFormat="1" ht="15">
      <c r="C79" s="234"/>
      <c r="D79" s="234"/>
      <c r="E79" s="234"/>
      <c r="F79" s="234"/>
      <c r="G79" s="234"/>
      <c r="H79" s="234"/>
      <c r="I79" s="234"/>
    </row>
    <row r="80" spans="3:9" s="158" customFormat="1" ht="15">
      <c r="C80" s="234"/>
      <c r="D80" s="234"/>
      <c r="E80" s="234"/>
      <c r="F80" s="234"/>
      <c r="G80" s="234"/>
      <c r="H80" s="234"/>
      <c r="I80" s="234"/>
    </row>
    <row r="81" spans="3:9" s="158" customFormat="1" ht="15">
      <c r="C81" s="234"/>
      <c r="D81" s="234"/>
      <c r="E81" s="234"/>
      <c r="F81" s="234"/>
      <c r="G81" s="234"/>
      <c r="H81" s="234"/>
      <c r="I81" s="234"/>
    </row>
    <row r="82" spans="3:9" s="158" customFormat="1" ht="15">
      <c r="C82" s="234"/>
      <c r="D82" s="234"/>
      <c r="E82" s="234"/>
      <c r="F82" s="234"/>
      <c r="G82" s="234"/>
      <c r="H82" s="234"/>
      <c r="I82" s="234"/>
    </row>
    <row r="83" spans="3:9" s="158" customFormat="1" ht="15">
      <c r="C83" s="234"/>
      <c r="D83" s="234"/>
      <c r="E83" s="234"/>
      <c r="F83" s="234"/>
      <c r="G83" s="234"/>
      <c r="H83" s="234"/>
      <c r="I83" s="234"/>
    </row>
    <row r="84" spans="3:9" s="158" customFormat="1" ht="15">
      <c r="C84" s="234"/>
      <c r="D84" s="234"/>
      <c r="E84" s="234"/>
      <c r="F84" s="234"/>
      <c r="G84" s="234"/>
      <c r="H84" s="234"/>
      <c r="I84" s="234"/>
    </row>
    <row r="85" spans="3:9" s="158" customFormat="1" ht="15">
      <c r="C85" s="234"/>
      <c r="D85" s="234"/>
      <c r="E85" s="234"/>
      <c r="F85" s="234"/>
      <c r="G85" s="234"/>
      <c r="H85" s="234"/>
      <c r="I85" s="234"/>
    </row>
  </sheetData>
  <sheetProtection algorithmName="SHA-512" hashValue="LbNInLLX4CQSkxYWGTls/XwXqxWBBMvVsVlkxDAgjXkaB5H4/9Od2umw4UeUX9Y+gn3dxMMS1RqKZqcvQ3pD9g==" saltValue="Wx7PRHMMXq6/jksigK7ASg==" spinCount="100000" sheet="1" objects="1" scenarios="1"/>
  <mergeCells count="4">
    <mergeCell ref="E3:J3"/>
    <mergeCell ref="B19:B30"/>
    <mergeCell ref="C2:I2"/>
    <mergeCell ref="B5:B16"/>
  </mergeCells>
  <printOptions horizontalCentered="1"/>
  <pageMargins left="0" right="0" top="0.25" bottom="0.25" header="0.3" footer="0.3"/>
  <pageSetup horizontalDpi="600" verticalDpi="60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sheetPr>
  <dimension ref="B1:AV248"/>
  <sheetViews>
    <sheetView workbookViewId="0" topLeftCell="A1">
      <selection activeCell="L9" sqref="L9"/>
    </sheetView>
  </sheetViews>
  <sheetFormatPr defaultColWidth="9.140625" defaultRowHeight="15"/>
  <cols>
    <col min="1" max="1" width="5.57421875" style="215" customWidth="1"/>
    <col min="2" max="2" width="16.00390625" style="220" customWidth="1"/>
    <col min="3" max="3" width="12.57421875" style="233" bestFit="1" customWidth="1"/>
    <col min="4" max="4" width="9.00390625" style="233" customWidth="1"/>
    <col min="5" max="5" width="11.421875" style="233" customWidth="1"/>
    <col min="6" max="6" width="13.57421875" style="233" customWidth="1"/>
    <col min="7" max="7" width="13.140625" style="215" customWidth="1"/>
    <col min="8" max="8" width="10.7109375" style="215" customWidth="1"/>
    <col min="9" max="9" width="14.140625" style="215" customWidth="1"/>
    <col min="10" max="10" width="13.7109375" style="215" customWidth="1"/>
    <col min="11" max="48" width="9.140625" style="215" customWidth="1"/>
    <col min="49" max="16384" width="9.140625" style="220" customWidth="1"/>
  </cols>
  <sheetData>
    <row r="1" spans="3:6" s="215" customFormat="1" ht="11.25" customHeight="1">
      <c r="C1" s="216"/>
      <c r="D1" s="216"/>
      <c r="E1" s="216"/>
      <c r="F1" s="216"/>
    </row>
    <row r="2" spans="2:10" s="215" customFormat="1" ht="19.5">
      <c r="B2" s="173"/>
      <c r="C2" s="861" t="str">
        <f>Jan!I44&amp;" - "&amp;Jan!C4</f>
        <v>Helenwood STP - TN0060186</v>
      </c>
      <c r="D2" s="861"/>
      <c r="E2" s="861"/>
      <c r="F2" s="861"/>
      <c r="G2" s="861"/>
      <c r="H2" s="861"/>
      <c r="I2" s="861"/>
      <c r="J2" s="861"/>
    </row>
    <row r="3" spans="2:8" s="215" customFormat="1" ht="9" customHeight="1" thickBot="1">
      <c r="B3" s="218"/>
      <c r="C3" s="218"/>
      <c r="D3" s="218"/>
      <c r="E3" s="218"/>
      <c r="F3" s="218"/>
      <c r="G3" s="218"/>
      <c r="H3" s="218"/>
    </row>
    <row r="4" spans="2:48" ht="70.5" customHeight="1" thickBot="1">
      <c r="B4" s="173"/>
      <c r="C4" s="298" t="s">
        <v>450</v>
      </c>
      <c r="D4" s="298" t="s">
        <v>451</v>
      </c>
      <c r="E4" s="219" t="s">
        <v>466</v>
      </c>
      <c r="F4" s="219" t="s">
        <v>467</v>
      </c>
      <c r="G4" s="219" t="s">
        <v>468</v>
      </c>
      <c r="H4" s="219" t="s">
        <v>469</v>
      </c>
      <c r="I4" s="219" t="s">
        <v>470</v>
      </c>
      <c r="J4" s="219" t="s">
        <v>471</v>
      </c>
      <c r="AM4" s="220"/>
      <c r="AN4" s="220"/>
      <c r="AO4" s="220"/>
      <c r="AP4" s="220"/>
      <c r="AQ4" s="220"/>
      <c r="AR4" s="220"/>
      <c r="AS4" s="220"/>
      <c r="AT4" s="220"/>
      <c r="AU4" s="220"/>
      <c r="AV4" s="220"/>
    </row>
    <row r="5" spans="2:48" ht="15.75" customHeight="1">
      <c r="B5" s="866" t="s">
        <v>472</v>
      </c>
      <c r="C5" s="299" t="s">
        <v>310</v>
      </c>
      <c r="D5" s="299">
        <f>D17-1</f>
        <v>2023</v>
      </c>
      <c r="E5" s="685"/>
      <c r="F5" s="686"/>
      <c r="G5" s="313"/>
      <c r="H5" s="685"/>
      <c r="I5" s="686"/>
      <c r="J5" s="313"/>
      <c r="AM5" s="220"/>
      <c r="AN5" s="220"/>
      <c r="AO5" s="220"/>
      <c r="AP5" s="220"/>
      <c r="AQ5" s="220"/>
      <c r="AR5" s="220"/>
      <c r="AS5" s="220"/>
      <c r="AT5" s="220"/>
      <c r="AU5" s="220"/>
      <c r="AV5" s="220"/>
    </row>
    <row r="6" spans="2:48" ht="16.5" customHeight="1">
      <c r="B6" s="867"/>
      <c r="C6" s="300" t="s">
        <v>327</v>
      </c>
      <c r="D6" s="300">
        <f>D5</f>
        <v>2023</v>
      </c>
      <c r="E6" s="687"/>
      <c r="F6" s="688"/>
      <c r="G6" s="314"/>
      <c r="H6" s="687"/>
      <c r="I6" s="688"/>
      <c r="J6" s="314"/>
      <c r="AM6" s="220"/>
      <c r="AN6" s="220"/>
      <c r="AO6" s="220"/>
      <c r="AP6" s="220"/>
      <c r="AQ6" s="220"/>
      <c r="AR6" s="220"/>
      <c r="AS6" s="220"/>
      <c r="AT6" s="220"/>
      <c r="AU6" s="220"/>
      <c r="AV6" s="220"/>
    </row>
    <row r="7" spans="2:48" ht="16.5" customHeight="1">
      <c r="B7" s="867"/>
      <c r="C7" s="302" t="s">
        <v>328</v>
      </c>
      <c r="D7" s="302">
        <f>D5</f>
        <v>2023</v>
      </c>
      <c r="E7" s="689"/>
      <c r="F7" s="690"/>
      <c r="G7" s="314"/>
      <c r="H7" s="689"/>
      <c r="I7" s="690"/>
      <c r="J7" s="314"/>
      <c r="AM7" s="220"/>
      <c r="AN7" s="220"/>
      <c r="AO7" s="220"/>
      <c r="AP7" s="220"/>
      <c r="AQ7" s="220"/>
      <c r="AR7" s="220"/>
      <c r="AS7" s="220"/>
      <c r="AT7" s="220"/>
      <c r="AU7" s="220"/>
      <c r="AV7" s="220"/>
    </row>
    <row r="8" spans="2:48" ht="16.5" customHeight="1">
      <c r="B8" s="867"/>
      <c r="C8" s="300" t="s">
        <v>329</v>
      </c>
      <c r="D8" s="300">
        <f>D5</f>
        <v>2023</v>
      </c>
      <c r="E8" s="687"/>
      <c r="F8" s="688"/>
      <c r="G8" s="314"/>
      <c r="H8" s="687"/>
      <c r="I8" s="688"/>
      <c r="J8" s="314"/>
      <c r="AM8" s="220"/>
      <c r="AN8" s="220"/>
      <c r="AO8" s="220"/>
      <c r="AP8" s="220"/>
      <c r="AQ8" s="220"/>
      <c r="AR8" s="220"/>
      <c r="AS8" s="220"/>
      <c r="AT8" s="220"/>
      <c r="AU8" s="220"/>
      <c r="AV8" s="220"/>
    </row>
    <row r="9" spans="2:48" ht="16.5" customHeight="1">
      <c r="B9" s="867"/>
      <c r="C9" s="302" t="s">
        <v>330</v>
      </c>
      <c r="D9" s="302">
        <f>D5</f>
        <v>2023</v>
      </c>
      <c r="E9" s="689"/>
      <c r="F9" s="690"/>
      <c r="G9" s="314"/>
      <c r="H9" s="689"/>
      <c r="I9" s="690"/>
      <c r="J9" s="314"/>
      <c r="AM9" s="220"/>
      <c r="AN9" s="220"/>
      <c r="AO9" s="220"/>
      <c r="AP9" s="220"/>
      <c r="AQ9" s="220"/>
      <c r="AR9" s="220"/>
      <c r="AS9" s="220"/>
      <c r="AT9" s="220"/>
      <c r="AU9" s="220"/>
      <c r="AV9" s="220"/>
    </row>
    <row r="10" spans="2:48" ht="15.75">
      <c r="B10" s="867"/>
      <c r="C10" s="300" t="s">
        <v>331</v>
      </c>
      <c r="D10" s="300">
        <f>D5</f>
        <v>2023</v>
      </c>
      <c r="E10" s="687"/>
      <c r="F10" s="688"/>
      <c r="G10" s="314"/>
      <c r="H10" s="687"/>
      <c r="I10" s="688"/>
      <c r="J10" s="314"/>
      <c r="AM10" s="220"/>
      <c r="AN10" s="220"/>
      <c r="AO10" s="220"/>
      <c r="AP10" s="220"/>
      <c r="AQ10" s="220"/>
      <c r="AR10" s="220"/>
      <c r="AS10" s="220"/>
      <c r="AT10" s="220"/>
      <c r="AU10" s="220"/>
      <c r="AV10" s="220"/>
    </row>
    <row r="11" spans="2:48" ht="16.5" customHeight="1">
      <c r="B11" s="867"/>
      <c r="C11" s="302" t="s">
        <v>332</v>
      </c>
      <c r="D11" s="302">
        <f>D5</f>
        <v>2023</v>
      </c>
      <c r="E11" s="689"/>
      <c r="F11" s="690"/>
      <c r="G11" s="314"/>
      <c r="H11" s="689"/>
      <c r="I11" s="690"/>
      <c r="J11" s="314"/>
      <c r="AM11" s="220"/>
      <c r="AN11" s="220"/>
      <c r="AO11" s="220"/>
      <c r="AP11" s="220"/>
      <c r="AQ11" s="220"/>
      <c r="AR11" s="220"/>
      <c r="AS11" s="220"/>
      <c r="AT11" s="220"/>
      <c r="AU11" s="220"/>
      <c r="AV11" s="220"/>
    </row>
    <row r="12" spans="2:48" ht="16.5" customHeight="1">
      <c r="B12" s="867"/>
      <c r="C12" s="300" t="s">
        <v>333</v>
      </c>
      <c r="D12" s="300">
        <f>D5</f>
        <v>2023</v>
      </c>
      <c r="E12" s="687"/>
      <c r="F12" s="688"/>
      <c r="G12" s="314"/>
      <c r="H12" s="687"/>
      <c r="I12" s="688"/>
      <c r="J12" s="314"/>
      <c r="AM12" s="220"/>
      <c r="AN12" s="220"/>
      <c r="AO12" s="220"/>
      <c r="AP12" s="220"/>
      <c r="AQ12" s="220"/>
      <c r="AR12" s="220"/>
      <c r="AS12" s="220"/>
      <c r="AT12" s="220"/>
      <c r="AU12" s="220"/>
      <c r="AV12" s="220"/>
    </row>
    <row r="13" spans="2:48" ht="15.75">
      <c r="B13" s="867"/>
      <c r="C13" s="302" t="s">
        <v>334</v>
      </c>
      <c r="D13" s="302">
        <f>D5</f>
        <v>2023</v>
      </c>
      <c r="E13" s="689"/>
      <c r="F13" s="690"/>
      <c r="G13" s="314"/>
      <c r="H13" s="689"/>
      <c r="I13" s="690"/>
      <c r="J13" s="314"/>
      <c r="AM13" s="220"/>
      <c r="AN13" s="220"/>
      <c r="AO13" s="220"/>
      <c r="AP13" s="220"/>
      <c r="AQ13" s="220"/>
      <c r="AR13" s="220"/>
      <c r="AS13" s="220"/>
      <c r="AT13" s="220"/>
      <c r="AU13" s="220"/>
      <c r="AV13" s="220"/>
    </row>
    <row r="14" spans="2:48" ht="15.75">
      <c r="B14" s="867"/>
      <c r="C14" s="300" t="s">
        <v>335</v>
      </c>
      <c r="D14" s="300">
        <f>D5</f>
        <v>2023</v>
      </c>
      <c r="E14" s="687"/>
      <c r="F14" s="688"/>
      <c r="G14" s="314"/>
      <c r="H14" s="687"/>
      <c r="I14" s="688"/>
      <c r="J14" s="314"/>
      <c r="AM14" s="220"/>
      <c r="AN14" s="220"/>
      <c r="AO14" s="220"/>
      <c r="AP14" s="220"/>
      <c r="AQ14" s="220"/>
      <c r="AR14" s="220"/>
      <c r="AS14" s="220"/>
      <c r="AT14" s="220"/>
      <c r="AU14" s="220"/>
      <c r="AV14" s="220"/>
    </row>
    <row r="15" spans="2:48" ht="15.75">
      <c r="B15" s="867"/>
      <c r="C15" s="302" t="s">
        <v>336</v>
      </c>
      <c r="D15" s="302">
        <f>D5</f>
        <v>2023</v>
      </c>
      <c r="E15" s="689"/>
      <c r="F15" s="690"/>
      <c r="G15" s="314"/>
      <c r="H15" s="689"/>
      <c r="I15" s="690"/>
      <c r="J15" s="314"/>
      <c r="AM15" s="220"/>
      <c r="AN15" s="220"/>
      <c r="AO15" s="220"/>
      <c r="AP15" s="220"/>
      <c r="AQ15" s="220"/>
      <c r="AR15" s="220"/>
      <c r="AS15" s="220"/>
      <c r="AT15" s="220"/>
      <c r="AU15" s="220"/>
      <c r="AV15" s="220"/>
    </row>
    <row r="16" spans="2:48" ht="16.5" thickBot="1">
      <c r="B16" s="868"/>
      <c r="C16" s="304" t="s">
        <v>337</v>
      </c>
      <c r="D16" s="304">
        <f>D5</f>
        <v>2023</v>
      </c>
      <c r="E16" s="691"/>
      <c r="F16" s="692"/>
      <c r="G16" s="305" t="e">
        <f>(SUM(F5:F16)/SUM(E5:E16))*365</f>
        <v>#DIV/0!</v>
      </c>
      <c r="H16" s="691"/>
      <c r="I16" s="692"/>
      <c r="J16" s="305" t="e">
        <f>(SUM(I5:I16)/SUM(H5:H16))*365</f>
        <v>#DIV/0!</v>
      </c>
      <c r="AM16" s="220"/>
      <c r="AN16" s="220"/>
      <c r="AO16" s="220"/>
      <c r="AP16" s="220"/>
      <c r="AQ16" s="220"/>
      <c r="AR16" s="220"/>
      <c r="AS16" s="220"/>
      <c r="AT16" s="220"/>
      <c r="AU16" s="220"/>
      <c r="AV16" s="220"/>
    </row>
    <row r="17" spans="2:48" ht="16.5" thickTop="1">
      <c r="B17" s="866" t="s">
        <v>473</v>
      </c>
      <c r="C17" s="306" t="s">
        <v>310</v>
      </c>
      <c r="D17" s="306">
        <f>Jan!F4</f>
        <v>2024</v>
      </c>
      <c r="E17" s="227" t="str">
        <f>IF(SUM(Jan!AO4:AO34)&gt;0,COUNTIF(Jan!AO4:AO34,"&gt;0")," ")</f>
        <v xml:space="preserve"> </v>
      </c>
      <c r="F17" s="307" t="str">
        <f>IF(SUM(Jan!AO4:AO34)&gt;0,Jan!AO35," ")</f>
        <v xml:space="preserve"> </v>
      </c>
      <c r="G17" s="308" t="str">
        <f>IF(SUM(Jan!AO4:AO34)&gt;0,(SUM(F6:F17)/SUM(E6:E17))*365,"")</f>
        <v/>
      </c>
      <c r="H17" s="227" t="str">
        <f>IF(SUM(Jan!AM4:AM34)&gt;0,COUNTIF(Jan!AM4:AM34,"&gt;0")," ")</f>
        <v xml:space="preserve"> </v>
      </c>
      <c r="I17" s="307" t="str">
        <f>IF(SUM(Jan!AM4:AM34)&gt;0,Jan!AM35," ")</f>
        <v xml:space="preserve"> </v>
      </c>
      <c r="J17" s="308" t="str">
        <f>IF(SUM(Jan!AM4:AM34)&gt;0,(SUM(I6:I17)/SUM(H6:H17))*365,"")</f>
        <v/>
      </c>
      <c r="AM17" s="220"/>
      <c r="AN17" s="220"/>
      <c r="AO17" s="220"/>
      <c r="AP17" s="220"/>
      <c r="AQ17" s="220"/>
      <c r="AR17" s="220"/>
      <c r="AS17" s="220"/>
      <c r="AT17" s="220"/>
      <c r="AU17" s="220"/>
      <c r="AV17" s="220"/>
    </row>
    <row r="18" spans="2:48" ht="15.75">
      <c r="B18" s="867"/>
      <c r="C18" s="300" t="s">
        <v>327</v>
      </c>
      <c r="D18" s="300">
        <f>D17</f>
        <v>2024</v>
      </c>
      <c r="E18" s="229" t="str">
        <f>IF(SUM(Feb!AO4:AO32)&gt;0,COUNTIF(Feb!AO4:AO32,"&gt;0")," ")</f>
        <v xml:space="preserve"> </v>
      </c>
      <c r="F18" s="309" t="str">
        <f>IF(SUM(Feb!AO4:AO32)&gt;0,Feb!AO33," ")</f>
        <v xml:space="preserve"> </v>
      </c>
      <c r="G18" s="301" t="str">
        <f>IF(SUM(Feb!AO4:AO32)&gt;0,(SUM(F7:F18)/SUM(E7:E18))*365,"")</f>
        <v/>
      </c>
      <c r="H18" s="229" t="str">
        <f>IF(SUM(Feb!AM4:AM32)&gt;0,COUNTIF(Feb!AM4:AM32,"&gt;0")," ")</f>
        <v xml:space="preserve"> </v>
      </c>
      <c r="I18" s="309" t="str">
        <f>IF(SUM(Feb!AM4:AM32)&gt;0,Feb!AM33," ")</f>
        <v xml:space="preserve"> </v>
      </c>
      <c r="J18" s="301" t="str">
        <f>IF(SUM(Feb!AM4:AM32)&gt;0,(SUM(I7:I18)/SUM(H7:H18))*365,"")</f>
        <v/>
      </c>
      <c r="AM18" s="220"/>
      <c r="AN18" s="220"/>
      <c r="AO18" s="220"/>
      <c r="AP18" s="220"/>
      <c r="AQ18" s="220"/>
      <c r="AR18" s="220"/>
      <c r="AS18" s="220"/>
      <c r="AT18" s="220"/>
      <c r="AU18" s="220"/>
      <c r="AV18" s="220"/>
    </row>
    <row r="19" spans="2:48" ht="15.75">
      <c r="B19" s="867"/>
      <c r="C19" s="302" t="s">
        <v>328</v>
      </c>
      <c r="D19" s="302">
        <f>D17</f>
        <v>2024</v>
      </c>
      <c r="E19" s="223" t="str">
        <f>IF(SUM(March!AO4:AO34)&gt;0,COUNTIF(March!AO4:AO34,"&gt;0")," ")</f>
        <v xml:space="preserve"> </v>
      </c>
      <c r="F19" s="310" t="str">
        <f>IF(SUM(March!AO4:AO34)&gt;0,March!AO35," ")</f>
        <v xml:space="preserve"> </v>
      </c>
      <c r="G19" s="303" t="str">
        <f>IF(SUM(March!AO4:AO34)&gt;0,(SUM(F8:F19)/SUM(E8:E19))*365,"")</f>
        <v/>
      </c>
      <c r="H19" s="223" t="str">
        <f>IF(SUM(March!AM4:AM34)&gt;0,COUNTIF(March!AM4:AM34,"&gt;0")," ")</f>
        <v xml:space="preserve"> </v>
      </c>
      <c r="I19" s="310" t="str">
        <f>IF(SUM(March!AM4:AM34)&gt;0,March!AM35," ")</f>
        <v xml:space="preserve"> </v>
      </c>
      <c r="J19" s="303" t="str">
        <f>IF(SUM(March!AM4:AM34)&gt;0,(SUM(I8:I19)/SUM(H8:H19))*365,"")</f>
        <v/>
      </c>
      <c r="AM19" s="220"/>
      <c r="AN19" s="220"/>
      <c r="AO19" s="220"/>
      <c r="AP19" s="220"/>
      <c r="AQ19" s="220"/>
      <c r="AR19" s="220"/>
      <c r="AS19" s="220"/>
      <c r="AT19" s="220"/>
      <c r="AU19" s="220"/>
      <c r="AV19" s="220"/>
    </row>
    <row r="20" spans="2:48" ht="15.75">
      <c r="B20" s="867"/>
      <c r="C20" s="300" t="s">
        <v>329</v>
      </c>
      <c r="D20" s="300">
        <f>D17</f>
        <v>2024</v>
      </c>
      <c r="E20" s="221" t="str">
        <f>IF(SUM(April!AO4:AO33)&gt;0,COUNTIF(April!AO4:AO33,"&gt;0")," ")</f>
        <v xml:space="preserve"> </v>
      </c>
      <c r="F20" s="309" t="str">
        <f>IF(SUM(April!AO4:AO33)&gt;0,April!AO34," ")</f>
        <v xml:space="preserve"> </v>
      </c>
      <c r="G20" s="301" t="str">
        <f>IF(SUM(April!AO4:AO33)&gt;0,(SUM(F9:F20)/SUM(E9:E20))*365,"")</f>
        <v/>
      </c>
      <c r="H20" s="221" t="str">
        <f>IF(SUM(April!AM4:AM33)&gt;0,COUNTIF(April!AM4:AM33,"&gt;0")," ")</f>
        <v xml:space="preserve"> </v>
      </c>
      <c r="I20" s="309" t="str">
        <f>IF(SUM(April!AM4:AM33)&gt;0,April!AM34," ")</f>
        <v xml:space="preserve"> </v>
      </c>
      <c r="J20" s="301" t="str">
        <f>IF(SUM(April!AM4:AM33)&gt;0,(SUM(I9:I20)/SUM(H9:H20))*365,"")</f>
        <v/>
      </c>
      <c r="AM20" s="220"/>
      <c r="AN20" s="220"/>
      <c r="AO20" s="220"/>
      <c r="AP20" s="220"/>
      <c r="AQ20" s="220"/>
      <c r="AR20" s="220"/>
      <c r="AS20" s="220"/>
      <c r="AT20" s="220"/>
      <c r="AU20" s="220"/>
      <c r="AV20" s="220"/>
    </row>
    <row r="21" spans="2:48" ht="15.75">
      <c r="B21" s="867"/>
      <c r="C21" s="302" t="s">
        <v>330</v>
      </c>
      <c r="D21" s="302">
        <f>D17</f>
        <v>2024</v>
      </c>
      <c r="E21" s="223" t="str">
        <f>IF(SUM(May!AO4:AO34)&gt;0,COUNTIF(May!AO4:AO34,"&gt;0")," ")</f>
        <v xml:space="preserve"> </v>
      </c>
      <c r="F21" s="310" t="str">
        <f>IF(SUM(May!AO4:AO34)&gt;0,May!AO35," ")</f>
        <v xml:space="preserve"> </v>
      </c>
      <c r="G21" s="303" t="str">
        <f>IF(SUM(May!AO4:AO34)&gt;0,(SUM(F10:F21)/SUM(E10:E21))*365,"")</f>
        <v/>
      </c>
      <c r="H21" s="223" t="str">
        <f>IF(SUM(May!AM4:AM34)&gt;0,COUNTIF(May!AM4:AM34,"&gt;0")," ")</f>
        <v xml:space="preserve"> </v>
      </c>
      <c r="I21" s="310" t="str">
        <f>IF(SUM(May!AM4:AM34)&gt;0,May!AM35," ")</f>
        <v xml:space="preserve"> </v>
      </c>
      <c r="J21" s="303" t="str">
        <f>IF(SUM(May!AM4:AM34)&gt;0,(SUM(I10:I21)/SUM(H10:H21))*365,"")</f>
        <v/>
      </c>
      <c r="AM21" s="220"/>
      <c r="AN21" s="220"/>
      <c r="AO21" s="220"/>
      <c r="AP21" s="220"/>
      <c r="AQ21" s="220"/>
      <c r="AR21" s="220"/>
      <c r="AS21" s="220"/>
      <c r="AT21" s="220"/>
      <c r="AU21" s="220"/>
      <c r="AV21" s="220"/>
    </row>
    <row r="22" spans="2:48" ht="15.75">
      <c r="B22" s="867"/>
      <c r="C22" s="300" t="s">
        <v>331</v>
      </c>
      <c r="D22" s="300">
        <f>D17</f>
        <v>2024</v>
      </c>
      <c r="E22" s="221" t="str">
        <f>IF(SUM(June!AP4:AP33)&gt;0,COUNTIF(June!AP4:AP33,"&gt;0")," ")</f>
        <v xml:space="preserve"> </v>
      </c>
      <c r="F22" s="301" t="str">
        <f>IF(SUM(June!AP4:AP33)&gt;0,June!AP34," ")</f>
        <v xml:space="preserve"> </v>
      </c>
      <c r="G22" s="301" t="str">
        <f>IF(SUM(June!AP4:AP33)&gt;0,(SUM(F11:F22)/SUM(E11:E22))*365,"")</f>
        <v/>
      </c>
      <c r="H22" s="221" t="str">
        <f>IF(SUM(June!AN4:AN33)&gt;0,COUNTIF(June!AN4:AN33,"&gt;0")," ")</f>
        <v xml:space="preserve"> </v>
      </c>
      <c r="I22" s="301" t="str">
        <f>IF(SUM(June!AN4:AN33)&gt;0,June!AN34," ")</f>
        <v xml:space="preserve"> </v>
      </c>
      <c r="J22" s="301" t="str">
        <f>IF(SUM(June!AN4:AN33)&gt;0,(SUM(I11:I22)/SUM(H11:H22))*365,"")</f>
        <v/>
      </c>
      <c r="AM22" s="220"/>
      <c r="AN22" s="220"/>
      <c r="AO22" s="220"/>
      <c r="AP22" s="220"/>
      <c r="AQ22" s="220"/>
      <c r="AR22" s="220"/>
      <c r="AS22" s="220"/>
      <c r="AT22" s="220"/>
      <c r="AU22" s="220"/>
      <c r="AV22" s="220"/>
    </row>
    <row r="23" spans="2:48" ht="15.75">
      <c r="B23" s="867"/>
      <c r="C23" s="302" t="s">
        <v>332</v>
      </c>
      <c r="D23" s="302">
        <f>D17</f>
        <v>2024</v>
      </c>
      <c r="E23" s="223" t="str">
        <f>IF(SUM(July!AO4:AO34)&gt;0,COUNTIF(July!AO4:AO34,"&gt;0")," ")</f>
        <v xml:space="preserve"> </v>
      </c>
      <c r="F23" s="303" t="str">
        <f>IF(SUM(July!AO4:AO34)&gt;0,July!AO35," ")</f>
        <v xml:space="preserve"> </v>
      </c>
      <c r="G23" s="303" t="str">
        <f>IF(SUM(July!AO4:AO34)&gt;0,(SUM(F12:F23)/SUM(E12:E23))*365,"")</f>
        <v/>
      </c>
      <c r="H23" s="223" t="str">
        <f>IF(SUM(July!AM4:AM34)&gt;0,COUNTIF(July!AM4:AM34,"&gt;0")," ")</f>
        <v xml:space="preserve"> </v>
      </c>
      <c r="I23" s="303" t="str">
        <f>IF(SUM(July!AM4:AM34)&gt;0,July!AM35," ")</f>
        <v xml:space="preserve"> </v>
      </c>
      <c r="J23" s="303" t="str">
        <f>IF(SUM(July!AM4:AM34)&gt;0,(SUM(I12:I23)/SUM(H12:H23))*365,"")</f>
        <v/>
      </c>
      <c r="AM23" s="220"/>
      <c r="AN23" s="220"/>
      <c r="AO23" s="220"/>
      <c r="AP23" s="220"/>
      <c r="AQ23" s="220"/>
      <c r="AR23" s="220"/>
      <c r="AS23" s="220"/>
      <c r="AT23" s="220"/>
      <c r="AU23" s="220"/>
      <c r="AV23" s="220"/>
    </row>
    <row r="24" spans="2:48" ht="15.75">
      <c r="B24" s="867"/>
      <c r="C24" s="300" t="s">
        <v>333</v>
      </c>
      <c r="D24" s="300">
        <f>D17</f>
        <v>2024</v>
      </c>
      <c r="E24" s="221" t="str">
        <f>IF(SUM(Aug!AO4:AO34)&gt;0,COUNTIF(Aug!AO4:AO34,"&gt;0")," ")</f>
        <v xml:space="preserve"> </v>
      </c>
      <c r="F24" s="301" t="str">
        <f>IF(SUM(Aug!AO4:AO34)&gt;0,Aug!AO35," ")</f>
        <v xml:space="preserve"> </v>
      </c>
      <c r="G24" s="301" t="str">
        <f>IF(SUM(Aug!AO4:AO34)&gt;0,(SUM(F13:F24)/SUM(E13:E24))*365,"")</f>
        <v/>
      </c>
      <c r="H24" s="221" t="str">
        <f>IF(SUM(Aug!AM4:AM34)&gt;0,COUNTIF(Aug!AM4:AM34,"&gt;0")," ")</f>
        <v xml:space="preserve"> </v>
      </c>
      <c r="I24" s="301" t="str">
        <f>IF(SUM(Aug!AM4:AM34)&gt;0,Aug!AM35," ")</f>
        <v xml:space="preserve"> </v>
      </c>
      <c r="J24" s="301" t="str">
        <f>IF(SUM(Aug!AM4:AM34)&gt;0,(SUM(I13:I24)/SUM(H13:H24))*365,"")</f>
        <v/>
      </c>
      <c r="AM24" s="220"/>
      <c r="AN24" s="220"/>
      <c r="AO24" s="220"/>
      <c r="AP24" s="220"/>
      <c r="AQ24" s="220"/>
      <c r="AR24" s="220"/>
      <c r="AS24" s="220"/>
      <c r="AT24" s="220"/>
      <c r="AU24" s="220"/>
      <c r="AV24" s="220"/>
    </row>
    <row r="25" spans="2:48" ht="15.75">
      <c r="B25" s="867"/>
      <c r="C25" s="302" t="s">
        <v>334</v>
      </c>
      <c r="D25" s="302">
        <f>D17</f>
        <v>2024</v>
      </c>
      <c r="E25" s="223" t="str">
        <f>IF(SUM(Sept!AO4:AO33)&gt;0,COUNTIF(Sept!AO4:AO33,"&gt;0")," ")</f>
        <v xml:space="preserve"> </v>
      </c>
      <c r="F25" s="303" t="str">
        <f>IF(SUM(Sept!AO4:AO33)&gt;0,Sept!AO34," ")</f>
        <v xml:space="preserve"> </v>
      </c>
      <c r="G25" s="303" t="str">
        <f>IF(SUM(Sept!AO4:AO33)&gt;0,(SUM(F14:F25)/SUM(E14:E25))*365,"")</f>
        <v/>
      </c>
      <c r="H25" s="223" t="str">
        <f>IF(SUM(Sept!AM4:AM33)&gt;0,COUNTIF(Sept!AM4:AM33,"&gt;0")," ")</f>
        <v xml:space="preserve"> </v>
      </c>
      <c r="I25" s="303" t="str">
        <f>IF(SUM(Sept!AM4:AM33)&gt;0,Sept!AM34," ")</f>
        <v xml:space="preserve"> </v>
      </c>
      <c r="J25" s="303" t="str">
        <f>IF(SUM(Sept!AM4:AM33)&gt;0,(SUM(I14:I25)/SUM(H14:H25))*365,"")</f>
        <v/>
      </c>
      <c r="AM25" s="220"/>
      <c r="AN25" s="220"/>
      <c r="AO25" s="220"/>
      <c r="AP25" s="220"/>
      <c r="AQ25" s="220"/>
      <c r="AR25" s="220"/>
      <c r="AS25" s="220"/>
      <c r="AT25" s="220"/>
      <c r="AU25" s="220"/>
      <c r="AV25" s="220"/>
    </row>
    <row r="26" spans="2:48" ht="15.75">
      <c r="B26" s="867"/>
      <c r="C26" s="300" t="s">
        <v>335</v>
      </c>
      <c r="D26" s="300">
        <f>D17</f>
        <v>2024</v>
      </c>
      <c r="E26" s="221" t="str">
        <f>IF(SUM(Oct!AO4:AO34)&gt;0,COUNTIF(Oct!AO4:AO34,"&gt;0")," ")</f>
        <v xml:space="preserve"> </v>
      </c>
      <c r="F26" s="301" t="str">
        <f>IF(SUM(Oct!AO4:AO34)&gt;0,Oct!AO35," ")</f>
        <v xml:space="preserve"> </v>
      </c>
      <c r="G26" s="301" t="str">
        <f>IF(SUM(Oct!AO4:AO34)&gt;0,(SUM(F15:F26)/SUM(E15:E26))*365,"")</f>
        <v/>
      </c>
      <c r="H26" s="221" t="str">
        <f>IF(SUM(Oct!AM4:AM34)&gt;0,COUNTIF(Oct!AM4:AM34,"&gt;0")," ")</f>
        <v xml:space="preserve"> </v>
      </c>
      <c r="I26" s="301" t="str">
        <f>IF(SUM(Oct!AM4:AM34)&gt;0,Oct!AM35," ")</f>
        <v xml:space="preserve"> </v>
      </c>
      <c r="J26" s="301" t="str">
        <f>IF(SUM(Oct!AM4:AM34)&gt;0,(SUM(I15:I26)/SUM(H15:H26))*365,"")</f>
        <v/>
      </c>
      <c r="AM26" s="220"/>
      <c r="AN26" s="220"/>
      <c r="AO26" s="220"/>
      <c r="AP26" s="220"/>
      <c r="AQ26" s="220"/>
      <c r="AR26" s="220"/>
      <c r="AS26" s="220"/>
      <c r="AT26" s="220"/>
      <c r="AU26" s="220"/>
      <c r="AV26" s="220"/>
    </row>
    <row r="27" spans="2:48" ht="15.75">
      <c r="B27" s="867"/>
      <c r="C27" s="302" t="s">
        <v>336</v>
      </c>
      <c r="D27" s="302">
        <f>D17</f>
        <v>2024</v>
      </c>
      <c r="E27" s="223" t="str">
        <f>IF(SUM(Nov!AO4:AO33)&gt;0,COUNTIF(Nov!AO4:AO33,"&gt;0")," ")</f>
        <v xml:space="preserve"> </v>
      </c>
      <c r="F27" s="303" t="str">
        <f>IF(SUM(Nov!AO4:AO33)&gt;0,Nov!AO34," ")</f>
        <v xml:space="preserve"> </v>
      </c>
      <c r="G27" s="303" t="str">
        <f>IF(SUM(Nov!AO4:AO33)&gt;0,(SUM(F16:F27)/SUM(E16:E27))*365,"")</f>
        <v/>
      </c>
      <c r="H27" s="223" t="str">
        <f>IF(SUM(Nov!AM4:AM33)&gt;0,COUNTIF(Nov!AM4:AM33,"&gt;0")," ")</f>
        <v xml:space="preserve"> </v>
      </c>
      <c r="I27" s="303" t="str">
        <f>IF(SUM(Nov!AM4:AM33)&gt;0,Nov!AM34," ")</f>
        <v xml:space="preserve"> </v>
      </c>
      <c r="J27" s="303" t="str">
        <f>IF(SUM(Nov!AM4:AM33)&gt;0,(SUM(I16:I27)/SUM(H16:H27))*365,"")</f>
        <v/>
      </c>
      <c r="AM27" s="220"/>
      <c r="AN27" s="220"/>
      <c r="AO27" s="220"/>
      <c r="AP27" s="220"/>
      <c r="AQ27" s="220"/>
      <c r="AR27" s="220"/>
      <c r="AS27" s="220"/>
      <c r="AT27" s="220"/>
      <c r="AU27" s="220"/>
      <c r="AV27" s="220"/>
    </row>
    <row r="28" spans="2:48" ht="15" thickBot="1">
      <c r="B28" s="868"/>
      <c r="C28" s="311" t="s">
        <v>337</v>
      </c>
      <c r="D28" s="311">
        <f>D17</f>
        <v>2024</v>
      </c>
      <c r="E28" s="232" t="str">
        <f>IF(SUM(Dec!AO4:AO34)&gt;0,COUNTIF(Dec!AO4:AO34,"&gt;0")," ")</f>
        <v xml:space="preserve"> </v>
      </c>
      <c r="F28" s="312" t="str">
        <f>IF(SUM(Dec!AO4:AO34)&gt;0,Dec!AO35," ")</f>
        <v xml:space="preserve"> </v>
      </c>
      <c r="G28" s="312" t="str">
        <f>IF(SUM(Dec!AO4:AO34)&gt;0,(SUM(F17:F28)/SUM(E17:E28))*365,"")</f>
        <v/>
      </c>
      <c r="H28" s="232" t="str">
        <f>IF(SUM(Dec!AM4:AM34)&gt;0,COUNTIF(Dec!AM4:AM34,"&gt;0")," ")</f>
        <v xml:space="preserve"> </v>
      </c>
      <c r="I28" s="312" t="str">
        <f>IF(SUM(Dec!AM4:AM34)&gt;0,Dec!AM35," ")</f>
        <v xml:space="preserve"> </v>
      </c>
      <c r="J28" s="312" t="str">
        <f>IF(SUM(Dec!AM4:AM34)&gt;0,(SUM(I17:I28)/SUM(H17:H28))*365,"")</f>
        <v/>
      </c>
      <c r="AM28" s="220"/>
      <c r="AN28" s="220"/>
      <c r="AO28" s="220"/>
      <c r="AP28" s="220"/>
      <c r="AQ28" s="220"/>
      <c r="AR28" s="220"/>
      <c r="AS28" s="220"/>
      <c r="AT28" s="220"/>
      <c r="AU28" s="220"/>
      <c r="AV28" s="220"/>
    </row>
    <row r="29" spans="3:9" s="215" customFormat="1" ht="19.5">
      <c r="C29" s="222"/>
      <c r="D29" s="216"/>
      <c r="E29" s="870" t="s">
        <v>474</v>
      </c>
      <c r="F29" s="870"/>
      <c r="G29" s="870"/>
      <c r="H29" s="870"/>
      <c r="I29" s="870"/>
    </row>
    <row r="30" spans="5:8" s="215" customFormat="1" ht="15">
      <c r="E30" s="224" t="s">
        <v>475</v>
      </c>
      <c r="F30" s="216"/>
      <c r="G30" s="216"/>
      <c r="H30" s="224" t="s">
        <v>476</v>
      </c>
    </row>
    <row r="31" spans="5:9" s="215" customFormat="1" ht="15">
      <c r="E31" s="225">
        <f>'Permit Limits'!BQ18</f>
        <v>9999</v>
      </c>
      <c r="F31" s="326" t="s">
        <v>477</v>
      </c>
      <c r="G31" s="216"/>
      <c r="H31" s="225">
        <f>'Permit Limits'!BL18</f>
        <v>9999</v>
      </c>
      <c r="I31" s="326" t="s">
        <v>477</v>
      </c>
    </row>
    <row r="32" spans="5:8" s="215" customFormat="1" ht="15">
      <c r="E32" s="224" t="s">
        <v>478</v>
      </c>
      <c r="F32" s="216"/>
      <c r="G32" s="216"/>
      <c r="H32" s="224" t="s">
        <v>478</v>
      </c>
    </row>
    <row r="33" spans="5:8" s="215" customFormat="1" ht="15">
      <c r="E33" s="226" t="s">
        <v>479</v>
      </c>
      <c r="F33" s="216"/>
      <c r="G33" s="216"/>
      <c r="H33" s="226" t="s">
        <v>479</v>
      </c>
    </row>
    <row r="34" spans="5:9" s="215" customFormat="1" ht="15">
      <c r="E34" s="869"/>
      <c r="F34" s="869"/>
      <c r="G34" s="216"/>
      <c r="H34" s="869"/>
      <c r="I34" s="869"/>
    </row>
    <row r="35" spans="3:6" s="215" customFormat="1" ht="15">
      <c r="C35" s="216"/>
      <c r="D35" s="216"/>
      <c r="E35" s="216"/>
      <c r="F35" s="216"/>
    </row>
    <row r="36" spans="3:6" s="215" customFormat="1" ht="15">
      <c r="C36" s="216"/>
      <c r="D36" s="216"/>
      <c r="E36" s="216"/>
      <c r="F36" s="216"/>
    </row>
    <row r="37" spans="3:6" s="215" customFormat="1" ht="15">
      <c r="C37" s="216"/>
      <c r="D37" s="216"/>
      <c r="E37" s="216"/>
      <c r="F37" s="216"/>
    </row>
    <row r="38" spans="3:6" s="215" customFormat="1" ht="15">
      <c r="C38" s="216"/>
      <c r="D38" s="216"/>
      <c r="E38" s="216"/>
      <c r="F38" s="216"/>
    </row>
    <row r="39" spans="3:6" s="215" customFormat="1" ht="15">
      <c r="C39" s="216"/>
      <c r="D39" s="216"/>
      <c r="E39" s="216"/>
      <c r="F39" s="216"/>
    </row>
    <row r="40" spans="3:6" s="215" customFormat="1" ht="15">
      <c r="C40" s="216"/>
      <c r="D40" s="216"/>
      <c r="E40" s="216"/>
      <c r="F40" s="216"/>
    </row>
    <row r="41" spans="3:6" s="215" customFormat="1" ht="15">
      <c r="C41" s="216"/>
      <c r="D41" s="216"/>
      <c r="E41" s="216"/>
      <c r="F41" s="216"/>
    </row>
    <row r="42" spans="3:6" s="215" customFormat="1" ht="15">
      <c r="C42" s="216"/>
      <c r="D42" s="216"/>
      <c r="E42" s="216"/>
      <c r="F42" s="216"/>
    </row>
    <row r="43" spans="3:6" s="215" customFormat="1" ht="15">
      <c r="C43" s="216"/>
      <c r="D43" s="216"/>
      <c r="E43" s="216"/>
      <c r="F43" s="216"/>
    </row>
    <row r="44" spans="3:6" s="215" customFormat="1" ht="15">
      <c r="C44" s="216"/>
      <c r="D44" s="216"/>
      <c r="E44" s="216"/>
      <c r="F44" s="216"/>
    </row>
    <row r="45" spans="3:6" s="215" customFormat="1" ht="15">
      <c r="C45" s="216"/>
      <c r="D45" s="216"/>
      <c r="E45" s="216"/>
      <c r="F45" s="216"/>
    </row>
    <row r="46" spans="3:6" s="215" customFormat="1" ht="15">
      <c r="C46" s="216"/>
      <c r="D46" s="216"/>
      <c r="E46" s="216"/>
      <c r="F46" s="216"/>
    </row>
    <row r="47" spans="3:6" s="215" customFormat="1" ht="15">
      <c r="C47" s="216"/>
      <c r="D47" s="216"/>
      <c r="E47" s="216"/>
      <c r="F47" s="216"/>
    </row>
    <row r="48" spans="3:6" s="215" customFormat="1" ht="15">
      <c r="C48" s="216"/>
      <c r="D48" s="216"/>
      <c r="E48" s="216"/>
      <c r="F48" s="216"/>
    </row>
    <row r="49" spans="3:6" s="215" customFormat="1" ht="15">
      <c r="C49" s="216"/>
      <c r="D49" s="216"/>
      <c r="E49" s="216"/>
      <c r="F49" s="216"/>
    </row>
    <row r="50" spans="3:6" s="215" customFormat="1" ht="15">
      <c r="C50" s="216"/>
      <c r="D50" s="216"/>
      <c r="E50" s="216"/>
      <c r="F50" s="216"/>
    </row>
    <row r="51" spans="3:6" s="215" customFormat="1" ht="15">
      <c r="C51" s="216"/>
      <c r="D51" s="216"/>
      <c r="E51" s="216"/>
      <c r="F51" s="216"/>
    </row>
    <row r="52" spans="3:6" s="215" customFormat="1" ht="15">
      <c r="C52" s="216"/>
      <c r="D52" s="216"/>
      <c r="E52" s="216"/>
      <c r="F52" s="216"/>
    </row>
    <row r="53" spans="3:6" s="215" customFormat="1" ht="15">
      <c r="C53" s="216"/>
      <c r="D53" s="216"/>
      <c r="E53" s="216"/>
      <c r="F53" s="216"/>
    </row>
    <row r="54" spans="3:6" s="215" customFormat="1" ht="15">
      <c r="C54" s="216"/>
      <c r="D54" s="216"/>
      <c r="E54" s="216"/>
      <c r="F54" s="216"/>
    </row>
    <row r="55" spans="3:6" s="215" customFormat="1" ht="15">
      <c r="C55" s="216"/>
      <c r="D55" s="216"/>
      <c r="E55" s="216"/>
      <c r="F55" s="216"/>
    </row>
    <row r="56" spans="3:6" s="215" customFormat="1" ht="15">
      <c r="C56" s="216"/>
      <c r="D56" s="216"/>
      <c r="E56" s="216"/>
      <c r="F56" s="216"/>
    </row>
    <row r="57" spans="3:6" s="215" customFormat="1" ht="15">
      <c r="C57" s="216"/>
      <c r="D57" s="216"/>
      <c r="E57" s="216"/>
      <c r="F57" s="216"/>
    </row>
    <row r="58" spans="3:6" s="215" customFormat="1" ht="15">
      <c r="C58" s="216"/>
      <c r="D58" s="216"/>
      <c r="E58" s="216"/>
      <c r="F58" s="216"/>
    </row>
    <row r="59" spans="3:6" s="215" customFormat="1" ht="15">
      <c r="C59" s="216"/>
      <c r="D59" s="216"/>
      <c r="E59" s="216"/>
      <c r="F59" s="216"/>
    </row>
    <row r="60" spans="3:6" s="215" customFormat="1" ht="15">
      <c r="C60" s="216"/>
      <c r="D60" s="216"/>
      <c r="E60" s="216"/>
      <c r="F60" s="216"/>
    </row>
    <row r="61" spans="3:6" s="215" customFormat="1" ht="15">
      <c r="C61" s="216"/>
      <c r="D61" s="216"/>
      <c r="E61" s="216"/>
      <c r="F61" s="216"/>
    </row>
    <row r="62" spans="3:6" s="215" customFormat="1" ht="15">
      <c r="C62" s="216"/>
      <c r="D62" s="216"/>
      <c r="E62" s="216"/>
      <c r="F62" s="216"/>
    </row>
    <row r="63" spans="3:6" s="215" customFormat="1" ht="15">
      <c r="C63" s="216"/>
      <c r="D63" s="216"/>
      <c r="E63" s="216"/>
      <c r="F63" s="216"/>
    </row>
    <row r="64" spans="3:6" s="215" customFormat="1" ht="15">
      <c r="C64" s="216"/>
      <c r="D64" s="216"/>
      <c r="E64" s="216"/>
      <c r="F64" s="216"/>
    </row>
    <row r="65" spans="3:6" s="215" customFormat="1" ht="15">
      <c r="C65" s="216"/>
      <c r="D65" s="216"/>
      <c r="E65" s="216"/>
      <c r="F65" s="216"/>
    </row>
    <row r="66" spans="3:6" s="215" customFormat="1" ht="15">
      <c r="C66" s="216"/>
      <c r="D66" s="216"/>
      <c r="E66" s="216"/>
      <c r="F66" s="216"/>
    </row>
    <row r="67" spans="3:6" s="215" customFormat="1" ht="15">
      <c r="C67" s="216"/>
      <c r="D67" s="216"/>
      <c r="E67" s="216"/>
      <c r="F67" s="216"/>
    </row>
    <row r="68" spans="3:6" s="215" customFormat="1" ht="15">
      <c r="C68" s="216"/>
      <c r="D68" s="216"/>
      <c r="E68" s="216"/>
      <c r="F68" s="216"/>
    </row>
    <row r="69" spans="3:6" s="215" customFormat="1" ht="15">
      <c r="C69" s="216"/>
      <c r="D69" s="216"/>
      <c r="E69" s="216"/>
      <c r="F69" s="216"/>
    </row>
    <row r="70" spans="3:6" s="215" customFormat="1" ht="15">
      <c r="C70" s="216"/>
      <c r="D70" s="216"/>
      <c r="E70" s="216"/>
      <c r="F70" s="216"/>
    </row>
    <row r="71" spans="3:6" s="215" customFormat="1" ht="15">
      <c r="C71" s="216"/>
      <c r="D71" s="216"/>
      <c r="E71" s="216"/>
      <c r="F71" s="216"/>
    </row>
    <row r="72" spans="3:6" s="215" customFormat="1" ht="15">
      <c r="C72" s="216"/>
      <c r="D72" s="216"/>
      <c r="E72" s="216"/>
      <c r="F72" s="216"/>
    </row>
    <row r="73" spans="3:6" s="215" customFormat="1" ht="15">
      <c r="C73" s="216"/>
      <c r="D73" s="216"/>
      <c r="E73" s="216"/>
      <c r="F73" s="216"/>
    </row>
    <row r="74" spans="3:6" s="215" customFormat="1" ht="15">
      <c r="C74" s="216"/>
      <c r="D74" s="216"/>
      <c r="E74" s="216"/>
      <c r="F74" s="216"/>
    </row>
    <row r="75" spans="3:6" s="215" customFormat="1" ht="15">
      <c r="C75" s="216"/>
      <c r="D75" s="216"/>
      <c r="E75" s="216"/>
      <c r="F75" s="216"/>
    </row>
    <row r="76" spans="3:6" s="215" customFormat="1" ht="15">
      <c r="C76" s="216"/>
      <c r="D76" s="216"/>
      <c r="E76" s="216"/>
      <c r="F76" s="216"/>
    </row>
    <row r="77" spans="3:6" s="215" customFormat="1" ht="15">
      <c r="C77" s="216"/>
      <c r="D77" s="216"/>
      <c r="E77" s="216"/>
      <c r="F77" s="216"/>
    </row>
    <row r="78" spans="3:6" s="215" customFormat="1" ht="15">
      <c r="C78" s="216"/>
      <c r="D78" s="216"/>
      <c r="E78" s="216"/>
      <c r="F78" s="216"/>
    </row>
    <row r="79" spans="3:6" s="215" customFormat="1" ht="15">
      <c r="C79" s="216"/>
      <c r="D79" s="216"/>
      <c r="E79" s="216"/>
      <c r="F79" s="216"/>
    </row>
    <row r="80" spans="3:6" s="215" customFormat="1" ht="15">
      <c r="C80" s="216"/>
      <c r="D80" s="216"/>
      <c r="E80" s="216"/>
      <c r="F80" s="216"/>
    </row>
    <row r="81" spans="3:6" s="215" customFormat="1" ht="15">
      <c r="C81" s="216"/>
      <c r="D81" s="216"/>
      <c r="E81" s="216"/>
      <c r="F81" s="216"/>
    </row>
    <row r="82" spans="3:6" s="215" customFormat="1" ht="15">
      <c r="C82" s="216"/>
      <c r="D82" s="216"/>
      <c r="E82" s="216"/>
      <c r="F82" s="216"/>
    </row>
    <row r="83" spans="3:6" s="215" customFormat="1" ht="15">
      <c r="C83" s="216"/>
      <c r="D83" s="216"/>
      <c r="E83" s="216"/>
      <c r="F83" s="216"/>
    </row>
    <row r="84" spans="3:6" s="215" customFormat="1" ht="15">
      <c r="C84" s="216"/>
      <c r="D84" s="216"/>
      <c r="E84" s="216"/>
      <c r="F84" s="216"/>
    </row>
    <row r="85" spans="3:6" s="215" customFormat="1" ht="15">
      <c r="C85" s="216"/>
      <c r="D85" s="216"/>
      <c r="E85" s="216"/>
      <c r="F85" s="216"/>
    </row>
    <row r="86" spans="3:6" s="215" customFormat="1" ht="15">
      <c r="C86" s="216"/>
      <c r="D86" s="216"/>
      <c r="E86" s="216"/>
      <c r="F86" s="216"/>
    </row>
    <row r="87" spans="3:6" s="215" customFormat="1" ht="15">
      <c r="C87" s="216"/>
      <c r="D87" s="216"/>
      <c r="E87" s="216"/>
      <c r="F87" s="216"/>
    </row>
    <row r="88" spans="3:6" s="215" customFormat="1" ht="15">
      <c r="C88" s="216"/>
      <c r="D88" s="216"/>
      <c r="E88" s="216"/>
      <c r="F88" s="216"/>
    </row>
    <row r="89" spans="3:6" s="215" customFormat="1" ht="15">
      <c r="C89" s="216"/>
      <c r="D89" s="216"/>
      <c r="E89" s="216"/>
      <c r="F89" s="216"/>
    </row>
    <row r="90" spans="3:6" s="215" customFormat="1" ht="15">
      <c r="C90" s="216"/>
      <c r="D90" s="216"/>
      <c r="E90" s="216"/>
      <c r="F90" s="216"/>
    </row>
    <row r="91" spans="3:6" s="215" customFormat="1" ht="15">
      <c r="C91" s="216"/>
      <c r="D91" s="216"/>
      <c r="E91" s="216"/>
      <c r="F91" s="216"/>
    </row>
    <row r="92" spans="3:6" s="215" customFormat="1" ht="15">
      <c r="C92" s="216"/>
      <c r="D92" s="216"/>
      <c r="E92" s="216"/>
      <c r="F92" s="216"/>
    </row>
    <row r="93" spans="3:6" s="215" customFormat="1" ht="15">
      <c r="C93" s="216"/>
      <c r="D93" s="216"/>
      <c r="E93" s="216"/>
      <c r="F93" s="216"/>
    </row>
    <row r="94" spans="3:6" s="215" customFormat="1" ht="15">
      <c r="C94" s="216"/>
      <c r="D94" s="216"/>
      <c r="E94" s="216"/>
      <c r="F94" s="216"/>
    </row>
    <row r="95" spans="3:6" s="215" customFormat="1" ht="15">
      <c r="C95" s="216"/>
      <c r="D95" s="216"/>
      <c r="E95" s="216"/>
      <c r="F95" s="216"/>
    </row>
    <row r="96" spans="3:6" s="215" customFormat="1" ht="15">
      <c r="C96" s="216"/>
      <c r="D96" s="216"/>
      <c r="E96" s="216"/>
      <c r="F96" s="216"/>
    </row>
    <row r="97" spans="3:6" s="215" customFormat="1" ht="15">
      <c r="C97" s="216"/>
      <c r="D97" s="216"/>
      <c r="E97" s="216"/>
      <c r="F97" s="216"/>
    </row>
    <row r="98" spans="3:6" s="215" customFormat="1" ht="15">
      <c r="C98" s="216"/>
      <c r="D98" s="216"/>
      <c r="E98" s="216"/>
      <c r="F98" s="216"/>
    </row>
    <row r="99" spans="3:6" s="215" customFormat="1" ht="15">
      <c r="C99" s="216"/>
      <c r="D99" s="216"/>
      <c r="E99" s="216"/>
      <c r="F99" s="216"/>
    </row>
    <row r="100" spans="3:6" s="215" customFormat="1" ht="15">
      <c r="C100" s="216"/>
      <c r="D100" s="216"/>
      <c r="E100" s="216"/>
      <c r="F100" s="216"/>
    </row>
    <row r="101" spans="3:6" s="215" customFormat="1" ht="15">
      <c r="C101" s="216"/>
      <c r="D101" s="216"/>
      <c r="E101" s="216"/>
      <c r="F101" s="216"/>
    </row>
    <row r="102" spans="3:6" s="215" customFormat="1" ht="15">
      <c r="C102" s="216"/>
      <c r="D102" s="216"/>
      <c r="E102" s="216"/>
      <c r="F102" s="216"/>
    </row>
    <row r="103" spans="3:6" s="215" customFormat="1" ht="15">
      <c r="C103" s="216"/>
      <c r="D103" s="216"/>
      <c r="E103" s="216"/>
      <c r="F103" s="216"/>
    </row>
    <row r="104" spans="3:6" s="215" customFormat="1" ht="15">
      <c r="C104" s="216"/>
      <c r="D104" s="216"/>
      <c r="E104" s="216"/>
      <c r="F104" s="216"/>
    </row>
    <row r="105" spans="3:6" s="215" customFormat="1" ht="15">
      <c r="C105" s="216"/>
      <c r="D105" s="216"/>
      <c r="E105" s="216"/>
      <c r="F105" s="216"/>
    </row>
    <row r="106" spans="3:6" s="215" customFormat="1" ht="15">
      <c r="C106" s="216"/>
      <c r="D106" s="216"/>
      <c r="E106" s="216"/>
      <c r="F106" s="216"/>
    </row>
    <row r="107" spans="3:6" s="215" customFormat="1" ht="15">
      <c r="C107" s="216"/>
      <c r="D107" s="216"/>
      <c r="E107" s="216"/>
      <c r="F107" s="216"/>
    </row>
    <row r="108" spans="3:6" s="215" customFormat="1" ht="15">
      <c r="C108" s="216"/>
      <c r="D108" s="216"/>
      <c r="E108" s="216"/>
      <c r="F108" s="216"/>
    </row>
    <row r="109" spans="3:6" s="215" customFormat="1" ht="15">
      <c r="C109" s="216"/>
      <c r="D109" s="216"/>
      <c r="E109" s="216"/>
      <c r="F109" s="216"/>
    </row>
    <row r="110" spans="3:6" s="215" customFormat="1" ht="15">
      <c r="C110" s="216"/>
      <c r="D110" s="216"/>
      <c r="E110" s="216"/>
      <c r="F110" s="216"/>
    </row>
    <row r="111" spans="3:6" s="215" customFormat="1" ht="15">
      <c r="C111" s="216"/>
      <c r="D111" s="216"/>
      <c r="E111" s="216"/>
      <c r="F111" s="216"/>
    </row>
    <row r="112" spans="3:6" s="215" customFormat="1" ht="15">
      <c r="C112" s="216"/>
      <c r="D112" s="216"/>
      <c r="E112" s="216"/>
      <c r="F112" s="216"/>
    </row>
    <row r="113" spans="3:6" s="215" customFormat="1" ht="15">
      <c r="C113" s="216"/>
      <c r="D113" s="216"/>
      <c r="E113" s="216"/>
      <c r="F113" s="216"/>
    </row>
    <row r="114" spans="3:6" s="215" customFormat="1" ht="15">
      <c r="C114" s="216"/>
      <c r="D114" s="216"/>
      <c r="E114" s="216"/>
      <c r="F114" s="216"/>
    </row>
    <row r="115" spans="3:6" s="215" customFormat="1" ht="15">
      <c r="C115" s="216"/>
      <c r="D115" s="216"/>
      <c r="E115" s="216"/>
      <c r="F115" s="216"/>
    </row>
    <row r="116" spans="3:6" s="215" customFormat="1" ht="15">
      <c r="C116" s="216"/>
      <c r="D116" s="216"/>
      <c r="E116" s="216"/>
      <c r="F116" s="216"/>
    </row>
    <row r="117" spans="3:6" s="215" customFormat="1" ht="15">
      <c r="C117" s="216"/>
      <c r="D117" s="216"/>
      <c r="E117" s="216"/>
      <c r="F117" s="216"/>
    </row>
    <row r="118" spans="3:6" s="215" customFormat="1" ht="15">
      <c r="C118" s="216"/>
      <c r="D118" s="216"/>
      <c r="E118" s="216"/>
      <c r="F118" s="216"/>
    </row>
    <row r="119" spans="3:6" s="215" customFormat="1" ht="15">
      <c r="C119" s="216"/>
      <c r="D119" s="216"/>
      <c r="E119" s="216"/>
      <c r="F119" s="216"/>
    </row>
    <row r="120" spans="3:6" s="215" customFormat="1" ht="15">
      <c r="C120" s="216"/>
      <c r="D120" s="216"/>
      <c r="E120" s="216"/>
      <c r="F120" s="216"/>
    </row>
    <row r="121" spans="3:6" s="215" customFormat="1" ht="15">
      <c r="C121" s="216"/>
      <c r="D121" s="216"/>
      <c r="E121" s="216"/>
      <c r="F121" s="216"/>
    </row>
    <row r="122" spans="3:6" s="215" customFormat="1" ht="15">
      <c r="C122" s="216"/>
      <c r="D122" s="216"/>
      <c r="E122" s="216"/>
      <c r="F122" s="216"/>
    </row>
    <row r="123" spans="3:6" s="215" customFormat="1" ht="15">
      <c r="C123" s="216"/>
      <c r="D123" s="216"/>
      <c r="E123" s="216"/>
      <c r="F123" s="216"/>
    </row>
    <row r="124" spans="3:6" s="215" customFormat="1" ht="15">
      <c r="C124" s="216"/>
      <c r="D124" s="216"/>
      <c r="E124" s="216"/>
      <c r="F124" s="216"/>
    </row>
    <row r="125" spans="3:6" s="215" customFormat="1" ht="15">
      <c r="C125" s="216"/>
      <c r="D125" s="216"/>
      <c r="E125" s="216"/>
      <c r="F125" s="216"/>
    </row>
    <row r="126" spans="3:6" s="215" customFormat="1" ht="15">
      <c r="C126" s="216"/>
      <c r="D126" s="216"/>
      <c r="E126" s="216"/>
      <c r="F126" s="216"/>
    </row>
    <row r="127" spans="3:6" s="215" customFormat="1" ht="15">
      <c r="C127" s="216"/>
      <c r="D127" s="216"/>
      <c r="E127" s="216"/>
      <c r="F127" s="216"/>
    </row>
    <row r="128" spans="3:6" s="215" customFormat="1" ht="15">
      <c r="C128" s="216"/>
      <c r="D128" s="216"/>
      <c r="E128" s="216"/>
      <c r="F128" s="216"/>
    </row>
    <row r="129" spans="3:6" s="215" customFormat="1" ht="15">
      <c r="C129" s="216"/>
      <c r="D129" s="216"/>
      <c r="E129" s="216"/>
      <c r="F129" s="216"/>
    </row>
    <row r="130" spans="3:6" s="215" customFormat="1" ht="15">
      <c r="C130" s="216"/>
      <c r="D130" s="216"/>
      <c r="E130" s="216"/>
      <c r="F130" s="216"/>
    </row>
    <row r="131" spans="3:6" s="215" customFormat="1" ht="15">
      <c r="C131" s="216"/>
      <c r="D131" s="216"/>
      <c r="E131" s="216"/>
      <c r="F131" s="216"/>
    </row>
    <row r="132" spans="3:6" s="215" customFormat="1" ht="15">
      <c r="C132" s="216"/>
      <c r="D132" s="216"/>
      <c r="E132" s="216"/>
      <c r="F132" s="216"/>
    </row>
    <row r="133" spans="3:6" s="215" customFormat="1" ht="15">
      <c r="C133" s="216"/>
      <c r="D133" s="216"/>
      <c r="E133" s="216"/>
      <c r="F133" s="216"/>
    </row>
    <row r="134" spans="3:6" s="215" customFormat="1" ht="15">
      <c r="C134" s="216"/>
      <c r="D134" s="216"/>
      <c r="E134" s="216"/>
      <c r="F134" s="216"/>
    </row>
    <row r="135" spans="3:6" s="215" customFormat="1" ht="15">
      <c r="C135" s="216"/>
      <c r="D135" s="216"/>
      <c r="E135" s="216"/>
      <c r="F135" s="216"/>
    </row>
    <row r="136" spans="3:6" s="215" customFormat="1" ht="15">
      <c r="C136" s="216"/>
      <c r="D136" s="216"/>
      <c r="E136" s="216"/>
      <c r="F136" s="216"/>
    </row>
    <row r="137" spans="3:6" s="215" customFormat="1" ht="15">
      <c r="C137" s="216"/>
      <c r="D137" s="216"/>
      <c r="E137" s="216"/>
      <c r="F137" s="216"/>
    </row>
    <row r="138" spans="3:6" s="215" customFormat="1" ht="15">
      <c r="C138" s="216"/>
      <c r="D138" s="216"/>
      <c r="E138" s="216"/>
      <c r="F138" s="216"/>
    </row>
    <row r="139" spans="3:6" s="215" customFormat="1" ht="15">
      <c r="C139" s="216"/>
      <c r="D139" s="216"/>
      <c r="E139" s="216"/>
      <c r="F139" s="216"/>
    </row>
    <row r="140" spans="3:6" s="215" customFormat="1" ht="15">
      <c r="C140" s="216"/>
      <c r="D140" s="216"/>
      <c r="E140" s="216"/>
      <c r="F140" s="216"/>
    </row>
    <row r="141" spans="3:6" s="215" customFormat="1" ht="15">
      <c r="C141" s="216"/>
      <c r="D141" s="216"/>
      <c r="E141" s="216"/>
      <c r="F141" s="216"/>
    </row>
    <row r="142" spans="3:6" s="215" customFormat="1" ht="15">
      <c r="C142" s="216"/>
      <c r="D142" s="216"/>
      <c r="E142" s="216"/>
      <c r="F142" s="216"/>
    </row>
    <row r="143" spans="3:6" s="215" customFormat="1" ht="15">
      <c r="C143" s="216"/>
      <c r="D143" s="216"/>
      <c r="E143" s="216"/>
      <c r="F143" s="216"/>
    </row>
    <row r="144" spans="3:6" s="215" customFormat="1" ht="15">
      <c r="C144" s="216"/>
      <c r="D144" s="216"/>
      <c r="E144" s="216"/>
      <c r="F144" s="216"/>
    </row>
    <row r="145" spans="3:6" s="215" customFormat="1" ht="15">
      <c r="C145" s="216"/>
      <c r="D145" s="216"/>
      <c r="E145" s="216"/>
      <c r="F145" s="216"/>
    </row>
    <row r="146" spans="3:6" s="215" customFormat="1" ht="15">
      <c r="C146" s="216"/>
      <c r="D146" s="216"/>
      <c r="E146" s="216"/>
      <c r="F146" s="216"/>
    </row>
    <row r="147" spans="3:6" s="215" customFormat="1" ht="15">
      <c r="C147" s="216"/>
      <c r="D147" s="216"/>
      <c r="E147" s="216"/>
      <c r="F147" s="216"/>
    </row>
    <row r="148" spans="3:6" s="215" customFormat="1" ht="15">
      <c r="C148" s="216"/>
      <c r="D148" s="216"/>
      <c r="E148" s="216"/>
      <c r="F148" s="216"/>
    </row>
    <row r="149" spans="3:6" s="215" customFormat="1" ht="15">
      <c r="C149" s="216"/>
      <c r="D149" s="216"/>
      <c r="E149" s="216"/>
      <c r="F149" s="216"/>
    </row>
    <row r="150" spans="3:6" s="215" customFormat="1" ht="15">
      <c r="C150" s="216"/>
      <c r="D150" s="216"/>
      <c r="E150" s="216"/>
      <c r="F150" s="216"/>
    </row>
    <row r="151" spans="3:6" s="215" customFormat="1" ht="15">
      <c r="C151" s="216"/>
      <c r="D151" s="216"/>
      <c r="E151" s="216"/>
      <c r="F151" s="216"/>
    </row>
    <row r="152" spans="3:6" s="215" customFormat="1" ht="15">
      <c r="C152" s="216"/>
      <c r="D152" s="216"/>
      <c r="E152" s="216"/>
      <c r="F152" s="216"/>
    </row>
    <row r="153" spans="3:6" s="215" customFormat="1" ht="15">
      <c r="C153" s="216"/>
      <c r="D153" s="216"/>
      <c r="E153" s="216"/>
      <c r="F153" s="216"/>
    </row>
    <row r="154" spans="3:6" s="215" customFormat="1" ht="15">
      <c r="C154" s="216"/>
      <c r="D154" s="216"/>
      <c r="E154" s="216"/>
      <c r="F154" s="216"/>
    </row>
    <row r="155" spans="3:6" s="215" customFormat="1" ht="15">
      <c r="C155" s="216"/>
      <c r="D155" s="216"/>
      <c r="E155" s="216"/>
      <c r="F155" s="216"/>
    </row>
    <row r="156" spans="3:6" s="215" customFormat="1" ht="15">
      <c r="C156" s="216"/>
      <c r="D156" s="216"/>
      <c r="E156" s="216"/>
      <c r="F156" s="216"/>
    </row>
    <row r="157" spans="3:6" s="215" customFormat="1" ht="15">
      <c r="C157" s="216"/>
      <c r="D157" s="216"/>
      <c r="E157" s="216"/>
      <c r="F157" s="216"/>
    </row>
    <row r="158" spans="3:6" s="215" customFormat="1" ht="15">
      <c r="C158" s="216"/>
      <c r="D158" s="216"/>
      <c r="E158" s="216"/>
      <c r="F158" s="216"/>
    </row>
    <row r="159" spans="3:6" s="215" customFormat="1" ht="15">
      <c r="C159" s="216"/>
      <c r="D159" s="216"/>
      <c r="E159" s="216"/>
      <c r="F159" s="216"/>
    </row>
    <row r="160" spans="3:6" s="215" customFormat="1" ht="15">
      <c r="C160" s="216"/>
      <c r="D160" s="216"/>
      <c r="E160" s="216"/>
      <c r="F160" s="216"/>
    </row>
    <row r="161" spans="3:6" s="215" customFormat="1" ht="15">
      <c r="C161" s="216"/>
      <c r="D161" s="216"/>
      <c r="E161" s="216"/>
      <c r="F161" s="216"/>
    </row>
    <row r="162" spans="3:6" s="215" customFormat="1" ht="15">
      <c r="C162" s="216"/>
      <c r="D162" s="216"/>
      <c r="E162" s="216"/>
      <c r="F162" s="216"/>
    </row>
    <row r="163" spans="3:6" s="215" customFormat="1" ht="15">
      <c r="C163" s="216"/>
      <c r="D163" s="216"/>
      <c r="E163" s="216"/>
      <c r="F163" s="216"/>
    </row>
    <row r="164" spans="3:6" s="215" customFormat="1" ht="15">
      <c r="C164" s="216"/>
      <c r="D164" s="216"/>
      <c r="E164" s="216"/>
      <c r="F164" s="216"/>
    </row>
    <row r="165" spans="3:6" s="215" customFormat="1" ht="15">
      <c r="C165" s="216"/>
      <c r="D165" s="216"/>
      <c r="E165" s="216"/>
      <c r="F165" s="216"/>
    </row>
    <row r="166" spans="3:6" s="215" customFormat="1" ht="15">
      <c r="C166" s="216"/>
      <c r="D166" s="216"/>
      <c r="E166" s="216"/>
      <c r="F166" s="216"/>
    </row>
    <row r="167" spans="3:6" s="215" customFormat="1" ht="15">
      <c r="C167" s="216"/>
      <c r="D167" s="216"/>
      <c r="E167" s="216"/>
      <c r="F167" s="216"/>
    </row>
    <row r="168" spans="3:6" s="215" customFormat="1" ht="15">
      <c r="C168" s="216"/>
      <c r="D168" s="216"/>
      <c r="E168" s="216"/>
      <c r="F168" s="216"/>
    </row>
    <row r="169" spans="3:6" s="215" customFormat="1" ht="15">
      <c r="C169" s="216"/>
      <c r="D169" s="216"/>
      <c r="E169" s="216"/>
      <c r="F169" s="216"/>
    </row>
    <row r="170" spans="3:6" s="215" customFormat="1" ht="15">
      <c r="C170" s="216"/>
      <c r="D170" s="216"/>
      <c r="E170" s="216"/>
      <c r="F170" s="216"/>
    </row>
    <row r="171" spans="3:6" s="215" customFormat="1" ht="15">
      <c r="C171" s="216"/>
      <c r="D171" s="216"/>
      <c r="E171" s="216"/>
      <c r="F171" s="216"/>
    </row>
    <row r="172" spans="3:6" s="215" customFormat="1" ht="15">
      <c r="C172" s="216"/>
      <c r="D172" s="216"/>
      <c r="E172" s="216"/>
      <c r="F172" s="216"/>
    </row>
    <row r="173" spans="3:6" s="215" customFormat="1" ht="15">
      <c r="C173" s="216"/>
      <c r="D173" s="216"/>
      <c r="E173" s="216"/>
      <c r="F173" s="216"/>
    </row>
    <row r="174" spans="3:6" s="215" customFormat="1" ht="15">
      <c r="C174" s="216"/>
      <c r="D174" s="216"/>
      <c r="E174" s="216"/>
      <c r="F174" s="216"/>
    </row>
    <row r="175" spans="3:6" s="215" customFormat="1" ht="15">
      <c r="C175" s="216"/>
      <c r="D175" s="216"/>
      <c r="E175" s="216"/>
      <c r="F175" s="216"/>
    </row>
    <row r="176" spans="3:6" s="215" customFormat="1" ht="15">
      <c r="C176" s="216"/>
      <c r="D176" s="216"/>
      <c r="E176" s="216"/>
      <c r="F176" s="216"/>
    </row>
    <row r="177" spans="3:6" s="215" customFormat="1" ht="15">
      <c r="C177" s="216"/>
      <c r="D177" s="216"/>
      <c r="E177" s="216"/>
      <c r="F177" s="216"/>
    </row>
    <row r="178" spans="3:6" s="215" customFormat="1" ht="15">
      <c r="C178" s="216"/>
      <c r="D178" s="216"/>
      <c r="E178" s="216"/>
      <c r="F178" s="216"/>
    </row>
    <row r="179" spans="3:6" s="215" customFormat="1" ht="15">
      <c r="C179" s="216"/>
      <c r="D179" s="216"/>
      <c r="E179" s="216"/>
      <c r="F179" s="216"/>
    </row>
    <row r="180" spans="3:6" s="215" customFormat="1" ht="15">
      <c r="C180" s="216"/>
      <c r="D180" s="216"/>
      <c r="E180" s="216"/>
      <c r="F180" s="216"/>
    </row>
    <row r="181" spans="3:6" s="215" customFormat="1" ht="15">
      <c r="C181" s="216"/>
      <c r="D181" s="216"/>
      <c r="E181" s="216"/>
      <c r="F181" s="216"/>
    </row>
    <row r="182" spans="3:6" s="215" customFormat="1" ht="15">
      <c r="C182" s="216"/>
      <c r="D182" s="216"/>
      <c r="E182" s="216"/>
      <c r="F182" s="216"/>
    </row>
    <row r="183" spans="3:6" s="215" customFormat="1" ht="15">
      <c r="C183" s="216"/>
      <c r="D183" s="216"/>
      <c r="E183" s="216"/>
      <c r="F183" s="216"/>
    </row>
    <row r="184" spans="3:6" s="215" customFormat="1" ht="15">
      <c r="C184" s="216"/>
      <c r="D184" s="216"/>
      <c r="E184" s="216"/>
      <c r="F184" s="216"/>
    </row>
    <row r="185" spans="3:6" s="215" customFormat="1" ht="15">
      <c r="C185" s="216"/>
      <c r="D185" s="216"/>
      <c r="E185" s="216"/>
      <c r="F185" s="216"/>
    </row>
    <row r="186" spans="3:6" s="215" customFormat="1" ht="15">
      <c r="C186" s="216"/>
      <c r="D186" s="216"/>
      <c r="E186" s="216"/>
      <c r="F186" s="216"/>
    </row>
    <row r="187" spans="3:6" s="215" customFormat="1" ht="15">
      <c r="C187" s="216"/>
      <c r="D187" s="216"/>
      <c r="E187" s="216"/>
      <c r="F187" s="216"/>
    </row>
    <row r="188" spans="3:6" s="215" customFormat="1" ht="15">
      <c r="C188" s="216"/>
      <c r="D188" s="216"/>
      <c r="E188" s="216"/>
      <c r="F188" s="216"/>
    </row>
    <row r="189" spans="3:6" s="215" customFormat="1" ht="15">
      <c r="C189" s="216"/>
      <c r="D189" s="216"/>
      <c r="E189" s="216"/>
      <c r="F189" s="216"/>
    </row>
    <row r="190" spans="3:6" s="215" customFormat="1" ht="15">
      <c r="C190" s="216"/>
      <c r="D190" s="216"/>
      <c r="E190" s="216"/>
      <c r="F190" s="216"/>
    </row>
    <row r="191" spans="3:6" s="215" customFormat="1" ht="15">
      <c r="C191" s="216"/>
      <c r="D191" s="216"/>
      <c r="E191" s="216"/>
      <c r="F191" s="216"/>
    </row>
    <row r="192" spans="3:6" s="215" customFormat="1" ht="15">
      <c r="C192" s="216"/>
      <c r="D192" s="216"/>
      <c r="E192" s="216"/>
      <c r="F192" s="216"/>
    </row>
    <row r="193" spans="3:6" s="215" customFormat="1" ht="15">
      <c r="C193" s="216"/>
      <c r="D193" s="216"/>
      <c r="E193" s="216"/>
      <c r="F193" s="216"/>
    </row>
    <row r="194" spans="3:6" s="215" customFormat="1" ht="15">
      <c r="C194" s="216"/>
      <c r="D194" s="216"/>
      <c r="E194" s="216"/>
      <c r="F194" s="216"/>
    </row>
    <row r="195" spans="3:6" s="215" customFormat="1" ht="15">
      <c r="C195" s="216"/>
      <c r="D195" s="216"/>
      <c r="E195" s="216"/>
      <c r="F195" s="216"/>
    </row>
    <row r="196" spans="3:6" s="215" customFormat="1" ht="15">
      <c r="C196" s="216"/>
      <c r="D196" s="216"/>
      <c r="E196" s="216"/>
      <c r="F196" s="216"/>
    </row>
    <row r="197" spans="3:6" s="215" customFormat="1" ht="15">
      <c r="C197" s="216"/>
      <c r="D197" s="216"/>
      <c r="E197" s="216"/>
      <c r="F197" s="216"/>
    </row>
    <row r="198" spans="3:6" s="215" customFormat="1" ht="15">
      <c r="C198" s="216"/>
      <c r="D198" s="216"/>
      <c r="E198" s="216"/>
      <c r="F198" s="216"/>
    </row>
    <row r="199" spans="3:6" s="215" customFormat="1" ht="15">
      <c r="C199" s="216"/>
      <c r="D199" s="216"/>
      <c r="E199" s="216"/>
      <c r="F199" s="216"/>
    </row>
    <row r="200" spans="3:6" s="215" customFormat="1" ht="15">
      <c r="C200" s="216"/>
      <c r="D200" s="216"/>
      <c r="E200" s="216"/>
      <c r="F200" s="216"/>
    </row>
    <row r="201" spans="3:6" s="215" customFormat="1" ht="15">
      <c r="C201" s="216"/>
      <c r="D201" s="216"/>
      <c r="E201" s="216"/>
      <c r="F201" s="216"/>
    </row>
    <row r="202" spans="3:6" s="215" customFormat="1" ht="15">
      <c r="C202" s="216"/>
      <c r="D202" s="216"/>
      <c r="E202" s="216"/>
      <c r="F202" s="216"/>
    </row>
    <row r="203" spans="3:6" s="215" customFormat="1" ht="15">
      <c r="C203" s="216"/>
      <c r="D203" s="216"/>
      <c r="E203" s="216"/>
      <c r="F203" s="216"/>
    </row>
    <row r="204" spans="3:6" s="215" customFormat="1" ht="15">
      <c r="C204" s="216"/>
      <c r="D204" s="216"/>
      <c r="E204" s="216"/>
      <c r="F204" s="216"/>
    </row>
    <row r="205" spans="3:6" s="215" customFormat="1" ht="15">
      <c r="C205" s="216"/>
      <c r="D205" s="216"/>
      <c r="E205" s="216"/>
      <c r="F205" s="216"/>
    </row>
    <row r="206" spans="3:6" s="215" customFormat="1" ht="15">
      <c r="C206" s="216"/>
      <c r="D206" s="216"/>
      <c r="E206" s="216"/>
      <c r="F206" s="216"/>
    </row>
    <row r="207" spans="3:6" s="215" customFormat="1" ht="15">
      <c r="C207" s="216"/>
      <c r="D207" s="216"/>
      <c r="E207" s="216"/>
      <c r="F207" s="216"/>
    </row>
    <row r="208" spans="3:6" s="215" customFormat="1" ht="15">
      <c r="C208" s="216"/>
      <c r="D208" s="216"/>
      <c r="E208" s="216"/>
      <c r="F208" s="216"/>
    </row>
    <row r="209" spans="3:6" s="215" customFormat="1" ht="15">
      <c r="C209" s="216"/>
      <c r="D209" s="216"/>
      <c r="E209" s="216"/>
      <c r="F209" s="216"/>
    </row>
    <row r="210" spans="3:6" s="215" customFormat="1" ht="15">
      <c r="C210" s="216"/>
      <c r="D210" s="216"/>
      <c r="E210" s="216"/>
      <c r="F210" s="216"/>
    </row>
    <row r="211" spans="3:6" s="215" customFormat="1" ht="15">
      <c r="C211" s="216"/>
      <c r="D211" s="216"/>
      <c r="E211" s="216"/>
      <c r="F211" s="216"/>
    </row>
    <row r="212" spans="3:6" s="215" customFormat="1" ht="15">
      <c r="C212" s="216"/>
      <c r="D212" s="216"/>
      <c r="E212" s="216"/>
      <c r="F212" s="216"/>
    </row>
    <row r="213" spans="3:6" s="215" customFormat="1" ht="15">
      <c r="C213" s="216"/>
      <c r="D213" s="216"/>
      <c r="E213" s="216"/>
      <c r="F213" s="216"/>
    </row>
    <row r="214" spans="3:6" s="215" customFormat="1" ht="15">
      <c r="C214" s="216"/>
      <c r="D214" s="216"/>
      <c r="E214" s="216"/>
      <c r="F214" s="216"/>
    </row>
    <row r="215" spans="3:6" s="215" customFormat="1" ht="15">
      <c r="C215" s="216"/>
      <c r="D215" s="216"/>
      <c r="E215" s="216"/>
      <c r="F215" s="216"/>
    </row>
    <row r="216" spans="3:6" s="215" customFormat="1" ht="15">
      <c r="C216" s="216"/>
      <c r="D216" s="216"/>
      <c r="E216" s="216"/>
      <c r="F216" s="216"/>
    </row>
    <row r="217" spans="3:6" s="215" customFormat="1" ht="15">
      <c r="C217" s="216"/>
      <c r="D217" s="216"/>
      <c r="E217" s="216"/>
      <c r="F217" s="216"/>
    </row>
    <row r="218" spans="3:6" s="215" customFormat="1" ht="15">
      <c r="C218" s="216"/>
      <c r="D218" s="216"/>
      <c r="E218" s="216"/>
      <c r="F218" s="216"/>
    </row>
    <row r="219" spans="3:6" s="215" customFormat="1" ht="15">
      <c r="C219" s="216"/>
      <c r="D219" s="216"/>
      <c r="E219" s="216"/>
      <c r="F219" s="216"/>
    </row>
    <row r="220" spans="3:6" s="215" customFormat="1" ht="15">
      <c r="C220" s="216"/>
      <c r="D220" s="216"/>
      <c r="E220" s="216"/>
      <c r="F220" s="216"/>
    </row>
    <row r="221" spans="3:6" s="215" customFormat="1" ht="15">
      <c r="C221" s="216"/>
      <c r="D221" s="216"/>
      <c r="E221" s="216"/>
      <c r="F221" s="216"/>
    </row>
    <row r="222" spans="3:6" s="215" customFormat="1" ht="15">
      <c r="C222" s="216"/>
      <c r="D222" s="216"/>
      <c r="E222" s="216"/>
      <c r="F222" s="216"/>
    </row>
    <row r="223" spans="3:6" s="215" customFormat="1" ht="15">
      <c r="C223" s="216"/>
      <c r="D223" s="216"/>
      <c r="E223" s="216"/>
      <c r="F223" s="216"/>
    </row>
    <row r="224" spans="3:6" s="215" customFormat="1" ht="15">
      <c r="C224" s="216"/>
      <c r="D224" s="216"/>
      <c r="E224" s="216"/>
      <c r="F224" s="216"/>
    </row>
    <row r="225" spans="3:6" s="215" customFormat="1" ht="15">
      <c r="C225" s="216"/>
      <c r="D225" s="216"/>
      <c r="E225" s="216"/>
      <c r="F225" s="216"/>
    </row>
    <row r="226" spans="3:6" s="215" customFormat="1" ht="15">
      <c r="C226" s="216"/>
      <c r="D226" s="216"/>
      <c r="E226" s="216"/>
      <c r="F226" s="216"/>
    </row>
    <row r="227" spans="3:6" s="215" customFormat="1" ht="15">
      <c r="C227" s="216"/>
      <c r="D227" s="216"/>
      <c r="E227" s="216"/>
      <c r="F227" s="216"/>
    </row>
    <row r="228" spans="3:6" s="215" customFormat="1" ht="15">
      <c r="C228" s="216"/>
      <c r="D228" s="216"/>
      <c r="E228" s="216"/>
      <c r="F228" s="216"/>
    </row>
    <row r="229" spans="3:6" s="215" customFormat="1" ht="15">
      <c r="C229" s="216"/>
      <c r="D229" s="216"/>
      <c r="E229" s="216"/>
      <c r="F229" s="216"/>
    </row>
    <row r="230" spans="3:6" s="215" customFormat="1" ht="15">
      <c r="C230" s="216"/>
      <c r="D230" s="216"/>
      <c r="E230" s="216"/>
      <c r="F230" s="216"/>
    </row>
    <row r="231" spans="3:6" s="215" customFormat="1" ht="15">
      <c r="C231" s="216"/>
      <c r="D231" s="216"/>
      <c r="E231" s="216"/>
      <c r="F231" s="216"/>
    </row>
    <row r="232" spans="3:6" s="215" customFormat="1" ht="15">
      <c r="C232" s="216"/>
      <c r="D232" s="216"/>
      <c r="E232" s="216"/>
      <c r="F232" s="216"/>
    </row>
    <row r="233" spans="3:6" s="215" customFormat="1" ht="15">
      <c r="C233" s="216"/>
      <c r="D233" s="216"/>
      <c r="E233" s="216"/>
      <c r="F233" s="216"/>
    </row>
    <row r="234" spans="3:6" s="215" customFormat="1" ht="15">
      <c r="C234" s="216"/>
      <c r="D234" s="216"/>
      <c r="E234" s="216"/>
      <c r="F234" s="216"/>
    </row>
    <row r="235" spans="3:6" s="215" customFormat="1" ht="15">
      <c r="C235" s="216"/>
      <c r="D235" s="216"/>
      <c r="E235" s="216"/>
      <c r="F235" s="216"/>
    </row>
    <row r="236" spans="3:6" s="215" customFormat="1" ht="15">
      <c r="C236" s="216"/>
      <c r="D236" s="216"/>
      <c r="E236" s="216"/>
      <c r="F236" s="216"/>
    </row>
    <row r="237" spans="3:6" s="215" customFormat="1" ht="15">
      <c r="C237" s="216"/>
      <c r="D237" s="216"/>
      <c r="E237" s="216"/>
      <c r="F237" s="216"/>
    </row>
    <row r="238" spans="3:6" s="215" customFormat="1" ht="15">
      <c r="C238" s="216"/>
      <c r="D238" s="216"/>
      <c r="E238" s="216"/>
      <c r="F238" s="216"/>
    </row>
    <row r="239" spans="3:6" s="215" customFormat="1" ht="15">
      <c r="C239" s="216"/>
      <c r="D239" s="216"/>
      <c r="E239" s="216"/>
      <c r="F239" s="216"/>
    </row>
    <row r="240" spans="3:6" s="215" customFormat="1" ht="15">
      <c r="C240" s="216"/>
      <c r="D240" s="216"/>
      <c r="E240" s="216"/>
      <c r="F240" s="216"/>
    </row>
    <row r="241" spans="3:6" s="215" customFormat="1" ht="15">
      <c r="C241" s="216"/>
      <c r="D241" s="216"/>
      <c r="E241" s="216"/>
      <c r="F241" s="216"/>
    </row>
    <row r="242" spans="3:6" s="215" customFormat="1" ht="15">
      <c r="C242" s="216"/>
      <c r="D242" s="216"/>
      <c r="E242" s="216"/>
      <c r="F242" s="216"/>
    </row>
    <row r="243" spans="3:6" s="215" customFormat="1" ht="15">
      <c r="C243" s="216"/>
      <c r="D243" s="216"/>
      <c r="E243" s="216"/>
      <c r="F243" s="216"/>
    </row>
    <row r="244" spans="3:6" s="215" customFormat="1" ht="15">
      <c r="C244" s="216"/>
      <c r="D244" s="216"/>
      <c r="E244" s="216"/>
      <c r="F244" s="216"/>
    </row>
    <row r="245" spans="3:6" s="215" customFormat="1" ht="15">
      <c r="C245" s="216"/>
      <c r="D245" s="216"/>
      <c r="E245" s="216"/>
      <c r="F245" s="216"/>
    </row>
    <row r="246" spans="3:6" s="215" customFormat="1" ht="15">
      <c r="C246" s="216"/>
      <c r="D246" s="216"/>
      <c r="E246" s="216"/>
      <c r="F246" s="216"/>
    </row>
    <row r="247" spans="3:6" s="215" customFormat="1" ht="15">
      <c r="C247" s="216"/>
      <c r="D247" s="216"/>
      <c r="E247" s="216"/>
      <c r="F247" s="216"/>
    </row>
    <row r="248" spans="3:6" s="215" customFormat="1" ht="15">
      <c r="C248" s="216"/>
      <c r="D248" s="216"/>
      <c r="E248" s="216"/>
      <c r="F248" s="216"/>
    </row>
  </sheetData>
  <sheetProtection algorithmName="SHA-512" hashValue="doK3wOv1GCOyNtZHj9pNv48KCRx0AxoCxEnqb7X+PBDLlozxwbkMXP+3kP3ucXyUDq05e7AA+cDSbErl+iXUlw==" saltValue="+eHwBN2A+hY3JrtRLkl5VQ==" spinCount="100000" sheet="1" objects="1" scenarios="1"/>
  <mergeCells count="6">
    <mergeCell ref="B5:B16"/>
    <mergeCell ref="B17:B28"/>
    <mergeCell ref="C2:J2"/>
    <mergeCell ref="E34:F34"/>
    <mergeCell ref="H34:I34"/>
    <mergeCell ref="E29:I29"/>
  </mergeCells>
  <conditionalFormatting sqref="G16:G28">
    <cfRule type="cellIs" priority="2" dxfId="0" operator="greaterThan">
      <formula>$E$31</formula>
    </cfRule>
  </conditionalFormatting>
  <conditionalFormatting sqref="J16:J28">
    <cfRule type="cellIs" priority="1" dxfId="0" operator="greaterThan">
      <formula>$H$31</formula>
    </cfRule>
  </conditionalFormatting>
  <printOptions horizontalCentered="1"/>
  <pageMargins left="0.2" right="0.2" top="0.25" bottom="0.2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B1:EC549"/>
  <sheetViews>
    <sheetView zoomScale="60" zoomScaleNormal="60" zoomScalePageLayoutView="55" workbookViewId="0" topLeftCell="C1">
      <pane xSplit="6" ySplit="5" topLeftCell="I6" activePane="bottomRight" state="frozen"/>
      <selection pane="topRight" activeCell="A1" sqref="A1"/>
      <selection pane="bottomLeft" activeCell="A1" sqref="A1"/>
      <selection pane="bottomRight" activeCell="H6" sqref="H6"/>
    </sheetView>
  </sheetViews>
  <sheetFormatPr defaultColWidth="8.8515625" defaultRowHeight="15"/>
  <cols>
    <col min="1" max="1" width="8.8515625" style="19" hidden="1" customWidth="1"/>
    <col min="2" max="2" width="3.7109375" style="19" hidden="1" customWidth="1"/>
    <col min="3" max="3" width="14.8515625" style="19" customWidth="1"/>
    <col min="4" max="4" width="23.28125" style="19" customWidth="1"/>
    <col min="5" max="5" width="13.00390625" style="28" customWidth="1"/>
    <col min="6" max="6" width="15.7109375" style="19" customWidth="1"/>
    <col min="7" max="7" width="14.140625" style="19" customWidth="1"/>
    <col min="8" max="8" width="14.421875" style="19" customWidth="1"/>
    <col min="9" max="9" width="9.421875" style="19" customWidth="1"/>
    <col min="10" max="10" width="10.28125" style="19" customWidth="1"/>
    <col min="11" max="11" width="10.140625" style="19" customWidth="1"/>
    <col min="12" max="12" width="11.00390625" style="19" customWidth="1"/>
    <col min="13" max="13" width="7.00390625" style="19" customWidth="1"/>
    <col min="14" max="15" width="7.00390625" style="19" bestFit="1" customWidth="1"/>
    <col min="16" max="16" width="9.00390625" style="19" customWidth="1"/>
    <col min="17" max="17" width="10.8515625" style="19" customWidth="1"/>
    <col min="18" max="18" width="10.7109375" style="19" customWidth="1"/>
    <col min="19" max="19" width="9.421875" style="19" bestFit="1" customWidth="1"/>
    <col min="20" max="20" width="8.00390625" style="19" bestFit="1" customWidth="1"/>
    <col min="21" max="22" width="10.140625" style="19" bestFit="1" customWidth="1"/>
    <col min="23" max="26" width="8.00390625" style="19" bestFit="1" customWidth="1"/>
    <col min="27" max="28" width="10.140625" style="19" bestFit="1" customWidth="1"/>
    <col min="29" max="30" width="7.00390625" style="19" bestFit="1" customWidth="1"/>
    <col min="31" max="31" width="9.421875" style="19" bestFit="1" customWidth="1"/>
    <col min="32" max="32" width="7.00390625" style="19" bestFit="1" customWidth="1"/>
    <col min="33" max="34" width="9.140625" style="19" bestFit="1" customWidth="1"/>
    <col min="35" max="36" width="7.00390625" style="19" bestFit="1" customWidth="1"/>
    <col min="37" max="37" width="10.140625" style="19" customWidth="1"/>
    <col min="38" max="38" width="7.00390625" style="19" bestFit="1" customWidth="1"/>
    <col min="39" max="39" width="8.7109375" style="19" customWidth="1"/>
    <col min="40" max="40" width="8.421875" style="19" customWidth="1"/>
    <col min="41" max="45" width="7.00390625" style="19" bestFit="1" customWidth="1"/>
    <col min="46" max="46" width="4.140625" style="19" bestFit="1" customWidth="1"/>
    <col min="47" max="47" width="7.00390625" style="19" bestFit="1" customWidth="1"/>
    <col min="48" max="48" width="4.140625" style="19" bestFit="1" customWidth="1"/>
    <col min="49" max="49" width="7.57421875" style="19" bestFit="1" customWidth="1"/>
    <col min="50" max="50" width="4.140625" style="19" bestFit="1" customWidth="1"/>
    <col min="51" max="51" width="9.8515625" style="19" bestFit="1" customWidth="1"/>
    <col min="52" max="53" width="7.00390625" style="19" bestFit="1" customWidth="1"/>
    <col min="54" max="54" width="17.140625" style="19" customWidth="1"/>
    <col min="55" max="55" width="17.7109375" style="19" customWidth="1"/>
    <col min="56" max="57" width="7.00390625" style="19" bestFit="1" customWidth="1"/>
    <col min="58" max="58" width="6.57421875" style="19" bestFit="1" customWidth="1"/>
    <col min="59" max="59" width="7.00390625" style="19" bestFit="1" customWidth="1"/>
    <col min="60" max="60" width="34.57421875" style="19" customWidth="1"/>
    <col min="61" max="61" width="15.57421875" style="19" customWidth="1"/>
    <col min="62" max="62" width="7.00390625" style="19" bestFit="1" customWidth="1"/>
    <col min="63" max="63" width="11.8515625" style="19" customWidth="1"/>
    <col min="64" max="64" width="19.28125" style="19" customWidth="1"/>
    <col min="65" max="65" width="18.7109375" style="19" customWidth="1"/>
    <col min="66" max="66" width="6.57421875" style="19" bestFit="1" customWidth="1"/>
    <col min="67" max="67" width="7.00390625" style="19" bestFit="1" customWidth="1"/>
    <col min="68" max="69" width="17.140625" style="19" customWidth="1"/>
    <col min="70" max="70" width="18.7109375" style="19" customWidth="1"/>
    <col min="71" max="71" width="7.00390625" style="19" bestFit="1" customWidth="1"/>
    <col min="72" max="72" width="6.140625" style="19" bestFit="1" customWidth="1"/>
    <col min="73" max="78" width="7.00390625" style="19" bestFit="1" customWidth="1"/>
    <col min="79" max="133" width="8.8515625" style="434" customWidth="1"/>
    <col min="134" max="16384" width="8.8515625" style="19" customWidth="1"/>
  </cols>
  <sheetData>
    <row r="1" spans="3:133" ht="37.5">
      <c r="C1" s="832" t="s">
        <v>419</v>
      </c>
      <c r="D1" s="832"/>
      <c r="E1" s="832"/>
      <c r="F1" s="832"/>
      <c r="G1" s="832"/>
      <c r="H1" s="832"/>
      <c r="I1" s="804" t="s">
        <v>420</v>
      </c>
      <c r="J1" s="804"/>
      <c r="K1" s="804"/>
      <c r="L1" s="804"/>
      <c r="M1" s="804"/>
      <c r="N1" s="804"/>
      <c r="O1" s="804"/>
      <c r="P1" s="434"/>
      <c r="Q1" s="434"/>
      <c r="R1" s="434"/>
      <c r="S1" s="434"/>
      <c r="T1" s="434"/>
      <c r="U1" s="434"/>
      <c r="V1" s="434"/>
      <c r="W1" s="434"/>
      <c r="X1" s="434"/>
      <c r="Y1" s="434"/>
      <c r="BR1" s="434"/>
      <c r="BS1" s="434"/>
      <c r="BT1" s="434"/>
      <c r="BU1" s="434"/>
      <c r="BV1" s="434"/>
      <c r="BW1" s="434"/>
      <c r="BX1" s="434"/>
      <c r="BY1" s="434"/>
      <c r="BZ1" s="434"/>
      <c r="DU1" s="19"/>
      <c r="DV1" s="19"/>
      <c r="DW1" s="19"/>
      <c r="DX1" s="19"/>
      <c r="DY1" s="19"/>
      <c r="DZ1" s="19"/>
      <c r="EA1" s="19"/>
      <c r="EB1" s="19"/>
      <c r="EC1" s="19"/>
    </row>
    <row r="2" spans="3:133" ht="37.5">
      <c r="C2" s="832" t="s">
        <v>421</v>
      </c>
      <c r="D2" s="832"/>
      <c r="E2" s="832"/>
      <c r="F2" s="832"/>
      <c r="G2" s="832"/>
      <c r="H2" s="832"/>
      <c r="I2" s="804" t="s">
        <v>422</v>
      </c>
      <c r="J2" s="804"/>
      <c r="K2" s="804"/>
      <c r="L2" s="804"/>
      <c r="M2" s="804"/>
      <c r="N2" s="804"/>
      <c r="O2" s="804"/>
      <c r="P2" s="434"/>
      <c r="Q2" s="434"/>
      <c r="R2" s="434"/>
      <c r="S2" s="434"/>
      <c r="T2" s="434"/>
      <c r="U2" s="434"/>
      <c r="V2" s="434"/>
      <c r="W2" s="434"/>
      <c r="X2" s="666"/>
      <c r="Y2" s="666"/>
      <c r="Z2" s="666"/>
      <c r="AA2" s="658"/>
      <c r="AB2" s="658"/>
      <c r="AC2" s="591"/>
      <c r="AD2" s="591"/>
      <c r="AE2" s="591"/>
      <c r="AF2" s="591"/>
      <c r="AG2" s="591"/>
      <c r="AH2" s="591"/>
      <c r="BU2" s="434"/>
      <c r="BV2" s="434"/>
      <c r="BW2" s="434"/>
      <c r="BX2" s="434"/>
      <c r="BY2" s="434"/>
      <c r="BZ2" s="434"/>
      <c r="DX2" s="19"/>
      <c r="DY2" s="19"/>
      <c r="DZ2" s="19"/>
      <c r="EA2" s="19"/>
      <c r="EB2" s="19"/>
      <c r="EC2" s="19"/>
    </row>
    <row r="3" spans="3:133" ht="9.75" customHeight="1">
      <c r="C3" s="668"/>
      <c r="D3" s="668"/>
      <c r="E3" s="668"/>
      <c r="F3" s="668"/>
      <c r="G3" s="668"/>
      <c r="H3" s="668"/>
      <c r="I3" s="590"/>
      <c r="J3" s="592"/>
      <c r="K3" s="592"/>
      <c r="L3" s="593"/>
      <c r="M3" s="666"/>
      <c r="N3" s="666"/>
      <c r="O3" s="666"/>
      <c r="P3" s="666"/>
      <c r="Q3" s="666"/>
      <c r="R3" s="666"/>
      <c r="S3" s="666"/>
      <c r="T3" s="666"/>
      <c r="U3" s="666"/>
      <c r="V3" s="666"/>
      <c r="W3" s="666"/>
      <c r="X3" s="666"/>
      <c r="Y3" s="666"/>
      <c r="Z3" s="666"/>
      <c r="AA3" s="658"/>
      <c r="AB3" s="658"/>
      <c r="AC3" s="591"/>
      <c r="AD3" s="591"/>
      <c r="AE3" s="591"/>
      <c r="AF3" s="591"/>
      <c r="AG3" s="591"/>
      <c r="AH3" s="591"/>
      <c r="BU3" s="434"/>
      <c r="BV3" s="434"/>
      <c r="BW3" s="434"/>
      <c r="BX3" s="434"/>
      <c r="BY3" s="434"/>
      <c r="BZ3" s="434"/>
      <c r="DX3" s="19"/>
      <c r="DY3" s="19"/>
      <c r="DZ3" s="19"/>
      <c r="EA3" s="19"/>
      <c r="EB3" s="19"/>
      <c r="EC3" s="19"/>
    </row>
    <row r="4" spans="3:133" ht="23.25" customHeight="1" thickBot="1">
      <c r="C4" s="669"/>
      <c r="D4" s="670" t="s">
        <v>423</v>
      </c>
      <c r="E4" s="671" t="s">
        <v>484</v>
      </c>
      <c r="F4" s="671"/>
      <c r="G4" s="670" t="s">
        <v>424</v>
      </c>
      <c r="H4" s="671" t="s">
        <v>486</v>
      </c>
      <c r="I4" s="666"/>
      <c r="J4" s="666"/>
      <c r="K4" s="666"/>
      <c r="L4" s="666"/>
      <c r="M4" s="666"/>
      <c r="N4" s="666"/>
      <c r="O4" s="666"/>
      <c r="P4" s="666"/>
      <c r="Q4" s="666"/>
      <c r="R4" s="666"/>
      <c r="S4" s="658"/>
      <c r="T4" s="658"/>
      <c r="U4" s="658"/>
      <c r="V4" s="658"/>
      <c r="W4" s="658"/>
      <c r="X4" s="658"/>
      <c r="Y4" s="658"/>
      <c r="Z4" s="658"/>
      <c r="AA4" s="658"/>
      <c r="AB4" s="658"/>
      <c r="AC4" s="591"/>
      <c r="AD4" s="591"/>
      <c r="AE4" s="591"/>
      <c r="AF4" s="591"/>
      <c r="AG4" s="591"/>
      <c r="AH4" s="591"/>
      <c r="BU4" s="434"/>
      <c r="BV4" s="434"/>
      <c r="BW4" s="434"/>
      <c r="BX4" s="434"/>
      <c r="BY4" s="434"/>
      <c r="BZ4" s="434"/>
      <c r="DX4" s="19"/>
      <c r="DY4" s="19"/>
      <c r="DZ4" s="19"/>
      <c r="EA4" s="19"/>
      <c r="EB4" s="19"/>
      <c r="EC4" s="19"/>
    </row>
    <row r="5" spans="4:133" ht="24" customHeight="1" thickBot="1">
      <c r="D5" s="670" t="s">
        <v>425</v>
      </c>
      <c r="E5" s="673" t="s">
        <v>485</v>
      </c>
      <c r="F5" s="673"/>
      <c r="G5" s="670" t="s">
        <v>426</v>
      </c>
      <c r="H5" s="672">
        <v>2024</v>
      </c>
      <c r="I5" s="590"/>
      <c r="J5" s="592"/>
      <c r="K5" s="592"/>
      <c r="L5" s="593"/>
      <c r="M5" s="658"/>
      <c r="N5" s="658"/>
      <c r="O5" s="658"/>
      <c r="P5" s="658"/>
      <c r="Q5" s="658"/>
      <c r="R5" s="658"/>
      <c r="S5" s="658"/>
      <c r="T5" s="658"/>
      <c r="U5" s="658"/>
      <c r="V5" s="658"/>
      <c r="W5" s="658"/>
      <c r="X5" s="658"/>
      <c r="Y5" s="658"/>
      <c r="Z5" s="658"/>
      <c r="AA5" s="658"/>
      <c r="AB5" s="658"/>
      <c r="AC5" s="591"/>
      <c r="AD5" s="591"/>
      <c r="AE5" s="591"/>
      <c r="AF5" s="591"/>
      <c r="AG5" s="591"/>
      <c r="AH5" s="591"/>
      <c r="BU5" s="434"/>
      <c r="BV5" s="434"/>
      <c r="BW5" s="434"/>
      <c r="BX5" s="434"/>
      <c r="BY5" s="434"/>
      <c r="BZ5" s="434"/>
      <c r="DX5" s="19"/>
      <c r="DY5" s="19"/>
      <c r="DZ5" s="19"/>
      <c r="EA5" s="19"/>
      <c r="EB5" s="19"/>
      <c r="EC5" s="19"/>
    </row>
    <row r="6" spans="3:133" ht="31.5" thickBot="1">
      <c r="C6" s="660" t="s">
        <v>427</v>
      </c>
      <c r="J6" s="591"/>
      <c r="K6" s="592"/>
      <c r="L6" s="591"/>
      <c r="M6" s="666"/>
      <c r="N6" s="666"/>
      <c r="O6" s="666"/>
      <c r="P6" s="666"/>
      <c r="Q6" s="666"/>
      <c r="R6" s="666"/>
      <c r="S6" s="666"/>
      <c r="T6" s="667"/>
      <c r="U6" s="667"/>
      <c r="V6" s="667"/>
      <c r="W6" s="667"/>
      <c r="X6" s="667"/>
      <c r="Y6" s="667"/>
      <c r="Z6" s="667"/>
      <c r="AA6" s="667"/>
      <c r="AB6" s="591"/>
      <c r="AC6" s="591"/>
      <c r="AD6" s="591"/>
      <c r="AE6" s="591"/>
      <c r="AF6" s="591"/>
      <c r="AG6" s="591"/>
      <c r="AH6" s="591"/>
      <c r="BU6" s="434"/>
      <c r="BV6" s="434"/>
      <c r="BW6" s="434"/>
      <c r="BX6" s="434"/>
      <c r="BY6" s="434"/>
      <c r="BZ6" s="434"/>
      <c r="DX6" s="19"/>
      <c r="DY6" s="19"/>
      <c r="DZ6" s="19"/>
      <c r="EA6" s="19"/>
      <c r="EB6" s="19"/>
      <c r="EC6" s="19"/>
    </row>
    <row r="7" spans="2:133" s="475" customFormat="1" ht="189" customHeight="1" thickBot="1">
      <c r="B7" s="461" t="s">
        <v>165</v>
      </c>
      <c r="C7" s="462" t="s">
        <v>166</v>
      </c>
      <c r="D7" s="462" t="s">
        <v>167</v>
      </c>
      <c r="E7" s="463" t="s">
        <v>168</v>
      </c>
      <c r="F7" s="464" t="s">
        <v>169</v>
      </c>
      <c r="G7" s="464" t="s">
        <v>170</v>
      </c>
      <c r="H7" s="464" t="s">
        <v>171</v>
      </c>
      <c r="I7" s="465" t="s">
        <v>172</v>
      </c>
      <c r="J7" s="466" t="s">
        <v>173</v>
      </c>
      <c r="K7" s="466" t="s">
        <v>174</v>
      </c>
      <c r="L7" s="466" t="s">
        <v>175</v>
      </c>
      <c r="M7" s="466" t="s">
        <v>176</v>
      </c>
      <c r="N7" s="466" t="s">
        <v>177</v>
      </c>
      <c r="O7" s="466" t="s">
        <v>178</v>
      </c>
      <c r="P7" s="467" t="s">
        <v>179</v>
      </c>
      <c r="Q7" s="465" t="s">
        <v>428</v>
      </c>
      <c r="R7" s="468" t="s">
        <v>429</v>
      </c>
      <c r="S7" s="466" t="s">
        <v>430</v>
      </c>
      <c r="T7" s="466" t="s">
        <v>431</v>
      </c>
      <c r="U7" s="430" t="s">
        <v>184</v>
      </c>
      <c r="V7" s="429" t="s">
        <v>185</v>
      </c>
      <c r="W7" s="465" t="s">
        <v>432</v>
      </c>
      <c r="X7" s="466" t="s">
        <v>433</v>
      </c>
      <c r="Y7" s="466" t="s">
        <v>434</v>
      </c>
      <c r="Z7" s="466" t="s">
        <v>435</v>
      </c>
      <c r="AA7" s="430" t="s">
        <v>186</v>
      </c>
      <c r="AB7" s="429" t="s">
        <v>187</v>
      </c>
      <c r="AC7" s="465" t="s">
        <v>188</v>
      </c>
      <c r="AD7" s="466" t="s">
        <v>189</v>
      </c>
      <c r="AE7" s="466" t="s">
        <v>190</v>
      </c>
      <c r="AF7" s="466" t="s">
        <v>191</v>
      </c>
      <c r="AG7" s="430" t="s">
        <v>46</v>
      </c>
      <c r="AH7" s="429" t="s">
        <v>47</v>
      </c>
      <c r="AI7" s="465" t="s">
        <v>192</v>
      </c>
      <c r="AJ7" s="466" t="s">
        <v>193</v>
      </c>
      <c r="AK7" s="466" t="s">
        <v>194</v>
      </c>
      <c r="AL7" s="466" t="s">
        <v>195</v>
      </c>
      <c r="AM7" s="428" t="s">
        <v>55</v>
      </c>
      <c r="AN7" s="429" t="s">
        <v>56</v>
      </c>
      <c r="AO7" s="465" t="s">
        <v>196</v>
      </c>
      <c r="AP7" s="467" t="s">
        <v>197</v>
      </c>
      <c r="AQ7" s="465" t="s">
        <v>198</v>
      </c>
      <c r="AR7" s="467" t="s">
        <v>199</v>
      </c>
      <c r="AS7" s="465" t="s">
        <v>200</v>
      </c>
      <c r="AT7" s="466" t="s">
        <v>67</v>
      </c>
      <c r="AU7" s="469" t="s">
        <v>201</v>
      </c>
      <c r="AV7" s="465" t="s">
        <v>71</v>
      </c>
      <c r="AW7" s="467" t="s">
        <v>73</v>
      </c>
      <c r="AX7" s="465" t="s">
        <v>75</v>
      </c>
      <c r="AY7" s="467" t="s">
        <v>202</v>
      </c>
      <c r="AZ7" s="465" t="s">
        <v>203</v>
      </c>
      <c r="BA7" s="466" t="s">
        <v>81</v>
      </c>
      <c r="BB7" s="466" t="s">
        <v>204</v>
      </c>
      <c r="BC7" s="466" t="s">
        <v>205</v>
      </c>
      <c r="BD7" s="467" t="s">
        <v>206</v>
      </c>
      <c r="BE7" s="465" t="s">
        <v>207</v>
      </c>
      <c r="BF7" s="428" t="s">
        <v>89</v>
      </c>
      <c r="BG7" s="466" t="s">
        <v>208</v>
      </c>
      <c r="BH7" s="470" t="s">
        <v>209</v>
      </c>
      <c r="BI7" s="467" t="s">
        <v>436</v>
      </c>
      <c r="BJ7" s="465" t="s">
        <v>210</v>
      </c>
      <c r="BK7" s="466" t="s">
        <v>211</v>
      </c>
      <c r="BL7" s="466" t="s">
        <v>212</v>
      </c>
      <c r="BM7" s="467" t="s">
        <v>213</v>
      </c>
      <c r="BN7" s="429" t="s">
        <v>437</v>
      </c>
      <c r="BO7" s="465" t="s">
        <v>214</v>
      </c>
      <c r="BP7" s="466" t="s">
        <v>215</v>
      </c>
      <c r="BQ7" s="466" t="s">
        <v>216</v>
      </c>
      <c r="BR7" s="466" t="s">
        <v>217</v>
      </c>
      <c r="BS7" s="467" t="s">
        <v>218</v>
      </c>
      <c r="BT7" s="471" t="s">
        <v>113</v>
      </c>
      <c r="BU7" s="466" t="s">
        <v>219</v>
      </c>
      <c r="BV7" s="466" t="s">
        <v>220</v>
      </c>
      <c r="BW7" s="466" t="s">
        <v>221</v>
      </c>
      <c r="BX7" s="467" t="s">
        <v>222</v>
      </c>
      <c r="BY7" s="465" t="s">
        <v>123</v>
      </c>
      <c r="BZ7" s="472" t="s">
        <v>125</v>
      </c>
      <c r="CA7" s="704" t="s">
        <v>223</v>
      </c>
      <c r="CB7" s="704" t="s">
        <v>224</v>
      </c>
      <c r="CC7" s="704" t="s">
        <v>225</v>
      </c>
      <c r="CD7" s="704" t="s">
        <v>226</v>
      </c>
      <c r="CE7" s="474"/>
      <c r="CF7" s="474"/>
      <c r="CG7" s="474"/>
      <c r="CH7" s="474"/>
      <c r="CI7" s="474"/>
      <c r="CJ7" s="474"/>
      <c r="CK7" s="474"/>
      <c r="CL7" s="474"/>
      <c r="CM7" s="474"/>
      <c r="CN7" s="474"/>
      <c r="CO7" s="474"/>
      <c r="CP7" s="474"/>
      <c r="CQ7" s="474"/>
      <c r="CR7" s="474"/>
      <c r="CS7" s="474"/>
      <c r="CT7" s="474"/>
      <c r="CU7" s="474"/>
      <c r="CV7" s="474"/>
      <c r="CW7" s="474"/>
      <c r="CX7" s="474"/>
      <c r="CY7" s="474"/>
      <c r="CZ7" s="474"/>
      <c r="DA7" s="474"/>
      <c r="DB7" s="474"/>
      <c r="DC7" s="474"/>
      <c r="DD7" s="474"/>
      <c r="DE7" s="474"/>
      <c r="DF7" s="474"/>
      <c r="DG7" s="474"/>
      <c r="DH7" s="474"/>
      <c r="DI7" s="474"/>
      <c r="DJ7" s="474"/>
      <c r="DK7" s="474"/>
      <c r="DL7" s="474"/>
      <c r="DM7" s="474"/>
      <c r="DN7" s="474"/>
      <c r="DO7" s="474"/>
      <c r="DP7" s="474"/>
      <c r="DQ7" s="474"/>
      <c r="DR7" s="474"/>
      <c r="DS7" s="474"/>
      <c r="DT7" s="474"/>
      <c r="DU7" s="474"/>
      <c r="DV7" s="474"/>
      <c r="DW7" s="474"/>
      <c r="DX7" s="474"/>
      <c r="DY7" s="474"/>
      <c r="DZ7" s="474"/>
      <c r="EA7" s="474"/>
      <c r="EB7" s="474"/>
      <c r="EC7" s="474"/>
    </row>
    <row r="8" spans="2:133" s="475" customFormat="1" ht="111" customHeight="1" hidden="1" thickBot="1">
      <c r="B8" s="476"/>
      <c r="C8" s="477"/>
      <c r="D8" s="477"/>
      <c r="E8" s="478"/>
      <c r="F8" s="479"/>
      <c r="G8" s="479"/>
      <c r="H8" s="479" t="s">
        <v>227</v>
      </c>
      <c r="I8" s="480">
        <v>46529</v>
      </c>
      <c r="J8" s="481">
        <v>50050</v>
      </c>
      <c r="K8" s="481"/>
      <c r="L8" s="481"/>
      <c r="M8" s="481">
        <v>50050</v>
      </c>
      <c r="N8" s="481">
        <v>80998</v>
      </c>
      <c r="O8" s="481">
        <v>10</v>
      </c>
      <c r="P8" s="482" t="s">
        <v>228</v>
      </c>
      <c r="Q8" s="661">
        <v>80082</v>
      </c>
      <c r="R8" s="662">
        <v>80082</v>
      </c>
      <c r="S8" s="663"/>
      <c r="T8" s="663">
        <v>80358</v>
      </c>
      <c r="U8" s="664"/>
      <c r="V8" s="665"/>
      <c r="W8" s="661">
        <v>81010</v>
      </c>
      <c r="X8" s="663">
        <v>81010</v>
      </c>
      <c r="Y8" s="663"/>
      <c r="Z8" s="663">
        <v>310</v>
      </c>
      <c r="AA8" s="664"/>
      <c r="AB8" s="665"/>
      <c r="AC8" s="661" t="s">
        <v>229</v>
      </c>
      <c r="AD8" s="663" t="s">
        <v>229</v>
      </c>
      <c r="AE8" s="663"/>
      <c r="AF8" s="663"/>
      <c r="AG8" s="663"/>
      <c r="AH8" s="665"/>
      <c r="AI8" s="661" t="s">
        <v>230</v>
      </c>
      <c r="AJ8" s="663" t="s">
        <v>230</v>
      </c>
      <c r="AK8" s="663"/>
      <c r="AL8" s="663">
        <v>81011</v>
      </c>
      <c r="AM8" s="663"/>
      <c r="AN8" s="665"/>
      <c r="AO8" s="480" t="s">
        <v>231</v>
      </c>
      <c r="AP8" s="482" t="s">
        <v>231</v>
      </c>
      <c r="AQ8" s="480" t="s">
        <v>232</v>
      </c>
      <c r="AR8" s="482" t="s">
        <v>232</v>
      </c>
      <c r="AS8" s="480" t="s">
        <v>233</v>
      </c>
      <c r="AT8" s="481"/>
      <c r="AU8" s="484" t="s">
        <v>233</v>
      </c>
      <c r="AV8" s="480"/>
      <c r="AW8" s="482">
        <v>51040</v>
      </c>
      <c r="AX8" s="480"/>
      <c r="AY8" s="482">
        <v>50060</v>
      </c>
      <c r="AZ8" s="480">
        <v>620</v>
      </c>
      <c r="BA8" s="483" t="s">
        <v>234</v>
      </c>
      <c r="BB8" s="481">
        <v>620</v>
      </c>
      <c r="BC8" s="481"/>
      <c r="BD8" s="482"/>
      <c r="BE8" s="480">
        <v>625</v>
      </c>
      <c r="BF8" s="483"/>
      <c r="BG8" s="481">
        <v>625</v>
      </c>
      <c r="BH8" s="485"/>
      <c r="BI8" s="482"/>
      <c r="BJ8" s="480"/>
      <c r="BK8" s="483"/>
      <c r="BL8" s="481"/>
      <c r="BM8" s="482"/>
      <c r="BN8" s="594"/>
      <c r="BO8" s="480">
        <v>665</v>
      </c>
      <c r="BP8" s="481" t="s">
        <v>235</v>
      </c>
      <c r="BQ8" s="481">
        <v>665</v>
      </c>
      <c r="BR8" s="481"/>
      <c r="BS8" s="482"/>
      <c r="BT8" s="486"/>
      <c r="BU8" s="481"/>
      <c r="BV8" s="481"/>
      <c r="BW8" s="481"/>
      <c r="BX8" s="482"/>
      <c r="BY8" s="486">
        <v>50050</v>
      </c>
      <c r="BZ8" s="487">
        <v>50050</v>
      </c>
      <c r="CA8" s="473"/>
      <c r="CB8" s="474"/>
      <c r="CC8" s="474"/>
      <c r="CD8" s="474"/>
      <c r="CE8" s="474"/>
      <c r="CF8" s="474"/>
      <c r="CG8" s="474"/>
      <c r="CH8" s="474"/>
      <c r="CI8" s="474"/>
      <c r="CJ8" s="474"/>
      <c r="CK8" s="474"/>
      <c r="CL8" s="474"/>
      <c r="CM8" s="474"/>
      <c r="CN8" s="474"/>
      <c r="CO8" s="474"/>
      <c r="CP8" s="474"/>
      <c r="CQ8" s="474"/>
      <c r="CR8" s="474"/>
      <c r="CS8" s="474"/>
      <c r="CT8" s="474"/>
      <c r="CU8" s="474"/>
      <c r="CV8" s="474"/>
      <c r="CW8" s="474"/>
      <c r="CX8" s="474"/>
      <c r="CY8" s="474"/>
      <c r="CZ8" s="474"/>
      <c r="DA8" s="474"/>
      <c r="DB8" s="474"/>
      <c r="DC8" s="474"/>
      <c r="DD8" s="474"/>
      <c r="DE8" s="474"/>
      <c r="DF8" s="474"/>
      <c r="DG8" s="474"/>
      <c r="DH8" s="474"/>
      <c r="DI8" s="474"/>
      <c r="DJ8" s="474"/>
      <c r="DK8" s="474"/>
      <c r="DL8" s="474"/>
      <c r="DM8" s="474"/>
      <c r="DN8" s="474"/>
      <c r="DO8" s="474"/>
      <c r="DP8" s="474"/>
      <c r="DQ8" s="474"/>
      <c r="DR8" s="474"/>
      <c r="DS8" s="474"/>
      <c r="DT8" s="474"/>
      <c r="DU8" s="474"/>
      <c r="DV8" s="474"/>
      <c r="DW8" s="474"/>
      <c r="DX8" s="474"/>
      <c r="DY8" s="474"/>
      <c r="DZ8" s="474"/>
      <c r="EA8" s="474"/>
      <c r="EB8" s="474"/>
      <c r="EC8" s="474"/>
    </row>
    <row r="9" spans="2:133" s="475" customFormat="1" ht="220.5" customHeight="1" hidden="1" thickBot="1">
      <c r="B9" s="488" t="s">
        <v>165</v>
      </c>
      <c r="C9" s="489" t="s">
        <v>236</v>
      </c>
      <c r="D9" s="489" t="s">
        <v>237</v>
      </c>
      <c r="E9" s="487" t="s">
        <v>238</v>
      </c>
      <c r="F9" s="489" t="s">
        <v>239</v>
      </c>
      <c r="G9" s="489" t="s">
        <v>240</v>
      </c>
      <c r="H9" s="600" t="s">
        <v>241</v>
      </c>
      <c r="I9" s="495" t="s">
        <v>242</v>
      </c>
      <c r="J9" s="497" t="s">
        <v>243</v>
      </c>
      <c r="K9" s="497" t="s">
        <v>244</v>
      </c>
      <c r="L9" s="497" t="s">
        <v>245</v>
      </c>
      <c r="M9" s="497" t="s">
        <v>246</v>
      </c>
      <c r="N9" s="497" t="s">
        <v>247</v>
      </c>
      <c r="O9" s="497" t="s">
        <v>248</v>
      </c>
      <c r="P9" s="498" t="s">
        <v>249</v>
      </c>
      <c r="Q9" s="14" t="s">
        <v>250</v>
      </c>
      <c r="R9" s="17" t="s">
        <v>251</v>
      </c>
      <c r="S9" s="432" t="s">
        <v>252</v>
      </c>
      <c r="T9" s="428" t="s">
        <v>253</v>
      </c>
      <c r="U9" s="428" t="s">
        <v>254</v>
      </c>
      <c r="V9" s="429" t="s">
        <v>255</v>
      </c>
      <c r="W9" s="4" t="s">
        <v>256</v>
      </c>
      <c r="X9" s="428" t="s">
        <v>257</v>
      </c>
      <c r="Y9" s="428" t="s">
        <v>258</v>
      </c>
      <c r="Z9" s="428" t="s">
        <v>259</v>
      </c>
      <c r="AA9" s="428" t="s">
        <v>260</v>
      </c>
      <c r="AB9" s="429" t="s">
        <v>261</v>
      </c>
      <c r="AC9" s="4" t="s">
        <v>262</v>
      </c>
      <c r="AD9" s="428" t="s">
        <v>263</v>
      </c>
      <c r="AE9" s="428" t="s">
        <v>264</v>
      </c>
      <c r="AF9" s="428" t="s">
        <v>265</v>
      </c>
      <c r="AG9" s="428" t="s">
        <v>266</v>
      </c>
      <c r="AH9" s="429" t="s">
        <v>267</v>
      </c>
      <c r="AI9" s="4" t="s">
        <v>268</v>
      </c>
      <c r="AJ9" s="428" t="s">
        <v>269</v>
      </c>
      <c r="AK9" s="428" t="s">
        <v>270</v>
      </c>
      <c r="AL9" s="428" t="s">
        <v>271</v>
      </c>
      <c r="AM9" s="428" t="s">
        <v>272</v>
      </c>
      <c r="AN9" s="429" t="s">
        <v>273</v>
      </c>
      <c r="AO9" s="495" t="s">
        <v>274</v>
      </c>
      <c r="AP9" s="498" t="s">
        <v>275</v>
      </c>
      <c r="AQ9" s="601" t="s">
        <v>276</v>
      </c>
      <c r="AR9" s="602" t="s">
        <v>277</v>
      </c>
      <c r="AS9" s="495" t="s">
        <v>278</v>
      </c>
      <c r="AT9" s="497" t="s">
        <v>279</v>
      </c>
      <c r="AU9" s="603" t="s">
        <v>280</v>
      </c>
      <c r="AV9" s="495" t="s">
        <v>281</v>
      </c>
      <c r="AW9" s="498" t="s">
        <v>282</v>
      </c>
      <c r="AX9" s="495" t="s">
        <v>283</v>
      </c>
      <c r="AY9" s="498" t="s">
        <v>284</v>
      </c>
      <c r="AZ9" s="495" t="s">
        <v>285</v>
      </c>
      <c r="BA9" s="496" t="s">
        <v>286</v>
      </c>
      <c r="BB9" s="497" t="s">
        <v>287</v>
      </c>
      <c r="BC9" s="497" t="s">
        <v>288</v>
      </c>
      <c r="BD9" s="498" t="s">
        <v>289</v>
      </c>
      <c r="BE9" s="495" t="s">
        <v>290</v>
      </c>
      <c r="BF9" s="496"/>
      <c r="BG9" s="497" t="s">
        <v>291</v>
      </c>
      <c r="BH9" s="604" t="s">
        <v>292</v>
      </c>
      <c r="BI9" s="498" t="s">
        <v>293</v>
      </c>
      <c r="BJ9" s="495" t="s">
        <v>294</v>
      </c>
      <c r="BK9" s="496" t="s">
        <v>295</v>
      </c>
      <c r="BL9" s="497" t="s">
        <v>296</v>
      </c>
      <c r="BM9" s="498" t="s">
        <v>297</v>
      </c>
      <c r="BN9" s="596"/>
      <c r="BO9" s="495" t="s">
        <v>298</v>
      </c>
      <c r="BP9" s="497" t="s">
        <v>299</v>
      </c>
      <c r="BQ9" s="497" t="s">
        <v>300</v>
      </c>
      <c r="BR9" s="497" t="s">
        <v>301</v>
      </c>
      <c r="BS9" s="498" t="s">
        <v>302</v>
      </c>
      <c r="BT9" s="605" t="s">
        <v>303</v>
      </c>
      <c r="BU9" s="497" t="s">
        <v>304</v>
      </c>
      <c r="BV9" s="497" t="s">
        <v>305</v>
      </c>
      <c r="BW9" s="497" t="s">
        <v>306</v>
      </c>
      <c r="BX9" s="498" t="s">
        <v>307</v>
      </c>
      <c r="BY9" s="605" t="s">
        <v>308</v>
      </c>
      <c r="BZ9" s="600" t="s">
        <v>309</v>
      </c>
      <c r="CA9" s="473"/>
      <c r="CB9" s="474"/>
      <c r="CC9" s="474"/>
      <c r="CD9" s="474"/>
      <c r="CE9" s="474"/>
      <c r="CF9" s="474"/>
      <c r="CG9" s="474"/>
      <c r="CH9" s="474"/>
      <c r="CI9" s="474"/>
      <c r="CJ9" s="474"/>
      <c r="CK9" s="474"/>
      <c r="CL9" s="474"/>
      <c r="CM9" s="474"/>
      <c r="CN9" s="474"/>
      <c r="CO9" s="474"/>
      <c r="CP9" s="474"/>
      <c r="CQ9" s="474"/>
      <c r="CR9" s="474"/>
      <c r="CS9" s="474"/>
      <c r="CT9" s="474"/>
      <c r="CU9" s="474"/>
      <c r="CV9" s="474"/>
      <c r="CW9" s="474"/>
      <c r="CX9" s="474"/>
      <c r="CY9" s="474"/>
      <c r="CZ9" s="474"/>
      <c r="DA9" s="474"/>
      <c r="DB9" s="474"/>
      <c r="DC9" s="474"/>
      <c r="DD9" s="474"/>
      <c r="DE9" s="474"/>
      <c r="DF9" s="474"/>
      <c r="DG9" s="474"/>
      <c r="DH9" s="474"/>
      <c r="DI9" s="474"/>
      <c r="DJ9" s="474"/>
      <c r="DK9" s="474"/>
      <c r="DL9" s="474"/>
      <c r="DM9" s="474"/>
      <c r="DN9" s="474"/>
      <c r="DO9" s="474"/>
      <c r="DP9" s="474"/>
      <c r="DQ9" s="474"/>
      <c r="DR9" s="474"/>
      <c r="DS9" s="474"/>
      <c r="DT9" s="474"/>
      <c r="DU9" s="474"/>
      <c r="DV9" s="474"/>
      <c r="DW9" s="474"/>
      <c r="DX9" s="474"/>
      <c r="DY9" s="474"/>
      <c r="DZ9" s="474"/>
      <c r="EA9" s="474"/>
      <c r="EB9" s="474"/>
      <c r="EC9" s="474"/>
    </row>
    <row r="10" spans="2:133" s="505" customFormat="1" ht="21" customHeight="1" thickBot="1">
      <c r="B10" s="476"/>
      <c r="C10" s="612" t="str">
        <f>E5</f>
        <v>TN0060186</v>
      </c>
      <c r="D10" s="614" t="s">
        <v>438</v>
      </c>
      <c r="E10" s="615" t="s">
        <v>439</v>
      </c>
      <c r="F10" s="612">
        <f>H5</f>
        <v>2024</v>
      </c>
      <c r="G10" s="613"/>
      <c r="H10" s="500"/>
      <c r="I10" s="610"/>
      <c r="J10" s="611"/>
      <c r="K10" s="611"/>
      <c r="L10" s="611"/>
      <c r="M10" s="611"/>
      <c r="N10" s="549"/>
      <c r="O10" s="549"/>
      <c r="P10" s="547"/>
      <c r="Q10" s="548"/>
      <c r="R10" s="549"/>
      <c r="S10" s="550"/>
      <c r="T10" s="550"/>
      <c r="U10" s="616"/>
      <c r="V10" s="551"/>
      <c r="W10" s="548"/>
      <c r="X10" s="549"/>
      <c r="Y10" s="550"/>
      <c r="Z10" s="619"/>
      <c r="AA10" s="620"/>
      <c r="AB10" s="552"/>
      <c r="AC10" s="548"/>
      <c r="AD10" s="549"/>
      <c r="AE10" s="550"/>
      <c r="AF10" s="550"/>
      <c r="AG10" s="550"/>
      <c r="AH10" s="551"/>
      <c r="AI10" s="548"/>
      <c r="AJ10" s="549"/>
      <c r="AK10" s="550"/>
      <c r="AL10" s="550"/>
      <c r="AM10" s="550"/>
      <c r="AN10" s="551"/>
      <c r="AO10" s="548"/>
      <c r="AP10" s="547"/>
      <c r="AQ10" s="548"/>
      <c r="AR10" s="547"/>
      <c r="AS10" s="548"/>
      <c r="AT10" s="553"/>
      <c r="AU10" s="554"/>
      <c r="AV10" s="555"/>
      <c r="AW10" s="547"/>
      <c r="AX10" s="555"/>
      <c r="AY10" s="556"/>
      <c r="AZ10" s="548"/>
      <c r="BA10" s="550"/>
      <c r="BB10" s="549"/>
      <c r="BC10" s="550"/>
      <c r="BD10" s="552"/>
      <c r="BE10" s="548"/>
      <c r="BF10" s="549"/>
      <c r="BG10" s="549"/>
      <c r="BH10" s="550"/>
      <c r="BI10" s="557"/>
      <c r="BJ10" s="548"/>
      <c r="BK10" s="550"/>
      <c r="BL10" s="549"/>
      <c r="BM10" s="551"/>
      <c r="BN10" s="557"/>
      <c r="BO10" s="548"/>
      <c r="BP10" s="550"/>
      <c r="BQ10" s="549"/>
      <c r="BR10" s="550"/>
      <c r="BS10" s="552"/>
      <c r="BT10" s="502"/>
      <c r="BU10" s="550"/>
      <c r="BV10" s="550"/>
      <c r="BW10" s="550"/>
      <c r="BX10" s="551"/>
      <c r="BY10" s="558"/>
      <c r="BZ10" s="558"/>
      <c r="CA10" s="558"/>
      <c r="CB10" s="558"/>
      <c r="CC10" s="558"/>
      <c r="CD10" s="558"/>
      <c r="CE10" s="504"/>
      <c r="CF10" s="504"/>
      <c r="CG10" s="504"/>
      <c r="CH10" s="504"/>
      <c r="CI10" s="504"/>
      <c r="CJ10" s="504"/>
      <c r="CK10" s="504"/>
      <c r="CL10" s="504"/>
      <c r="CM10" s="504"/>
      <c r="CN10" s="504"/>
      <c r="CO10" s="504"/>
      <c r="CP10" s="504"/>
      <c r="CQ10" s="504"/>
      <c r="CR10" s="504"/>
      <c r="CS10" s="504"/>
      <c r="CT10" s="504"/>
      <c r="CU10" s="504"/>
      <c r="CV10" s="504"/>
      <c r="CW10" s="504"/>
      <c r="CX10" s="504"/>
      <c r="CY10" s="504"/>
      <c r="CZ10" s="504"/>
      <c r="DA10" s="504"/>
      <c r="DB10" s="504"/>
      <c r="DC10" s="504"/>
      <c r="DD10" s="504"/>
      <c r="DE10" s="504"/>
      <c r="DF10" s="504"/>
      <c r="DG10" s="504"/>
      <c r="DH10" s="504"/>
      <c r="DI10" s="504"/>
      <c r="DJ10" s="504"/>
      <c r="DK10" s="504"/>
      <c r="DL10" s="504"/>
      <c r="DM10" s="504"/>
      <c r="DN10" s="504"/>
      <c r="DO10" s="504"/>
      <c r="DP10" s="504"/>
      <c r="DQ10" s="504"/>
      <c r="DR10" s="504"/>
      <c r="DS10" s="504"/>
      <c r="DT10" s="504"/>
      <c r="DU10" s="504"/>
      <c r="DV10" s="504"/>
      <c r="DW10" s="504"/>
      <c r="DX10" s="504"/>
      <c r="DY10" s="504"/>
      <c r="DZ10" s="504"/>
      <c r="EA10" s="504"/>
      <c r="EB10" s="504"/>
      <c r="EC10" s="504"/>
    </row>
    <row r="11" spans="2:133" s="475" customFormat="1" ht="21" customHeight="1">
      <c r="B11" s="474"/>
      <c r="C11" s="506"/>
      <c r="D11" s="506"/>
      <c r="E11" s="506"/>
      <c r="F11" s="820" t="s">
        <v>316</v>
      </c>
      <c r="G11" s="821"/>
      <c r="H11" s="822"/>
      <c r="I11" s="606"/>
      <c r="J11" s="607"/>
      <c r="K11" s="607"/>
      <c r="L11" s="608"/>
      <c r="M11" s="608"/>
      <c r="N11" s="609"/>
      <c r="O11" s="609"/>
      <c r="P11" s="507">
        <v>999</v>
      </c>
      <c r="Q11" s="624"/>
      <c r="R11" s="625">
        <v>46</v>
      </c>
      <c r="S11" s="625">
        <v>9999</v>
      </c>
      <c r="T11" s="626"/>
      <c r="U11" s="652"/>
      <c r="V11" s="627"/>
      <c r="W11" s="624"/>
      <c r="X11" s="625"/>
      <c r="Y11" s="625">
        <v>9999</v>
      </c>
      <c r="Z11" s="628"/>
      <c r="AA11" s="652"/>
      <c r="AB11" s="627"/>
      <c r="AC11" s="624"/>
      <c r="AD11" s="625">
        <v>5</v>
      </c>
      <c r="AE11" s="625">
        <v>9999</v>
      </c>
      <c r="AF11" s="626"/>
      <c r="AG11" s="626"/>
      <c r="AH11" s="629"/>
      <c r="AI11" s="624"/>
      <c r="AJ11" s="625">
        <v>45</v>
      </c>
      <c r="AK11" s="625">
        <v>9999</v>
      </c>
      <c r="AL11" s="626"/>
      <c r="AM11" s="652"/>
      <c r="AN11" s="627"/>
      <c r="AO11" s="624"/>
      <c r="AP11" s="629"/>
      <c r="AQ11" s="630"/>
      <c r="AR11" s="631">
        <v>9</v>
      </c>
      <c r="AS11" s="624"/>
      <c r="AT11" s="632"/>
      <c r="AU11" s="631">
        <v>1</v>
      </c>
      <c r="AV11" s="624"/>
      <c r="AW11" s="631">
        <v>941</v>
      </c>
      <c r="AX11" s="624"/>
      <c r="AY11" s="633"/>
      <c r="AZ11" s="624"/>
      <c r="BA11" s="634"/>
      <c r="BB11" s="635"/>
      <c r="BC11" s="636"/>
      <c r="BD11" s="637"/>
      <c r="BE11" s="624"/>
      <c r="BF11" s="632"/>
      <c r="BG11" s="640"/>
      <c r="BH11" s="638"/>
      <c r="BI11" s="637"/>
      <c r="BJ11" s="624"/>
      <c r="BK11" s="634"/>
      <c r="BL11" s="635">
        <v>9999</v>
      </c>
      <c r="BM11" s="636">
        <v>9999</v>
      </c>
      <c r="BN11" s="655"/>
      <c r="BO11" s="639"/>
      <c r="BP11" s="640"/>
      <c r="BQ11" s="635">
        <v>9999</v>
      </c>
      <c r="BR11" s="636">
        <v>9999</v>
      </c>
      <c r="BS11" s="637"/>
      <c r="BT11" s="641"/>
      <c r="BU11" s="626"/>
      <c r="BV11" s="626"/>
      <c r="BW11" s="626"/>
      <c r="BX11" s="629"/>
      <c r="BY11" s="642"/>
      <c r="BZ11" s="642"/>
      <c r="CA11" s="642"/>
      <c r="CB11" s="712"/>
      <c r="CC11" s="642"/>
      <c r="CD11" s="712"/>
      <c r="CE11" s="474"/>
      <c r="CF11" s="474"/>
      <c r="CG11" s="474"/>
      <c r="CH11" s="474"/>
      <c r="CI11" s="474"/>
      <c r="CJ11" s="474"/>
      <c r="CK11" s="474"/>
      <c r="CL11" s="474"/>
      <c r="CM11" s="474"/>
      <c r="CN11" s="474"/>
      <c r="CO11" s="474"/>
      <c r="CP11" s="474"/>
      <c r="CQ11" s="474"/>
      <c r="CR11" s="474"/>
      <c r="CS11" s="474"/>
      <c r="CT11" s="474"/>
      <c r="CU11" s="474"/>
      <c r="CV11" s="474"/>
      <c r="CW11" s="474"/>
      <c r="CX11" s="474"/>
      <c r="CY11" s="474"/>
      <c r="CZ11" s="474"/>
      <c r="DA11" s="474"/>
      <c r="DB11" s="474"/>
      <c r="DC11" s="474"/>
      <c r="DD11" s="474"/>
      <c r="DE11" s="474"/>
      <c r="DF11" s="474"/>
      <c r="DG11" s="474"/>
      <c r="DH11" s="474"/>
      <c r="DI11" s="474"/>
      <c r="DJ11" s="474"/>
      <c r="DK11" s="474"/>
      <c r="DL11" s="474"/>
      <c r="DM11" s="474"/>
      <c r="DN11" s="474"/>
      <c r="DO11" s="474"/>
      <c r="DP11" s="474"/>
      <c r="DQ11" s="474"/>
      <c r="DR11" s="474"/>
      <c r="DS11" s="474"/>
      <c r="DT11" s="474"/>
      <c r="DU11" s="474"/>
      <c r="DV11" s="474"/>
      <c r="DW11" s="474"/>
      <c r="DX11" s="474"/>
      <c r="DY11" s="474"/>
      <c r="DZ11" s="474"/>
      <c r="EA11" s="474"/>
      <c r="EB11" s="474"/>
      <c r="EC11" s="474"/>
    </row>
    <row r="12" spans="2:133" s="475" customFormat="1" ht="21" customHeight="1" thickBot="1">
      <c r="B12" s="474"/>
      <c r="C12" s="506"/>
      <c r="D12" s="506"/>
      <c r="E12" s="506"/>
      <c r="F12" s="823" t="s">
        <v>317</v>
      </c>
      <c r="G12" s="824"/>
      <c r="H12" s="825"/>
      <c r="I12" s="508"/>
      <c r="J12" s="509"/>
      <c r="K12" s="509"/>
      <c r="L12" s="510"/>
      <c r="M12" s="510"/>
      <c r="N12" s="511"/>
      <c r="O12" s="512"/>
      <c r="P12" s="513"/>
      <c r="Q12" s="514"/>
      <c r="R12" s="503"/>
      <c r="S12" s="503"/>
      <c r="T12" s="618">
        <v>40</v>
      </c>
      <c r="U12" s="512"/>
      <c r="V12" s="513"/>
      <c r="W12" s="514"/>
      <c r="X12" s="503"/>
      <c r="Y12" s="503"/>
      <c r="Z12" s="618">
        <v>40</v>
      </c>
      <c r="AA12" s="512"/>
      <c r="AB12" s="513"/>
      <c r="AC12" s="514"/>
      <c r="AD12" s="503"/>
      <c r="AE12" s="503"/>
      <c r="AF12" s="618">
        <v>40</v>
      </c>
      <c r="AG12" s="512"/>
      <c r="AH12" s="513"/>
      <c r="AI12" s="514"/>
      <c r="AJ12" s="503"/>
      <c r="AK12" s="503"/>
      <c r="AL12" s="618">
        <v>40</v>
      </c>
      <c r="AM12" s="512"/>
      <c r="AN12" s="513"/>
      <c r="AO12" s="514"/>
      <c r="AP12" s="515">
        <v>6</v>
      </c>
      <c r="AQ12" s="516"/>
      <c r="AR12" s="515">
        <v>6</v>
      </c>
      <c r="AS12" s="514"/>
      <c r="AT12" s="503"/>
      <c r="AU12" s="517"/>
      <c r="AV12" s="514"/>
      <c r="AW12" s="517"/>
      <c r="AX12" s="514"/>
      <c r="AY12" s="518"/>
      <c r="AZ12" s="514"/>
      <c r="BA12" s="519"/>
      <c r="BB12" s="520"/>
      <c r="BC12" s="521"/>
      <c r="BD12" s="522"/>
      <c r="BE12" s="514"/>
      <c r="BF12" s="503"/>
      <c r="BG12" s="525"/>
      <c r="BH12" s="523"/>
      <c r="BI12" s="522"/>
      <c r="BJ12" s="514"/>
      <c r="BK12" s="519"/>
      <c r="BL12" s="520"/>
      <c r="BM12" s="521"/>
      <c r="BN12" s="515"/>
      <c r="BO12" s="524"/>
      <c r="BP12" s="525"/>
      <c r="BQ12" s="520"/>
      <c r="BR12" s="521"/>
      <c r="BS12" s="522"/>
      <c r="BT12" s="526"/>
      <c r="BU12" s="527"/>
      <c r="BV12" s="527"/>
      <c r="BW12" s="527"/>
      <c r="BX12" s="528"/>
      <c r="BY12" s="529"/>
      <c r="BZ12" s="529"/>
      <c r="CA12" s="529"/>
      <c r="CB12" s="529"/>
      <c r="CC12" s="529"/>
      <c r="CD12" s="529"/>
      <c r="CE12" s="474"/>
      <c r="CF12" s="474"/>
      <c r="CG12" s="474"/>
      <c r="CH12" s="474"/>
      <c r="CI12" s="474"/>
      <c r="CJ12" s="474"/>
      <c r="CK12" s="474"/>
      <c r="CL12" s="474"/>
      <c r="CM12" s="474"/>
      <c r="CN12" s="474"/>
      <c r="CO12" s="474"/>
      <c r="CP12" s="474"/>
      <c r="CQ12" s="474"/>
      <c r="CR12" s="474"/>
      <c r="CS12" s="474"/>
      <c r="CT12" s="474"/>
      <c r="CU12" s="474"/>
      <c r="CV12" s="474"/>
      <c r="CW12" s="474"/>
      <c r="CX12" s="474"/>
      <c r="CY12" s="474"/>
      <c r="CZ12" s="474"/>
      <c r="DA12" s="474"/>
      <c r="DB12" s="474"/>
      <c r="DC12" s="474"/>
      <c r="DD12" s="474"/>
      <c r="DE12" s="474"/>
      <c r="DF12" s="474"/>
      <c r="DG12" s="474"/>
      <c r="DH12" s="474"/>
      <c r="DI12" s="474"/>
      <c r="DJ12" s="474"/>
      <c r="DK12" s="474"/>
      <c r="DL12" s="474"/>
      <c r="DM12" s="474"/>
      <c r="DN12" s="474"/>
      <c r="DO12" s="474"/>
      <c r="DP12" s="474"/>
      <c r="DQ12" s="474"/>
      <c r="DR12" s="474"/>
      <c r="DS12" s="474"/>
      <c r="DT12" s="474"/>
      <c r="DU12" s="474"/>
      <c r="DV12" s="474"/>
      <c r="DW12" s="474"/>
      <c r="DX12" s="474"/>
      <c r="DY12" s="474"/>
      <c r="DZ12" s="474"/>
      <c r="EA12" s="474"/>
      <c r="EB12" s="474"/>
      <c r="EC12" s="474"/>
    </row>
    <row r="13" spans="2:133" s="475" customFormat="1" ht="21" customHeight="1" thickBot="1">
      <c r="B13" s="474"/>
      <c r="C13" s="506"/>
      <c r="D13" s="506"/>
      <c r="E13" s="506"/>
      <c r="F13" s="826" t="s">
        <v>440</v>
      </c>
      <c r="G13" s="827"/>
      <c r="H13" s="828"/>
      <c r="I13" s="530"/>
      <c r="J13" s="531"/>
      <c r="K13" s="531"/>
      <c r="L13" s="531"/>
      <c r="M13" s="531"/>
      <c r="N13" s="532"/>
      <c r="O13" s="532"/>
      <c r="P13" s="533"/>
      <c r="Q13" s="534"/>
      <c r="R13" s="535">
        <v>23</v>
      </c>
      <c r="S13" s="535">
        <v>38</v>
      </c>
      <c r="T13" s="535">
        <v>85</v>
      </c>
      <c r="U13" s="565">
        <v>34.5</v>
      </c>
      <c r="V13" s="566">
        <v>55</v>
      </c>
      <c r="W13" s="534"/>
      <c r="X13" s="535"/>
      <c r="Y13" s="535"/>
      <c r="Z13" s="535">
        <v>85</v>
      </c>
      <c r="AA13" s="565"/>
      <c r="AB13" s="566"/>
      <c r="AC13" s="534"/>
      <c r="AD13" s="535">
        <v>2.4</v>
      </c>
      <c r="AE13" s="535">
        <v>4</v>
      </c>
      <c r="AF13" s="535">
        <v>85</v>
      </c>
      <c r="AG13" s="535">
        <v>3.75</v>
      </c>
      <c r="AH13" s="536">
        <v>6</v>
      </c>
      <c r="AI13" s="534"/>
      <c r="AJ13" s="535">
        <v>30</v>
      </c>
      <c r="AK13" s="535">
        <v>50</v>
      </c>
      <c r="AL13" s="535">
        <v>85</v>
      </c>
      <c r="AM13" s="535">
        <v>40</v>
      </c>
      <c r="AN13" s="536">
        <v>67</v>
      </c>
      <c r="AO13" s="534"/>
      <c r="AP13" s="536"/>
      <c r="AQ13" s="534"/>
      <c r="AR13" s="533"/>
      <c r="AS13" s="534"/>
      <c r="AT13" s="532"/>
      <c r="AU13" s="533"/>
      <c r="AV13" s="534"/>
      <c r="AW13" s="536">
        <v>126</v>
      </c>
      <c r="AX13" s="534"/>
      <c r="AY13" s="633"/>
      <c r="AZ13" s="534"/>
      <c r="BA13" s="537"/>
      <c r="BB13" s="538"/>
      <c r="BC13" s="539"/>
      <c r="BD13" s="540"/>
      <c r="BE13" s="534"/>
      <c r="BF13" s="532"/>
      <c r="BG13" s="543"/>
      <c r="BH13" s="541"/>
      <c r="BI13" s="540"/>
      <c r="BJ13" s="534"/>
      <c r="BK13" s="537"/>
      <c r="BL13" s="538">
        <v>9999</v>
      </c>
      <c r="BM13" s="539">
        <v>9999</v>
      </c>
      <c r="BN13" s="536"/>
      <c r="BO13" s="542"/>
      <c r="BP13" s="543"/>
      <c r="BQ13" s="538">
        <v>9999</v>
      </c>
      <c r="BR13" s="539">
        <v>9999</v>
      </c>
      <c r="BS13" s="540"/>
      <c r="BT13" s="544"/>
      <c r="BU13" s="531"/>
      <c r="BV13" s="531"/>
      <c r="BW13" s="531"/>
      <c r="BX13" s="545"/>
      <c r="BY13" s="546"/>
      <c r="BZ13" s="546"/>
      <c r="CA13" s="546"/>
      <c r="CB13" s="713"/>
      <c r="CC13" s="546"/>
      <c r="CD13" s="713"/>
      <c r="CE13" s="474"/>
      <c r="CF13" s="474"/>
      <c r="CG13" s="474"/>
      <c r="CH13" s="474"/>
      <c r="CI13" s="474"/>
      <c r="CJ13" s="474"/>
      <c r="CK13" s="474"/>
      <c r="CL13" s="474"/>
      <c r="CM13" s="474"/>
      <c r="CN13" s="474"/>
      <c r="CO13" s="474"/>
      <c r="CP13" s="474"/>
      <c r="CQ13" s="474"/>
      <c r="CR13" s="474"/>
      <c r="CS13" s="474"/>
      <c r="CT13" s="474"/>
      <c r="CU13" s="474"/>
      <c r="CV13" s="474"/>
      <c r="CW13" s="474"/>
      <c r="CX13" s="474"/>
      <c r="CY13" s="474"/>
      <c r="CZ13" s="474"/>
      <c r="DA13" s="474"/>
      <c r="DB13" s="474"/>
      <c r="DC13" s="474"/>
      <c r="DD13" s="474"/>
      <c r="DE13" s="474"/>
      <c r="DF13" s="474"/>
      <c r="DG13" s="474"/>
      <c r="DH13" s="474"/>
      <c r="DI13" s="474"/>
      <c r="DJ13" s="474"/>
      <c r="DK13" s="474"/>
      <c r="DL13" s="474"/>
      <c r="DM13" s="474"/>
      <c r="DN13" s="474"/>
      <c r="DO13" s="474"/>
      <c r="DP13" s="474"/>
      <c r="DQ13" s="474"/>
      <c r="DR13" s="474"/>
      <c r="DS13" s="474"/>
      <c r="DT13" s="474"/>
      <c r="DU13" s="474"/>
      <c r="DV13" s="474"/>
      <c r="DW13" s="474"/>
      <c r="DX13" s="474"/>
      <c r="DY13" s="474"/>
      <c r="DZ13" s="474"/>
      <c r="EA13" s="474"/>
      <c r="EB13" s="474"/>
      <c r="EC13" s="474"/>
    </row>
    <row r="14" spans="3:78" s="433" customFormat="1" ht="15.75">
      <c r="C14" s="451"/>
      <c r="D14" s="451"/>
      <c r="E14" s="451"/>
      <c r="F14" s="441"/>
      <c r="G14" s="441"/>
      <c r="H14" s="441"/>
      <c r="I14" s="458"/>
      <c r="J14" s="459"/>
      <c r="K14" s="459"/>
      <c r="L14" s="459"/>
      <c r="M14" s="459"/>
      <c r="N14" s="460"/>
      <c r="O14" s="460"/>
      <c r="P14" s="460"/>
      <c r="Q14" s="460"/>
      <c r="R14" s="815" t="s">
        <v>441</v>
      </c>
      <c r="S14" s="816"/>
      <c r="T14" s="816"/>
      <c r="U14" s="817"/>
      <c r="V14" s="818"/>
      <c r="W14" s="460"/>
      <c r="X14" s="815" t="s">
        <v>441</v>
      </c>
      <c r="Y14" s="816"/>
      <c r="Z14" s="816"/>
      <c r="AA14" s="817"/>
      <c r="AB14" s="818"/>
      <c r="AC14" s="460"/>
      <c r="AD14" s="815" t="s">
        <v>441</v>
      </c>
      <c r="AE14" s="816"/>
      <c r="AF14" s="816"/>
      <c r="AG14" s="817"/>
      <c r="AH14" s="818"/>
      <c r="AI14" s="460"/>
      <c r="AJ14" s="815" t="s">
        <v>441</v>
      </c>
      <c r="AK14" s="816"/>
      <c r="AL14" s="816"/>
      <c r="AM14" s="817"/>
      <c r="AN14" s="818"/>
      <c r="AO14" s="460"/>
      <c r="AP14" s="460"/>
      <c r="AQ14" s="460"/>
      <c r="AR14" s="460"/>
      <c r="AS14" s="460"/>
      <c r="AT14" s="460"/>
      <c r="AU14" s="460"/>
      <c r="AV14" s="460"/>
      <c r="AW14" s="460"/>
      <c r="AX14" s="460"/>
      <c r="AY14" s="458"/>
      <c r="AZ14" s="460"/>
      <c r="BA14" s="460"/>
      <c r="BB14" s="815" t="s">
        <v>441</v>
      </c>
      <c r="BC14" s="819"/>
      <c r="BD14" s="569"/>
      <c r="BE14" s="570"/>
      <c r="BF14" s="570"/>
      <c r="BG14" s="570"/>
      <c r="BH14" s="571" t="s">
        <v>441</v>
      </c>
      <c r="BI14" s="572"/>
      <c r="BJ14" s="570"/>
      <c r="BK14" s="570"/>
      <c r="BL14" s="815" t="s">
        <v>441</v>
      </c>
      <c r="BM14" s="819"/>
      <c r="BN14" s="708"/>
      <c r="BO14" s="570"/>
      <c r="BP14" s="570"/>
      <c r="BQ14" s="815" t="s">
        <v>441</v>
      </c>
      <c r="BR14" s="819"/>
      <c r="BS14" s="569"/>
      <c r="BT14" s="569"/>
      <c r="BU14" s="573"/>
      <c r="BV14" s="573"/>
      <c r="BW14" s="573"/>
      <c r="BX14" s="573"/>
      <c r="BY14" s="573"/>
      <c r="BZ14" s="573"/>
    </row>
    <row r="15" spans="3:78" s="433" customFormat="1" ht="15.75">
      <c r="C15" s="451"/>
      <c r="D15" s="451"/>
      <c r="E15" s="451"/>
      <c r="F15" s="441"/>
      <c r="G15" s="441"/>
      <c r="H15" s="441"/>
      <c r="I15" s="452"/>
      <c r="J15" s="453"/>
      <c r="K15" s="453"/>
      <c r="L15" s="453"/>
      <c r="M15" s="453"/>
      <c r="N15" s="454"/>
      <c r="O15" s="454"/>
      <c r="P15" s="454"/>
      <c r="Q15" s="454"/>
      <c r="R15" s="810" t="s">
        <v>442</v>
      </c>
      <c r="S15" s="812"/>
      <c r="T15" s="812"/>
      <c r="U15" s="813"/>
      <c r="V15" s="814"/>
      <c r="W15" s="454"/>
      <c r="X15" s="810" t="s">
        <v>442</v>
      </c>
      <c r="Y15" s="812"/>
      <c r="Z15" s="812"/>
      <c r="AA15" s="813"/>
      <c r="AB15" s="814"/>
      <c r="AC15" s="454"/>
      <c r="AD15" s="810" t="s">
        <v>442</v>
      </c>
      <c r="AE15" s="812"/>
      <c r="AF15" s="812"/>
      <c r="AG15" s="813"/>
      <c r="AH15" s="814"/>
      <c r="AI15" s="454"/>
      <c r="AJ15" s="810" t="s">
        <v>442</v>
      </c>
      <c r="AK15" s="812"/>
      <c r="AL15" s="812"/>
      <c r="AM15" s="813"/>
      <c r="AN15" s="814"/>
      <c r="AO15" s="454"/>
      <c r="AP15" s="454"/>
      <c r="AQ15" s="454"/>
      <c r="AR15" s="454"/>
      <c r="AS15" s="454"/>
      <c r="AT15" s="454"/>
      <c r="AU15" s="454"/>
      <c r="AV15" s="454"/>
      <c r="AW15" s="454"/>
      <c r="AX15" s="454"/>
      <c r="AY15" s="452"/>
      <c r="AZ15" s="454"/>
      <c r="BA15" s="454"/>
      <c r="BB15" s="830" t="s">
        <v>442</v>
      </c>
      <c r="BC15" s="831"/>
      <c r="BD15" s="574"/>
      <c r="BE15" s="575"/>
      <c r="BF15" s="575"/>
      <c r="BG15" s="575"/>
      <c r="BH15" s="576" t="s">
        <v>442</v>
      </c>
      <c r="BI15" s="577"/>
      <c r="BJ15" s="575"/>
      <c r="BK15" s="575"/>
      <c r="BL15" s="810" t="s">
        <v>442</v>
      </c>
      <c r="BM15" s="811"/>
      <c r="BN15" s="705"/>
      <c r="BO15" s="575"/>
      <c r="BP15" s="575"/>
      <c r="BQ15" s="810" t="s">
        <v>442</v>
      </c>
      <c r="BR15" s="811"/>
      <c r="BS15" s="574"/>
      <c r="BT15" s="574"/>
      <c r="BU15" s="578"/>
      <c r="BV15" s="578"/>
      <c r="BW15" s="578"/>
      <c r="BX15" s="578"/>
      <c r="BY15" s="578"/>
      <c r="BZ15" s="578"/>
    </row>
    <row r="16" spans="3:78" s="433" customFormat="1" ht="32.25" customHeight="1">
      <c r="C16" s="829" t="s">
        <v>443</v>
      </c>
      <c r="D16" s="829"/>
      <c r="E16" s="829"/>
      <c r="F16" s="829"/>
      <c r="G16" s="829"/>
      <c r="H16" s="829"/>
      <c r="I16" s="452"/>
      <c r="J16" s="453"/>
      <c r="K16" s="453"/>
      <c r="L16" s="453"/>
      <c r="M16" s="453"/>
      <c r="N16" s="454"/>
      <c r="O16" s="454"/>
      <c r="P16" s="454"/>
      <c r="Q16" s="454"/>
      <c r="R16" s="810" t="s">
        <v>444</v>
      </c>
      <c r="S16" s="812"/>
      <c r="T16" s="812"/>
      <c r="U16" s="813"/>
      <c r="V16" s="814"/>
      <c r="W16" s="454"/>
      <c r="X16" s="810" t="s">
        <v>444</v>
      </c>
      <c r="Y16" s="812"/>
      <c r="Z16" s="812"/>
      <c r="AA16" s="813"/>
      <c r="AB16" s="814"/>
      <c r="AC16" s="454"/>
      <c r="AD16" s="810" t="s">
        <v>444</v>
      </c>
      <c r="AE16" s="812"/>
      <c r="AF16" s="812"/>
      <c r="AG16" s="813"/>
      <c r="AH16" s="814"/>
      <c r="AI16" s="454"/>
      <c r="AJ16" s="810" t="s">
        <v>444</v>
      </c>
      <c r="AK16" s="812"/>
      <c r="AL16" s="812"/>
      <c r="AM16" s="813"/>
      <c r="AN16" s="814"/>
      <c r="AO16" s="454"/>
      <c r="AP16" s="454"/>
      <c r="AQ16" s="454"/>
      <c r="AR16" s="454"/>
      <c r="AS16" s="454"/>
      <c r="AT16" s="454"/>
      <c r="AU16" s="454"/>
      <c r="AV16" s="454"/>
      <c r="AW16" s="454"/>
      <c r="AX16" s="454"/>
      <c r="AY16" s="452"/>
      <c r="AZ16" s="454"/>
      <c r="BA16" s="454"/>
      <c r="BB16" s="706" t="s">
        <v>444</v>
      </c>
      <c r="BC16" s="707"/>
      <c r="BD16" s="574"/>
      <c r="BE16" s="575"/>
      <c r="BF16" s="575"/>
      <c r="BG16" s="575"/>
      <c r="BH16" s="576" t="s">
        <v>444</v>
      </c>
      <c r="BI16" s="577"/>
      <c r="BJ16" s="575"/>
      <c r="BK16" s="575"/>
      <c r="BL16" s="706" t="s">
        <v>444</v>
      </c>
      <c r="BM16" s="707"/>
      <c r="BN16" s="589"/>
      <c r="BO16" s="575"/>
      <c r="BP16" s="575"/>
      <c r="BQ16" s="706" t="s">
        <v>444</v>
      </c>
      <c r="BR16" s="707"/>
      <c r="BS16" s="574"/>
      <c r="BT16" s="574"/>
      <c r="BU16" s="578"/>
      <c r="BV16" s="578"/>
      <c r="BW16" s="578"/>
      <c r="BX16" s="578"/>
      <c r="BY16" s="578"/>
      <c r="BZ16" s="578"/>
    </row>
    <row r="17" spans="3:78" s="433" customFormat="1" ht="39" customHeight="1" thickBot="1">
      <c r="C17" s="829"/>
      <c r="D17" s="829"/>
      <c r="E17" s="829"/>
      <c r="F17" s="829"/>
      <c r="G17" s="829"/>
      <c r="H17" s="829"/>
      <c r="I17" s="452"/>
      <c r="J17" s="453"/>
      <c r="K17" s="453"/>
      <c r="L17" s="453"/>
      <c r="M17" s="453"/>
      <c r="N17" s="454"/>
      <c r="O17" s="454"/>
      <c r="P17" s="454"/>
      <c r="Q17" s="454"/>
      <c r="R17" s="805" t="s">
        <v>445</v>
      </c>
      <c r="S17" s="807"/>
      <c r="T17" s="807"/>
      <c r="U17" s="808"/>
      <c r="V17" s="809"/>
      <c r="W17" s="454"/>
      <c r="X17" s="805" t="s">
        <v>445</v>
      </c>
      <c r="Y17" s="807"/>
      <c r="Z17" s="807"/>
      <c r="AA17" s="808"/>
      <c r="AB17" s="809"/>
      <c r="AC17" s="454"/>
      <c r="AD17" s="805" t="s">
        <v>445</v>
      </c>
      <c r="AE17" s="807"/>
      <c r="AF17" s="807"/>
      <c r="AG17" s="808"/>
      <c r="AH17" s="809"/>
      <c r="AI17" s="454"/>
      <c r="AJ17" s="805" t="s">
        <v>445</v>
      </c>
      <c r="AK17" s="807"/>
      <c r="AL17" s="807"/>
      <c r="AM17" s="808"/>
      <c r="AN17" s="809"/>
      <c r="AO17" s="454"/>
      <c r="AP17" s="454"/>
      <c r="AQ17" s="454"/>
      <c r="AR17" s="454"/>
      <c r="AS17" s="454"/>
      <c r="AT17" s="454"/>
      <c r="AU17" s="454"/>
      <c r="AV17" s="454"/>
      <c r="AW17" s="454"/>
      <c r="AX17" s="454"/>
      <c r="AY17" s="452"/>
      <c r="AZ17" s="454"/>
      <c r="BA17" s="454"/>
      <c r="BB17" s="805" t="s">
        <v>445</v>
      </c>
      <c r="BC17" s="806"/>
      <c r="BD17" s="574"/>
      <c r="BE17" s="575"/>
      <c r="BF17" s="575"/>
      <c r="BG17" s="575"/>
      <c r="BH17" s="579" t="s">
        <v>446</v>
      </c>
      <c r="BI17" s="577"/>
      <c r="BJ17" s="575"/>
      <c r="BK17" s="575"/>
      <c r="BL17" s="805" t="s">
        <v>445</v>
      </c>
      <c r="BM17" s="806"/>
      <c r="BN17" s="705"/>
      <c r="BO17" s="575"/>
      <c r="BP17" s="575"/>
      <c r="BQ17" s="805" t="s">
        <v>445</v>
      </c>
      <c r="BR17" s="806"/>
      <c r="BS17" s="574"/>
      <c r="BT17" s="574"/>
      <c r="BU17" s="578"/>
      <c r="BV17" s="578"/>
      <c r="BW17" s="578"/>
      <c r="BX17" s="578"/>
      <c r="BY17" s="578"/>
      <c r="BZ17" s="578"/>
    </row>
    <row r="18" spans="3:78" s="433" customFormat="1" ht="32.25" thickBot="1" thickTop="1">
      <c r="C18" s="659" t="s">
        <v>447</v>
      </c>
      <c r="D18" s="451"/>
      <c r="E18" s="451"/>
      <c r="F18" s="441"/>
      <c r="G18" s="441"/>
      <c r="H18" s="441"/>
      <c r="I18" s="452"/>
      <c r="J18" s="453"/>
      <c r="K18" s="453"/>
      <c r="L18" s="453"/>
      <c r="M18" s="453"/>
      <c r="N18" s="454"/>
      <c r="O18" s="454"/>
      <c r="P18" s="454"/>
      <c r="Q18" s="454"/>
      <c r="R18" s="454"/>
      <c r="S18" s="454"/>
      <c r="T18" s="455"/>
      <c r="U18" s="455"/>
      <c r="V18" s="455"/>
      <c r="W18" s="454"/>
      <c r="X18" s="454"/>
      <c r="Y18" s="454"/>
      <c r="Z18" s="456"/>
      <c r="AA18" s="456"/>
      <c r="AB18" s="456"/>
      <c r="AC18" s="454"/>
      <c r="AD18" s="454"/>
      <c r="AE18" s="454"/>
      <c r="AF18" s="455"/>
      <c r="AG18" s="455"/>
      <c r="AH18" s="455"/>
      <c r="AI18" s="454"/>
      <c r="AJ18" s="454"/>
      <c r="AK18" s="454"/>
      <c r="AL18" s="455"/>
      <c r="AM18" s="455"/>
      <c r="AN18" s="455"/>
      <c r="AO18" s="454"/>
      <c r="AP18" s="454"/>
      <c r="AQ18" s="454"/>
      <c r="AR18" s="454"/>
      <c r="AS18" s="454"/>
      <c r="AT18" s="454"/>
      <c r="AU18" s="454"/>
      <c r="AV18" s="454"/>
      <c r="AW18" s="454"/>
      <c r="AX18" s="454"/>
      <c r="AY18" s="452"/>
      <c r="AZ18" s="454"/>
      <c r="BA18" s="454"/>
      <c r="BB18" s="812"/>
      <c r="BC18" s="812"/>
      <c r="BD18" s="574"/>
      <c r="BE18" s="575"/>
      <c r="BF18" s="575"/>
      <c r="BG18" s="575"/>
      <c r="BH18" s="705"/>
      <c r="BI18" s="589"/>
      <c r="BJ18" s="575"/>
      <c r="BK18" s="656" t="s">
        <v>448</v>
      </c>
      <c r="BL18" s="657">
        <v>9999</v>
      </c>
      <c r="BM18" s="589"/>
      <c r="BN18" s="705"/>
      <c r="BO18" s="575"/>
      <c r="BP18" s="656" t="s">
        <v>449</v>
      </c>
      <c r="BQ18" s="657">
        <v>9999</v>
      </c>
      <c r="BR18" s="589"/>
      <c r="BS18" s="574"/>
      <c r="BT18" s="574"/>
      <c r="BU18" s="578"/>
      <c r="BV18" s="578"/>
      <c r="BW18" s="578"/>
      <c r="BX18" s="578"/>
      <c r="BY18" s="578"/>
      <c r="BZ18" s="578"/>
    </row>
    <row r="19" spans="2:133" s="475" customFormat="1" ht="230.25" thickBot="1">
      <c r="B19" s="461" t="s">
        <v>165</v>
      </c>
      <c r="C19" s="462" t="s">
        <v>166</v>
      </c>
      <c r="D19" s="462" t="s">
        <v>167</v>
      </c>
      <c r="E19" s="463" t="s">
        <v>168</v>
      </c>
      <c r="F19" s="464" t="s">
        <v>169</v>
      </c>
      <c r="G19" s="464" t="s">
        <v>170</v>
      </c>
      <c r="H19" s="464" t="s">
        <v>171</v>
      </c>
      <c r="I19" s="465" t="s">
        <v>172</v>
      </c>
      <c r="J19" s="466" t="s">
        <v>173</v>
      </c>
      <c r="K19" s="466" t="s">
        <v>174</v>
      </c>
      <c r="L19" s="466" t="s">
        <v>175</v>
      </c>
      <c r="M19" s="466" t="s">
        <v>176</v>
      </c>
      <c r="N19" s="466" t="s">
        <v>177</v>
      </c>
      <c r="O19" s="466" t="s">
        <v>178</v>
      </c>
      <c r="P19" s="467" t="s">
        <v>179</v>
      </c>
      <c r="Q19" s="465" t="s">
        <v>428</v>
      </c>
      <c r="R19" s="466" t="s">
        <v>429</v>
      </c>
      <c r="S19" s="466" t="s">
        <v>430</v>
      </c>
      <c r="T19" s="466" t="s">
        <v>431</v>
      </c>
      <c r="U19" s="430" t="s">
        <v>184</v>
      </c>
      <c r="V19" s="429" t="s">
        <v>185</v>
      </c>
      <c r="W19" s="465" t="s">
        <v>432</v>
      </c>
      <c r="X19" s="466" t="s">
        <v>433</v>
      </c>
      <c r="Y19" s="466" t="s">
        <v>434</v>
      </c>
      <c r="Z19" s="466" t="s">
        <v>435</v>
      </c>
      <c r="AA19" s="430" t="s">
        <v>186</v>
      </c>
      <c r="AB19" s="429" t="s">
        <v>187</v>
      </c>
      <c r="AC19" s="465" t="s">
        <v>188</v>
      </c>
      <c r="AD19" s="466" t="s">
        <v>189</v>
      </c>
      <c r="AE19" s="466" t="s">
        <v>190</v>
      </c>
      <c r="AF19" s="466" t="s">
        <v>191</v>
      </c>
      <c r="AG19" s="430" t="s">
        <v>46</v>
      </c>
      <c r="AH19" s="429" t="s">
        <v>47</v>
      </c>
      <c r="AI19" s="465" t="s">
        <v>192</v>
      </c>
      <c r="AJ19" s="466" t="s">
        <v>193</v>
      </c>
      <c r="AK19" s="466" t="s">
        <v>194</v>
      </c>
      <c r="AL19" s="466" t="s">
        <v>195</v>
      </c>
      <c r="AM19" s="428" t="s">
        <v>55</v>
      </c>
      <c r="AN19" s="429" t="s">
        <v>56</v>
      </c>
      <c r="AO19" s="465" t="s">
        <v>196</v>
      </c>
      <c r="AP19" s="467" t="s">
        <v>197</v>
      </c>
      <c r="AQ19" s="465" t="s">
        <v>198</v>
      </c>
      <c r="AR19" s="467" t="s">
        <v>199</v>
      </c>
      <c r="AS19" s="465" t="s">
        <v>200</v>
      </c>
      <c r="AT19" s="466" t="s">
        <v>67</v>
      </c>
      <c r="AU19" s="469" t="s">
        <v>201</v>
      </c>
      <c r="AV19" s="465" t="s">
        <v>71</v>
      </c>
      <c r="AW19" s="467" t="s">
        <v>73</v>
      </c>
      <c r="AX19" s="465" t="s">
        <v>75</v>
      </c>
      <c r="AY19" s="467" t="s">
        <v>202</v>
      </c>
      <c r="AZ19" s="465" t="s">
        <v>203</v>
      </c>
      <c r="BA19" s="466" t="s">
        <v>81</v>
      </c>
      <c r="BB19" s="466" t="s">
        <v>204</v>
      </c>
      <c r="BC19" s="466" t="s">
        <v>205</v>
      </c>
      <c r="BD19" s="467" t="s">
        <v>206</v>
      </c>
      <c r="BE19" s="465" t="s">
        <v>207</v>
      </c>
      <c r="BF19" s="428" t="s">
        <v>89</v>
      </c>
      <c r="BG19" s="466" t="s">
        <v>208</v>
      </c>
      <c r="BH19" s="470" t="s">
        <v>209</v>
      </c>
      <c r="BI19" s="467" t="s">
        <v>436</v>
      </c>
      <c r="BJ19" s="465" t="s">
        <v>210</v>
      </c>
      <c r="BK19" s="466" t="s">
        <v>211</v>
      </c>
      <c r="BL19" s="466" t="s">
        <v>212</v>
      </c>
      <c r="BM19" s="467" t="s">
        <v>213</v>
      </c>
      <c r="BN19" s="429" t="s">
        <v>437</v>
      </c>
      <c r="BO19" s="465" t="s">
        <v>214</v>
      </c>
      <c r="BP19" s="466" t="s">
        <v>215</v>
      </c>
      <c r="BQ19" s="466" t="s">
        <v>216</v>
      </c>
      <c r="BR19" s="466" t="s">
        <v>217</v>
      </c>
      <c r="BS19" s="467" t="s">
        <v>218</v>
      </c>
      <c r="BT19" s="471" t="s">
        <v>113</v>
      </c>
      <c r="BU19" s="466" t="s">
        <v>219</v>
      </c>
      <c r="BV19" s="466" t="s">
        <v>220</v>
      </c>
      <c r="BW19" s="466" t="s">
        <v>221</v>
      </c>
      <c r="BX19" s="467" t="s">
        <v>222</v>
      </c>
      <c r="BY19" s="465" t="s">
        <v>123</v>
      </c>
      <c r="BZ19" s="472" t="s">
        <v>125</v>
      </c>
      <c r="CA19" s="704" t="s">
        <v>223</v>
      </c>
      <c r="CB19" s="704" t="s">
        <v>224</v>
      </c>
      <c r="CC19" s="704" t="s">
        <v>225</v>
      </c>
      <c r="CD19" s="704" t="s">
        <v>226</v>
      </c>
      <c r="CE19" s="474"/>
      <c r="CF19" s="474"/>
      <c r="CG19" s="474"/>
      <c r="CH19" s="474"/>
      <c r="CI19" s="474"/>
      <c r="CJ19" s="474"/>
      <c r="CK19" s="474"/>
      <c r="CL19" s="474"/>
      <c r="CM19" s="474"/>
      <c r="CN19" s="474"/>
      <c r="CO19" s="474"/>
      <c r="CP19" s="474"/>
      <c r="CQ19" s="474"/>
      <c r="CR19" s="474"/>
      <c r="CS19" s="474"/>
      <c r="CT19" s="474"/>
      <c r="CU19" s="474"/>
      <c r="CV19" s="474"/>
      <c r="CW19" s="474"/>
      <c r="CX19" s="474"/>
      <c r="CY19" s="474"/>
      <c r="CZ19" s="474"/>
      <c r="DA19" s="474"/>
      <c r="DB19" s="474"/>
      <c r="DC19" s="474"/>
      <c r="DD19" s="474"/>
      <c r="DE19" s="474"/>
      <c r="DF19" s="474"/>
      <c r="DG19" s="474"/>
      <c r="DH19" s="474"/>
      <c r="DI19" s="474"/>
      <c r="DJ19" s="474"/>
      <c r="DK19" s="474"/>
      <c r="DL19" s="474"/>
      <c r="DM19" s="474"/>
      <c r="DN19" s="474"/>
      <c r="DO19" s="474"/>
      <c r="DP19" s="474"/>
      <c r="DQ19" s="474"/>
      <c r="DR19" s="474"/>
      <c r="DS19" s="474"/>
      <c r="DT19" s="474"/>
      <c r="DU19" s="474"/>
      <c r="DV19" s="474"/>
      <c r="DW19" s="474"/>
      <c r="DX19" s="474"/>
      <c r="DY19" s="474"/>
      <c r="DZ19" s="474"/>
      <c r="EA19" s="474"/>
      <c r="EB19" s="474"/>
      <c r="EC19" s="474"/>
    </row>
    <row r="20" spans="2:133" s="475" customFormat="1" ht="111" customHeight="1" hidden="1" thickBot="1">
      <c r="B20" s="476"/>
      <c r="C20" s="477"/>
      <c r="D20" s="477"/>
      <c r="E20" s="478"/>
      <c r="F20" s="479"/>
      <c r="G20" s="479"/>
      <c r="H20" s="479" t="s">
        <v>227</v>
      </c>
      <c r="I20" s="480">
        <v>46529</v>
      </c>
      <c r="J20" s="481">
        <v>50050</v>
      </c>
      <c r="K20" s="481"/>
      <c r="L20" s="481"/>
      <c r="M20" s="481">
        <v>50050</v>
      </c>
      <c r="N20" s="481">
        <v>80998</v>
      </c>
      <c r="O20" s="481">
        <v>10</v>
      </c>
      <c r="P20" s="482" t="s">
        <v>228</v>
      </c>
      <c r="Q20" s="661">
        <v>80082</v>
      </c>
      <c r="R20" s="662">
        <v>80082</v>
      </c>
      <c r="S20" s="663"/>
      <c r="T20" s="663">
        <v>80358</v>
      </c>
      <c r="U20" s="664"/>
      <c r="V20" s="665"/>
      <c r="W20" s="661">
        <v>81010</v>
      </c>
      <c r="X20" s="663">
        <v>81010</v>
      </c>
      <c r="Y20" s="663"/>
      <c r="Z20" s="663">
        <v>310</v>
      </c>
      <c r="AA20" s="664"/>
      <c r="AB20" s="665"/>
      <c r="AC20" s="661" t="s">
        <v>229</v>
      </c>
      <c r="AD20" s="663" t="s">
        <v>229</v>
      </c>
      <c r="AE20" s="663"/>
      <c r="AF20" s="663"/>
      <c r="AG20" s="663"/>
      <c r="AH20" s="665"/>
      <c r="AI20" s="661" t="s">
        <v>230</v>
      </c>
      <c r="AJ20" s="663" t="s">
        <v>230</v>
      </c>
      <c r="AK20" s="663"/>
      <c r="AL20" s="663">
        <v>81011</v>
      </c>
      <c r="AM20" s="663"/>
      <c r="AN20" s="665"/>
      <c r="AO20" s="480" t="s">
        <v>231</v>
      </c>
      <c r="AP20" s="482" t="s">
        <v>231</v>
      </c>
      <c r="AQ20" s="480" t="s">
        <v>232</v>
      </c>
      <c r="AR20" s="482" t="s">
        <v>232</v>
      </c>
      <c r="AS20" s="480" t="s">
        <v>233</v>
      </c>
      <c r="AT20" s="481"/>
      <c r="AU20" s="484" t="s">
        <v>233</v>
      </c>
      <c r="AV20" s="480"/>
      <c r="AW20" s="482">
        <v>51040</v>
      </c>
      <c r="AX20" s="480"/>
      <c r="AY20" s="482">
        <v>50060</v>
      </c>
      <c r="AZ20" s="480">
        <v>620</v>
      </c>
      <c r="BA20" s="483" t="s">
        <v>234</v>
      </c>
      <c r="BB20" s="481">
        <v>620</v>
      </c>
      <c r="BC20" s="481"/>
      <c r="BD20" s="482"/>
      <c r="BE20" s="480">
        <v>625</v>
      </c>
      <c r="BF20" s="483"/>
      <c r="BG20" s="481">
        <v>625</v>
      </c>
      <c r="BH20" s="485"/>
      <c r="BI20" s="482"/>
      <c r="BJ20" s="480"/>
      <c r="BK20" s="483"/>
      <c r="BL20" s="481"/>
      <c r="BM20" s="482"/>
      <c r="BN20" s="594"/>
      <c r="BO20" s="480">
        <v>665</v>
      </c>
      <c r="BP20" s="481" t="s">
        <v>235</v>
      </c>
      <c r="BQ20" s="481">
        <v>665</v>
      </c>
      <c r="BR20" s="481"/>
      <c r="BS20" s="482"/>
      <c r="BT20" s="486"/>
      <c r="BU20" s="481"/>
      <c r="BV20" s="481"/>
      <c r="BW20" s="481"/>
      <c r="BX20" s="482"/>
      <c r="BY20" s="486">
        <v>50050</v>
      </c>
      <c r="BZ20" s="487">
        <v>50050</v>
      </c>
      <c r="CA20" s="473"/>
      <c r="CB20" s="474"/>
      <c r="CC20" s="474"/>
      <c r="CD20" s="474"/>
      <c r="CE20" s="474"/>
      <c r="CF20" s="474"/>
      <c r="CG20" s="474"/>
      <c r="CH20" s="474"/>
      <c r="CI20" s="474"/>
      <c r="CJ20" s="474"/>
      <c r="CK20" s="474"/>
      <c r="CL20" s="474"/>
      <c r="CM20" s="474"/>
      <c r="CN20" s="474"/>
      <c r="CO20" s="474"/>
      <c r="CP20" s="474"/>
      <c r="CQ20" s="474"/>
      <c r="CR20" s="474"/>
      <c r="CS20" s="474"/>
      <c r="CT20" s="474"/>
      <c r="CU20" s="474"/>
      <c r="CV20" s="474"/>
      <c r="CW20" s="474"/>
      <c r="CX20" s="474"/>
      <c r="CY20" s="474"/>
      <c r="CZ20" s="474"/>
      <c r="DA20" s="474"/>
      <c r="DB20" s="474"/>
      <c r="DC20" s="474"/>
      <c r="DD20" s="474"/>
      <c r="DE20" s="474"/>
      <c r="DF20" s="474"/>
      <c r="DG20" s="474"/>
      <c r="DH20" s="474"/>
      <c r="DI20" s="474"/>
      <c r="DJ20" s="474"/>
      <c r="DK20" s="474"/>
      <c r="DL20" s="474"/>
      <c r="DM20" s="474"/>
      <c r="DN20" s="474"/>
      <c r="DO20" s="474"/>
      <c r="DP20" s="474"/>
      <c r="DQ20" s="474"/>
      <c r="DR20" s="474"/>
      <c r="DS20" s="474"/>
      <c r="DT20" s="474"/>
      <c r="DU20" s="474"/>
      <c r="DV20" s="474"/>
      <c r="DW20" s="474"/>
      <c r="DX20" s="474"/>
      <c r="DY20" s="474"/>
      <c r="DZ20" s="474"/>
      <c r="EA20" s="474"/>
      <c r="EB20" s="474"/>
      <c r="EC20" s="474"/>
    </row>
    <row r="21" spans="2:133" s="475" customFormat="1" ht="220.5" customHeight="1" hidden="1" thickBot="1">
      <c r="B21" s="488" t="s">
        <v>165</v>
      </c>
      <c r="C21" s="489" t="s">
        <v>236</v>
      </c>
      <c r="D21" s="489" t="s">
        <v>237</v>
      </c>
      <c r="E21" s="487" t="s">
        <v>238</v>
      </c>
      <c r="F21" s="489" t="s">
        <v>239</v>
      </c>
      <c r="G21" s="489" t="s">
        <v>240</v>
      </c>
      <c r="H21" s="489" t="s">
        <v>241</v>
      </c>
      <c r="I21" s="490" t="s">
        <v>242</v>
      </c>
      <c r="J21" s="491" t="s">
        <v>243</v>
      </c>
      <c r="K21" s="491" t="s">
        <v>244</v>
      </c>
      <c r="L21" s="491" t="s">
        <v>245</v>
      </c>
      <c r="M21" s="491" t="s">
        <v>246</v>
      </c>
      <c r="N21" s="491" t="s">
        <v>247</v>
      </c>
      <c r="O21" s="491" t="s">
        <v>248</v>
      </c>
      <c r="P21" s="492" t="s">
        <v>249</v>
      </c>
      <c r="Q21" s="14" t="s">
        <v>250</v>
      </c>
      <c r="R21" s="17" t="s">
        <v>251</v>
      </c>
      <c r="S21" s="432" t="s">
        <v>252</v>
      </c>
      <c r="T21" s="428" t="s">
        <v>253</v>
      </c>
      <c r="U21" s="428" t="s">
        <v>254</v>
      </c>
      <c r="V21" s="429" t="s">
        <v>255</v>
      </c>
      <c r="W21" s="4" t="s">
        <v>256</v>
      </c>
      <c r="X21" s="428" t="s">
        <v>257</v>
      </c>
      <c r="Y21" s="428" t="s">
        <v>258</v>
      </c>
      <c r="Z21" s="428" t="s">
        <v>259</v>
      </c>
      <c r="AA21" s="428" t="s">
        <v>260</v>
      </c>
      <c r="AB21" s="429" t="s">
        <v>261</v>
      </c>
      <c r="AC21" s="4" t="s">
        <v>262</v>
      </c>
      <c r="AD21" s="428" t="s">
        <v>263</v>
      </c>
      <c r="AE21" s="428" t="s">
        <v>264</v>
      </c>
      <c r="AF21" s="428" t="s">
        <v>265</v>
      </c>
      <c r="AG21" s="428" t="s">
        <v>266</v>
      </c>
      <c r="AH21" s="429" t="s">
        <v>267</v>
      </c>
      <c r="AI21" s="4" t="s">
        <v>268</v>
      </c>
      <c r="AJ21" s="428" t="s">
        <v>269</v>
      </c>
      <c r="AK21" s="428" t="s">
        <v>270</v>
      </c>
      <c r="AL21" s="428" t="s">
        <v>271</v>
      </c>
      <c r="AM21" s="428" t="s">
        <v>272</v>
      </c>
      <c r="AN21" s="429" t="s">
        <v>273</v>
      </c>
      <c r="AO21" s="490" t="s">
        <v>274</v>
      </c>
      <c r="AP21" s="492" t="s">
        <v>275</v>
      </c>
      <c r="AQ21" s="465" t="s">
        <v>276</v>
      </c>
      <c r="AR21" s="467" t="s">
        <v>277</v>
      </c>
      <c r="AS21" s="490" t="s">
        <v>278</v>
      </c>
      <c r="AT21" s="491" t="s">
        <v>279</v>
      </c>
      <c r="AU21" s="494" t="s">
        <v>280</v>
      </c>
      <c r="AV21" s="490" t="s">
        <v>281</v>
      </c>
      <c r="AW21" s="492" t="s">
        <v>282</v>
      </c>
      <c r="AX21" s="490" t="s">
        <v>283</v>
      </c>
      <c r="AY21" s="492" t="s">
        <v>284</v>
      </c>
      <c r="AZ21" s="490" t="s">
        <v>285</v>
      </c>
      <c r="BA21" s="493" t="s">
        <v>286</v>
      </c>
      <c r="BB21" s="491" t="s">
        <v>287</v>
      </c>
      <c r="BC21" s="491" t="s">
        <v>288</v>
      </c>
      <c r="BD21" s="492" t="s">
        <v>289</v>
      </c>
      <c r="BE21" s="490" t="s">
        <v>290</v>
      </c>
      <c r="BF21" s="493"/>
      <c r="BG21" s="491" t="s">
        <v>291</v>
      </c>
      <c r="BH21" s="485" t="s">
        <v>292</v>
      </c>
      <c r="BI21" s="492" t="s">
        <v>293</v>
      </c>
      <c r="BJ21" s="495" t="s">
        <v>294</v>
      </c>
      <c r="BK21" s="496" t="s">
        <v>295</v>
      </c>
      <c r="BL21" s="497" t="s">
        <v>296</v>
      </c>
      <c r="BM21" s="498" t="s">
        <v>297</v>
      </c>
      <c r="BN21" s="596"/>
      <c r="BO21" s="495" t="s">
        <v>298</v>
      </c>
      <c r="BP21" s="497" t="s">
        <v>299</v>
      </c>
      <c r="BQ21" s="497" t="s">
        <v>300</v>
      </c>
      <c r="BR21" s="497" t="s">
        <v>301</v>
      </c>
      <c r="BS21" s="498" t="s">
        <v>302</v>
      </c>
      <c r="BT21" s="499" t="s">
        <v>303</v>
      </c>
      <c r="BU21" s="491" t="s">
        <v>304</v>
      </c>
      <c r="BV21" s="491" t="s">
        <v>305</v>
      </c>
      <c r="BW21" s="491" t="s">
        <v>306</v>
      </c>
      <c r="BX21" s="492" t="s">
        <v>307</v>
      </c>
      <c r="BY21" s="499" t="s">
        <v>308</v>
      </c>
      <c r="BZ21" s="489" t="s">
        <v>309</v>
      </c>
      <c r="CA21" s="473"/>
      <c r="CB21" s="474"/>
      <c r="CC21" s="474"/>
      <c r="CD21" s="474"/>
      <c r="CE21" s="474"/>
      <c r="CF21" s="474"/>
      <c r="CG21" s="474"/>
      <c r="CH21" s="474"/>
      <c r="CI21" s="474"/>
      <c r="CJ21" s="474"/>
      <c r="CK21" s="474"/>
      <c r="CL21" s="474"/>
      <c r="CM21" s="474"/>
      <c r="CN21" s="474"/>
      <c r="CO21" s="474"/>
      <c r="CP21" s="474"/>
      <c r="CQ21" s="474"/>
      <c r="CR21" s="474"/>
      <c r="CS21" s="474"/>
      <c r="CT21" s="474"/>
      <c r="CU21" s="474"/>
      <c r="CV21" s="474"/>
      <c r="CW21" s="474"/>
      <c r="CX21" s="474"/>
      <c r="CY21" s="474"/>
      <c r="CZ21" s="474"/>
      <c r="DA21" s="474"/>
      <c r="DB21" s="474"/>
      <c r="DC21" s="474"/>
      <c r="DD21" s="474"/>
      <c r="DE21" s="474"/>
      <c r="DF21" s="474"/>
      <c r="DG21" s="474"/>
      <c r="DH21" s="474"/>
      <c r="DI21" s="474"/>
      <c r="DJ21" s="474"/>
      <c r="DK21" s="474"/>
      <c r="DL21" s="474"/>
      <c r="DM21" s="474"/>
      <c r="DN21" s="474"/>
      <c r="DO21" s="474"/>
      <c r="DP21" s="474"/>
      <c r="DQ21" s="474"/>
      <c r="DR21" s="474"/>
      <c r="DS21" s="474"/>
      <c r="DT21" s="474"/>
      <c r="DU21" s="474"/>
      <c r="DV21" s="474"/>
      <c r="DW21" s="474"/>
      <c r="DX21" s="474"/>
      <c r="DY21" s="474"/>
      <c r="DZ21" s="474"/>
      <c r="EA21" s="474"/>
      <c r="EB21" s="474"/>
      <c r="EC21" s="474"/>
    </row>
    <row r="22" spans="2:133" s="505" customFormat="1" ht="21" customHeight="1" thickBot="1">
      <c r="B22" s="476"/>
      <c r="C22" s="612" t="str">
        <f>C10</f>
        <v>TN0060186</v>
      </c>
      <c r="D22" s="612" t="str">
        <f>D10</f>
        <v>External Outfall</v>
      </c>
      <c r="E22" s="612" t="str">
        <f>E10</f>
        <v>001</v>
      </c>
      <c r="F22" s="612">
        <f>F10</f>
        <v>2024</v>
      </c>
      <c r="G22" s="613"/>
      <c r="H22" s="500"/>
      <c r="I22" s="610"/>
      <c r="J22" s="611"/>
      <c r="K22" s="611"/>
      <c r="L22" s="611"/>
      <c r="M22" s="611"/>
      <c r="N22" s="549"/>
      <c r="O22" s="549"/>
      <c r="P22" s="547"/>
      <c r="Q22" s="548"/>
      <c r="R22" s="549"/>
      <c r="S22" s="550"/>
      <c r="T22" s="550"/>
      <c r="U22" s="550"/>
      <c r="V22" s="551"/>
      <c r="W22" s="548"/>
      <c r="X22" s="549"/>
      <c r="Y22" s="550"/>
      <c r="Z22" s="619"/>
      <c r="AA22" s="620"/>
      <c r="AB22" s="552"/>
      <c r="AC22" s="548"/>
      <c r="AD22" s="549"/>
      <c r="AE22" s="550"/>
      <c r="AF22" s="550"/>
      <c r="AG22" s="550"/>
      <c r="AH22" s="551"/>
      <c r="AI22" s="548"/>
      <c r="AJ22" s="549"/>
      <c r="AK22" s="550"/>
      <c r="AL22" s="550"/>
      <c r="AM22" s="550"/>
      <c r="AN22" s="551"/>
      <c r="AO22" s="548"/>
      <c r="AP22" s="547"/>
      <c r="AQ22" s="548"/>
      <c r="AR22" s="547"/>
      <c r="AS22" s="548"/>
      <c r="AT22" s="553"/>
      <c r="AU22" s="554"/>
      <c r="AV22" s="555"/>
      <c r="AW22" s="547"/>
      <c r="AX22" s="555"/>
      <c r="AY22" s="556"/>
      <c r="AZ22" s="548"/>
      <c r="BA22" s="550"/>
      <c r="BB22" s="549"/>
      <c r="BC22" s="550"/>
      <c r="BD22" s="552"/>
      <c r="BE22" s="548"/>
      <c r="BF22" s="595"/>
      <c r="BG22" s="549"/>
      <c r="BH22" s="550"/>
      <c r="BI22" s="557"/>
      <c r="BJ22" s="548"/>
      <c r="BK22" s="550"/>
      <c r="BL22" s="549"/>
      <c r="BM22" s="551"/>
      <c r="BN22" s="557"/>
      <c r="BO22" s="548"/>
      <c r="BP22" s="550"/>
      <c r="BQ22" s="549"/>
      <c r="BR22" s="550"/>
      <c r="BS22" s="552"/>
      <c r="BT22" s="502"/>
      <c r="BU22" s="550"/>
      <c r="BV22" s="550"/>
      <c r="BW22" s="550"/>
      <c r="BX22" s="551"/>
      <c r="BY22" s="558"/>
      <c r="BZ22" s="558"/>
      <c r="CA22" s="558"/>
      <c r="CB22" s="558"/>
      <c r="CC22" s="558"/>
      <c r="CD22" s="558"/>
      <c r="CE22" s="504"/>
      <c r="CF22" s="504"/>
      <c r="CG22" s="504"/>
      <c r="CH22" s="504"/>
      <c r="CI22" s="504"/>
      <c r="CJ22" s="504"/>
      <c r="CK22" s="504"/>
      <c r="CL22" s="504"/>
      <c r="CM22" s="504"/>
      <c r="CN22" s="504"/>
      <c r="CO22" s="504"/>
      <c r="CP22" s="504"/>
      <c r="CQ22" s="504"/>
      <c r="CR22" s="504"/>
      <c r="CS22" s="504"/>
      <c r="CT22" s="504"/>
      <c r="CU22" s="504"/>
      <c r="CV22" s="504"/>
      <c r="CW22" s="504"/>
      <c r="CX22" s="504"/>
      <c r="CY22" s="504"/>
      <c r="CZ22" s="504"/>
      <c r="DA22" s="504"/>
      <c r="DB22" s="504"/>
      <c r="DC22" s="504"/>
      <c r="DD22" s="504"/>
      <c r="DE22" s="504"/>
      <c r="DF22" s="504"/>
      <c r="DG22" s="504"/>
      <c r="DH22" s="504"/>
      <c r="DI22" s="504"/>
      <c r="DJ22" s="504"/>
      <c r="DK22" s="504"/>
      <c r="DL22" s="504"/>
      <c r="DM22" s="504"/>
      <c r="DN22" s="504"/>
      <c r="DO22" s="504"/>
      <c r="DP22" s="504"/>
      <c r="DQ22" s="504"/>
      <c r="DR22" s="504"/>
      <c r="DS22" s="504"/>
      <c r="DT22" s="504"/>
      <c r="DU22" s="504"/>
      <c r="DV22" s="504"/>
      <c r="DW22" s="504"/>
      <c r="DX22" s="504"/>
      <c r="DY22" s="504"/>
      <c r="DZ22" s="504"/>
      <c r="EA22" s="504"/>
      <c r="EB22" s="504"/>
      <c r="EC22" s="504"/>
    </row>
    <row r="23" spans="2:133" s="475" customFormat="1" ht="21" customHeight="1">
      <c r="B23" s="474"/>
      <c r="C23" s="506"/>
      <c r="D23" s="506"/>
      <c r="E23" s="506"/>
      <c r="F23" s="820" t="s">
        <v>316</v>
      </c>
      <c r="G23" s="821"/>
      <c r="H23" s="822"/>
      <c r="I23" s="606"/>
      <c r="J23" s="607"/>
      <c r="K23" s="607"/>
      <c r="L23" s="608"/>
      <c r="M23" s="608"/>
      <c r="N23" s="609"/>
      <c r="O23" s="609"/>
      <c r="P23" s="507">
        <f>P11</f>
        <v>999</v>
      </c>
      <c r="Q23" s="624"/>
      <c r="R23" s="643">
        <v>20</v>
      </c>
      <c r="S23" s="643">
        <f>S11</f>
        <v>9999</v>
      </c>
      <c r="T23" s="626"/>
      <c r="U23" s="652"/>
      <c r="V23" s="627"/>
      <c r="W23" s="624"/>
      <c r="X23" s="643">
        <f>X11</f>
        <v>0</v>
      </c>
      <c r="Y23" s="643">
        <f>Y11</f>
        <v>9999</v>
      </c>
      <c r="Z23" s="628"/>
      <c r="AA23" s="652"/>
      <c r="AB23" s="627"/>
      <c r="AC23" s="624"/>
      <c r="AD23" s="643">
        <v>3</v>
      </c>
      <c r="AE23" s="643">
        <f>AE11</f>
        <v>9999</v>
      </c>
      <c r="AF23" s="626"/>
      <c r="AG23" s="626"/>
      <c r="AH23" s="629"/>
      <c r="AI23" s="624"/>
      <c r="AJ23" s="643">
        <f>AJ11</f>
        <v>45</v>
      </c>
      <c r="AK23" s="643">
        <f>AK11</f>
        <v>9999</v>
      </c>
      <c r="AL23" s="626"/>
      <c r="AM23" s="652"/>
      <c r="AN23" s="627"/>
      <c r="AO23" s="624"/>
      <c r="AP23" s="629"/>
      <c r="AQ23" s="644">
        <f>AQ11</f>
        <v>0</v>
      </c>
      <c r="AR23" s="507">
        <v>9</v>
      </c>
      <c r="AS23" s="624"/>
      <c r="AT23" s="632"/>
      <c r="AU23" s="507">
        <f>AU11</f>
        <v>1</v>
      </c>
      <c r="AV23" s="624"/>
      <c r="AW23" s="507">
        <f>AW11</f>
        <v>941</v>
      </c>
      <c r="AX23" s="624"/>
      <c r="AY23" s="645">
        <f>AY11</f>
        <v>0</v>
      </c>
      <c r="AZ23" s="624"/>
      <c r="BA23" s="640"/>
      <c r="BB23" s="646">
        <f>BB11</f>
        <v>0</v>
      </c>
      <c r="BC23" s="647">
        <f>BC11</f>
        <v>0</v>
      </c>
      <c r="BD23" s="637"/>
      <c r="BE23" s="624"/>
      <c r="BF23" s="632"/>
      <c r="BG23" s="653"/>
      <c r="BH23" s="648">
        <f>BH11</f>
        <v>0</v>
      </c>
      <c r="BI23" s="637"/>
      <c r="BJ23" s="624"/>
      <c r="BK23" s="634"/>
      <c r="BL23" s="649">
        <f>BL11</f>
        <v>9999</v>
      </c>
      <c r="BM23" s="647">
        <f>BM11</f>
        <v>9999</v>
      </c>
      <c r="BN23" s="655"/>
      <c r="BO23" s="639"/>
      <c r="BP23" s="640"/>
      <c r="BQ23" s="646">
        <f>BQ11</f>
        <v>9999</v>
      </c>
      <c r="BR23" s="647">
        <f>BR11</f>
        <v>9999</v>
      </c>
      <c r="BS23" s="637"/>
      <c r="BT23" s="641"/>
      <c r="BU23" s="626"/>
      <c r="BV23" s="626"/>
      <c r="BW23" s="626"/>
      <c r="BX23" s="629"/>
      <c r="BY23" s="642"/>
      <c r="BZ23" s="642"/>
      <c r="CA23" s="642"/>
      <c r="CB23" s="712"/>
      <c r="CC23" s="642"/>
      <c r="CD23" s="712"/>
      <c r="CE23" s="474"/>
      <c r="CF23" s="474"/>
      <c r="CG23" s="474"/>
      <c r="CH23" s="474"/>
      <c r="CI23" s="474"/>
      <c r="CJ23" s="474"/>
      <c r="CK23" s="474"/>
      <c r="CL23" s="474"/>
      <c r="CM23" s="474"/>
      <c r="CN23" s="474"/>
      <c r="CO23" s="474"/>
      <c r="CP23" s="474"/>
      <c r="CQ23" s="474"/>
      <c r="CR23" s="474"/>
      <c r="CS23" s="474"/>
      <c r="CT23" s="474"/>
      <c r="CU23" s="474"/>
      <c r="CV23" s="474"/>
      <c r="CW23" s="474"/>
      <c r="CX23" s="474"/>
      <c r="CY23" s="474"/>
      <c r="CZ23" s="474"/>
      <c r="DA23" s="474"/>
      <c r="DB23" s="474"/>
      <c r="DC23" s="474"/>
      <c r="DD23" s="474"/>
      <c r="DE23" s="474"/>
      <c r="DF23" s="474"/>
      <c r="DG23" s="474"/>
      <c r="DH23" s="474"/>
      <c r="DI23" s="474"/>
      <c r="DJ23" s="474"/>
      <c r="DK23" s="474"/>
      <c r="DL23" s="474"/>
      <c r="DM23" s="474"/>
      <c r="DN23" s="474"/>
      <c r="DO23" s="474"/>
      <c r="DP23" s="474"/>
      <c r="DQ23" s="474"/>
      <c r="DR23" s="474"/>
      <c r="DS23" s="474"/>
      <c r="DT23" s="474"/>
      <c r="DU23" s="474"/>
      <c r="DV23" s="474"/>
      <c r="DW23" s="474"/>
      <c r="DX23" s="474"/>
      <c r="DY23" s="474"/>
      <c r="DZ23" s="474"/>
      <c r="EA23" s="474"/>
      <c r="EB23" s="474"/>
      <c r="EC23" s="474"/>
    </row>
    <row r="24" spans="2:133" s="475" customFormat="1" ht="21" customHeight="1" thickBot="1">
      <c r="B24" s="474"/>
      <c r="C24" s="506"/>
      <c r="D24" s="506"/>
      <c r="E24" s="506"/>
      <c r="F24" s="823" t="s">
        <v>317</v>
      </c>
      <c r="G24" s="824"/>
      <c r="H24" s="825"/>
      <c r="I24" s="508"/>
      <c r="J24" s="509"/>
      <c r="K24" s="509"/>
      <c r="L24" s="510"/>
      <c r="M24" s="510"/>
      <c r="N24" s="511"/>
      <c r="O24" s="512"/>
      <c r="P24" s="513"/>
      <c r="Q24" s="514"/>
      <c r="R24" s="503"/>
      <c r="S24" s="503"/>
      <c r="T24" s="617">
        <f>T12</f>
        <v>40</v>
      </c>
      <c r="U24" s="512"/>
      <c r="V24" s="513"/>
      <c r="W24" s="514"/>
      <c r="X24" s="503"/>
      <c r="Y24" s="503"/>
      <c r="Z24" s="618">
        <f>Z12</f>
        <v>40</v>
      </c>
      <c r="AA24" s="512"/>
      <c r="AB24" s="513"/>
      <c r="AC24" s="514"/>
      <c r="AD24" s="503"/>
      <c r="AE24" s="503"/>
      <c r="AF24" s="618">
        <f>AF12</f>
        <v>40</v>
      </c>
      <c r="AG24" s="512"/>
      <c r="AH24" s="513"/>
      <c r="AI24" s="514"/>
      <c r="AJ24" s="503"/>
      <c r="AK24" s="503"/>
      <c r="AL24" s="618">
        <f>AL12</f>
        <v>40</v>
      </c>
      <c r="AM24" s="512"/>
      <c r="AN24" s="513"/>
      <c r="AO24" s="514"/>
      <c r="AP24" s="559">
        <f>AP12</f>
        <v>6</v>
      </c>
      <c r="AQ24" s="560">
        <f>AQ12</f>
        <v>0</v>
      </c>
      <c r="AR24" s="559">
        <f>AR12</f>
        <v>6</v>
      </c>
      <c r="AS24" s="514"/>
      <c r="AT24" s="503"/>
      <c r="AU24" s="517"/>
      <c r="AV24" s="514"/>
      <c r="AW24" s="517"/>
      <c r="AX24" s="514"/>
      <c r="AY24" s="518"/>
      <c r="AZ24" s="514"/>
      <c r="BA24" s="525"/>
      <c r="BB24" s="520"/>
      <c r="BC24" s="521"/>
      <c r="BD24" s="522">
        <f>BD12</f>
        <v>0</v>
      </c>
      <c r="BE24" s="514"/>
      <c r="BF24" s="503"/>
      <c r="BG24" s="521"/>
      <c r="BH24" s="561"/>
      <c r="BI24" s="522">
        <f>BI12</f>
        <v>0</v>
      </c>
      <c r="BJ24" s="514"/>
      <c r="BK24" s="519"/>
      <c r="BL24" s="562"/>
      <c r="BM24" s="521"/>
      <c r="BN24" s="515">
        <f>BN12</f>
        <v>0</v>
      </c>
      <c r="BO24" s="524"/>
      <c r="BP24" s="525"/>
      <c r="BQ24" s="520"/>
      <c r="BR24" s="521"/>
      <c r="BS24" s="522">
        <f>BS12</f>
        <v>0</v>
      </c>
      <c r="BT24" s="526"/>
      <c r="BU24" s="527"/>
      <c r="BV24" s="527"/>
      <c r="BW24" s="527"/>
      <c r="BX24" s="528"/>
      <c r="BY24" s="529"/>
      <c r="BZ24" s="529"/>
      <c r="CA24" s="529"/>
      <c r="CB24" s="529"/>
      <c r="CC24" s="529"/>
      <c r="CD24" s="529"/>
      <c r="CE24" s="474"/>
      <c r="CF24" s="474"/>
      <c r="CG24" s="474"/>
      <c r="CH24" s="474"/>
      <c r="CI24" s="474"/>
      <c r="CJ24" s="474"/>
      <c r="CK24" s="474"/>
      <c r="CL24" s="474"/>
      <c r="CM24" s="474"/>
      <c r="CN24" s="474"/>
      <c r="CO24" s="474"/>
      <c r="CP24" s="474"/>
      <c r="CQ24" s="474"/>
      <c r="CR24" s="474"/>
      <c r="CS24" s="474"/>
      <c r="CT24" s="474"/>
      <c r="CU24" s="474"/>
      <c r="CV24" s="474"/>
      <c r="CW24" s="474"/>
      <c r="CX24" s="474"/>
      <c r="CY24" s="474"/>
      <c r="CZ24" s="474"/>
      <c r="DA24" s="474"/>
      <c r="DB24" s="474"/>
      <c r="DC24" s="474"/>
      <c r="DD24" s="474"/>
      <c r="DE24" s="474"/>
      <c r="DF24" s="474"/>
      <c r="DG24" s="474"/>
      <c r="DH24" s="474"/>
      <c r="DI24" s="474"/>
      <c r="DJ24" s="474"/>
      <c r="DK24" s="474"/>
      <c r="DL24" s="474"/>
      <c r="DM24" s="474"/>
      <c r="DN24" s="474"/>
      <c r="DO24" s="474"/>
      <c r="DP24" s="474"/>
      <c r="DQ24" s="474"/>
      <c r="DR24" s="474"/>
      <c r="DS24" s="474"/>
      <c r="DT24" s="474"/>
      <c r="DU24" s="474"/>
      <c r="DV24" s="474"/>
      <c r="DW24" s="474"/>
      <c r="DX24" s="474"/>
      <c r="DY24" s="474"/>
      <c r="DZ24" s="474"/>
      <c r="EA24" s="474"/>
      <c r="EB24" s="474"/>
      <c r="EC24" s="474"/>
    </row>
    <row r="25" spans="2:133" s="475" customFormat="1" ht="21" customHeight="1" thickBot="1">
      <c r="B25" s="474"/>
      <c r="C25" s="506"/>
      <c r="D25" s="506"/>
      <c r="E25" s="506"/>
      <c r="F25" s="826" t="s">
        <v>440</v>
      </c>
      <c r="G25" s="827"/>
      <c r="H25" s="828"/>
      <c r="I25" s="563"/>
      <c r="J25" s="564"/>
      <c r="K25" s="564"/>
      <c r="L25" s="564"/>
      <c r="M25" s="564"/>
      <c r="N25" s="501"/>
      <c r="O25" s="501"/>
      <c r="P25" s="533"/>
      <c r="Q25" s="534"/>
      <c r="R25" s="565">
        <v>10</v>
      </c>
      <c r="S25" s="565">
        <v>17</v>
      </c>
      <c r="T25" s="565">
        <f>T13</f>
        <v>85</v>
      </c>
      <c r="U25" s="565">
        <v>15</v>
      </c>
      <c r="V25" s="566">
        <v>25</v>
      </c>
      <c r="W25" s="534"/>
      <c r="X25" s="565">
        <f>X13</f>
        <v>0</v>
      </c>
      <c r="Y25" s="565">
        <f>Y13</f>
        <v>0</v>
      </c>
      <c r="Z25" s="535">
        <f>Z13</f>
        <v>85</v>
      </c>
      <c r="AA25" s="565">
        <f>AA13</f>
        <v>0</v>
      </c>
      <c r="AB25" s="566">
        <f>AB13</f>
        <v>0</v>
      </c>
      <c r="AC25" s="534"/>
      <c r="AD25" s="565">
        <v>1</v>
      </c>
      <c r="AE25" s="565">
        <v>2</v>
      </c>
      <c r="AF25" s="535">
        <f>AF13</f>
        <v>85</v>
      </c>
      <c r="AG25" s="535">
        <v>1.5</v>
      </c>
      <c r="AH25" s="536">
        <v>3</v>
      </c>
      <c r="AI25" s="534"/>
      <c r="AJ25" s="565">
        <f>AJ13</f>
        <v>30</v>
      </c>
      <c r="AK25" s="565">
        <f>AK13</f>
        <v>50</v>
      </c>
      <c r="AL25" s="535">
        <f>AL13</f>
        <v>85</v>
      </c>
      <c r="AM25" s="565">
        <f>AM13</f>
        <v>40</v>
      </c>
      <c r="AN25" s="566">
        <f>AN13</f>
        <v>67</v>
      </c>
      <c r="AO25" s="534"/>
      <c r="AP25" s="566">
        <f>AP13</f>
        <v>0</v>
      </c>
      <c r="AQ25" s="534"/>
      <c r="AR25" s="533"/>
      <c r="AS25" s="534"/>
      <c r="AT25" s="532"/>
      <c r="AU25" s="533"/>
      <c r="AV25" s="534"/>
      <c r="AW25" s="566">
        <f>AW13</f>
        <v>126</v>
      </c>
      <c r="AX25" s="534"/>
      <c r="AY25" s="645">
        <f>AY13</f>
        <v>0</v>
      </c>
      <c r="AZ25" s="534"/>
      <c r="BA25" s="543"/>
      <c r="BB25" s="567">
        <f>BB13</f>
        <v>0</v>
      </c>
      <c r="BC25" s="568">
        <f>BC13</f>
        <v>0</v>
      </c>
      <c r="BD25" s="540">
        <f>BD13</f>
        <v>0</v>
      </c>
      <c r="BE25" s="534"/>
      <c r="BF25" s="532"/>
      <c r="BG25" s="654"/>
      <c r="BH25" s="650">
        <f>BH13</f>
        <v>0</v>
      </c>
      <c r="BI25" s="540">
        <f>BI13</f>
        <v>0</v>
      </c>
      <c r="BJ25" s="534"/>
      <c r="BK25" s="537"/>
      <c r="BL25" s="651">
        <f>BL13</f>
        <v>9999</v>
      </c>
      <c r="BM25" s="568">
        <f>BM13</f>
        <v>9999</v>
      </c>
      <c r="BN25" s="536">
        <f>BN13</f>
        <v>0</v>
      </c>
      <c r="BO25" s="542"/>
      <c r="BP25" s="543"/>
      <c r="BQ25" s="567">
        <f>BQ13</f>
        <v>9999</v>
      </c>
      <c r="BR25" s="568">
        <f>BR13</f>
        <v>9999</v>
      </c>
      <c r="BS25" s="540">
        <f>BS13</f>
        <v>0</v>
      </c>
      <c r="BT25" s="544"/>
      <c r="BU25" s="531"/>
      <c r="BV25" s="531"/>
      <c r="BW25" s="531"/>
      <c r="BX25" s="545"/>
      <c r="BY25" s="546"/>
      <c r="BZ25" s="546"/>
      <c r="CA25" s="546"/>
      <c r="CB25" s="713"/>
      <c r="CC25" s="546"/>
      <c r="CD25" s="713"/>
      <c r="CE25" s="474"/>
      <c r="CF25" s="474"/>
      <c r="CG25" s="474"/>
      <c r="CH25" s="474"/>
      <c r="CI25" s="474"/>
      <c r="CJ25" s="474"/>
      <c r="CK25" s="474"/>
      <c r="CL25" s="474"/>
      <c r="CM25" s="474"/>
      <c r="CN25" s="474"/>
      <c r="CO25" s="474"/>
      <c r="CP25" s="474"/>
      <c r="CQ25" s="474"/>
      <c r="CR25" s="474"/>
      <c r="CS25" s="474"/>
      <c r="CT25" s="474"/>
      <c r="CU25" s="474"/>
      <c r="CV25" s="474"/>
      <c r="CW25" s="474"/>
      <c r="CX25" s="474"/>
      <c r="CY25" s="474"/>
      <c r="CZ25" s="474"/>
      <c r="DA25" s="474"/>
      <c r="DB25" s="474"/>
      <c r="DC25" s="474"/>
      <c r="DD25" s="474"/>
      <c r="DE25" s="474"/>
      <c r="DF25" s="474"/>
      <c r="DG25" s="474"/>
      <c r="DH25" s="474"/>
      <c r="DI25" s="474"/>
      <c r="DJ25" s="474"/>
      <c r="DK25" s="474"/>
      <c r="DL25" s="474"/>
      <c r="DM25" s="474"/>
      <c r="DN25" s="474"/>
      <c r="DO25" s="474"/>
      <c r="DP25" s="474"/>
      <c r="DQ25" s="474"/>
      <c r="DR25" s="474"/>
      <c r="DS25" s="474"/>
      <c r="DT25" s="474"/>
      <c r="DU25" s="474"/>
      <c r="DV25" s="474"/>
      <c r="DW25" s="474"/>
      <c r="DX25" s="474"/>
      <c r="DY25" s="474"/>
      <c r="DZ25" s="474"/>
      <c r="EA25" s="474"/>
      <c r="EB25" s="474"/>
      <c r="EC25" s="474"/>
    </row>
    <row r="26" spans="3:78" s="474" customFormat="1" ht="21" customHeight="1">
      <c r="C26" s="506"/>
      <c r="D26" s="506"/>
      <c r="E26" s="506"/>
      <c r="F26" s="580"/>
      <c r="G26" s="580"/>
      <c r="H26" s="580"/>
      <c r="I26" s="581"/>
      <c r="J26" s="573"/>
      <c r="K26" s="573"/>
      <c r="L26" s="573"/>
      <c r="M26" s="573"/>
      <c r="N26" s="570"/>
      <c r="O26" s="570"/>
      <c r="P26" s="570"/>
      <c r="Q26" s="570"/>
      <c r="R26" s="815" t="s">
        <v>441</v>
      </c>
      <c r="S26" s="816"/>
      <c r="T26" s="816"/>
      <c r="U26" s="817"/>
      <c r="V26" s="818"/>
      <c r="W26" s="570"/>
      <c r="X26" s="815" t="s">
        <v>441</v>
      </c>
      <c r="Y26" s="816"/>
      <c r="Z26" s="816"/>
      <c r="AA26" s="817"/>
      <c r="AB26" s="818"/>
      <c r="AC26" s="570"/>
      <c r="AD26" s="815" t="s">
        <v>441</v>
      </c>
      <c r="AE26" s="816"/>
      <c r="AF26" s="816"/>
      <c r="AG26" s="817"/>
      <c r="AH26" s="818"/>
      <c r="AI26" s="570"/>
      <c r="AJ26" s="815" t="s">
        <v>441</v>
      </c>
      <c r="AK26" s="816"/>
      <c r="AL26" s="816"/>
      <c r="AM26" s="817"/>
      <c r="AN26" s="818"/>
      <c r="AO26" s="570"/>
      <c r="AP26" s="570"/>
      <c r="AQ26" s="570"/>
      <c r="AR26" s="570"/>
      <c r="AS26" s="570"/>
      <c r="AT26" s="570"/>
      <c r="AU26" s="570"/>
      <c r="AV26" s="570"/>
      <c r="AW26" s="570"/>
      <c r="AX26" s="570"/>
      <c r="AY26" s="581"/>
      <c r="AZ26" s="570"/>
      <c r="BA26" s="570"/>
      <c r="BB26" s="815" t="s">
        <v>441</v>
      </c>
      <c r="BC26" s="819"/>
      <c r="BD26" s="569"/>
      <c r="BE26" s="570"/>
      <c r="BF26" s="570"/>
      <c r="BG26" s="570"/>
      <c r="BH26" s="582" t="s">
        <v>441</v>
      </c>
      <c r="BI26" s="569"/>
      <c r="BJ26" s="570"/>
      <c r="BK26" s="570"/>
      <c r="BL26" s="815" t="s">
        <v>441</v>
      </c>
      <c r="BM26" s="819"/>
      <c r="BN26" s="708"/>
      <c r="BO26" s="570"/>
      <c r="BP26" s="570"/>
      <c r="BQ26" s="815" t="s">
        <v>441</v>
      </c>
      <c r="BR26" s="819"/>
      <c r="BS26" s="569"/>
      <c r="BT26" s="569"/>
      <c r="BU26" s="573"/>
      <c r="BV26" s="573"/>
      <c r="BW26" s="573"/>
      <c r="BX26" s="573"/>
      <c r="BY26" s="573"/>
      <c r="BZ26" s="573"/>
    </row>
    <row r="27" spans="3:70" s="504" customFormat="1" ht="15.75">
      <c r="C27" s="583"/>
      <c r="D27" s="583"/>
      <c r="E27" s="584"/>
      <c r="R27" s="810" t="s">
        <v>442</v>
      </c>
      <c r="S27" s="812"/>
      <c r="T27" s="812"/>
      <c r="U27" s="813"/>
      <c r="V27" s="814"/>
      <c r="X27" s="810" t="s">
        <v>442</v>
      </c>
      <c r="Y27" s="812"/>
      <c r="Z27" s="812"/>
      <c r="AA27" s="813"/>
      <c r="AB27" s="814"/>
      <c r="AD27" s="810" t="s">
        <v>442</v>
      </c>
      <c r="AE27" s="812"/>
      <c r="AF27" s="812"/>
      <c r="AG27" s="813"/>
      <c r="AH27" s="814"/>
      <c r="AJ27" s="810" t="s">
        <v>442</v>
      </c>
      <c r="AK27" s="812"/>
      <c r="AL27" s="812"/>
      <c r="AM27" s="813"/>
      <c r="AN27" s="814"/>
      <c r="BB27" s="810" t="s">
        <v>442</v>
      </c>
      <c r="BC27" s="811"/>
      <c r="BH27" s="585" t="s">
        <v>442</v>
      </c>
      <c r="BL27" s="810" t="s">
        <v>442</v>
      </c>
      <c r="BM27" s="811"/>
      <c r="BN27" s="705"/>
      <c r="BQ27" s="810" t="s">
        <v>442</v>
      </c>
      <c r="BR27" s="811"/>
    </row>
    <row r="28" spans="3:70" s="504" customFormat="1" ht="15.75">
      <c r="C28" s="583"/>
      <c r="D28" s="583"/>
      <c r="E28" s="584"/>
      <c r="R28" s="810" t="s">
        <v>444</v>
      </c>
      <c r="S28" s="812"/>
      <c r="T28" s="812"/>
      <c r="U28" s="813"/>
      <c r="V28" s="814"/>
      <c r="X28" s="810" t="s">
        <v>444</v>
      </c>
      <c r="Y28" s="812"/>
      <c r="Z28" s="812"/>
      <c r="AA28" s="813"/>
      <c r="AB28" s="814"/>
      <c r="AD28" s="810" t="s">
        <v>444</v>
      </c>
      <c r="AE28" s="812"/>
      <c r="AF28" s="812"/>
      <c r="AG28" s="813"/>
      <c r="AH28" s="814"/>
      <c r="AJ28" s="810" t="s">
        <v>444</v>
      </c>
      <c r="AK28" s="812"/>
      <c r="AL28" s="812"/>
      <c r="AM28" s="813"/>
      <c r="AN28" s="814"/>
      <c r="BB28" s="810" t="s">
        <v>444</v>
      </c>
      <c r="BC28" s="811"/>
      <c r="BH28" s="585" t="s">
        <v>444</v>
      </c>
      <c r="BL28" s="810" t="s">
        <v>444</v>
      </c>
      <c r="BM28" s="811"/>
      <c r="BN28" s="705"/>
      <c r="BQ28" s="810" t="s">
        <v>444</v>
      </c>
      <c r="BR28" s="811"/>
    </row>
    <row r="29" spans="3:70" s="504" customFormat="1" ht="16.5" thickBot="1">
      <c r="C29" s="583"/>
      <c r="D29" s="583"/>
      <c r="E29" s="584"/>
      <c r="R29" s="805" t="s">
        <v>445</v>
      </c>
      <c r="S29" s="807"/>
      <c r="T29" s="807"/>
      <c r="U29" s="808"/>
      <c r="V29" s="809"/>
      <c r="X29" s="805" t="s">
        <v>445</v>
      </c>
      <c r="Y29" s="807"/>
      <c r="Z29" s="807"/>
      <c r="AA29" s="808"/>
      <c r="AB29" s="809"/>
      <c r="AD29" s="805" t="s">
        <v>445</v>
      </c>
      <c r="AE29" s="807"/>
      <c r="AF29" s="807"/>
      <c r="AG29" s="808"/>
      <c r="AH29" s="809"/>
      <c r="AJ29" s="805" t="s">
        <v>445</v>
      </c>
      <c r="AK29" s="807"/>
      <c r="AL29" s="807"/>
      <c r="AM29" s="808"/>
      <c r="AN29" s="809"/>
      <c r="BB29" s="805" t="s">
        <v>445</v>
      </c>
      <c r="BC29" s="806"/>
      <c r="BH29" s="579" t="s">
        <v>446</v>
      </c>
      <c r="BL29" s="805" t="s">
        <v>446</v>
      </c>
      <c r="BM29" s="806"/>
      <c r="BN29" s="705"/>
      <c r="BQ29" s="805" t="s">
        <v>446</v>
      </c>
      <c r="BR29" s="806"/>
    </row>
    <row r="30" spans="3:5" s="504" customFormat="1" ht="16.5" thickTop="1">
      <c r="C30" s="583"/>
      <c r="D30" s="583"/>
      <c r="E30" s="584"/>
    </row>
    <row r="31" spans="3:5" s="504" customFormat="1" ht="15.75">
      <c r="C31" s="583"/>
      <c r="D31" s="583"/>
      <c r="E31" s="584"/>
    </row>
    <row r="32" spans="3:5" s="504" customFormat="1" ht="15.75">
      <c r="C32" s="583"/>
      <c r="D32" s="583"/>
      <c r="E32" s="584"/>
    </row>
    <row r="33" spans="3:5" s="504" customFormat="1" ht="15.75">
      <c r="C33" s="583"/>
      <c r="D33" s="583"/>
      <c r="E33" s="584"/>
    </row>
    <row r="34" spans="3:5" s="504" customFormat="1" ht="15.75">
      <c r="C34" s="583"/>
      <c r="D34" s="583"/>
      <c r="E34" s="584"/>
    </row>
    <row r="35" spans="3:5" s="504" customFormat="1" ht="15.75">
      <c r="C35" s="583"/>
      <c r="D35" s="583"/>
      <c r="E35" s="584"/>
    </row>
    <row r="36" spans="3:5" s="504" customFormat="1" ht="15.75">
      <c r="C36" s="583"/>
      <c r="D36" s="583"/>
      <c r="E36" s="584"/>
    </row>
    <row r="37" spans="3:5" s="504" customFormat="1" ht="15.75">
      <c r="C37" s="583"/>
      <c r="D37" s="583"/>
      <c r="E37" s="584"/>
    </row>
    <row r="38" spans="3:5" s="504" customFormat="1" ht="15.75">
      <c r="C38" s="583"/>
      <c r="D38" s="583"/>
      <c r="E38" s="584"/>
    </row>
    <row r="39" spans="3:5" s="504" customFormat="1" ht="15.75">
      <c r="C39" s="583"/>
      <c r="D39" s="583"/>
      <c r="E39" s="584"/>
    </row>
    <row r="40" spans="3:5" s="504" customFormat="1" ht="15.75">
      <c r="C40" s="583"/>
      <c r="D40" s="583"/>
      <c r="E40" s="584"/>
    </row>
    <row r="41" spans="3:80" s="504" customFormat="1" ht="15.75">
      <c r="C41" s="583"/>
      <c r="D41" s="583"/>
      <c r="E41" s="584"/>
      <c r="BC41" s="586"/>
      <c r="BD41" s="586"/>
      <c r="BE41" s="586"/>
      <c r="BF41" s="586"/>
      <c r="BG41" s="586"/>
      <c r="BH41" s="586"/>
      <c r="BI41" s="586"/>
      <c r="BJ41" s="586"/>
      <c r="BK41" s="586"/>
      <c r="BL41" s="586"/>
      <c r="BM41" s="586"/>
      <c r="BN41" s="586"/>
      <c r="BO41" s="586"/>
      <c r="BP41" s="586"/>
      <c r="BQ41" s="586"/>
      <c r="BR41" s="586"/>
      <c r="BS41" s="586"/>
      <c r="BT41" s="586"/>
      <c r="BU41" s="586"/>
      <c r="BV41" s="586"/>
      <c r="BW41" s="586"/>
      <c r="BX41" s="586"/>
      <c r="BY41" s="586"/>
      <c r="BZ41" s="586"/>
      <c r="CA41" s="586"/>
      <c r="CB41" s="586"/>
    </row>
    <row r="42" spans="3:92" s="504" customFormat="1" ht="24" customHeight="1">
      <c r="C42" s="583"/>
      <c r="D42" s="583"/>
      <c r="E42" s="584"/>
      <c r="P42" s="586"/>
      <c r="Q42" s="586"/>
      <c r="R42" s="586"/>
      <c r="S42" s="586"/>
      <c r="T42" s="586"/>
      <c r="U42" s="586"/>
      <c r="V42" s="586"/>
      <c r="W42" s="586"/>
      <c r="X42" s="586"/>
      <c r="Y42" s="586"/>
      <c r="Z42" s="586"/>
      <c r="AA42" s="586"/>
      <c r="AB42" s="586"/>
      <c r="AC42" s="586"/>
      <c r="AD42" s="586"/>
      <c r="AE42" s="586"/>
      <c r="AF42" s="586"/>
      <c r="AG42" s="586"/>
      <c r="AH42" s="586"/>
      <c r="AI42" s="586"/>
      <c r="AJ42" s="586"/>
      <c r="AK42" s="586"/>
      <c r="AL42" s="586"/>
      <c r="AM42" s="586"/>
      <c r="AN42" s="586"/>
      <c r="AO42" s="586"/>
      <c r="AP42" s="586"/>
      <c r="AQ42" s="586"/>
      <c r="AR42" s="586"/>
      <c r="AS42" s="586"/>
      <c r="AT42" s="586"/>
      <c r="AU42" s="586"/>
      <c r="AV42" s="586"/>
      <c r="AW42" s="586"/>
      <c r="AX42" s="586"/>
      <c r="AY42" s="586"/>
      <c r="AZ42" s="586"/>
      <c r="BA42" s="586"/>
      <c r="BB42" s="586"/>
      <c r="CC42" s="586"/>
      <c r="CD42" s="586"/>
      <c r="CE42" s="586"/>
      <c r="CF42" s="586"/>
      <c r="CG42" s="586"/>
      <c r="CH42" s="586"/>
      <c r="CI42" s="586"/>
      <c r="CJ42" s="586"/>
      <c r="CK42" s="586"/>
      <c r="CL42" s="586"/>
      <c r="CM42" s="586"/>
      <c r="CN42" s="586"/>
    </row>
    <row r="43" spans="3:92" s="586" customFormat="1" ht="24" customHeight="1">
      <c r="C43" s="583"/>
      <c r="D43" s="583"/>
      <c r="E43" s="587"/>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4"/>
      <c r="AU43" s="504"/>
      <c r="AV43" s="504"/>
      <c r="AW43" s="504"/>
      <c r="AX43" s="504"/>
      <c r="AY43" s="504"/>
      <c r="AZ43" s="504"/>
      <c r="BA43" s="504"/>
      <c r="BB43" s="504"/>
      <c r="BC43" s="504"/>
      <c r="BD43" s="504"/>
      <c r="BE43" s="504"/>
      <c r="BF43" s="504"/>
      <c r="BG43" s="504"/>
      <c r="BH43" s="504"/>
      <c r="BI43" s="504"/>
      <c r="BJ43" s="504"/>
      <c r="BK43" s="504"/>
      <c r="BL43" s="504"/>
      <c r="BM43" s="504"/>
      <c r="BN43" s="504"/>
      <c r="BO43" s="504"/>
      <c r="BP43" s="504"/>
      <c r="BQ43" s="504"/>
      <c r="BR43" s="504"/>
      <c r="BS43" s="504"/>
      <c r="BT43" s="504"/>
      <c r="BU43" s="504"/>
      <c r="BV43" s="504"/>
      <c r="BW43" s="504"/>
      <c r="BX43" s="504"/>
      <c r="BY43" s="504"/>
      <c r="BZ43" s="504"/>
      <c r="CA43" s="504"/>
      <c r="CB43" s="504"/>
      <c r="CC43" s="504"/>
      <c r="CD43" s="504"/>
      <c r="CE43" s="504"/>
      <c r="CF43" s="504"/>
      <c r="CG43" s="504"/>
      <c r="CH43" s="504"/>
      <c r="CI43" s="504"/>
      <c r="CJ43" s="504"/>
      <c r="CK43" s="504"/>
      <c r="CL43" s="504"/>
      <c r="CM43" s="504"/>
      <c r="CN43" s="504"/>
    </row>
    <row r="44" spans="3:5" s="504" customFormat="1" ht="84" customHeight="1">
      <c r="C44" s="583"/>
      <c r="D44" s="583"/>
      <c r="E44" s="584"/>
    </row>
    <row r="45" spans="3:5" s="504" customFormat="1" ht="15.75">
      <c r="C45" s="583"/>
      <c r="D45" s="583"/>
      <c r="E45" s="584"/>
    </row>
    <row r="46" spans="3:5" s="504" customFormat="1" ht="15.75">
      <c r="C46" s="583"/>
      <c r="D46" s="583"/>
      <c r="E46" s="584"/>
    </row>
    <row r="47" spans="3:5" s="504" customFormat="1" ht="15.75">
      <c r="C47" s="583"/>
      <c r="D47" s="583"/>
      <c r="E47" s="584"/>
    </row>
    <row r="48" spans="3:5" s="504" customFormat="1" ht="15.75">
      <c r="C48" s="583"/>
      <c r="D48" s="583"/>
      <c r="E48" s="584"/>
    </row>
    <row r="49" spans="3:5" s="504" customFormat="1" ht="15.75">
      <c r="C49" s="583"/>
      <c r="D49" s="583"/>
      <c r="E49" s="584"/>
    </row>
    <row r="50" spans="3:5" s="504" customFormat="1" ht="15.75">
      <c r="C50" s="583"/>
      <c r="D50" s="583"/>
      <c r="E50" s="584"/>
    </row>
    <row r="51" spans="3:5" s="504" customFormat="1" ht="15.75">
      <c r="C51" s="583"/>
      <c r="D51" s="583"/>
      <c r="E51" s="584"/>
    </row>
    <row r="52" spans="3:5" s="504" customFormat="1" ht="15.75">
      <c r="C52" s="583"/>
      <c r="D52" s="583"/>
      <c r="E52" s="584"/>
    </row>
    <row r="53" spans="3:5" s="504" customFormat="1" ht="15.75">
      <c r="C53" s="583"/>
      <c r="D53" s="583"/>
      <c r="E53" s="584"/>
    </row>
    <row r="54" spans="3:5" s="504" customFormat="1" ht="15.75">
      <c r="C54" s="583"/>
      <c r="D54" s="583"/>
      <c r="E54" s="584"/>
    </row>
    <row r="55" spans="3:5" s="504" customFormat="1" ht="15.75">
      <c r="C55" s="583"/>
      <c r="D55" s="583"/>
      <c r="E55" s="584"/>
    </row>
    <row r="56" spans="3:5" s="504" customFormat="1" ht="15.75">
      <c r="C56" s="583"/>
      <c r="D56" s="583"/>
      <c r="E56" s="584"/>
    </row>
    <row r="57" spans="3:5" s="504" customFormat="1" ht="15.75">
      <c r="C57" s="583"/>
      <c r="D57" s="583"/>
      <c r="E57" s="584"/>
    </row>
    <row r="58" s="504" customFormat="1" ht="15">
      <c r="E58" s="584"/>
    </row>
    <row r="59" s="504" customFormat="1" ht="15">
      <c r="E59" s="584"/>
    </row>
    <row r="60" s="504" customFormat="1" ht="15">
      <c r="E60" s="584"/>
    </row>
    <row r="61" s="504" customFormat="1" ht="15">
      <c r="E61" s="584"/>
    </row>
    <row r="62" s="504" customFormat="1" ht="15">
      <c r="E62" s="584"/>
    </row>
    <row r="63" s="504" customFormat="1" ht="15">
      <c r="E63" s="584"/>
    </row>
    <row r="64" spans="2:5" s="504" customFormat="1" ht="15">
      <c r="B64" s="588"/>
      <c r="E64" s="584"/>
    </row>
    <row r="65" s="504" customFormat="1" ht="15">
      <c r="E65" s="584"/>
    </row>
    <row r="66" s="504" customFormat="1" ht="15">
      <c r="E66" s="584"/>
    </row>
    <row r="67" s="504" customFormat="1" ht="15">
      <c r="E67" s="584"/>
    </row>
    <row r="68" s="504" customFormat="1" ht="15">
      <c r="E68" s="584"/>
    </row>
    <row r="69" s="504" customFormat="1" ht="15">
      <c r="E69" s="584"/>
    </row>
    <row r="70" s="504" customFormat="1" ht="15">
      <c r="E70" s="584"/>
    </row>
    <row r="71" s="504" customFormat="1" ht="15">
      <c r="E71" s="584"/>
    </row>
    <row r="72" s="504" customFormat="1" ht="15">
      <c r="E72" s="584"/>
    </row>
    <row r="73" s="504" customFormat="1" ht="15">
      <c r="E73" s="584"/>
    </row>
    <row r="74" s="504" customFormat="1" ht="15">
      <c r="E74" s="584"/>
    </row>
    <row r="75" s="504" customFormat="1" ht="15">
      <c r="E75" s="584"/>
    </row>
    <row r="76" s="504" customFormat="1" ht="15">
      <c r="E76" s="584"/>
    </row>
    <row r="77" s="504" customFormat="1" ht="15">
      <c r="E77" s="584"/>
    </row>
    <row r="78" s="504" customFormat="1" ht="15">
      <c r="E78" s="584"/>
    </row>
    <row r="79" s="504" customFormat="1" ht="15">
      <c r="E79" s="584"/>
    </row>
    <row r="80" s="504" customFormat="1" ht="15">
      <c r="E80" s="584"/>
    </row>
    <row r="81" s="504" customFormat="1" ht="15">
      <c r="E81" s="584"/>
    </row>
    <row r="82" s="504" customFormat="1" ht="15">
      <c r="E82" s="584"/>
    </row>
    <row r="83" s="504" customFormat="1" ht="15">
      <c r="E83" s="584"/>
    </row>
    <row r="84" s="504" customFormat="1" ht="15">
      <c r="E84" s="584"/>
    </row>
    <row r="85" s="504" customFormat="1" ht="15">
      <c r="E85" s="584"/>
    </row>
    <row r="86" s="504" customFormat="1" ht="15">
      <c r="E86" s="584"/>
    </row>
    <row r="87" s="504" customFormat="1" ht="15">
      <c r="E87" s="584"/>
    </row>
    <row r="88" s="504" customFormat="1" ht="15">
      <c r="E88" s="584"/>
    </row>
    <row r="89" s="504" customFormat="1" ht="15">
      <c r="E89" s="584"/>
    </row>
    <row r="90" s="504" customFormat="1" ht="15">
      <c r="E90" s="584"/>
    </row>
    <row r="91" s="504" customFormat="1" ht="15">
      <c r="E91" s="584"/>
    </row>
    <row r="92" s="504" customFormat="1" ht="15">
      <c r="E92" s="584"/>
    </row>
    <row r="93" s="504" customFormat="1" ht="15">
      <c r="E93" s="584"/>
    </row>
    <row r="94" s="504" customFormat="1" ht="15">
      <c r="E94" s="584"/>
    </row>
    <row r="95" s="504" customFormat="1" ht="15">
      <c r="E95" s="584"/>
    </row>
    <row r="96" s="504" customFormat="1" ht="15">
      <c r="E96" s="584"/>
    </row>
    <row r="97" s="504" customFormat="1" ht="15">
      <c r="E97" s="584"/>
    </row>
    <row r="98" s="504" customFormat="1" ht="15">
      <c r="E98" s="584"/>
    </row>
    <row r="99" s="504" customFormat="1" ht="15">
      <c r="E99" s="584"/>
    </row>
    <row r="100" s="504" customFormat="1" ht="15">
      <c r="E100" s="584"/>
    </row>
    <row r="101" s="504" customFormat="1" ht="15">
      <c r="E101" s="584"/>
    </row>
    <row r="102" s="504" customFormat="1" ht="15">
      <c r="E102" s="584"/>
    </row>
    <row r="103" s="504" customFormat="1" ht="15">
      <c r="E103" s="584"/>
    </row>
    <row r="104" s="504" customFormat="1" ht="15">
      <c r="E104" s="584"/>
    </row>
    <row r="105" s="504" customFormat="1" ht="15">
      <c r="E105" s="584"/>
    </row>
    <row r="106" s="504" customFormat="1" ht="15">
      <c r="E106" s="584"/>
    </row>
    <row r="107" s="504" customFormat="1" ht="15">
      <c r="E107" s="584"/>
    </row>
    <row r="108" s="504" customFormat="1" ht="15">
      <c r="E108" s="584"/>
    </row>
    <row r="109" s="504" customFormat="1" ht="15">
      <c r="E109" s="584"/>
    </row>
    <row r="110" s="504" customFormat="1" ht="15">
      <c r="E110" s="584"/>
    </row>
    <row r="111" s="504" customFormat="1" ht="15">
      <c r="E111" s="584"/>
    </row>
    <row r="112" s="504" customFormat="1" ht="15">
      <c r="E112" s="584"/>
    </row>
    <row r="113" s="504" customFormat="1" ht="15">
      <c r="E113" s="584"/>
    </row>
    <row r="114" s="504" customFormat="1" ht="15">
      <c r="E114" s="584"/>
    </row>
    <row r="115" s="504" customFormat="1" ht="15">
      <c r="E115" s="584"/>
    </row>
    <row r="116" s="504" customFormat="1" ht="15">
      <c r="E116" s="584"/>
    </row>
    <row r="117" s="504" customFormat="1" ht="15">
      <c r="E117" s="584"/>
    </row>
    <row r="118" s="504" customFormat="1" ht="15">
      <c r="E118" s="584"/>
    </row>
    <row r="119" s="504" customFormat="1" ht="15">
      <c r="E119" s="584"/>
    </row>
    <row r="120" s="504" customFormat="1" ht="15">
      <c r="E120" s="584"/>
    </row>
    <row r="121" s="504" customFormat="1" ht="15">
      <c r="E121" s="584"/>
    </row>
    <row r="122" s="504" customFormat="1" ht="15">
      <c r="E122" s="584"/>
    </row>
    <row r="123" s="504" customFormat="1" ht="15">
      <c r="E123" s="584"/>
    </row>
    <row r="124" s="504" customFormat="1" ht="15">
      <c r="E124" s="584"/>
    </row>
    <row r="125" s="504" customFormat="1" ht="15">
      <c r="E125" s="584"/>
    </row>
    <row r="126" s="504" customFormat="1" ht="15">
      <c r="E126" s="584"/>
    </row>
    <row r="127" s="504" customFormat="1" ht="15">
      <c r="E127" s="584"/>
    </row>
    <row r="128" s="504" customFormat="1" ht="15">
      <c r="E128" s="584"/>
    </row>
    <row r="129" s="504" customFormat="1" ht="15">
      <c r="E129" s="584"/>
    </row>
    <row r="130" s="504" customFormat="1" ht="15">
      <c r="E130" s="584"/>
    </row>
    <row r="131" s="504" customFormat="1" ht="15">
      <c r="E131" s="584"/>
    </row>
    <row r="132" s="504" customFormat="1" ht="15">
      <c r="E132" s="584"/>
    </row>
    <row r="133" s="504" customFormat="1" ht="15">
      <c r="E133" s="584"/>
    </row>
    <row r="134" s="504" customFormat="1" ht="15">
      <c r="E134" s="584"/>
    </row>
    <row r="135" s="504" customFormat="1" ht="15">
      <c r="E135" s="584"/>
    </row>
    <row r="136" s="504" customFormat="1" ht="15">
      <c r="E136" s="584"/>
    </row>
    <row r="137" s="504" customFormat="1" ht="15">
      <c r="E137" s="584"/>
    </row>
    <row r="138" s="504" customFormat="1" ht="15">
      <c r="E138" s="584"/>
    </row>
    <row r="139" s="504" customFormat="1" ht="15">
      <c r="E139" s="584"/>
    </row>
    <row r="140" s="504" customFormat="1" ht="15">
      <c r="E140" s="584"/>
    </row>
    <row r="141" s="504" customFormat="1" ht="15">
      <c r="E141" s="584"/>
    </row>
    <row r="142" s="504" customFormat="1" ht="15">
      <c r="E142" s="584"/>
    </row>
    <row r="143" s="504" customFormat="1" ht="15">
      <c r="E143" s="584"/>
    </row>
    <row r="144" s="504" customFormat="1" ht="15">
      <c r="E144" s="584"/>
    </row>
    <row r="145" s="504" customFormat="1" ht="15">
      <c r="E145" s="584"/>
    </row>
    <row r="146" s="504" customFormat="1" ht="15">
      <c r="E146" s="584"/>
    </row>
    <row r="147" s="504" customFormat="1" ht="15">
      <c r="E147" s="584"/>
    </row>
    <row r="148" s="504" customFormat="1" ht="15">
      <c r="E148" s="584"/>
    </row>
    <row r="149" s="504" customFormat="1" ht="15">
      <c r="E149" s="584"/>
    </row>
    <row r="150" s="504" customFormat="1" ht="15">
      <c r="E150" s="584"/>
    </row>
    <row r="151" s="504" customFormat="1" ht="15">
      <c r="E151" s="584"/>
    </row>
    <row r="152" s="504" customFormat="1" ht="15">
      <c r="E152" s="584"/>
    </row>
    <row r="153" s="504" customFormat="1" ht="15">
      <c r="E153" s="584"/>
    </row>
    <row r="154" s="504" customFormat="1" ht="15">
      <c r="E154" s="584"/>
    </row>
    <row r="155" s="504" customFormat="1" ht="15">
      <c r="E155" s="584"/>
    </row>
    <row r="156" s="504" customFormat="1" ht="15">
      <c r="E156" s="584"/>
    </row>
    <row r="157" s="504" customFormat="1" ht="15">
      <c r="E157" s="584"/>
    </row>
    <row r="158" s="504" customFormat="1" ht="15">
      <c r="E158" s="584"/>
    </row>
    <row r="159" s="504" customFormat="1" ht="15">
      <c r="E159" s="584"/>
    </row>
    <row r="160" s="504" customFormat="1" ht="15">
      <c r="E160" s="584"/>
    </row>
    <row r="161" s="504" customFormat="1" ht="15">
      <c r="E161" s="584"/>
    </row>
    <row r="162" s="504" customFormat="1" ht="15">
      <c r="E162" s="584"/>
    </row>
    <row r="163" s="504" customFormat="1" ht="15">
      <c r="E163" s="584"/>
    </row>
    <row r="164" s="504" customFormat="1" ht="15">
      <c r="E164" s="584"/>
    </row>
    <row r="165" s="504" customFormat="1" ht="15">
      <c r="E165" s="584"/>
    </row>
    <row r="166" s="504" customFormat="1" ht="15">
      <c r="E166" s="584"/>
    </row>
    <row r="167" s="504" customFormat="1" ht="15">
      <c r="E167" s="584"/>
    </row>
    <row r="168" s="504" customFormat="1" ht="15">
      <c r="E168" s="584"/>
    </row>
    <row r="169" s="504" customFormat="1" ht="15">
      <c r="E169" s="584"/>
    </row>
    <row r="170" s="504" customFormat="1" ht="15">
      <c r="E170" s="584"/>
    </row>
    <row r="171" s="504" customFormat="1" ht="15">
      <c r="E171" s="584"/>
    </row>
    <row r="172" s="504" customFormat="1" ht="15">
      <c r="E172" s="584"/>
    </row>
    <row r="173" s="504" customFormat="1" ht="15">
      <c r="E173" s="584"/>
    </row>
    <row r="174" s="504" customFormat="1" ht="15">
      <c r="E174" s="584"/>
    </row>
    <row r="175" s="504" customFormat="1" ht="15">
      <c r="E175" s="584"/>
    </row>
    <row r="176" s="504" customFormat="1" ht="15">
      <c r="E176" s="584"/>
    </row>
    <row r="177" s="504" customFormat="1" ht="15">
      <c r="E177" s="584"/>
    </row>
    <row r="178" s="504" customFormat="1" ht="15">
      <c r="E178" s="584"/>
    </row>
    <row r="179" s="504" customFormat="1" ht="15">
      <c r="E179" s="584"/>
    </row>
    <row r="180" s="504" customFormat="1" ht="15">
      <c r="E180" s="584"/>
    </row>
    <row r="181" s="504" customFormat="1" ht="15">
      <c r="E181" s="584"/>
    </row>
    <row r="182" s="504" customFormat="1" ht="15">
      <c r="E182" s="584"/>
    </row>
    <row r="183" s="504" customFormat="1" ht="15">
      <c r="E183" s="584"/>
    </row>
    <row r="184" s="504" customFormat="1" ht="15">
      <c r="E184" s="584"/>
    </row>
    <row r="185" s="504" customFormat="1" ht="15">
      <c r="E185" s="584"/>
    </row>
    <row r="186" s="504" customFormat="1" ht="15">
      <c r="E186" s="584"/>
    </row>
    <row r="187" s="504" customFormat="1" ht="15">
      <c r="E187" s="584"/>
    </row>
    <row r="188" s="504" customFormat="1" ht="15">
      <c r="E188" s="584"/>
    </row>
    <row r="189" s="504" customFormat="1" ht="15">
      <c r="E189" s="584"/>
    </row>
    <row r="190" s="504" customFormat="1" ht="15">
      <c r="E190" s="584"/>
    </row>
    <row r="191" s="504" customFormat="1" ht="15">
      <c r="E191" s="584"/>
    </row>
    <row r="192" s="504" customFormat="1" ht="15">
      <c r="E192" s="584"/>
    </row>
    <row r="193" s="504" customFormat="1" ht="15">
      <c r="E193" s="584"/>
    </row>
    <row r="194" s="504" customFormat="1" ht="15">
      <c r="E194" s="584"/>
    </row>
    <row r="195" s="504" customFormat="1" ht="15">
      <c r="E195" s="584"/>
    </row>
    <row r="196" s="504" customFormat="1" ht="15">
      <c r="E196" s="584"/>
    </row>
    <row r="197" s="504" customFormat="1" ht="15">
      <c r="E197" s="584"/>
    </row>
    <row r="198" s="504" customFormat="1" ht="15">
      <c r="E198" s="584"/>
    </row>
    <row r="199" s="504" customFormat="1" ht="15">
      <c r="E199" s="584"/>
    </row>
    <row r="200" s="504" customFormat="1" ht="15">
      <c r="E200" s="584"/>
    </row>
    <row r="201" s="504" customFormat="1" ht="15">
      <c r="E201" s="584"/>
    </row>
    <row r="202" s="504" customFormat="1" ht="15">
      <c r="E202" s="584"/>
    </row>
    <row r="203" s="504" customFormat="1" ht="15">
      <c r="E203" s="584"/>
    </row>
    <row r="204" s="504" customFormat="1" ht="15">
      <c r="E204" s="584"/>
    </row>
    <row r="205" s="504" customFormat="1" ht="15">
      <c r="E205" s="584"/>
    </row>
    <row r="206" s="504" customFormat="1" ht="15">
      <c r="E206" s="584"/>
    </row>
    <row r="207" s="504" customFormat="1" ht="15">
      <c r="E207" s="584"/>
    </row>
    <row r="208" s="434" customFormat="1" ht="15">
      <c r="E208" s="442"/>
    </row>
    <row r="209" s="434" customFormat="1" ht="15">
      <c r="E209" s="442"/>
    </row>
    <row r="210" s="434" customFormat="1" ht="15">
      <c r="E210" s="442"/>
    </row>
    <row r="211" s="434" customFormat="1" ht="15">
      <c r="E211" s="442"/>
    </row>
    <row r="212" s="434" customFormat="1" ht="15">
      <c r="E212" s="442"/>
    </row>
    <row r="213" s="434" customFormat="1" ht="15">
      <c r="E213" s="442"/>
    </row>
    <row r="214" s="434" customFormat="1" ht="15">
      <c r="E214" s="442"/>
    </row>
    <row r="215" s="434" customFormat="1" ht="15">
      <c r="E215" s="442"/>
    </row>
    <row r="216" s="434" customFormat="1" ht="15">
      <c r="E216" s="442"/>
    </row>
    <row r="217" s="434" customFormat="1" ht="15">
      <c r="E217" s="442"/>
    </row>
    <row r="218" s="434" customFormat="1" ht="15">
      <c r="E218" s="442"/>
    </row>
    <row r="219" s="434" customFormat="1" ht="15">
      <c r="E219" s="442"/>
    </row>
    <row r="220" s="434" customFormat="1" ht="15">
      <c r="E220" s="442"/>
    </row>
    <row r="221" s="434" customFormat="1" ht="15">
      <c r="E221" s="442"/>
    </row>
    <row r="222" s="434" customFormat="1" ht="15">
      <c r="E222" s="442"/>
    </row>
    <row r="223" s="434" customFormat="1" ht="15">
      <c r="E223" s="442"/>
    </row>
    <row r="224" s="434" customFormat="1" ht="15">
      <c r="E224" s="442"/>
    </row>
    <row r="225" s="434" customFormat="1" ht="15">
      <c r="E225" s="442"/>
    </row>
    <row r="226" s="434" customFormat="1" ht="15">
      <c r="E226" s="442"/>
    </row>
    <row r="227" s="434" customFormat="1" ht="15">
      <c r="E227" s="442"/>
    </row>
    <row r="228" s="434" customFormat="1" ht="15">
      <c r="E228" s="442"/>
    </row>
    <row r="229" s="434" customFormat="1" ht="15">
      <c r="E229" s="442"/>
    </row>
    <row r="230" s="434" customFormat="1" ht="15">
      <c r="E230" s="442"/>
    </row>
    <row r="231" s="434" customFormat="1" ht="15">
      <c r="E231" s="442"/>
    </row>
    <row r="232" s="434" customFormat="1" ht="15">
      <c r="E232" s="442"/>
    </row>
    <row r="233" s="434" customFormat="1" ht="15">
      <c r="E233" s="442"/>
    </row>
    <row r="234" s="434" customFormat="1" ht="15">
      <c r="E234" s="442"/>
    </row>
    <row r="235" s="434" customFormat="1" ht="15">
      <c r="E235" s="442"/>
    </row>
    <row r="236" s="434" customFormat="1" ht="15">
      <c r="E236" s="442"/>
    </row>
    <row r="237" s="434" customFormat="1" ht="15">
      <c r="E237" s="442"/>
    </row>
    <row r="238" s="434" customFormat="1" ht="15">
      <c r="E238" s="442"/>
    </row>
    <row r="239" s="434" customFormat="1" ht="15">
      <c r="E239" s="442"/>
    </row>
    <row r="240" s="434" customFormat="1" ht="15">
      <c r="E240" s="442"/>
    </row>
    <row r="241" s="434" customFormat="1" ht="15">
      <c r="E241" s="442"/>
    </row>
    <row r="242" s="434" customFormat="1" ht="15">
      <c r="E242" s="442"/>
    </row>
    <row r="243" s="434" customFormat="1" ht="15">
      <c r="E243" s="442"/>
    </row>
    <row r="244" s="434" customFormat="1" ht="15">
      <c r="E244" s="442"/>
    </row>
    <row r="245" s="434" customFormat="1" ht="15">
      <c r="E245" s="442"/>
    </row>
    <row r="246" s="434" customFormat="1" ht="15">
      <c r="E246" s="442"/>
    </row>
    <row r="247" s="434" customFormat="1" ht="15">
      <c r="E247" s="442"/>
    </row>
    <row r="248" s="434" customFormat="1" ht="15">
      <c r="E248" s="442"/>
    </row>
    <row r="249" s="434" customFormat="1" ht="15">
      <c r="E249" s="442"/>
    </row>
    <row r="250" s="434" customFormat="1" ht="15">
      <c r="E250" s="442"/>
    </row>
    <row r="251" s="434" customFormat="1" ht="15">
      <c r="E251" s="442"/>
    </row>
    <row r="252" s="434" customFormat="1" ht="15">
      <c r="E252" s="442"/>
    </row>
    <row r="253" s="434" customFormat="1" ht="15">
      <c r="E253" s="442"/>
    </row>
    <row r="254" s="434" customFormat="1" ht="15">
      <c r="E254" s="442"/>
    </row>
    <row r="255" s="434" customFormat="1" ht="15">
      <c r="E255" s="442"/>
    </row>
    <row r="256" s="434" customFormat="1" ht="15">
      <c r="E256" s="442"/>
    </row>
    <row r="257" s="434" customFormat="1" ht="15">
      <c r="E257" s="442"/>
    </row>
    <row r="258" s="434" customFormat="1" ht="15">
      <c r="E258" s="442"/>
    </row>
    <row r="259" s="434" customFormat="1" ht="15">
      <c r="E259" s="442"/>
    </row>
    <row r="260" s="434" customFormat="1" ht="15">
      <c r="E260" s="442"/>
    </row>
    <row r="261" s="434" customFormat="1" ht="15">
      <c r="E261" s="442"/>
    </row>
    <row r="262" s="434" customFormat="1" ht="15">
      <c r="E262" s="442"/>
    </row>
    <row r="263" s="434" customFormat="1" ht="15">
      <c r="E263" s="442"/>
    </row>
    <row r="264" s="434" customFormat="1" ht="15">
      <c r="E264" s="442"/>
    </row>
    <row r="265" s="434" customFormat="1" ht="15">
      <c r="E265" s="442"/>
    </row>
    <row r="266" s="434" customFormat="1" ht="15">
      <c r="E266" s="442"/>
    </row>
    <row r="267" s="434" customFormat="1" ht="15">
      <c r="E267" s="442"/>
    </row>
    <row r="268" s="434" customFormat="1" ht="15">
      <c r="E268" s="442"/>
    </row>
    <row r="269" s="434" customFormat="1" ht="15">
      <c r="E269" s="442"/>
    </row>
    <row r="270" s="434" customFormat="1" ht="15">
      <c r="E270" s="442"/>
    </row>
    <row r="271" s="434" customFormat="1" ht="15">
      <c r="E271" s="442"/>
    </row>
    <row r="272" s="434" customFormat="1" ht="15">
      <c r="E272" s="442"/>
    </row>
    <row r="273" s="434" customFormat="1" ht="15">
      <c r="E273" s="442"/>
    </row>
    <row r="274" s="434" customFormat="1" ht="15">
      <c r="E274" s="442"/>
    </row>
    <row r="275" s="434" customFormat="1" ht="15">
      <c r="E275" s="442"/>
    </row>
    <row r="276" s="434" customFormat="1" ht="15">
      <c r="E276" s="442"/>
    </row>
    <row r="277" s="434" customFormat="1" ht="15">
      <c r="E277" s="442"/>
    </row>
    <row r="278" s="434" customFormat="1" ht="15">
      <c r="E278" s="442"/>
    </row>
    <row r="279" s="434" customFormat="1" ht="15">
      <c r="E279" s="442"/>
    </row>
    <row r="280" s="434" customFormat="1" ht="15">
      <c r="E280" s="442"/>
    </row>
    <row r="281" s="434" customFormat="1" ht="15">
      <c r="E281" s="442"/>
    </row>
    <row r="282" s="434" customFormat="1" ht="15">
      <c r="E282" s="442"/>
    </row>
    <row r="283" s="434" customFormat="1" ht="15">
      <c r="E283" s="442"/>
    </row>
    <row r="284" s="434" customFormat="1" ht="15">
      <c r="E284" s="442"/>
    </row>
    <row r="285" s="434" customFormat="1" ht="15">
      <c r="E285" s="442"/>
    </row>
    <row r="286" s="434" customFormat="1" ht="15">
      <c r="E286" s="442"/>
    </row>
    <row r="287" s="434" customFormat="1" ht="15">
      <c r="E287" s="442"/>
    </row>
    <row r="288" s="434" customFormat="1" ht="15">
      <c r="E288" s="442"/>
    </row>
    <row r="289" s="434" customFormat="1" ht="15">
      <c r="E289" s="442"/>
    </row>
    <row r="290" s="434" customFormat="1" ht="15">
      <c r="E290" s="442"/>
    </row>
    <row r="291" s="434" customFormat="1" ht="15">
      <c r="E291" s="442"/>
    </row>
    <row r="292" s="434" customFormat="1" ht="15">
      <c r="E292" s="442"/>
    </row>
    <row r="293" s="434" customFormat="1" ht="15">
      <c r="E293" s="442"/>
    </row>
    <row r="294" s="434" customFormat="1" ht="15">
      <c r="E294" s="442"/>
    </row>
    <row r="295" s="434" customFormat="1" ht="15">
      <c r="E295" s="442"/>
    </row>
    <row r="296" s="434" customFormat="1" ht="15">
      <c r="E296" s="442"/>
    </row>
    <row r="297" s="434" customFormat="1" ht="15">
      <c r="E297" s="442"/>
    </row>
    <row r="298" s="434" customFormat="1" ht="15">
      <c r="E298" s="442"/>
    </row>
    <row r="299" s="434" customFormat="1" ht="15">
      <c r="E299" s="442"/>
    </row>
    <row r="300" s="434" customFormat="1" ht="15">
      <c r="E300" s="442"/>
    </row>
    <row r="301" s="434" customFormat="1" ht="15">
      <c r="E301" s="442"/>
    </row>
    <row r="302" s="434" customFormat="1" ht="15">
      <c r="E302" s="442"/>
    </row>
    <row r="303" s="434" customFormat="1" ht="15">
      <c r="E303" s="442"/>
    </row>
    <row r="304" s="434" customFormat="1" ht="15">
      <c r="E304" s="442"/>
    </row>
    <row r="305" s="434" customFormat="1" ht="15">
      <c r="E305" s="442"/>
    </row>
    <row r="306" s="434" customFormat="1" ht="15">
      <c r="E306" s="442"/>
    </row>
    <row r="307" s="434" customFormat="1" ht="15">
      <c r="E307" s="442"/>
    </row>
    <row r="308" s="434" customFormat="1" ht="15">
      <c r="E308" s="442"/>
    </row>
    <row r="309" s="434" customFormat="1" ht="15">
      <c r="E309" s="442"/>
    </row>
    <row r="310" s="434" customFormat="1" ht="15">
      <c r="E310" s="442"/>
    </row>
    <row r="311" s="434" customFormat="1" ht="15">
      <c r="E311" s="442"/>
    </row>
    <row r="312" s="434" customFormat="1" ht="15">
      <c r="E312" s="442"/>
    </row>
    <row r="313" s="434" customFormat="1" ht="15">
      <c r="E313" s="442"/>
    </row>
    <row r="314" s="434" customFormat="1" ht="15">
      <c r="E314" s="442"/>
    </row>
    <row r="315" s="434" customFormat="1" ht="15">
      <c r="E315" s="442"/>
    </row>
    <row r="316" s="434" customFormat="1" ht="15">
      <c r="E316" s="442"/>
    </row>
    <row r="317" s="434" customFormat="1" ht="15">
      <c r="E317" s="442"/>
    </row>
    <row r="318" s="434" customFormat="1" ht="15">
      <c r="E318" s="442"/>
    </row>
    <row r="319" s="434" customFormat="1" ht="15">
      <c r="E319" s="442"/>
    </row>
    <row r="320" s="434" customFormat="1" ht="15">
      <c r="E320" s="442"/>
    </row>
    <row r="321" s="434" customFormat="1" ht="15">
      <c r="E321" s="442"/>
    </row>
    <row r="322" s="434" customFormat="1" ht="15">
      <c r="E322" s="442"/>
    </row>
    <row r="323" s="434" customFormat="1" ht="15">
      <c r="E323" s="442"/>
    </row>
    <row r="324" s="434" customFormat="1" ht="15">
      <c r="E324" s="442"/>
    </row>
    <row r="325" s="434" customFormat="1" ht="15">
      <c r="E325" s="442"/>
    </row>
    <row r="326" s="434" customFormat="1" ht="15">
      <c r="E326" s="442"/>
    </row>
    <row r="327" s="434" customFormat="1" ht="15">
      <c r="E327" s="442"/>
    </row>
    <row r="328" s="434" customFormat="1" ht="15">
      <c r="E328" s="442"/>
    </row>
    <row r="329" s="434" customFormat="1" ht="15">
      <c r="E329" s="442"/>
    </row>
    <row r="330" s="434" customFormat="1" ht="15">
      <c r="E330" s="442"/>
    </row>
    <row r="331" s="434" customFormat="1" ht="15">
      <c r="E331" s="442"/>
    </row>
    <row r="332" s="434" customFormat="1" ht="15">
      <c r="E332" s="442"/>
    </row>
    <row r="333" s="434" customFormat="1" ht="15">
      <c r="E333" s="442"/>
    </row>
    <row r="334" s="434" customFormat="1" ht="15">
      <c r="E334" s="442"/>
    </row>
    <row r="335" s="434" customFormat="1" ht="15">
      <c r="E335" s="442"/>
    </row>
    <row r="336" s="434" customFormat="1" ht="15">
      <c r="E336" s="442"/>
    </row>
    <row r="337" s="434" customFormat="1" ht="15">
      <c r="E337" s="442"/>
    </row>
    <row r="338" s="434" customFormat="1" ht="15">
      <c r="E338" s="442"/>
    </row>
    <row r="339" s="434" customFormat="1" ht="15">
      <c r="E339" s="442"/>
    </row>
    <row r="340" s="434" customFormat="1" ht="15">
      <c r="E340" s="442"/>
    </row>
    <row r="341" s="434" customFormat="1" ht="15">
      <c r="E341" s="442"/>
    </row>
    <row r="342" s="434" customFormat="1" ht="15">
      <c r="E342" s="442"/>
    </row>
    <row r="343" s="434" customFormat="1" ht="15">
      <c r="E343" s="442"/>
    </row>
    <row r="344" s="434" customFormat="1" ht="15">
      <c r="E344" s="442"/>
    </row>
    <row r="345" s="434" customFormat="1" ht="15">
      <c r="E345" s="442"/>
    </row>
    <row r="346" s="434" customFormat="1" ht="15">
      <c r="E346" s="442"/>
    </row>
    <row r="347" s="434" customFormat="1" ht="15">
      <c r="E347" s="442"/>
    </row>
    <row r="348" s="434" customFormat="1" ht="15">
      <c r="E348" s="442"/>
    </row>
    <row r="349" s="434" customFormat="1" ht="15">
      <c r="E349" s="442"/>
    </row>
    <row r="350" s="434" customFormat="1" ht="15">
      <c r="E350" s="442"/>
    </row>
    <row r="351" s="434" customFormat="1" ht="15">
      <c r="E351" s="442"/>
    </row>
    <row r="352" s="434" customFormat="1" ht="15">
      <c r="E352" s="442"/>
    </row>
    <row r="353" s="434" customFormat="1" ht="15">
      <c r="E353" s="442"/>
    </row>
    <row r="354" s="434" customFormat="1" ht="15">
      <c r="E354" s="442"/>
    </row>
    <row r="355" s="434" customFormat="1" ht="15">
      <c r="E355" s="442"/>
    </row>
    <row r="356" s="434" customFormat="1" ht="15">
      <c r="E356" s="442"/>
    </row>
    <row r="357" s="434" customFormat="1" ht="15">
      <c r="E357" s="442"/>
    </row>
    <row r="358" s="434" customFormat="1" ht="15">
      <c r="E358" s="442"/>
    </row>
    <row r="359" s="434" customFormat="1" ht="15">
      <c r="E359" s="442"/>
    </row>
    <row r="360" s="434" customFormat="1" ht="15">
      <c r="E360" s="442"/>
    </row>
    <row r="361" s="434" customFormat="1" ht="15">
      <c r="E361" s="442"/>
    </row>
    <row r="362" s="434" customFormat="1" ht="15">
      <c r="E362" s="442"/>
    </row>
    <row r="363" s="434" customFormat="1" ht="15">
      <c r="E363" s="442"/>
    </row>
    <row r="364" s="434" customFormat="1" ht="15">
      <c r="E364" s="442"/>
    </row>
    <row r="365" s="434" customFormat="1" ht="15">
      <c r="E365" s="442"/>
    </row>
    <row r="366" s="434" customFormat="1" ht="15">
      <c r="E366" s="442"/>
    </row>
    <row r="367" s="434" customFormat="1" ht="15">
      <c r="E367" s="442"/>
    </row>
    <row r="368" s="434" customFormat="1" ht="15">
      <c r="E368" s="442"/>
    </row>
    <row r="369" s="434" customFormat="1" ht="15">
      <c r="E369" s="442"/>
    </row>
    <row r="370" s="434" customFormat="1" ht="15">
      <c r="E370" s="442"/>
    </row>
    <row r="371" s="434" customFormat="1" ht="15">
      <c r="E371" s="442"/>
    </row>
    <row r="372" s="434" customFormat="1" ht="15">
      <c r="E372" s="442"/>
    </row>
    <row r="373" s="434" customFormat="1" ht="15">
      <c r="E373" s="442"/>
    </row>
    <row r="374" s="434" customFormat="1" ht="15">
      <c r="E374" s="442"/>
    </row>
    <row r="375" s="434" customFormat="1" ht="15">
      <c r="E375" s="442"/>
    </row>
    <row r="376" s="434" customFormat="1" ht="15">
      <c r="E376" s="442"/>
    </row>
    <row r="377" s="434" customFormat="1" ht="15">
      <c r="E377" s="442"/>
    </row>
    <row r="378" s="434" customFormat="1" ht="15">
      <c r="E378" s="442"/>
    </row>
    <row r="379" s="434" customFormat="1" ht="15">
      <c r="E379" s="442"/>
    </row>
    <row r="380" s="434" customFormat="1" ht="15">
      <c r="E380" s="442"/>
    </row>
    <row r="381" s="434" customFormat="1" ht="15">
      <c r="E381" s="442"/>
    </row>
    <row r="382" s="434" customFormat="1" ht="15">
      <c r="E382" s="442"/>
    </row>
    <row r="383" s="434" customFormat="1" ht="15">
      <c r="E383" s="442"/>
    </row>
    <row r="384" s="434" customFormat="1" ht="15">
      <c r="E384" s="442"/>
    </row>
    <row r="385" s="434" customFormat="1" ht="15">
      <c r="E385" s="442"/>
    </row>
    <row r="386" s="434" customFormat="1" ht="15">
      <c r="E386" s="442"/>
    </row>
    <row r="387" s="434" customFormat="1" ht="15">
      <c r="E387" s="442"/>
    </row>
    <row r="388" s="434" customFormat="1" ht="15">
      <c r="E388" s="442"/>
    </row>
    <row r="389" s="434" customFormat="1" ht="15">
      <c r="E389" s="442"/>
    </row>
    <row r="390" s="434" customFormat="1" ht="15">
      <c r="E390" s="442"/>
    </row>
    <row r="391" s="434" customFormat="1" ht="15">
      <c r="E391" s="442"/>
    </row>
    <row r="392" s="434" customFormat="1" ht="15">
      <c r="E392" s="442"/>
    </row>
    <row r="393" s="434" customFormat="1" ht="15">
      <c r="E393" s="442"/>
    </row>
    <row r="394" s="434" customFormat="1" ht="15">
      <c r="E394" s="442"/>
    </row>
    <row r="395" s="434" customFormat="1" ht="15">
      <c r="E395" s="442"/>
    </row>
    <row r="396" s="434" customFormat="1" ht="15">
      <c r="E396" s="442"/>
    </row>
    <row r="397" s="434" customFormat="1" ht="15">
      <c r="E397" s="442"/>
    </row>
    <row r="398" s="434" customFormat="1" ht="15">
      <c r="E398" s="442"/>
    </row>
    <row r="399" s="434" customFormat="1" ht="15">
      <c r="E399" s="442"/>
    </row>
    <row r="400" s="434" customFormat="1" ht="15">
      <c r="E400" s="442"/>
    </row>
    <row r="401" s="434" customFormat="1" ht="15">
      <c r="E401" s="442"/>
    </row>
    <row r="402" s="434" customFormat="1" ht="15">
      <c r="E402" s="442"/>
    </row>
    <row r="403" s="434" customFormat="1" ht="15">
      <c r="E403" s="442"/>
    </row>
    <row r="404" s="434" customFormat="1" ht="15">
      <c r="E404" s="442"/>
    </row>
    <row r="405" s="434" customFormat="1" ht="15">
      <c r="E405" s="442"/>
    </row>
    <row r="406" s="434" customFormat="1" ht="15">
      <c r="E406" s="442"/>
    </row>
    <row r="407" s="434" customFormat="1" ht="15">
      <c r="E407" s="442"/>
    </row>
    <row r="408" s="434" customFormat="1" ht="15">
      <c r="E408" s="442"/>
    </row>
    <row r="409" s="434" customFormat="1" ht="15">
      <c r="E409" s="442"/>
    </row>
    <row r="410" s="434" customFormat="1" ht="15">
      <c r="E410" s="442"/>
    </row>
    <row r="411" s="434" customFormat="1" ht="15">
      <c r="E411" s="442"/>
    </row>
    <row r="412" s="434" customFormat="1" ht="15">
      <c r="E412" s="442"/>
    </row>
    <row r="413" s="434" customFormat="1" ht="15">
      <c r="E413" s="442"/>
    </row>
    <row r="414" s="434" customFormat="1" ht="15">
      <c r="E414" s="442"/>
    </row>
    <row r="415" s="434" customFormat="1" ht="15">
      <c r="E415" s="442"/>
    </row>
    <row r="416" s="434" customFormat="1" ht="15">
      <c r="E416" s="442"/>
    </row>
    <row r="417" s="434" customFormat="1" ht="15">
      <c r="E417" s="442"/>
    </row>
    <row r="418" s="434" customFormat="1" ht="15">
      <c r="E418" s="442"/>
    </row>
    <row r="419" s="434" customFormat="1" ht="15">
      <c r="E419" s="442"/>
    </row>
    <row r="420" s="434" customFormat="1" ht="15">
      <c r="E420" s="442"/>
    </row>
    <row r="421" s="434" customFormat="1" ht="15">
      <c r="E421" s="442"/>
    </row>
    <row r="422" s="434" customFormat="1" ht="15">
      <c r="E422" s="442"/>
    </row>
    <row r="423" s="434" customFormat="1" ht="15">
      <c r="E423" s="442"/>
    </row>
    <row r="424" s="434" customFormat="1" ht="15">
      <c r="E424" s="442"/>
    </row>
    <row r="425" s="434" customFormat="1" ht="15">
      <c r="E425" s="442"/>
    </row>
    <row r="426" s="434" customFormat="1" ht="15">
      <c r="E426" s="442"/>
    </row>
    <row r="427" s="434" customFormat="1" ht="15">
      <c r="E427" s="442"/>
    </row>
    <row r="428" s="434" customFormat="1" ht="15">
      <c r="E428" s="442"/>
    </row>
    <row r="429" s="434" customFormat="1" ht="15">
      <c r="E429" s="442"/>
    </row>
    <row r="430" s="434" customFormat="1" ht="15">
      <c r="E430" s="442"/>
    </row>
    <row r="431" s="434" customFormat="1" ht="15">
      <c r="E431" s="442"/>
    </row>
    <row r="432" s="434" customFormat="1" ht="15">
      <c r="E432" s="442"/>
    </row>
    <row r="433" s="434" customFormat="1" ht="15">
      <c r="E433" s="442"/>
    </row>
    <row r="434" s="434" customFormat="1" ht="15">
      <c r="E434" s="442"/>
    </row>
    <row r="435" s="434" customFormat="1" ht="15">
      <c r="E435" s="442"/>
    </row>
    <row r="436" s="434" customFormat="1" ht="15">
      <c r="E436" s="442"/>
    </row>
    <row r="437" s="434" customFormat="1" ht="15">
      <c r="E437" s="442"/>
    </row>
    <row r="438" s="434" customFormat="1" ht="15">
      <c r="E438" s="442"/>
    </row>
    <row r="439" s="434" customFormat="1" ht="15">
      <c r="E439" s="442"/>
    </row>
    <row r="440" s="434" customFormat="1" ht="15">
      <c r="E440" s="442"/>
    </row>
    <row r="441" s="434" customFormat="1" ht="15">
      <c r="E441" s="442"/>
    </row>
    <row r="442" s="434" customFormat="1" ht="15">
      <c r="E442" s="442"/>
    </row>
    <row r="443" s="434" customFormat="1" ht="15">
      <c r="E443" s="442"/>
    </row>
    <row r="444" s="434" customFormat="1" ht="15">
      <c r="E444" s="442"/>
    </row>
    <row r="445" s="434" customFormat="1" ht="15">
      <c r="E445" s="442"/>
    </row>
    <row r="446" s="434" customFormat="1" ht="15">
      <c r="E446" s="442"/>
    </row>
    <row r="447" s="434" customFormat="1" ht="15">
      <c r="E447" s="442"/>
    </row>
    <row r="448" s="434" customFormat="1" ht="15">
      <c r="E448" s="442"/>
    </row>
    <row r="449" s="434" customFormat="1" ht="15">
      <c r="E449" s="442"/>
    </row>
    <row r="450" s="434" customFormat="1" ht="15">
      <c r="E450" s="442"/>
    </row>
    <row r="451" s="434" customFormat="1" ht="15">
      <c r="E451" s="442"/>
    </row>
    <row r="452" s="434" customFormat="1" ht="15">
      <c r="E452" s="442"/>
    </row>
    <row r="453" s="434" customFormat="1" ht="15">
      <c r="E453" s="442"/>
    </row>
    <row r="454" s="434" customFormat="1" ht="15">
      <c r="E454" s="442"/>
    </row>
    <row r="455" s="434" customFormat="1" ht="15">
      <c r="E455" s="442"/>
    </row>
    <row r="456" s="434" customFormat="1" ht="15">
      <c r="E456" s="442"/>
    </row>
    <row r="457" s="434" customFormat="1" ht="15">
      <c r="E457" s="442"/>
    </row>
    <row r="458" s="434" customFormat="1" ht="15">
      <c r="E458" s="442"/>
    </row>
    <row r="459" s="434" customFormat="1" ht="15">
      <c r="E459" s="442"/>
    </row>
    <row r="460" s="434" customFormat="1" ht="15">
      <c r="E460" s="442"/>
    </row>
    <row r="461" s="434" customFormat="1" ht="15">
      <c r="E461" s="442"/>
    </row>
    <row r="462" s="434" customFormat="1" ht="15">
      <c r="E462" s="442"/>
    </row>
    <row r="463" s="434" customFormat="1" ht="15">
      <c r="E463" s="442"/>
    </row>
    <row r="464" s="434" customFormat="1" ht="15">
      <c r="E464" s="442"/>
    </row>
    <row r="465" s="434" customFormat="1" ht="15">
      <c r="E465" s="442"/>
    </row>
    <row r="466" s="434" customFormat="1" ht="15">
      <c r="E466" s="442"/>
    </row>
    <row r="467" s="434" customFormat="1" ht="15">
      <c r="E467" s="442"/>
    </row>
    <row r="468" s="434" customFormat="1" ht="15">
      <c r="E468" s="442"/>
    </row>
    <row r="469" s="434" customFormat="1" ht="15">
      <c r="E469" s="442"/>
    </row>
    <row r="470" s="434" customFormat="1" ht="15">
      <c r="E470" s="442"/>
    </row>
    <row r="471" s="434" customFormat="1" ht="15">
      <c r="E471" s="442"/>
    </row>
    <row r="472" s="434" customFormat="1" ht="15">
      <c r="E472" s="442"/>
    </row>
    <row r="473" s="434" customFormat="1" ht="15">
      <c r="E473" s="442"/>
    </row>
    <row r="474" s="434" customFormat="1" ht="15">
      <c r="E474" s="442"/>
    </row>
    <row r="475" s="434" customFormat="1" ht="15">
      <c r="E475" s="442"/>
    </row>
    <row r="476" s="434" customFormat="1" ht="15">
      <c r="E476" s="442"/>
    </row>
    <row r="477" s="434" customFormat="1" ht="15">
      <c r="E477" s="442"/>
    </row>
    <row r="478" s="434" customFormat="1" ht="15">
      <c r="E478" s="442"/>
    </row>
    <row r="479" s="434" customFormat="1" ht="15">
      <c r="E479" s="442"/>
    </row>
    <row r="480" s="434" customFormat="1" ht="15">
      <c r="E480" s="442"/>
    </row>
    <row r="481" s="434" customFormat="1" ht="15">
      <c r="E481" s="442"/>
    </row>
    <row r="482" s="434" customFormat="1" ht="15">
      <c r="E482" s="442"/>
    </row>
    <row r="483" s="434" customFormat="1" ht="15">
      <c r="E483" s="442"/>
    </row>
    <row r="484" s="434" customFormat="1" ht="15">
      <c r="E484" s="442"/>
    </row>
    <row r="485" s="434" customFormat="1" ht="15">
      <c r="E485" s="442"/>
    </row>
    <row r="486" s="434" customFormat="1" ht="15">
      <c r="E486" s="442"/>
    </row>
    <row r="487" s="434" customFormat="1" ht="15">
      <c r="E487" s="442"/>
    </row>
    <row r="488" s="434" customFormat="1" ht="15">
      <c r="E488" s="442"/>
    </row>
    <row r="489" s="434" customFormat="1" ht="15">
      <c r="E489" s="442"/>
    </row>
    <row r="490" s="434" customFormat="1" ht="15">
      <c r="E490" s="442"/>
    </row>
    <row r="491" s="434" customFormat="1" ht="15">
      <c r="E491" s="442"/>
    </row>
    <row r="492" s="434" customFormat="1" ht="15">
      <c r="E492" s="442"/>
    </row>
    <row r="493" s="434" customFormat="1" ht="15">
      <c r="E493" s="442"/>
    </row>
    <row r="494" s="434" customFormat="1" ht="15">
      <c r="E494" s="442"/>
    </row>
    <row r="495" s="434" customFormat="1" ht="15">
      <c r="E495" s="442"/>
    </row>
    <row r="496" s="434" customFormat="1" ht="15">
      <c r="E496" s="442"/>
    </row>
    <row r="497" s="434" customFormat="1" ht="15">
      <c r="E497" s="442"/>
    </row>
    <row r="498" s="434" customFormat="1" ht="15">
      <c r="E498" s="442"/>
    </row>
    <row r="499" s="434" customFormat="1" ht="15">
      <c r="E499" s="442"/>
    </row>
    <row r="500" s="434" customFormat="1" ht="15">
      <c r="E500" s="442"/>
    </row>
    <row r="501" s="434" customFormat="1" ht="15">
      <c r="E501" s="442"/>
    </row>
    <row r="502" s="434" customFormat="1" ht="15">
      <c r="E502" s="442"/>
    </row>
    <row r="503" s="434" customFormat="1" ht="15">
      <c r="E503" s="442"/>
    </row>
    <row r="504" s="434" customFormat="1" ht="15">
      <c r="E504" s="442"/>
    </row>
    <row r="505" s="434" customFormat="1" ht="15">
      <c r="E505" s="442"/>
    </row>
    <row r="506" s="434" customFormat="1" ht="15">
      <c r="E506" s="442"/>
    </row>
    <row r="507" s="434" customFormat="1" ht="15">
      <c r="E507" s="442"/>
    </row>
    <row r="508" s="434" customFormat="1" ht="15">
      <c r="E508" s="442"/>
    </row>
    <row r="509" s="434" customFormat="1" ht="15">
      <c r="E509" s="442"/>
    </row>
    <row r="510" s="434" customFormat="1" ht="15">
      <c r="E510" s="442"/>
    </row>
    <row r="511" s="434" customFormat="1" ht="15">
      <c r="E511" s="442"/>
    </row>
    <row r="512" s="434" customFormat="1" ht="15">
      <c r="E512" s="442"/>
    </row>
    <row r="513" s="434" customFormat="1" ht="15">
      <c r="E513" s="442"/>
    </row>
    <row r="514" s="434" customFormat="1" ht="15">
      <c r="E514" s="442"/>
    </row>
    <row r="515" s="434" customFormat="1" ht="15">
      <c r="E515" s="442"/>
    </row>
    <row r="516" s="434" customFormat="1" ht="15">
      <c r="E516" s="442"/>
    </row>
    <row r="517" s="434" customFormat="1" ht="15">
      <c r="E517" s="442"/>
    </row>
    <row r="518" s="434" customFormat="1" ht="15">
      <c r="E518" s="442"/>
    </row>
    <row r="519" s="434" customFormat="1" ht="15">
      <c r="E519" s="442"/>
    </row>
    <row r="520" s="434" customFormat="1" ht="15">
      <c r="E520" s="442"/>
    </row>
    <row r="521" s="434" customFormat="1" ht="15">
      <c r="E521" s="442"/>
    </row>
    <row r="522" s="434" customFormat="1" ht="15">
      <c r="E522" s="442"/>
    </row>
    <row r="523" s="434" customFormat="1" ht="15">
      <c r="E523" s="442"/>
    </row>
    <row r="524" s="434" customFormat="1" ht="15">
      <c r="E524" s="442"/>
    </row>
    <row r="525" s="434" customFormat="1" ht="15">
      <c r="E525" s="442"/>
    </row>
    <row r="526" s="434" customFormat="1" ht="15">
      <c r="E526" s="442"/>
    </row>
    <row r="527" s="434" customFormat="1" ht="15">
      <c r="E527" s="442"/>
    </row>
    <row r="528" s="434" customFormat="1" ht="15">
      <c r="E528" s="442"/>
    </row>
    <row r="529" s="434" customFormat="1" ht="15">
      <c r="E529" s="442"/>
    </row>
    <row r="530" s="434" customFormat="1" ht="15">
      <c r="E530" s="442"/>
    </row>
    <row r="531" s="434" customFormat="1" ht="15">
      <c r="E531" s="442"/>
    </row>
    <row r="532" s="434" customFormat="1" ht="15">
      <c r="E532" s="442"/>
    </row>
    <row r="533" s="434" customFormat="1" ht="15">
      <c r="E533" s="442"/>
    </row>
    <row r="534" s="434" customFormat="1" ht="15">
      <c r="E534" s="442"/>
    </row>
    <row r="535" s="434" customFormat="1" ht="15">
      <c r="E535" s="442"/>
    </row>
    <row r="536" s="434" customFormat="1" ht="15">
      <c r="E536" s="442"/>
    </row>
    <row r="537" s="434" customFormat="1" ht="15">
      <c r="E537" s="442"/>
    </row>
    <row r="538" s="434" customFormat="1" ht="15">
      <c r="E538" s="442"/>
    </row>
    <row r="539" s="434" customFormat="1" ht="15">
      <c r="E539" s="442"/>
    </row>
    <row r="540" s="434" customFormat="1" ht="15">
      <c r="E540" s="442"/>
    </row>
    <row r="541" s="434" customFormat="1" ht="15">
      <c r="E541" s="442"/>
    </row>
    <row r="542" s="434" customFormat="1" ht="15">
      <c r="E542" s="442"/>
    </row>
    <row r="543" s="434" customFormat="1" ht="15">
      <c r="E543" s="442"/>
    </row>
    <row r="544" spans="3:7" ht="15">
      <c r="C544" s="434"/>
      <c r="D544" s="434"/>
      <c r="E544" s="442"/>
      <c r="F544" s="434"/>
      <c r="G544" s="434"/>
    </row>
    <row r="545" spans="3:7" ht="15">
      <c r="C545" s="434"/>
      <c r="D545" s="434"/>
      <c r="E545" s="442"/>
      <c r="F545" s="434"/>
      <c r="G545" s="434"/>
    </row>
    <row r="546" spans="3:7" ht="15">
      <c r="C546" s="434"/>
      <c r="D546" s="434"/>
      <c r="E546" s="442"/>
      <c r="F546" s="434"/>
      <c r="G546" s="434"/>
    </row>
    <row r="547" spans="3:7" ht="15">
      <c r="C547" s="434"/>
      <c r="D547" s="434"/>
      <c r="E547" s="442"/>
      <c r="F547" s="434"/>
      <c r="G547" s="434"/>
    </row>
    <row r="548" spans="3:7" ht="15">
      <c r="C548" s="434"/>
      <c r="D548" s="434"/>
      <c r="E548" s="442"/>
      <c r="F548" s="434"/>
      <c r="G548" s="434"/>
    </row>
    <row r="549" spans="3:7" ht="15">
      <c r="C549" s="434"/>
      <c r="D549" s="434"/>
      <c r="E549" s="442"/>
      <c r="F549" s="434"/>
      <c r="G549" s="434"/>
    </row>
  </sheetData>
  <sheetProtection algorithmName="SHA-512" hashValue="ZndBxOtwsRapNDYWEsgfwQ7vRDni59UtkyjcP5Y6npBBx5ccASjhK2sWt/73CWHeNeCSE8urCqrgKHXHFUwOsg==" saltValue="KSeGfdg+ARI/5hI2Q1VKtg==" spinCount="100000" sheet="1" objects="1" scenarios="1"/>
  <mergeCells count="65">
    <mergeCell ref="C1:H1"/>
    <mergeCell ref="C2:H2"/>
    <mergeCell ref="F11:H11"/>
    <mergeCell ref="F12:H12"/>
    <mergeCell ref="F13:H13"/>
    <mergeCell ref="BQ14:BR14"/>
    <mergeCell ref="R15:V15"/>
    <mergeCell ref="X15:AB15"/>
    <mergeCell ref="AD15:AH15"/>
    <mergeCell ref="AJ15:AN15"/>
    <mergeCell ref="BB15:BC15"/>
    <mergeCell ref="BL15:BM15"/>
    <mergeCell ref="BQ15:BR15"/>
    <mergeCell ref="BB14:BC14"/>
    <mergeCell ref="R14:V14"/>
    <mergeCell ref="X14:AB14"/>
    <mergeCell ref="AD14:AH14"/>
    <mergeCell ref="AJ14:AN14"/>
    <mergeCell ref="BL14:BM14"/>
    <mergeCell ref="C16:H17"/>
    <mergeCell ref="R16:V16"/>
    <mergeCell ref="X16:AB16"/>
    <mergeCell ref="AD16:AH16"/>
    <mergeCell ref="AJ16:AN16"/>
    <mergeCell ref="R17:V17"/>
    <mergeCell ref="X17:AB17"/>
    <mergeCell ref="AD17:AH17"/>
    <mergeCell ref="AJ17:AN17"/>
    <mergeCell ref="AD26:AH26"/>
    <mergeCell ref="BB17:BC17"/>
    <mergeCell ref="BL17:BM17"/>
    <mergeCell ref="BQ17:BR17"/>
    <mergeCell ref="BB18:BC18"/>
    <mergeCell ref="F23:H23"/>
    <mergeCell ref="F24:H24"/>
    <mergeCell ref="F25:H25"/>
    <mergeCell ref="R26:V26"/>
    <mergeCell ref="X26:AB26"/>
    <mergeCell ref="R27:V27"/>
    <mergeCell ref="X27:AB27"/>
    <mergeCell ref="AD27:AH27"/>
    <mergeCell ref="AJ27:AN27"/>
    <mergeCell ref="BB27:BC27"/>
    <mergeCell ref="BQ28:BR28"/>
    <mergeCell ref="AJ26:AN26"/>
    <mergeCell ref="BB26:BC26"/>
    <mergeCell ref="BL26:BM26"/>
    <mergeCell ref="BQ26:BR26"/>
    <mergeCell ref="BL27:BM27"/>
    <mergeCell ref="I1:O1"/>
    <mergeCell ref="I2:O2"/>
    <mergeCell ref="BQ29:BR29"/>
    <mergeCell ref="R29:V29"/>
    <mergeCell ref="X29:AB29"/>
    <mergeCell ref="AD29:AH29"/>
    <mergeCell ref="AJ29:AN29"/>
    <mergeCell ref="BB29:BC29"/>
    <mergeCell ref="BL29:BM29"/>
    <mergeCell ref="BQ27:BR27"/>
    <mergeCell ref="R28:V28"/>
    <mergeCell ref="X28:AB28"/>
    <mergeCell ref="AD28:AH28"/>
    <mergeCell ref="AJ28:AN28"/>
    <mergeCell ref="BB28:BC28"/>
    <mergeCell ref="BL28:BM28"/>
  </mergeCells>
  <dataValidations count="1">
    <dataValidation type="decimal" allowBlank="1" showInputMessage="1" showErrorMessage="1" error="Enter Numbers Only" sqref="AC9:AF9 AC21:AF21">
      <formula1>0</formula1>
      <formula2>99999999</formula2>
    </dataValidation>
  </dataValidations>
  <printOptions horizontalCentered="1" verticalCentered="1"/>
  <pageMargins left="0" right="0" top="0.65" bottom="0.25" header="0.3" footer="0.3"/>
  <pageSetup fitToWidth="0" fitToHeight="1" horizontalDpi="600" verticalDpi="600" orientation="landscape" paperSize="5" scale="39" r:id="rId1"/>
  <headerFooter>
    <oddHeader>&amp;LREPORT OF  MONTHLY OPERATION OF WASTEWATER TREATMENT
&amp;CTENNESSEE DEPARTMENT OF ENVIRONMENT AND CONSERVATION 
DIVISION OF WATER RESOURCES
&amp;RRev: 24 Jan 16</oddHeader>
    <oddFooter>&amp;LRev. 13NOV15&amp;R&amp;P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4999699890613556"/>
  </sheetPr>
  <dimension ref="A2:B42"/>
  <sheetViews>
    <sheetView workbookViewId="0" topLeftCell="A19">
      <selection activeCell="B39" sqref="B39"/>
    </sheetView>
  </sheetViews>
  <sheetFormatPr defaultColWidth="9.140625" defaultRowHeight="15"/>
  <cols>
    <col min="1" max="1" width="13.28125" style="703" customWidth="1"/>
    <col min="2" max="2" width="77.57421875" style="335" customWidth="1"/>
    <col min="3" max="3" width="4.8515625" style="173" customWidth="1"/>
    <col min="4" max="4" width="27.140625" style="173" bestFit="1" customWidth="1"/>
    <col min="5" max="16384" width="9.140625" style="173" customWidth="1"/>
  </cols>
  <sheetData>
    <row r="2" spans="1:2" ht="17.25" thickBot="1">
      <c r="A2" s="699" t="s">
        <v>127</v>
      </c>
      <c r="B2" s="331" t="s">
        <v>128</v>
      </c>
    </row>
    <row r="3" spans="1:2" ht="15">
      <c r="A3" s="700">
        <v>2016</v>
      </c>
      <c r="B3" s="332" t="s">
        <v>129</v>
      </c>
    </row>
    <row r="4" spans="1:2" ht="33">
      <c r="A4" s="701"/>
      <c r="B4" s="333" t="s">
        <v>130</v>
      </c>
    </row>
    <row r="5" spans="1:2" ht="15">
      <c r="A5" s="702">
        <v>2017</v>
      </c>
      <c r="B5" s="333" t="s">
        <v>131</v>
      </c>
    </row>
    <row r="6" spans="1:2" ht="15">
      <c r="A6" s="702"/>
      <c r="B6" s="333" t="s">
        <v>132</v>
      </c>
    </row>
    <row r="7" spans="1:2" ht="15">
      <c r="A7" s="702"/>
      <c r="B7" s="333" t="s">
        <v>133</v>
      </c>
    </row>
    <row r="8" spans="1:2" ht="33">
      <c r="A8" s="702">
        <v>2018</v>
      </c>
      <c r="B8" s="333" t="s">
        <v>134</v>
      </c>
    </row>
    <row r="9" spans="1:2" ht="15">
      <c r="A9" s="702">
        <v>43191</v>
      </c>
      <c r="B9" s="333" t="s">
        <v>135</v>
      </c>
    </row>
    <row r="10" spans="1:2" ht="15">
      <c r="A10" s="702"/>
      <c r="B10" s="333" t="s">
        <v>136</v>
      </c>
    </row>
    <row r="11" spans="1:2" ht="15">
      <c r="A11" s="702">
        <v>43215</v>
      </c>
      <c r="B11" s="333" t="s">
        <v>137</v>
      </c>
    </row>
    <row r="12" spans="1:2" ht="15">
      <c r="A12" s="702"/>
      <c r="B12" s="333" t="s">
        <v>138</v>
      </c>
    </row>
    <row r="13" spans="1:2" ht="15">
      <c r="A13" s="702"/>
      <c r="B13" s="333" t="s">
        <v>139</v>
      </c>
    </row>
    <row r="14" spans="1:2" ht="33">
      <c r="A14" s="702">
        <v>43225</v>
      </c>
      <c r="B14" s="334" t="s">
        <v>140</v>
      </c>
    </row>
    <row r="15" spans="1:2" ht="15">
      <c r="A15" s="702"/>
      <c r="B15" s="334" t="s">
        <v>141</v>
      </c>
    </row>
    <row r="16" spans="1:2" ht="15">
      <c r="A16" s="702"/>
      <c r="B16" s="334" t="s">
        <v>142</v>
      </c>
    </row>
    <row r="17" spans="1:2" ht="15">
      <c r="A17" s="702"/>
      <c r="B17" s="334" t="s">
        <v>143</v>
      </c>
    </row>
    <row r="18" spans="1:2" ht="33">
      <c r="A18" s="702">
        <v>43255</v>
      </c>
      <c r="B18" s="334" t="s">
        <v>144</v>
      </c>
    </row>
    <row r="19" spans="1:2" ht="15">
      <c r="A19" s="702"/>
      <c r="B19" s="334" t="s">
        <v>145</v>
      </c>
    </row>
    <row r="20" spans="1:2" ht="17.25" customHeight="1">
      <c r="A20" s="702"/>
      <c r="B20" s="334" t="s">
        <v>146</v>
      </c>
    </row>
    <row r="21" spans="1:2" ht="33">
      <c r="A21" s="702">
        <v>43313</v>
      </c>
      <c r="B21" s="334" t="s">
        <v>147</v>
      </c>
    </row>
    <row r="22" spans="1:2" ht="15">
      <c r="A22" s="702"/>
      <c r="B22" s="334" t="s">
        <v>148</v>
      </c>
    </row>
    <row r="23" spans="1:2" ht="33">
      <c r="A23" s="702">
        <v>43466</v>
      </c>
      <c r="B23" s="334" t="s">
        <v>149</v>
      </c>
    </row>
    <row r="24" spans="1:2" ht="15">
      <c r="A24" s="702">
        <v>43497</v>
      </c>
      <c r="B24" s="334" t="s">
        <v>150</v>
      </c>
    </row>
    <row r="25" spans="1:2" ht="15">
      <c r="A25" s="702"/>
      <c r="B25" s="334" t="s">
        <v>151</v>
      </c>
    </row>
    <row r="26" spans="1:2" ht="15">
      <c r="A26" s="702">
        <v>43497</v>
      </c>
      <c r="B26" s="334" t="s">
        <v>152</v>
      </c>
    </row>
    <row r="27" spans="1:2" ht="15">
      <c r="A27" s="702"/>
      <c r="B27" s="334" t="s">
        <v>153</v>
      </c>
    </row>
    <row r="28" spans="1:2" ht="15">
      <c r="A28" s="702">
        <v>43525</v>
      </c>
      <c r="B28" s="334" t="s">
        <v>154</v>
      </c>
    </row>
    <row r="29" spans="1:2" ht="15">
      <c r="A29" s="702"/>
      <c r="B29" s="334" t="s">
        <v>155</v>
      </c>
    </row>
    <row r="30" spans="1:2" ht="15">
      <c r="A30" s="702"/>
      <c r="B30" s="334" t="s">
        <v>156</v>
      </c>
    </row>
    <row r="31" spans="1:2" ht="33">
      <c r="A31" s="702">
        <v>43594</v>
      </c>
      <c r="B31" s="334" t="s">
        <v>157</v>
      </c>
    </row>
    <row r="32" spans="1:2" ht="15">
      <c r="A32" s="702">
        <v>43625</v>
      </c>
      <c r="B32" s="334" t="s">
        <v>158</v>
      </c>
    </row>
    <row r="33" spans="1:2" ht="33">
      <c r="A33" s="702"/>
      <c r="B33" s="334" t="s">
        <v>159</v>
      </c>
    </row>
    <row r="34" spans="1:2" ht="15">
      <c r="A34" s="702"/>
      <c r="B34" s="334" t="s">
        <v>160</v>
      </c>
    </row>
    <row r="35" spans="1:2" ht="15">
      <c r="A35" s="702">
        <v>43811</v>
      </c>
      <c r="B35" s="334" t="s">
        <v>161</v>
      </c>
    </row>
    <row r="36" spans="1:2" ht="15">
      <c r="A36" s="702"/>
      <c r="B36" s="334" t="s">
        <v>162</v>
      </c>
    </row>
    <row r="37" spans="1:2" ht="15">
      <c r="A37" s="702"/>
      <c r="B37" s="334" t="s">
        <v>163</v>
      </c>
    </row>
    <row r="38" spans="1:2" ht="33">
      <c r="A38" s="702">
        <v>43881</v>
      </c>
      <c r="B38" s="334" t="s">
        <v>164</v>
      </c>
    </row>
    <row r="39" spans="1:2" ht="15">
      <c r="A39" s="702"/>
      <c r="B39" s="334"/>
    </row>
    <row r="40" spans="1:2" ht="15">
      <c r="A40" s="702"/>
      <c r="B40" s="334"/>
    </row>
    <row r="41" spans="1:2" ht="15">
      <c r="A41" s="702"/>
      <c r="B41" s="334"/>
    </row>
    <row r="42" spans="1:2" ht="15">
      <c r="A42" s="702"/>
      <c r="B42" s="334"/>
    </row>
  </sheetData>
  <sheetProtection algorithmName="SHA-512" hashValue="9ZOPe5hZZSK2mMguEM2fAjDhJ/eMnS4jNqZSs7nxNF+sTzhHNj/202iEWKPL0Q4CbiO7941TKVa5LqYCv98KuQ==" saltValue="4a494rIuJHHStS6k/f+h3w==" spinCount="100000" sheet="1" objects="1" scenarios="1"/>
  <printOptions horizontalCentered="1"/>
  <pageMargins left="0.2" right="0.2" top="0.5" bottom="0.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B1:CM600"/>
  <sheetViews>
    <sheetView zoomScale="60" zoomScaleNormal="60" zoomScalePageLayoutView="55" workbookViewId="0" topLeftCell="C17">
      <selection activeCell="AU1" sqref="AU1"/>
    </sheetView>
  </sheetViews>
  <sheetFormatPr defaultColWidth="8.7109375" defaultRowHeight="15"/>
  <cols>
    <col min="1" max="1" width="8.7109375" style="19" hidden="1" customWidth="1"/>
    <col min="2" max="2" width="7.00390625" style="19" hidden="1" customWidth="1"/>
    <col min="3" max="3" width="14.57421875" style="19" customWidth="1"/>
    <col min="4" max="4" width="20.421875" style="19" customWidth="1"/>
    <col min="5" max="5" width="14.7109375" style="28" customWidth="1"/>
    <col min="6" max="6" width="7.7109375" style="19" bestFit="1" customWidth="1"/>
    <col min="7" max="7" width="19.57421875" style="19" customWidth="1"/>
    <col min="8" max="8" width="14.7109375" style="19" customWidth="1"/>
    <col min="9" max="11" width="8.7109375" style="19" customWidth="1"/>
    <col min="12" max="12" width="6.57421875" style="19" bestFit="1" customWidth="1"/>
    <col min="13" max="13" width="8.7109375" style="19" customWidth="1"/>
    <col min="14" max="14" width="9.421875" style="19" customWidth="1"/>
    <col min="15" max="15" width="9.00390625" style="19" customWidth="1"/>
    <col min="16" max="16" width="8.7109375" style="19" customWidth="1"/>
    <col min="17" max="17" width="10.140625" style="19" customWidth="1"/>
    <col min="18" max="18" width="10.140625" style="19" bestFit="1" customWidth="1"/>
    <col min="19" max="24" width="9.7109375" style="752" customWidth="1"/>
    <col min="25" max="25" width="9.140625" style="19" customWidth="1"/>
    <col min="26" max="26" width="8.7109375" style="19" customWidth="1"/>
    <col min="27" max="27" width="8.8515625" style="19" customWidth="1"/>
    <col min="28" max="29" width="8.7109375" style="19" customWidth="1"/>
    <col min="30" max="30" width="9.140625" style="19" bestFit="1" customWidth="1"/>
    <col min="31" max="31" width="8.7109375" style="19" customWidth="1"/>
    <col min="32" max="32" width="8.28125" style="19" customWidth="1"/>
    <col min="33" max="33" width="4.7109375" style="19" customWidth="1"/>
    <col min="34" max="34" width="8.7109375" style="19" customWidth="1"/>
    <col min="35" max="35" width="4.7109375" style="19" customWidth="1"/>
    <col min="36" max="36" width="8.7109375" style="19" customWidth="1"/>
    <col min="37" max="37" width="4.7109375" style="19" customWidth="1"/>
    <col min="38" max="41" width="8.7109375" style="19" customWidth="1"/>
    <col min="42" max="91" width="8.7109375" style="163" customWidth="1"/>
    <col min="92" max="16384" width="8.7109375" style="19" customWidth="1"/>
  </cols>
  <sheetData>
    <row r="1" spans="2:91" s="6" customFormat="1" ht="120.75" customHeight="1" thickBot="1">
      <c r="B1" s="85" t="s">
        <v>165</v>
      </c>
      <c r="C1" s="1" t="s">
        <v>166</v>
      </c>
      <c r="D1" s="1" t="s">
        <v>167</v>
      </c>
      <c r="E1" s="2" t="s">
        <v>168</v>
      </c>
      <c r="F1" s="3" t="s">
        <v>169</v>
      </c>
      <c r="G1" s="3" t="s">
        <v>170</v>
      </c>
      <c r="H1" s="3" t="s">
        <v>171</v>
      </c>
      <c r="I1" s="4" t="s">
        <v>172</v>
      </c>
      <c r="J1" s="428" t="s">
        <v>173</v>
      </c>
      <c r="K1" s="428" t="s">
        <v>176</v>
      </c>
      <c r="L1" s="428" t="s">
        <v>177</v>
      </c>
      <c r="M1" s="4" t="s">
        <v>180</v>
      </c>
      <c r="N1" s="5" t="s">
        <v>181</v>
      </c>
      <c r="O1" s="428" t="s">
        <v>182</v>
      </c>
      <c r="P1" s="428" t="s">
        <v>183</v>
      </c>
      <c r="Q1" s="428" t="s">
        <v>184</v>
      </c>
      <c r="R1" s="429" t="s">
        <v>185</v>
      </c>
      <c r="S1" s="714" t="s">
        <v>188</v>
      </c>
      <c r="T1" s="715" t="s">
        <v>189</v>
      </c>
      <c r="U1" s="715" t="s">
        <v>190</v>
      </c>
      <c r="V1" s="715" t="s">
        <v>191</v>
      </c>
      <c r="W1" s="715" t="s">
        <v>46</v>
      </c>
      <c r="X1" s="716" t="s">
        <v>47</v>
      </c>
      <c r="Y1" s="4" t="s">
        <v>192</v>
      </c>
      <c r="Z1" s="428" t="s">
        <v>193</v>
      </c>
      <c r="AA1" s="428" t="s">
        <v>194</v>
      </c>
      <c r="AB1" s="428" t="s">
        <v>195</v>
      </c>
      <c r="AC1" s="428" t="s">
        <v>55</v>
      </c>
      <c r="AD1" s="429" t="s">
        <v>56</v>
      </c>
      <c r="AE1" s="429" t="s">
        <v>197</v>
      </c>
      <c r="AF1" s="429" t="s">
        <v>199</v>
      </c>
      <c r="AG1" s="428" t="s">
        <v>67</v>
      </c>
      <c r="AH1" s="430" t="s">
        <v>201</v>
      </c>
      <c r="AI1" s="4" t="s">
        <v>71</v>
      </c>
      <c r="AJ1" s="429" t="s">
        <v>73</v>
      </c>
      <c r="AK1" s="4" t="s">
        <v>75</v>
      </c>
      <c r="AL1" s="428" t="s">
        <v>212</v>
      </c>
      <c r="AM1" s="428" t="s">
        <v>213</v>
      </c>
      <c r="AN1" s="428" t="s">
        <v>216</v>
      </c>
      <c r="AO1" s="428" t="s">
        <v>217</v>
      </c>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row>
    <row r="2" spans="2:91" s="6" customFormat="1" ht="111" customHeight="1" hidden="1" thickBot="1">
      <c r="B2" s="86"/>
      <c r="C2" s="7"/>
      <c r="D2" s="7"/>
      <c r="E2" s="8"/>
      <c r="F2" s="9"/>
      <c r="G2" s="9"/>
      <c r="H2" s="9" t="s">
        <v>227</v>
      </c>
      <c r="I2" s="10">
        <v>46529</v>
      </c>
      <c r="J2" s="431">
        <v>50050</v>
      </c>
      <c r="K2" s="431">
        <v>50050</v>
      </c>
      <c r="L2" s="431">
        <v>80998</v>
      </c>
      <c r="M2" s="10">
        <v>80082</v>
      </c>
      <c r="N2" s="12">
        <v>80082</v>
      </c>
      <c r="O2" s="431"/>
      <c r="P2" s="599">
        <v>80358</v>
      </c>
      <c r="Q2" s="599"/>
      <c r="R2" s="597"/>
      <c r="S2" s="714" t="s">
        <v>229</v>
      </c>
      <c r="T2" s="715" t="s">
        <v>229</v>
      </c>
      <c r="U2" s="715"/>
      <c r="V2" s="715"/>
      <c r="W2" s="715"/>
      <c r="X2" s="716"/>
      <c r="Y2" s="397" t="s">
        <v>230</v>
      </c>
      <c r="Z2" s="599" t="s">
        <v>230</v>
      </c>
      <c r="AA2" s="599"/>
      <c r="AB2" s="599">
        <v>81011</v>
      </c>
      <c r="AC2" s="599"/>
      <c r="AD2" s="597"/>
      <c r="AE2" s="597" t="s">
        <v>231</v>
      </c>
      <c r="AF2" s="597" t="s">
        <v>232</v>
      </c>
      <c r="AG2" s="599"/>
      <c r="AH2" s="396" t="s">
        <v>233</v>
      </c>
      <c r="AI2" s="397"/>
      <c r="AJ2" s="597">
        <v>51040</v>
      </c>
      <c r="AK2" s="397"/>
      <c r="AL2" s="599"/>
      <c r="AM2" s="599"/>
      <c r="AN2" s="431">
        <v>665</v>
      </c>
      <c r="AO2" s="431"/>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row>
    <row r="3" spans="2:91" s="6" customFormat="1" ht="220.5" customHeight="1" hidden="1" thickBot="1">
      <c r="B3" s="87" t="s">
        <v>165</v>
      </c>
      <c r="C3" s="16" t="s">
        <v>236</v>
      </c>
      <c r="D3" s="16" t="s">
        <v>237</v>
      </c>
      <c r="E3" s="32" t="s">
        <v>238</v>
      </c>
      <c r="F3" s="16" t="s">
        <v>239</v>
      </c>
      <c r="G3" s="16" t="s">
        <v>240</v>
      </c>
      <c r="H3" s="16" t="s">
        <v>241</v>
      </c>
      <c r="I3" s="14" t="s">
        <v>242</v>
      </c>
      <c r="J3" s="432" t="s">
        <v>243</v>
      </c>
      <c r="K3" s="432" t="s">
        <v>246</v>
      </c>
      <c r="L3" s="432" t="s">
        <v>247</v>
      </c>
      <c r="M3" s="14" t="s">
        <v>250</v>
      </c>
      <c r="N3" s="17" t="s">
        <v>251</v>
      </c>
      <c r="O3" s="432" t="s">
        <v>252</v>
      </c>
      <c r="P3" s="428" t="s">
        <v>253</v>
      </c>
      <c r="Q3" s="428" t="s">
        <v>254</v>
      </c>
      <c r="R3" s="429" t="s">
        <v>255</v>
      </c>
      <c r="S3" s="714" t="s">
        <v>262</v>
      </c>
      <c r="T3" s="715" t="s">
        <v>263</v>
      </c>
      <c r="U3" s="715" t="s">
        <v>264</v>
      </c>
      <c r="V3" s="715" t="s">
        <v>265</v>
      </c>
      <c r="W3" s="715" t="s">
        <v>266</v>
      </c>
      <c r="X3" s="716" t="s">
        <v>267</v>
      </c>
      <c r="Y3" s="4" t="s">
        <v>268</v>
      </c>
      <c r="Z3" s="428" t="s">
        <v>269</v>
      </c>
      <c r="AA3" s="428" t="s">
        <v>270</v>
      </c>
      <c r="AB3" s="428" t="s">
        <v>271</v>
      </c>
      <c r="AC3" s="428" t="s">
        <v>272</v>
      </c>
      <c r="AD3" s="429" t="s">
        <v>273</v>
      </c>
      <c r="AE3" s="429" t="s">
        <v>275</v>
      </c>
      <c r="AF3" s="429" t="s">
        <v>277</v>
      </c>
      <c r="AG3" s="428" t="s">
        <v>279</v>
      </c>
      <c r="AH3" s="430" t="s">
        <v>280</v>
      </c>
      <c r="AI3" s="4" t="s">
        <v>281</v>
      </c>
      <c r="AJ3" s="429" t="s">
        <v>282</v>
      </c>
      <c r="AK3" s="4" t="s">
        <v>283</v>
      </c>
      <c r="AL3" s="428" t="s">
        <v>296</v>
      </c>
      <c r="AM3" s="428" t="s">
        <v>297</v>
      </c>
      <c r="AN3" s="152" t="s">
        <v>300</v>
      </c>
      <c r="AO3" s="152" t="s">
        <v>301</v>
      </c>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row>
    <row r="4" spans="2:41" ht="21" customHeight="1">
      <c r="B4" s="86"/>
      <c r="C4" s="418" t="str">
        <f>'Permit Limits'!E5</f>
        <v>TN0060186</v>
      </c>
      <c r="D4" s="418" t="str">
        <f>'Permit Limits'!D10</f>
        <v>External Outfall</v>
      </c>
      <c r="E4" s="419" t="str">
        <f>'Permit Limits'!E10</f>
        <v>001</v>
      </c>
      <c r="F4" s="418">
        <f>'Permit Limits'!H5</f>
        <v>2024</v>
      </c>
      <c r="G4" s="418" t="s">
        <v>310</v>
      </c>
      <c r="H4" s="421">
        <v>1</v>
      </c>
      <c r="I4" s="51"/>
      <c r="J4" s="52"/>
      <c r="K4" s="52"/>
      <c r="L4" s="63"/>
      <c r="M4" s="62"/>
      <c r="N4" s="63"/>
      <c r="O4" s="448" t="str">
        <f aca="true" t="shared" si="0" ref="O4:O34">IF(N4&lt;&gt;0,(8.34*K4*N4),"")</f>
        <v/>
      </c>
      <c r="P4" s="450" t="str">
        <f>IF(M4&lt;&gt;0,(1-N4/M4)*100,"")</f>
        <v/>
      </c>
      <c r="Q4" s="393"/>
      <c r="R4" s="66"/>
      <c r="S4" s="717"/>
      <c r="T4" s="399"/>
      <c r="U4" s="718" t="str">
        <f aca="true" t="shared" si="1" ref="U4:U34">IF(T4&lt;&gt;0,(8.34*K4*T4),"")</f>
        <v/>
      </c>
      <c r="V4" s="718" t="str">
        <f aca="true" t="shared" si="2" ref="V4:V34">IF(S4&lt;&gt;0,(1-T4/S4)*100,"")</f>
        <v/>
      </c>
      <c r="W4" s="399"/>
      <c r="X4" s="719"/>
      <c r="Y4" s="392"/>
      <c r="Z4" s="393"/>
      <c r="AA4" s="450" t="str">
        <f aca="true" t="shared" si="3" ref="AA4:AA34">IF(Z4&lt;&gt;0,(8.34*K4*Z4),"")</f>
        <v/>
      </c>
      <c r="AB4" s="450" t="str">
        <f>IF(Y4&lt;&gt;0,(1-Z4/Y4)*100,"")</f>
        <v/>
      </c>
      <c r="AC4" s="393"/>
      <c r="AD4" s="66"/>
      <c r="AE4" s="66"/>
      <c r="AF4" s="66"/>
      <c r="AG4" s="395"/>
      <c r="AH4" s="394"/>
      <c r="AI4" s="395"/>
      <c r="AJ4" s="66"/>
      <c r="AK4" s="395"/>
      <c r="AL4" s="393"/>
      <c r="AM4" s="450" t="str">
        <f aca="true" t="shared" si="4" ref="AM4:AM34">IF(AL4&lt;&gt;0,(8.34*K4*AL4),"")</f>
        <v/>
      </c>
      <c r="AN4" s="63"/>
      <c r="AO4" s="448" t="str">
        <f aca="true" t="shared" si="5" ref="AO4:AO34">IF(AN4&lt;&gt;0,(8.34*K4*AN4),"")</f>
        <v/>
      </c>
    </row>
    <row r="5" spans="2:41" ht="21" customHeight="1">
      <c r="B5" s="86"/>
      <c r="C5" s="423" t="str">
        <f>C4</f>
        <v>TN0060186</v>
      </c>
      <c r="D5" s="423" t="str">
        <f>D4</f>
        <v>External Outfall</v>
      </c>
      <c r="E5" s="423" t="str">
        <f>E4</f>
        <v>001</v>
      </c>
      <c r="F5" s="423">
        <f>F4</f>
        <v>2024</v>
      </c>
      <c r="G5" s="423" t="s">
        <v>310</v>
      </c>
      <c r="H5" s="424">
        <v>2</v>
      </c>
      <c r="I5" s="102"/>
      <c r="J5" s="108"/>
      <c r="K5" s="108"/>
      <c r="L5" s="103"/>
      <c r="M5" s="114"/>
      <c r="N5" s="103"/>
      <c r="O5" s="444" t="str">
        <f t="shared" si="0"/>
        <v/>
      </c>
      <c r="P5" s="444" t="str">
        <f>IF(M5&lt;&gt;0,(1-N5/M5)*100,"")</f>
        <v/>
      </c>
      <c r="Q5" s="103"/>
      <c r="R5" s="111"/>
      <c r="S5" s="720"/>
      <c r="T5" s="108"/>
      <c r="U5" s="721" t="str">
        <f t="shared" si="1"/>
        <v/>
      </c>
      <c r="V5" s="721" t="str">
        <f t="shared" si="2"/>
        <v/>
      </c>
      <c r="W5" s="108"/>
      <c r="X5" s="722"/>
      <c r="Y5" s="114"/>
      <c r="Z5" s="103"/>
      <c r="AA5" s="444" t="str">
        <f t="shared" si="3"/>
        <v/>
      </c>
      <c r="AB5" s="444" t="str">
        <f>IF(Y5&lt;&gt;0,(1-Z5/Y5)*100,"")</f>
        <v/>
      </c>
      <c r="AC5" s="103"/>
      <c r="AD5" s="111"/>
      <c r="AE5" s="111"/>
      <c r="AF5" s="111"/>
      <c r="AG5" s="55"/>
      <c r="AH5" s="68"/>
      <c r="AI5" s="55"/>
      <c r="AJ5" s="111"/>
      <c r="AK5" s="55"/>
      <c r="AL5" s="103"/>
      <c r="AM5" s="444" t="str">
        <f t="shared" si="4"/>
        <v/>
      </c>
      <c r="AN5" s="103"/>
      <c r="AO5" s="444" t="str">
        <f t="shared" si="5"/>
        <v/>
      </c>
    </row>
    <row r="6" spans="2:41" ht="21" customHeight="1">
      <c r="B6" s="86"/>
      <c r="C6" s="423" t="str">
        <f aca="true" t="shared" si="6" ref="C6:C34">C5</f>
        <v>TN0060186</v>
      </c>
      <c r="D6" s="423" t="str">
        <f aca="true" t="shared" si="7" ref="D6:D34">D5</f>
        <v>External Outfall</v>
      </c>
      <c r="E6" s="423" t="str">
        <f aca="true" t="shared" si="8" ref="E6:E34">E5</f>
        <v>001</v>
      </c>
      <c r="F6" s="423">
        <f aca="true" t="shared" si="9" ref="F6:F33">F5</f>
        <v>2024</v>
      </c>
      <c r="G6" s="423" t="s">
        <v>310</v>
      </c>
      <c r="H6" s="424">
        <v>3</v>
      </c>
      <c r="I6" s="106"/>
      <c r="J6" s="109"/>
      <c r="K6" s="109"/>
      <c r="L6" s="104"/>
      <c r="M6" s="115"/>
      <c r="N6" s="104"/>
      <c r="O6" s="444" t="str">
        <f t="shared" si="0"/>
        <v/>
      </c>
      <c r="P6" s="444" t="str">
        <f aca="true" t="shared" si="10" ref="P6:P33">IF(M6&lt;&gt;0,(1-N6/M6)*100,"")</f>
        <v/>
      </c>
      <c r="Q6" s="104"/>
      <c r="R6" s="112"/>
      <c r="S6" s="723"/>
      <c r="T6" s="109"/>
      <c r="U6" s="721" t="str">
        <f t="shared" si="1"/>
        <v/>
      </c>
      <c r="V6" s="721" t="str">
        <f t="shared" si="2"/>
        <v/>
      </c>
      <c r="W6" s="109"/>
      <c r="X6" s="724"/>
      <c r="Y6" s="115"/>
      <c r="Z6" s="104"/>
      <c r="AA6" s="444" t="str">
        <f t="shared" si="3"/>
        <v/>
      </c>
      <c r="AB6" s="444" t="str">
        <f aca="true" t="shared" si="11" ref="AB6:AB33">IF(Y6&lt;&gt;0,(1-Z6/Y6)*100,"")</f>
        <v/>
      </c>
      <c r="AC6" s="104"/>
      <c r="AD6" s="112"/>
      <c r="AE6" s="112"/>
      <c r="AF6" s="112"/>
      <c r="AG6" s="57"/>
      <c r="AH6" s="69"/>
      <c r="AI6" s="57"/>
      <c r="AJ6" s="112"/>
      <c r="AK6" s="57"/>
      <c r="AL6" s="104"/>
      <c r="AM6" s="444" t="str">
        <f t="shared" si="4"/>
        <v/>
      </c>
      <c r="AN6" s="104"/>
      <c r="AO6" s="444" t="str">
        <f t="shared" si="5"/>
        <v/>
      </c>
    </row>
    <row r="7" spans="2:41" ht="21" customHeight="1">
      <c r="B7" s="86"/>
      <c r="C7" s="423" t="str">
        <f t="shared" si="6"/>
        <v>TN0060186</v>
      </c>
      <c r="D7" s="423" t="str">
        <f t="shared" si="7"/>
        <v>External Outfall</v>
      </c>
      <c r="E7" s="423" t="str">
        <f t="shared" si="8"/>
        <v>001</v>
      </c>
      <c r="F7" s="423">
        <f t="shared" si="9"/>
        <v>2024</v>
      </c>
      <c r="G7" s="423" t="s">
        <v>310</v>
      </c>
      <c r="H7" s="424">
        <v>4</v>
      </c>
      <c r="I7" s="102"/>
      <c r="J7" s="108"/>
      <c r="K7" s="108"/>
      <c r="L7" s="103"/>
      <c r="M7" s="114"/>
      <c r="N7" s="103"/>
      <c r="O7" s="444" t="str">
        <f t="shared" si="0"/>
        <v/>
      </c>
      <c r="P7" s="444" t="str">
        <f t="shared" si="10"/>
        <v/>
      </c>
      <c r="Q7" s="103"/>
      <c r="R7" s="111"/>
      <c r="S7" s="720"/>
      <c r="T7" s="108"/>
      <c r="U7" s="721" t="str">
        <f t="shared" si="1"/>
        <v/>
      </c>
      <c r="V7" s="721" t="str">
        <f t="shared" si="2"/>
        <v/>
      </c>
      <c r="W7" s="108"/>
      <c r="X7" s="722"/>
      <c r="Y7" s="114"/>
      <c r="Z7" s="103"/>
      <c r="AA7" s="444" t="str">
        <f t="shared" si="3"/>
        <v/>
      </c>
      <c r="AB7" s="444" t="str">
        <f t="shared" si="11"/>
        <v/>
      </c>
      <c r="AC7" s="103"/>
      <c r="AD7" s="111"/>
      <c r="AE7" s="111"/>
      <c r="AF7" s="111"/>
      <c r="AG7" s="55"/>
      <c r="AH7" s="68"/>
      <c r="AI7" s="55"/>
      <c r="AJ7" s="111"/>
      <c r="AK7" s="55"/>
      <c r="AL7" s="103"/>
      <c r="AM7" s="444" t="str">
        <f t="shared" si="4"/>
        <v/>
      </c>
      <c r="AN7" s="103"/>
      <c r="AO7" s="444" t="str">
        <f t="shared" si="5"/>
        <v/>
      </c>
    </row>
    <row r="8" spans="2:41" ht="21" customHeight="1">
      <c r="B8" s="86"/>
      <c r="C8" s="423" t="str">
        <f t="shared" si="6"/>
        <v>TN0060186</v>
      </c>
      <c r="D8" s="423" t="str">
        <f t="shared" si="7"/>
        <v>External Outfall</v>
      </c>
      <c r="E8" s="423" t="str">
        <f t="shared" si="8"/>
        <v>001</v>
      </c>
      <c r="F8" s="423">
        <f t="shared" si="9"/>
        <v>2024</v>
      </c>
      <c r="G8" s="423" t="s">
        <v>310</v>
      </c>
      <c r="H8" s="424">
        <v>5</v>
      </c>
      <c r="I8" s="106"/>
      <c r="J8" s="109"/>
      <c r="K8" s="109"/>
      <c r="L8" s="104"/>
      <c r="M8" s="115"/>
      <c r="N8" s="104"/>
      <c r="O8" s="444" t="str">
        <f t="shared" si="0"/>
        <v/>
      </c>
      <c r="P8" s="444" t="str">
        <f t="shared" si="10"/>
        <v/>
      </c>
      <c r="Q8" s="104"/>
      <c r="R8" s="112"/>
      <c r="S8" s="723"/>
      <c r="T8" s="109"/>
      <c r="U8" s="721" t="str">
        <f t="shared" si="1"/>
        <v/>
      </c>
      <c r="V8" s="721" t="str">
        <f t="shared" si="2"/>
        <v/>
      </c>
      <c r="W8" s="109"/>
      <c r="X8" s="724"/>
      <c r="Y8" s="115"/>
      <c r="Z8" s="104"/>
      <c r="AA8" s="444" t="str">
        <f t="shared" si="3"/>
        <v/>
      </c>
      <c r="AB8" s="444" t="str">
        <f t="shared" si="11"/>
        <v/>
      </c>
      <c r="AC8" s="104"/>
      <c r="AD8" s="112"/>
      <c r="AE8" s="112"/>
      <c r="AF8" s="112"/>
      <c r="AG8" s="57"/>
      <c r="AH8" s="69"/>
      <c r="AI8" s="57"/>
      <c r="AJ8" s="112"/>
      <c r="AK8" s="57"/>
      <c r="AL8" s="104"/>
      <c r="AM8" s="444" t="str">
        <f t="shared" si="4"/>
        <v/>
      </c>
      <c r="AN8" s="104"/>
      <c r="AO8" s="444" t="str">
        <f t="shared" si="5"/>
        <v/>
      </c>
    </row>
    <row r="9" spans="2:41" ht="21" customHeight="1">
      <c r="B9" s="86"/>
      <c r="C9" s="423" t="str">
        <f t="shared" si="6"/>
        <v>TN0060186</v>
      </c>
      <c r="D9" s="423" t="str">
        <f t="shared" si="7"/>
        <v>External Outfall</v>
      </c>
      <c r="E9" s="423" t="str">
        <f t="shared" si="8"/>
        <v>001</v>
      </c>
      <c r="F9" s="423">
        <f t="shared" si="9"/>
        <v>2024</v>
      </c>
      <c r="G9" s="423" t="s">
        <v>310</v>
      </c>
      <c r="H9" s="424">
        <v>6</v>
      </c>
      <c r="I9" s="102"/>
      <c r="J9" s="108"/>
      <c r="K9" s="108"/>
      <c r="L9" s="103"/>
      <c r="M9" s="114"/>
      <c r="N9" s="103"/>
      <c r="O9" s="444" t="str">
        <f t="shared" si="0"/>
        <v/>
      </c>
      <c r="P9" s="444" t="str">
        <f t="shared" si="10"/>
        <v/>
      </c>
      <c r="Q9" s="103"/>
      <c r="R9" s="111"/>
      <c r="S9" s="720"/>
      <c r="T9" s="108"/>
      <c r="U9" s="721" t="str">
        <f t="shared" si="1"/>
        <v/>
      </c>
      <c r="V9" s="721" t="str">
        <f t="shared" si="2"/>
        <v/>
      </c>
      <c r="W9" s="108"/>
      <c r="X9" s="722"/>
      <c r="Y9" s="114"/>
      <c r="Z9" s="103"/>
      <c r="AA9" s="444" t="str">
        <f t="shared" si="3"/>
        <v/>
      </c>
      <c r="AB9" s="444" t="str">
        <f t="shared" si="11"/>
        <v/>
      </c>
      <c r="AC9" s="103"/>
      <c r="AD9" s="111"/>
      <c r="AE9" s="111"/>
      <c r="AF9" s="111"/>
      <c r="AG9" s="55"/>
      <c r="AH9" s="68"/>
      <c r="AI9" s="55"/>
      <c r="AJ9" s="111"/>
      <c r="AK9" s="55"/>
      <c r="AL9" s="103"/>
      <c r="AM9" s="444" t="str">
        <f t="shared" si="4"/>
        <v/>
      </c>
      <c r="AN9" s="103"/>
      <c r="AO9" s="444" t="str">
        <f t="shared" si="5"/>
        <v/>
      </c>
    </row>
    <row r="10" spans="2:41" ht="21" customHeight="1">
      <c r="B10" s="86"/>
      <c r="C10" s="423" t="str">
        <f t="shared" si="6"/>
        <v>TN0060186</v>
      </c>
      <c r="D10" s="423" t="str">
        <f t="shared" si="7"/>
        <v>External Outfall</v>
      </c>
      <c r="E10" s="423" t="str">
        <f t="shared" si="8"/>
        <v>001</v>
      </c>
      <c r="F10" s="423">
        <f t="shared" si="9"/>
        <v>2024</v>
      </c>
      <c r="G10" s="423" t="s">
        <v>310</v>
      </c>
      <c r="H10" s="424">
        <v>7</v>
      </c>
      <c r="I10" s="106"/>
      <c r="J10" s="109"/>
      <c r="K10" s="109"/>
      <c r="L10" s="104"/>
      <c r="M10" s="115"/>
      <c r="N10" s="104"/>
      <c r="O10" s="444" t="str">
        <f t="shared" si="0"/>
        <v/>
      </c>
      <c r="P10" s="444" t="str">
        <f t="shared" si="10"/>
        <v/>
      </c>
      <c r="Q10" s="104"/>
      <c r="R10" s="112"/>
      <c r="S10" s="723"/>
      <c r="T10" s="109"/>
      <c r="U10" s="721" t="str">
        <f t="shared" si="1"/>
        <v/>
      </c>
      <c r="V10" s="721" t="str">
        <f t="shared" si="2"/>
        <v/>
      </c>
      <c r="W10" s="109"/>
      <c r="X10" s="724"/>
      <c r="Y10" s="115"/>
      <c r="Z10" s="104"/>
      <c r="AA10" s="444" t="str">
        <f t="shared" si="3"/>
        <v/>
      </c>
      <c r="AB10" s="444" t="str">
        <f t="shared" si="11"/>
        <v/>
      </c>
      <c r="AC10" s="104"/>
      <c r="AD10" s="112"/>
      <c r="AE10" s="112"/>
      <c r="AF10" s="112"/>
      <c r="AG10" s="57"/>
      <c r="AH10" s="69"/>
      <c r="AI10" s="57"/>
      <c r="AJ10" s="112"/>
      <c r="AK10" s="57"/>
      <c r="AL10" s="104"/>
      <c r="AM10" s="444" t="str">
        <f t="shared" si="4"/>
        <v/>
      </c>
      <c r="AN10" s="104"/>
      <c r="AO10" s="444" t="str">
        <f t="shared" si="5"/>
        <v/>
      </c>
    </row>
    <row r="11" spans="2:41" ht="21" customHeight="1">
      <c r="B11" s="86"/>
      <c r="C11" s="423" t="str">
        <f t="shared" si="6"/>
        <v>TN0060186</v>
      </c>
      <c r="D11" s="423" t="str">
        <f t="shared" si="7"/>
        <v>External Outfall</v>
      </c>
      <c r="E11" s="423" t="str">
        <f t="shared" si="8"/>
        <v>001</v>
      </c>
      <c r="F11" s="423">
        <f t="shared" si="9"/>
        <v>2024</v>
      </c>
      <c r="G11" s="423" t="s">
        <v>310</v>
      </c>
      <c r="H11" s="424">
        <v>8</v>
      </c>
      <c r="I11" s="102"/>
      <c r="J11" s="108"/>
      <c r="K11" s="108"/>
      <c r="L11" s="103"/>
      <c r="M11" s="114"/>
      <c r="N11" s="103"/>
      <c r="O11" s="444" t="str">
        <f t="shared" si="0"/>
        <v/>
      </c>
      <c r="P11" s="444" t="str">
        <f t="shared" si="10"/>
        <v/>
      </c>
      <c r="Q11" s="103"/>
      <c r="R11" s="111"/>
      <c r="S11" s="720"/>
      <c r="T11" s="108"/>
      <c r="U11" s="721" t="str">
        <f t="shared" si="1"/>
        <v/>
      </c>
      <c r="V11" s="721" t="str">
        <f t="shared" si="2"/>
        <v/>
      </c>
      <c r="W11" s="108"/>
      <c r="X11" s="722"/>
      <c r="Y11" s="114"/>
      <c r="Z11" s="103"/>
      <c r="AA11" s="444" t="str">
        <f t="shared" si="3"/>
        <v/>
      </c>
      <c r="AB11" s="444" t="str">
        <f t="shared" si="11"/>
        <v/>
      </c>
      <c r="AC11" s="103"/>
      <c r="AD11" s="111"/>
      <c r="AE11" s="111"/>
      <c r="AF11" s="111"/>
      <c r="AG11" s="55"/>
      <c r="AH11" s="68"/>
      <c r="AI11" s="55"/>
      <c r="AJ11" s="111"/>
      <c r="AK11" s="55"/>
      <c r="AL11" s="103"/>
      <c r="AM11" s="444" t="str">
        <f t="shared" si="4"/>
        <v/>
      </c>
      <c r="AN11" s="103"/>
      <c r="AO11" s="444" t="str">
        <f t="shared" si="5"/>
        <v/>
      </c>
    </row>
    <row r="12" spans="2:41" ht="21" customHeight="1">
      <c r="B12" s="86"/>
      <c r="C12" s="423" t="str">
        <f t="shared" si="6"/>
        <v>TN0060186</v>
      </c>
      <c r="D12" s="423" t="str">
        <f t="shared" si="7"/>
        <v>External Outfall</v>
      </c>
      <c r="E12" s="423" t="str">
        <f t="shared" si="8"/>
        <v>001</v>
      </c>
      <c r="F12" s="423">
        <f t="shared" si="9"/>
        <v>2024</v>
      </c>
      <c r="G12" s="423" t="s">
        <v>310</v>
      </c>
      <c r="H12" s="424">
        <v>9</v>
      </c>
      <c r="I12" s="106"/>
      <c r="J12" s="109"/>
      <c r="K12" s="109"/>
      <c r="L12" s="104"/>
      <c r="M12" s="115"/>
      <c r="N12" s="104"/>
      <c r="O12" s="444" t="str">
        <f t="shared" si="0"/>
        <v/>
      </c>
      <c r="P12" s="444" t="str">
        <f t="shared" si="10"/>
        <v/>
      </c>
      <c r="Q12" s="104"/>
      <c r="R12" s="112"/>
      <c r="S12" s="723"/>
      <c r="T12" s="109"/>
      <c r="U12" s="721" t="str">
        <f t="shared" si="1"/>
        <v/>
      </c>
      <c r="V12" s="721" t="str">
        <f t="shared" si="2"/>
        <v/>
      </c>
      <c r="W12" s="109"/>
      <c r="X12" s="724"/>
      <c r="Y12" s="115"/>
      <c r="Z12" s="104"/>
      <c r="AA12" s="444" t="str">
        <f t="shared" si="3"/>
        <v/>
      </c>
      <c r="AB12" s="444" t="str">
        <f t="shared" si="11"/>
        <v/>
      </c>
      <c r="AC12" s="104"/>
      <c r="AD12" s="112"/>
      <c r="AE12" s="112"/>
      <c r="AF12" s="112"/>
      <c r="AG12" s="57"/>
      <c r="AH12" s="69"/>
      <c r="AI12" s="57"/>
      <c r="AJ12" s="112"/>
      <c r="AK12" s="57"/>
      <c r="AL12" s="104"/>
      <c r="AM12" s="444" t="str">
        <f t="shared" si="4"/>
        <v/>
      </c>
      <c r="AN12" s="104"/>
      <c r="AO12" s="444" t="str">
        <f t="shared" si="5"/>
        <v/>
      </c>
    </row>
    <row r="13" spans="2:41" ht="21" customHeight="1">
      <c r="B13" s="86"/>
      <c r="C13" s="423" t="str">
        <f t="shared" si="6"/>
        <v>TN0060186</v>
      </c>
      <c r="D13" s="423" t="str">
        <f t="shared" si="7"/>
        <v>External Outfall</v>
      </c>
      <c r="E13" s="423" t="str">
        <f t="shared" si="8"/>
        <v>001</v>
      </c>
      <c r="F13" s="423">
        <f t="shared" si="9"/>
        <v>2024</v>
      </c>
      <c r="G13" s="423" t="s">
        <v>310</v>
      </c>
      <c r="H13" s="424">
        <v>10</v>
      </c>
      <c r="I13" s="102"/>
      <c r="J13" s="108"/>
      <c r="K13" s="108"/>
      <c r="L13" s="103"/>
      <c r="M13" s="114"/>
      <c r="N13" s="103"/>
      <c r="O13" s="444" t="str">
        <f t="shared" si="0"/>
        <v/>
      </c>
      <c r="P13" s="444" t="str">
        <f t="shared" si="10"/>
        <v/>
      </c>
      <c r="Q13" s="103"/>
      <c r="R13" s="111"/>
      <c r="S13" s="720"/>
      <c r="T13" s="108"/>
      <c r="U13" s="721" t="str">
        <f t="shared" si="1"/>
        <v/>
      </c>
      <c r="V13" s="721" t="str">
        <f t="shared" si="2"/>
        <v/>
      </c>
      <c r="W13" s="108"/>
      <c r="X13" s="722"/>
      <c r="Y13" s="114"/>
      <c r="Z13" s="103"/>
      <c r="AA13" s="444" t="str">
        <f t="shared" si="3"/>
        <v/>
      </c>
      <c r="AB13" s="444" t="str">
        <f t="shared" si="11"/>
        <v/>
      </c>
      <c r="AC13" s="103"/>
      <c r="AD13" s="111"/>
      <c r="AE13" s="111"/>
      <c r="AF13" s="111"/>
      <c r="AG13" s="55"/>
      <c r="AH13" s="68"/>
      <c r="AI13" s="55"/>
      <c r="AJ13" s="111"/>
      <c r="AK13" s="55"/>
      <c r="AL13" s="103"/>
      <c r="AM13" s="444" t="str">
        <f t="shared" si="4"/>
        <v/>
      </c>
      <c r="AN13" s="103"/>
      <c r="AO13" s="444" t="str">
        <f t="shared" si="5"/>
        <v/>
      </c>
    </row>
    <row r="14" spans="2:41" ht="21" customHeight="1">
      <c r="B14" s="86"/>
      <c r="C14" s="423" t="str">
        <f t="shared" si="6"/>
        <v>TN0060186</v>
      </c>
      <c r="D14" s="423" t="str">
        <f t="shared" si="7"/>
        <v>External Outfall</v>
      </c>
      <c r="E14" s="423" t="str">
        <f t="shared" si="8"/>
        <v>001</v>
      </c>
      <c r="F14" s="423">
        <f t="shared" si="9"/>
        <v>2024</v>
      </c>
      <c r="G14" s="423" t="s">
        <v>310</v>
      </c>
      <c r="H14" s="424">
        <v>11</v>
      </c>
      <c r="I14" s="106"/>
      <c r="J14" s="109"/>
      <c r="K14" s="109"/>
      <c r="L14" s="104"/>
      <c r="M14" s="72"/>
      <c r="N14" s="73"/>
      <c r="O14" s="444" t="str">
        <f t="shared" si="0"/>
        <v/>
      </c>
      <c r="P14" s="444" t="str">
        <f t="shared" si="10"/>
        <v/>
      </c>
      <c r="Q14" s="104"/>
      <c r="R14" s="112"/>
      <c r="S14" s="725"/>
      <c r="T14" s="726"/>
      <c r="U14" s="721" t="str">
        <f t="shared" si="1"/>
        <v/>
      </c>
      <c r="V14" s="721" t="str">
        <f t="shared" si="2"/>
        <v/>
      </c>
      <c r="W14" s="109"/>
      <c r="X14" s="724"/>
      <c r="Y14" s="72"/>
      <c r="Z14" s="73"/>
      <c r="AA14" s="444" t="str">
        <f t="shared" si="3"/>
        <v/>
      </c>
      <c r="AB14" s="444" t="str">
        <f t="shared" si="11"/>
        <v/>
      </c>
      <c r="AC14" s="104"/>
      <c r="AD14" s="112"/>
      <c r="AE14" s="112"/>
      <c r="AF14" s="112"/>
      <c r="AG14" s="57"/>
      <c r="AH14" s="69"/>
      <c r="AI14" s="57"/>
      <c r="AJ14" s="112"/>
      <c r="AK14" s="57"/>
      <c r="AL14" s="73"/>
      <c r="AM14" s="444" t="str">
        <f t="shared" si="4"/>
        <v/>
      </c>
      <c r="AN14" s="73"/>
      <c r="AO14" s="444" t="str">
        <f t="shared" si="5"/>
        <v/>
      </c>
    </row>
    <row r="15" spans="2:41" ht="21" customHeight="1">
      <c r="B15" s="86"/>
      <c r="C15" s="423" t="str">
        <f t="shared" si="6"/>
        <v>TN0060186</v>
      </c>
      <c r="D15" s="423" t="str">
        <f t="shared" si="7"/>
        <v>External Outfall</v>
      </c>
      <c r="E15" s="423" t="str">
        <f t="shared" si="8"/>
        <v>001</v>
      </c>
      <c r="F15" s="423">
        <f t="shared" si="9"/>
        <v>2024</v>
      </c>
      <c r="G15" s="423" t="s">
        <v>310</v>
      </c>
      <c r="H15" s="424">
        <v>12</v>
      </c>
      <c r="I15" s="102"/>
      <c r="J15" s="108"/>
      <c r="K15" s="108"/>
      <c r="L15" s="103"/>
      <c r="M15" s="114"/>
      <c r="N15" s="103"/>
      <c r="O15" s="444" t="str">
        <f t="shared" si="0"/>
        <v/>
      </c>
      <c r="P15" s="444" t="str">
        <f t="shared" si="10"/>
        <v/>
      </c>
      <c r="Q15" s="103"/>
      <c r="R15" s="111"/>
      <c r="S15" s="720"/>
      <c r="T15" s="108"/>
      <c r="U15" s="721" t="str">
        <f t="shared" si="1"/>
        <v/>
      </c>
      <c r="V15" s="721" t="str">
        <f t="shared" si="2"/>
        <v/>
      </c>
      <c r="W15" s="108"/>
      <c r="X15" s="722"/>
      <c r="Y15" s="114"/>
      <c r="Z15" s="103"/>
      <c r="AA15" s="444" t="str">
        <f t="shared" si="3"/>
        <v/>
      </c>
      <c r="AB15" s="444" t="str">
        <f t="shared" si="11"/>
        <v/>
      </c>
      <c r="AC15" s="103"/>
      <c r="AD15" s="111"/>
      <c r="AE15" s="111"/>
      <c r="AF15" s="111"/>
      <c r="AG15" s="55"/>
      <c r="AH15" s="68"/>
      <c r="AI15" s="55"/>
      <c r="AJ15" s="111"/>
      <c r="AK15" s="55"/>
      <c r="AL15" s="103"/>
      <c r="AM15" s="444" t="str">
        <f t="shared" si="4"/>
        <v/>
      </c>
      <c r="AN15" s="103"/>
      <c r="AO15" s="444" t="str">
        <f t="shared" si="5"/>
        <v/>
      </c>
    </row>
    <row r="16" spans="2:41" ht="21" customHeight="1">
      <c r="B16" s="86"/>
      <c r="C16" s="423" t="str">
        <f t="shared" si="6"/>
        <v>TN0060186</v>
      </c>
      <c r="D16" s="423" t="str">
        <f t="shared" si="7"/>
        <v>External Outfall</v>
      </c>
      <c r="E16" s="423" t="str">
        <f t="shared" si="8"/>
        <v>001</v>
      </c>
      <c r="F16" s="423">
        <f t="shared" si="9"/>
        <v>2024</v>
      </c>
      <c r="G16" s="423" t="s">
        <v>310</v>
      </c>
      <c r="H16" s="424">
        <v>13</v>
      </c>
      <c r="I16" s="106"/>
      <c r="J16" s="109"/>
      <c r="K16" s="109"/>
      <c r="L16" s="104"/>
      <c r="M16" s="72"/>
      <c r="N16" s="73"/>
      <c r="O16" s="444" t="str">
        <f t="shared" si="0"/>
        <v/>
      </c>
      <c r="P16" s="444" t="str">
        <f t="shared" si="10"/>
        <v/>
      </c>
      <c r="Q16" s="104"/>
      <c r="R16" s="112"/>
      <c r="S16" s="725"/>
      <c r="T16" s="726"/>
      <c r="U16" s="721" t="str">
        <f t="shared" si="1"/>
        <v/>
      </c>
      <c r="V16" s="721" t="str">
        <f t="shared" si="2"/>
        <v/>
      </c>
      <c r="W16" s="109"/>
      <c r="X16" s="724"/>
      <c r="Y16" s="72"/>
      <c r="Z16" s="73"/>
      <c r="AA16" s="444" t="str">
        <f t="shared" si="3"/>
        <v/>
      </c>
      <c r="AB16" s="444" t="str">
        <f t="shared" si="11"/>
        <v/>
      </c>
      <c r="AC16" s="104"/>
      <c r="AD16" s="112"/>
      <c r="AE16" s="74"/>
      <c r="AF16" s="74"/>
      <c r="AG16" s="75"/>
      <c r="AH16" s="33"/>
      <c r="AI16" s="75"/>
      <c r="AJ16" s="74"/>
      <c r="AK16" s="75"/>
      <c r="AL16" s="73"/>
      <c r="AM16" s="444" t="str">
        <f t="shared" si="4"/>
        <v/>
      </c>
      <c r="AN16" s="73"/>
      <c r="AO16" s="444" t="str">
        <f t="shared" si="5"/>
        <v/>
      </c>
    </row>
    <row r="17" spans="2:41" ht="21" customHeight="1">
      <c r="B17" s="86"/>
      <c r="C17" s="423" t="str">
        <f t="shared" si="6"/>
        <v>TN0060186</v>
      </c>
      <c r="D17" s="423" t="str">
        <f t="shared" si="7"/>
        <v>External Outfall</v>
      </c>
      <c r="E17" s="423" t="str">
        <f t="shared" si="8"/>
        <v>001</v>
      </c>
      <c r="F17" s="423">
        <f t="shared" si="9"/>
        <v>2024</v>
      </c>
      <c r="G17" s="423" t="s">
        <v>310</v>
      </c>
      <c r="H17" s="424">
        <v>14</v>
      </c>
      <c r="I17" s="102"/>
      <c r="J17" s="108"/>
      <c r="K17" s="108"/>
      <c r="L17" s="103"/>
      <c r="M17" s="114"/>
      <c r="N17" s="103"/>
      <c r="O17" s="444" t="str">
        <f t="shared" si="0"/>
        <v/>
      </c>
      <c r="P17" s="444" t="str">
        <f t="shared" si="10"/>
        <v/>
      </c>
      <c r="Q17" s="103"/>
      <c r="R17" s="111"/>
      <c r="S17" s="720"/>
      <c r="T17" s="108"/>
      <c r="U17" s="721" t="str">
        <f t="shared" si="1"/>
        <v/>
      </c>
      <c r="V17" s="721" t="str">
        <f t="shared" si="2"/>
        <v/>
      </c>
      <c r="W17" s="108"/>
      <c r="X17" s="722"/>
      <c r="Y17" s="114"/>
      <c r="Z17" s="103"/>
      <c r="AA17" s="444" t="str">
        <f t="shared" si="3"/>
        <v/>
      </c>
      <c r="AB17" s="444" t="str">
        <f t="shared" si="11"/>
        <v/>
      </c>
      <c r="AC17" s="103"/>
      <c r="AD17" s="111"/>
      <c r="AE17" s="111"/>
      <c r="AF17" s="111"/>
      <c r="AG17" s="55"/>
      <c r="AH17" s="68"/>
      <c r="AI17" s="55"/>
      <c r="AJ17" s="111"/>
      <c r="AK17" s="55"/>
      <c r="AL17" s="103"/>
      <c r="AM17" s="444" t="str">
        <f t="shared" si="4"/>
        <v/>
      </c>
      <c r="AN17" s="103"/>
      <c r="AO17" s="444" t="str">
        <f t="shared" si="5"/>
        <v/>
      </c>
    </row>
    <row r="18" spans="2:41" ht="21" customHeight="1">
      <c r="B18" s="86"/>
      <c r="C18" s="423" t="str">
        <f t="shared" si="6"/>
        <v>TN0060186</v>
      </c>
      <c r="D18" s="423" t="str">
        <f t="shared" si="7"/>
        <v>External Outfall</v>
      </c>
      <c r="E18" s="423" t="str">
        <f t="shared" si="8"/>
        <v>001</v>
      </c>
      <c r="F18" s="423">
        <f t="shared" si="9"/>
        <v>2024</v>
      </c>
      <c r="G18" s="423" t="s">
        <v>310</v>
      </c>
      <c r="H18" s="424">
        <v>15</v>
      </c>
      <c r="I18" s="106"/>
      <c r="J18" s="109"/>
      <c r="K18" s="109"/>
      <c r="L18" s="104"/>
      <c r="M18" s="115"/>
      <c r="N18" s="104"/>
      <c r="O18" s="444" t="str">
        <f t="shared" si="0"/>
        <v/>
      </c>
      <c r="P18" s="444" t="str">
        <f t="shared" si="10"/>
        <v/>
      </c>
      <c r="Q18" s="104"/>
      <c r="R18" s="112"/>
      <c r="S18" s="723"/>
      <c r="T18" s="109"/>
      <c r="U18" s="721" t="str">
        <f t="shared" si="1"/>
        <v/>
      </c>
      <c r="V18" s="721" t="str">
        <f t="shared" si="2"/>
        <v/>
      </c>
      <c r="W18" s="109"/>
      <c r="X18" s="724"/>
      <c r="Y18" s="115"/>
      <c r="Z18" s="104"/>
      <c r="AA18" s="444" t="str">
        <f t="shared" si="3"/>
        <v/>
      </c>
      <c r="AB18" s="444" t="str">
        <f t="shared" si="11"/>
        <v/>
      </c>
      <c r="AC18" s="104"/>
      <c r="AD18" s="112"/>
      <c r="AE18" s="112"/>
      <c r="AF18" s="112"/>
      <c r="AG18" s="57"/>
      <c r="AH18" s="69"/>
      <c r="AI18" s="57"/>
      <c r="AJ18" s="112"/>
      <c r="AK18" s="57"/>
      <c r="AL18" s="104"/>
      <c r="AM18" s="444" t="str">
        <f t="shared" si="4"/>
        <v/>
      </c>
      <c r="AN18" s="104"/>
      <c r="AO18" s="444" t="str">
        <f t="shared" si="5"/>
        <v/>
      </c>
    </row>
    <row r="19" spans="2:41" ht="21" customHeight="1">
      <c r="B19" s="86"/>
      <c r="C19" s="423" t="str">
        <f t="shared" si="6"/>
        <v>TN0060186</v>
      </c>
      <c r="D19" s="423" t="str">
        <f t="shared" si="7"/>
        <v>External Outfall</v>
      </c>
      <c r="E19" s="423" t="str">
        <f t="shared" si="8"/>
        <v>001</v>
      </c>
      <c r="F19" s="423">
        <f t="shared" si="9"/>
        <v>2024</v>
      </c>
      <c r="G19" s="423" t="s">
        <v>310</v>
      </c>
      <c r="H19" s="424">
        <v>16</v>
      </c>
      <c r="I19" s="102"/>
      <c r="J19" s="108"/>
      <c r="K19" s="108"/>
      <c r="L19" s="103"/>
      <c r="M19" s="114"/>
      <c r="N19" s="103"/>
      <c r="O19" s="444" t="str">
        <f t="shared" si="0"/>
        <v/>
      </c>
      <c r="P19" s="444" t="str">
        <f t="shared" si="10"/>
        <v/>
      </c>
      <c r="Q19" s="103"/>
      <c r="R19" s="111"/>
      <c r="S19" s="720"/>
      <c r="T19" s="108"/>
      <c r="U19" s="721" t="str">
        <f t="shared" si="1"/>
        <v/>
      </c>
      <c r="V19" s="721" t="str">
        <f t="shared" si="2"/>
        <v/>
      </c>
      <c r="W19" s="108"/>
      <c r="X19" s="722"/>
      <c r="Y19" s="114"/>
      <c r="Z19" s="103"/>
      <c r="AA19" s="444" t="str">
        <f t="shared" si="3"/>
        <v/>
      </c>
      <c r="AB19" s="444" t="str">
        <f t="shared" si="11"/>
        <v/>
      </c>
      <c r="AC19" s="103"/>
      <c r="AD19" s="111"/>
      <c r="AE19" s="111"/>
      <c r="AF19" s="111"/>
      <c r="AG19" s="55"/>
      <c r="AH19" s="68"/>
      <c r="AI19" s="55"/>
      <c r="AJ19" s="111"/>
      <c r="AK19" s="55"/>
      <c r="AL19" s="103"/>
      <c r="AM19" s="444" t="str">
        <f t="shared" si="4"/>
        <v/>
      </c>
      <c r="AN19" s="103"/>
      <c r="AO19" s="444" t="str">
        <f t="shared" si="5"/>
        <v/>
      </c>
    </row>
    <row r="20" spans="2:41" ht="21" customHeight="1">
      <c r="B20" s="86"/>
      <c r="C20" s="423" t="str">
        <f t="shared" si="6"/>
        <v>TN0060186</v>
      </c>
      <c r="D20" s="423" t="str">
        <f t="shared" si="7"/>
        <v>External Outfall</v>
      </c>
      <c r="E20" s="423" t="str">
        <f t="shared" si="8"/>
        <v>001</v>
      </c>
      <c r="F20" s="423">
        <f t="shared" si="9"/>
        <v>2024</v>
      </c>
      <c r="G20" s="423" t="s">
        <v>310</v>
      </c>
      <c r="H20" s="424">
        <v>17</v>
      </c>
      <c r="I20" s="106"/>
      <c r="J20" s="109"/>
      <c r="K20" s="109"/>
      <c r="L20" s="104"/>
      <c r="M20" s="115"/>
      <c r="N20" s="104"/>
      <c r="O20" s="444" t="str">
        <f t="shared" si="0"/>
        <v/>
      </c>
      <c r="P20" s="444" t="str">
        <f t="shared" si="10"/>
        <v/>
      </c>
      <c r="Q20" s="104"/>
      <c r="R20" s="112"/>
      <c r="S20" s="723"/>
      <c r="T20" s="109"/>
      <c r="U20" s="721" t="str">
        <f t="shared" si="1"/>
        <v/>
      </c>
      <c r="V20" s="721" t="str">
        <f t="shared" si="2"/>
        <v/>
      </c>
      <c r="W20" s="109"/>
      <c r="X20" s="724"/>
      <c r="Y20" s="115"/>
      <c r="Z20" s="104"/>
      <c r="AA20" s="444" t="str">
        <f t="shared" si="3"/>
        <v/>
      </c>
      <c r="AB20" s="444" t="str">
        <f t="shared" si="11"/>
        <v/>
      </c>
      <c r="AC20" s="104"/>
      <c r="AD20" s="112"/>
      <c r="AE20" s="112"/>
      <c r="AF20" s="112"/>
      <c r="AG20" s="57"/>
      <c r="AH20" s="69"/>
      <c r="AI20" s="57"/>
      <c r="AJ20" s="112"/>
      <c r="AK20" s="57"/>
      <c r="AL20" s="104"/>
      <c r="AM20" s="444" t="str">
        <f t="shared" si="4"/>
        <v/>
      </c>
      <c r="AN20" s="104"/>
      <c r="AO20" s="444" t="str">
        <f t="shared" si="5"/>
        <v/>
      </c>
    </row>
    <row r="21" spans="2:41" ht="21" customHeight="1">
      <c r="B21" s="86"/>
      <c r="C21" s="423" t="str">
        <f t="shared" si="6"/>
        <v>TN0060186</v>
      </c>
      <c r="D21" s="423" t="str">
        <f t="shared" si="7"/>
        <v>External Outfall</v>
      </c>
      <c r="E21" s="423" t="str">
        <f t="shared" si="8"/>
        <v>001</v>
      </c>
      <c r="F21" s="423">
        <f t="shared" si="9"/>
        <v>2024</v>
      </c>
      <c r="G21" s="423" t="s">
        <v>310</v>
      </c>
      <c r="H21" s="424">
        <v>18</v>
      </c>
      <c r="I21" s="102"/>
      <c r="J21" s="108"/>
      <c r="K21" s="108"/>
      <c r="L21" s="103"/>
      <c r="M21" s="114"/>
      <c r="N21" s="103"/>
      <c r="O21" s="444" t="str">
        <f t="shared" si="0"/>
        <v/>
      </c>
      <c r="P21" s="444" t="str">
        <f t="shared" si="10"/>
        <v/>
      </c>
      <c r="Q21" s="103"/>
      <c r="R21" s="111"/>
      <c r="S21" s="720"/>
      <c r="T21" s="108"/>
      <c r="U21" s="721" t="str">
        <f t="shared" si="1"/>
        <v/>
      </c>
      <c r="V21" s="721" t="str">
        <f t="shared" si="2"/>
        <v/>
      </c>
      <c r="W21" s="108"/>
      <c r="X21" s="722"/>
      <c r="Y21" s="114"/>
      <c r="Z21" s="103"/>
      <c r="AA21" s="444" t="str">
        <f t="shared" si="3"/>
        <v/>
      </c>
      <c r="AB21" s="444" t="str">
        <f t="shared" si="11"/>
        <v/>
      </c>
      <c r="AC21" s="103"/>
      <c r="AD21" s="111"/>
      <c r="AE21" s="111"/>
      <c r="AF21" s="111"/>
      <c r="AG21" s="55"/>
      <c r="AH21" s="68"/>
      <c r="AI21" s="55"/>
      <c r="AJ21" s="111"/>
      <c r="AK21" s="55"/>
      <c r="AL21" s="103"/>
      <c r="AM21" s="444" t="str">
        <f t="shared" si="4"/>
        <v/>
      </c>
      <c r="AN21" s="103"/>
      <c r="AO21" s="444" t="str">
        <f t="shared" si="5"/>
        <v/>
      </c>
    </row>
    <row r="22" spans="2:41" ht="21" customHeight="1">
      <c r="B22" s="86"/>
      <c r="C22" s="423" t="str">
        <f t="shared" si="6"/>
        <v>TN0060186</v>
      </c>
      <c r="D22" s="423" t="str">
        <f t="shared" si="7"/>
        <v>External Outfall</v>
      </c>
      <c r="E22" s="423" t="str">
        <f t="shared" si="8"/>
        <v>001</v>
      </c>
      <c r="F22" s="423">
        <f t="shared" si="9"/>
        <v>2024</v>
      </c>
      <c r="G22" s="423" t="s">
        <v>310</v>
      </c>
      <c r="H22" s="424">
        <v>19</v>
      </c>
      <c r="I22" s="106"/>
      <c r="J22" s="109"/>
      <c r="K22" s="109"/>
      <c r="L22" s="104"/>
      <c r="M22" s="72"/>
      <c r="N22" s="73"/>
      <c r="O22" s="444" t="str">
        <f t="shared" si="0"/>
        <v/>
      </c>
      <c r="P22" s="444" t="str">
        <f t="shared" si="10"/>
        <v/>
      </c>
      <c r="Q22" s="104"/>
      <c r="R22" s="112"/>
      <c r="S22" s="725"/>
      <c r="T22" s="726"/>
      <c r="U22" s="721" t="str">
        <f t="shared" si="1"/>
        <v/>
      </c>
      <c r="V22" s="721" t="str">
        <f t="shared" si="2"/>
        <v/>
      </c>
      <c r="W22" s="109"/>
      <c r="X22" s="724"/>
      <c r="Y22" s="72"/>
      <c r="Z22" s="73"/>
      <c r="AA22" s="444" t="str">
        <f t="shared" si="3"/>
        <v/>
      </c>
      <c r="AB22" s="444" t="str">
        <f t="shared" si="11"/>
        <v/>
      </c>
      <c r="AC22" s="104"/>
      <c r="AD22" s="112"/>
      <c r="AE22" s="112"/>
      <c r="AF22" s="112"/>
      <c r="AG22" s="57"/>
      <c r="AH22" s="69"/>
      <c r="AI22" s="57"/>
      <c r="AJ22" s="112"/>
      <c r="AK22" s="57"/>
      <c r="AL22" s="73"/>
      <c r="AM22" s="444" t="str">
        <f t="shared" si="4"/>
        <v/>
      </c>
      <c r="AN22" s="73"/>
      <c r="AO22" s="444" t="str">
        <f t="shared" si="5"/>
        <v/>
      </c>
    </row>
    <row r="23" spans="2:41" ht="21" customHeight="1">
      <c r="B23" s="86"/>
      <c r="C23" s="423" t="str">
        <f t="shared" si="6"/>
        <v>TN0060186</v>
      </c>
      <c r="D23" s="423" t="str">
        <f t="shared" si="7"/>
        <v>External Outfall</v>
      </c>
      <c r="E23" s="423" t="str">
        <f t="shared" si="8"/>
        <v>001</v>
      </c>
      <c r="F23" s="423">
        <f t="shared" si="9"/>
        <v>2024</v>
      </c>
      <c r="G23" s="423" t="s">
        <v>310</v>
      </c>
      <c r="H23" s="424">
        <v>20</v>
      </c>
      <c r="I23" s="102"/>
      <c r="J23" s="108"/>
      <c r="K23" s="108"/>
      <c r="L23" s="103"/>
      <c r="M23" s="114"/>
      <c r="N23" s="103"/>
      <c r="O23" s="444" t="str">
        <f t="shared" si="0"/>
        <v/>
      </c>
      <c r="P23" s="444" t="str">
        <f t="shared" si="10"/>
        <v/>
      </c>
      <c r="Q23" s="103"/>
      <c r="R23" s="111"/>
      <c r="S23" s="720"/>
      <c r="T23" s="108"/>
      <c r="U23" s="721" t="str">
        <f t="shared" si="1"/>
        <v/>
      </c>
      <c r="V23" s="721" t="str">
        <f t="shared" si="2"/>
        <v/>
      </c>
      <c r="W23" s="108"/>
      <c r="X23" s="722"/>
      <c r="Y23" s="114"/>
      <c r="Z23" s="103"/>
      <c r="AA23" s="444" t="str">
        <f t="shared" si="3"/>
        <v/>
      </c>
      <c r="AB23" s="444" t="str">
        <f t="shared" si="11"/>
        <v/>
      </c>
      <c r="AC23" s="103"/>
      <c r="AD23" s="111"/>
      <c r="AE23" s="111"/>
      <c r="AF23" s="111"/>
      <c r="AG23" s="55"/>
      <c r="AH23" s="68"/>
      <c r="AI23" s="55"/>
      <c r="AJ23" s="111"/>
      <c r="AK23" s="55"/>
      <c r="AL23" s="103"/>
      <c r="AM23" s="444" t="str">
        <f t="shared" si="4"/>
        <v/>
      </c>
      <c r="AN23" s="103"/>
      <c r="AO23" s="444" t="str">
        <f t="shared" si="5"/>
        <v/>
      </c>
    </row>
    <row r="24" spans="2:41" ht="21" customHeight="1">
      <c r="B24" s="86"/>
      <c r="C24" s="423" t="str">
        <f t="shared" si="6"/>
        <v>TN0060186</v>
      </c>
      <c r="D24" s="423" t="str">
        <f t="shared" si="7"/>
        <v>External Outfall</v>
      </c>
      <c r="E24" s="423" t="str">
        <f t="shared" si="8"/>
        <v>001</v>
      </c>
      <c r="F24" s="423">
        <f t="shared" si="9"/>
        <v>2024</v>
      </c>
      <c r="G24" s="423" t="s">
        <v>310</v>
      </c>
      <c r="H24" s="424">
        <v>21</v>
      </c>
      <c r="I24" s="106"/>
      <c r="J24" s="109"/>
      <c r="K24" s="109"/>
      <c r="L24" s="104"/>
      <c r="M24" s="72"/>
      <c r="N24" s="73"/>
      <c r="O24" s="444" t="str">
        <f t="shared" si="0"/>
        <v/>
      </c>
      <c r="P24" s="444" t="str">
        <f t="shared" si="10"/>
        <v/>
      </c>
      <c r="Q24" s="104"/>
      <c r="R24" s="112"/>
      <c r="S24" s="725"/>
      <c r="T24" s="726"/>
      <c r="U24" s="721" t="str">
        <f t="shared" si="1"/>
        <v/>
      </c>
      <c r="V24" s="721" t="str">
        <f t="shared" si="2"/>
        <v/>
      </c>
      <c r="W24" s="109"/>
      <c r="X24" s="724"/>
      <c r="Y24" s="72"/>
      <c r="Z24" s="73"/>
      <c r="AA24" s="444" t="str">
        <f t="shared" si="3"/>
        <v/>
      </c>
      <c r="AB24" s="444" t="str">
        <f t="shared" si="11"/>
        <v/>
      </c>
      <c r="AC24" s="104"/>
      <c r="AD24" s="112"/>
      <c r="AE24" s="112"/>
      <c r="AF24" s="112"/>
      <c r="AG24" s="57"/>
      <c r="AH24" s="69"/>
      <c r="AI24" s="57"/>
      <c r="AJ24" s="112"/>
      <c r="AK24" s="57"/>
      <c r="AL24" s="73"/>
      <c r="AM24" s="444" t="str">
        <f t="shared" si="4"/>
        <v/>
      </c>
      <c r="AN24" s="73"/>
      <c r="AO24" s="444" t="str">
        <f t="shared" si="5"/>
        <v/>
      </c>
    </row>
    <row r="25" spans="2:41" ht="21" customHeight="1">
      <c r="B25" s="86"/>
      <c r="C25" s="423" t="str">
        <f t="shared" si="6"/>
        <v>TN0060186</v>
      </c>
      <c r="D25" s="423" t="str">
        <f t="shared" si="7"/>
        <v>External Outfall</v>
      </c>
      <c r="E25" s="423" t="str">
        <f t="shared" si="8"/>
        <v>001</v>
      </c>
      <c r="F25" s="423">
        <f t="shared" si="9"/>
        <v>2024</v>
      </c>
      <c r="G25" s="423" t="s">
        <v>310</v>
      </c>
      <c r="H25" s="424">
        <v>22</v>
      </c>
      <c r="I25" s="102"/>
      <c r="J25" s="108"/>
      <c r="K25" s="108"/>
      <c r="L25" s="103"/>
      <c r="M25" s="114"/>
      <c r="N25" s="103"/>
      <c r="O25" s="444" t="str">
        <f t="shared" si="0"/>
        <v/>
      </c>
      <c r="P25" s="444" t="str">
        <f t="shared" si="10"/>
        <v/>
      </c>
      <c r="Q25" s="103"/>
      <c r="R25" s="111"/>
      <c r="S25" s="720"/>
      <c r="T25" s="108"/>
      <c r="U25" s="721" t="str">
        <f t="shared" si="1"/>
        <v/>
      </c>
      <c r="V25" s="721" t="str">
        <f t="shared" si="2"/>
        <v/>
      </c>
      <c r="W25" s="108"/>
      <c r="X25" s="722"/>
      <c r="Y25" s="114"/>
      <c r="Z25" s="103"/>
      <c r="AA25" s="444" t="str">
        <f t="shared" si="3"/>
        <v/>
      </c>
      <c r="AB25" s="444" t="str">
        <f t="shared" si="11"/>
        <v/>
      </c>
      <c r="AC25" s="103"/>
      <c r="AD25" s="111"/>
      <c r="AE25" s="111"/>
      <c r="AF25" s="111"/>
      <c r="AG25" s="55"/>
      <c r="AH25" s="68"/>
      <c r="AI25" s="55"/>
      <c r="AJ25" s="111"/>
      <c r="AK25" s="55"/>
      <c r="AL25" s="103"/>
      <c r="AM25" s="444" t="str">
        <f t="shared" si="4"/>
        <v/>
      </c>
      <c r="AN25" s="103"/>
      <c r="AO25" s="444" t="str">
        <f t="shared" si="5"/>
        <v/>
      </c>
    </row>
    <row r="26" spans="2:41" ht="21" customHeight="1">
      <c r="B26" s="86"/>
      <c r="C26" s="423" t="str">
        <f t="shared" si="6"/>
        <v>TN0060186</v>
      </c>
      <c r="D26" s="423" t="str">
        <f t="shared" si="7"/>
        <v>External Outfall</v>
      </c>
      <c r="E26" s="423" t="str">
        <f t="shared" si="8"/>
        <v>001</v>
      </c>
      <c r="F26" s="423">
        <f t="shared" si="9"/>
        <v>2024</v>
      </c>
      <c r="G26" s="423" t="s">
        <v>310</v>
      </c>
      <c r="H26" s="424">
        <v>23</v>
      </c>
      <c r="I26" s="106"/>
      <c r="J26" s="109"/>
      <c r="K26" s="109"/>
      <c r="L26" s="104"/>
      <c r="M26" s="115"/>
      <c r="N26" s="104"/>
      <c r="O26" s="444" t="str">
        <f t="shared" si="0"/>
        <v/>
      </c>
      <c r="P26" s="444" t="str">
        <f t="shared" si="10"/>
        <v/>
      </c>
      <c r="Q26" s="104"/>
      <c r="R26" s="112"/>
      <c r="S26" s="723"/>
      <c r="T26" s="109"/>
      <c r="U26" s="721" t="str">
        <f t="shared" si="1"/>
        <v/>
      </c>
      <c r="V26" s="721" t="str">
        <f t="shared" si="2"/>
        <v/>
      </c>
      <c r="W26" s="109"/>
      <c r="X26" s="724"/>
      <c r="Y26" s="115"/>
      <c r="Z26" s="104"/>
      <c r="AA26" s="444" t="str">
        <f t="shared" si="3"/>
        <v/>
      </c>
      <c r="AB26" s="444" t="str">
        <f t="shared" si="11"/>
        <v/>
      </c>
      <c r="AC26" s="104"/>
      <c r="AD26" s="112"/>
      <c r="AE26" s="112"/>
      <c r="AF26" s="112"/>
      <c r="AG26" s="57"/>
      <c r="AH26" s="69"/>
      <c r="AI26" s="57"/>
      <c r="AJ26" s="112"/>
      <c r="AK26" s="57"/>
      <c r="AL26" s="104"/>
      <c r="AM26" s="444" t="str">
        <f t="shared" si="4"/>
        <v/>
      </c>
      <c r="AN26" s="104"/>
      <c r="AO26" s="444" t="str">
        <f t="shared" si="5"/>
        <v/>
      </c>
    </row>
    <row r="27" spans="2:41" ht="21" customHeight="1">
      <c r="B27" s="86"/>
      <c r="C27" s="423" t="str">
        <f t="shared" si="6"/>
        <v>TN0060186</v>
      </c>
      <c r="D27" s="423" t="str">
        <f t="shared" si="7"/>
        <v>External Outfall</v>
      </c>
      <c r="E27" s="423" t="str">
        <f t="shared" si="8"/>
        <v>001</v>
      </c>
      <c r="F27" s="423">
        <f t="shared" si="9"/>
        <v>2024</v>
      </c>
      <c r="G27" s="423" t="s">
        <v>310</v>
      </c>
      <c r="H27" s="424">
        <v>24</v>
      </c>
      <c r="I27" s="102"/>
      <c r="J27" s="108"/>
      <c r="K27" s="108"/>
      <c r="L27" s="103"/>
      <c r="M27" s="114"/>
      <c r="N27" s="103"/>
      <c r="O27" s="444" t="str">
        <f t="shared" si="0"/>
        <v/>
      </c>
      <c r="P27" s="444" t="str">
        <f t="shared" si="10"/>
        <v/>
      </c>
      <c r="Q27" s="103"/>
      <c r="R27" s="111"/>
      <c r="S27" s="720"/>
      <c r="T27" s="108"/>
      <c r="U27" s="721" t="str">
        <f t="shared" si="1"/>
        <v/>
      </c>
      <c r="V27" s="721" t="str">
        <f t="shared" si="2"/>
        <v/>
      </c>
      <c r="W27" s="108"/>
      <c r="X27" s="722"/>
      <c r="Y27" s="114"/>
      <c r="Z27" s="103"/>
      <c r="AA27" s="444" t="str">
        <f t="shared" si="3"/>
        <v/>
      </c>
      <c r="AB27" s="444" t="str">
        <f t="shared" si="11"/>
        <v/>
      </c>
      <c r="AC27" s="103"/>
      <c r="AD27" s="111"/>
      <c r="AE27" s="111"/>
      <c r="AF27" s="111"/>
      <c r="AG27" s="55"/>
      <c r="AH27" s="68"/>
      <c r="AI27" s="55"/>
      <c r="AJ27" s="111"/>
      <c r="AK27" s="55"/>
      <c r="AL27" s="103"/>
      <c r="AM27" s="444" t="str">
        <f t="shared" si="4"/>
        <v/>
      </c>
      <c r="AN27" s="103"/>
      <c r="AO27" s="444" t="str">
        <f t="shared" si="5"/>
        <v/>
      </c>
    </row>
    <row r="28" spans="2:41" ht="21" customHeight="1">
      <c r="B28" s="86"/>
      <c r="C28" s="423" t="str">
        <f t="shared" si="6"/>
        <v>TN0060186</v>
      </c>
      <c r="D28" s="423" t="str">
        <f t="shared" si="7"/>
        <v>External Outfall</v>
      </c>
      <c r="E28" s="423" t="str">
        <f t="shared" si="8"/>
        <v>001</v>
      </c>
      <c r="F28" s="423">
        <f t="shared" si="9"/>
        <v>2024</v>
      </c>
      <c r="G28" s="423" t="s">
        <v>310</v>
      </c>
      <c r="H28" s="424">
        <v>25</v>
      </c>
      <c r="I28" s="106"/>
      <c r="J28" s="109"/>
      <c r="K28" s="109"/>
      <c r="L28" s="104"/>
      <c r="M28" s="72"/>
      <c r="N28" s="73"/>
      <c r="O28" s="444" t="str">
        <f t="shared" si="0"/>
        <v/>
      </c>
      <c r="P28" s="444" t="str">
        <f t="shared" si="10"/>
        <v/>
      </c>
      <c r="Q28" s="104"/>
      <c r="R28" s="112"/>
      <c r="S28" s="725"/>
      <c r="T28" s="726"/>
      <c r="U28" s="721" t="str">
        <f t="shared" si="1"/>
        <v/>
      </c>
      <c r="V28" s="721" t="str">
        <f t="shared" si="2"/>
        <v/>
      </c>
      <c r="W28" s="109"/>
      <c r="X28" s="724"/>
      <c r="Y28" s="72"/>
      <c r="Z28" s="73"/>
      <c r="AA28" s="444" t="str">
        <f t="shared" si="3"/>
        <v/>
      </c>
      <c r="AB28" s="444" t="str">
        <f t="shared" si="11"/>
        <v/>
      </c>
      <c r="AC28" s="104"/>
      <c r="AD28" s="112"/>
      <c r="AE28" s="112"/>
      <c r="AF28" s="112"/>
      <c r="AG28" s="57"/>
      <c r="AH28" s="69"/>
      <c r="AI28" s="57"/>
      <c r="AJ28" s="112"/>
      <c r="AK28" s="57"/>
      <c r="AL28" s="73"/>
      <c r="AM28" s="444" t="str">
        <f t="shared" si="4"/>
        <v/>
      </c>
      <c r="AN28" s="73"/>
      <c r="AO28" s="444" t="str">
        <f t="shared" si="5"/>
        <v/>
      </c>
    </row>
    <row r="29" spans="2:41" ht="21" customHeight="1">
      <c r="B29" s="86"/>
      <c r="C29" s="423" t="str">
        <f t="shared" si="6"/>
        <v>TN0060186</v>
      </c>
      <c r="D29" s="423" t="str">
        <f t="shared" si="7"/>
        <v>External Outfall</v>
      </c>
      <c r="E29" s="423" t="str">
        <f t="shared" si="8"/>
        <v>001</v>
      </c>
      <c r="F29" s="423">
        <f t="shared" si="9"/>
        <v>2024</v>
      </c>
      <c r="G29" s="423" t="s">
        <v>310</v>
      </c>
      <c r="H29" s="424">
        <v>26</v>
      </c>
      <c r="I29" s="102"/>
      <c r="J29" s="108"/>
      <c r="K29" s="108"/>
      <c r="L29" s="103"/>
      <c r="M29" s="114"/>
      <c r="N29" s="103"/>
      <c r="O29" s="444" t="str">
        <f t="shared" si="0"/>
        <v/>
      </c>
      <c r="P29" s="444" t="str">
        <f t="shared" si="10"/>
        <v/>
      </c>
      <c r="Q29" s="103"/>
      <c r="R29" s="111"/>
      <c r="S29" s="720"/>
      <c r="T29" s="108"/>
      <c r="U29" s="721" t="str">
        <f t="shared" si="1"/>
        <v/>
      </c>
      <c r="V29" s="721" t="str">
        <f t="shared" si="2"/>
        <v/>
      </c>
      <c r="W29" s="108"/>
      <c r="X29" s="722"/>
      <c r="Y29" s="114"/>
      <c r="Z29" s="103"/>
      <c r="AA29" s="444" t="str">
        <f t="shared" si="3"/>
        <v/>
      </c>
      <c r="AB29" s="444" t="str">
        <f t="shared" si="11"/>
        <v/>
      </c>
      <c r="AC29" s="103"/>
      <c r="AD29" s="111"/>
      <c r="AE29" s="111"/>
      <c r="AF29" s="111"/>
      <c r="AG29" s="55"/>
      <c r="AH29" s="68"/>
      <c r="AI29" s="55"/>
      <c r="AJ29" s="111"/>
      <c r="AK29" s="55"/>
      <c r="AL29" s="103"/>
      <c r="AM29" s="444" t="str">
        <f t="shared" si="4"/>
        <v/>
      </c>
      <c r="AN29" s="103"/>
      <c r="AO29" s="444" t="str">
        <f t="shared" si="5"/>
        <v/>
      </c>
    </row>
    <row r="30" spans="2:41" ht="21" customHeight="1">
      <c r="B30" s="86"/>
      <c r="C30" s="423" t="str">
        <f t="shared" si="6"/>
        <v>TN0060186</v>
      </c>
      <c r="D30" s="423" t="str">
        <f t="shared" si="7"/>
        <v>External Outfall</v>
      </c>
      <c r="E30" s="423" t="str">
        <f t="shared" si="8"/>
        <v>001</v>
      </c>
      <c r="F30" s="423">
        <f t="shared" si="9"/>
        <v>2024</v>
      </c>
      <c r="G30" s="423" t="s">
        <v>310</v>
      </c>
      <c r="H30" s="424">
        <v>27</v>
      </c>
      <c r="I30" s="106"/>
      <c r="J30" s="150"/>
      <c r="K30" s="150"/>
      <c r="L30" s="104"/>
      <c r="M30" s="72"/>
      <c r="N30" s="73"/>
      <c r="O30" s="444" t="str">
        <f t="shared" si="0"/>
        <v/>
      </c>
      <c r="P30" s="444" t="str">
        <f t="shared" si="10"/>
        <v/>
      </c>
      <c r="Q30" s="104"/>
      <c r="R30" s="112"/>
      <c r="S30" s="725"/>
      <c r="T30" s="726"/>
      <c r="U30" s="721" t="str">
        <f t="shared" si="1"/>
        <v/>
      </c>
      <c r="V30" s="721" t="str">
        <f t="shared" si="2"/>
        <v/>
      </c>
      <c r="W30" s="109"/>
      <c r="X30" s="724"/>
      <c r="Y30" s="72"/>
      <c r="Z30" s="73"/>
      <c r="AA30" s="444" t="str">
        <f t="shared" si="3"/>
        <v/>
      </c>
      <c r="AB30" s="444" t="str">
        <f t="shared" si="11"/>
        <v/>
      </c>
      <c r="AC30" s="104"/>
      <c r="AD30" s="112"/>
      <c r="AE30" s="112"/>
      <c r="AF30" s="112"/>
      <c r="AG30" s="57"/>
      <c r="AH30" s="69"/>
      <c r="AI30" s="57"/>
      <c r="AJ30" s="112"/>
      <c r="AK30" s="57"/>
      <c r="AL30" s="73"/>
      <c r="AM30" s="444" t="str">
        <f t="shared" si="4"/>
        <v/>
      </c>
      <c r="AN30" s="73"/>
      <c r="AO30" s="444" t="str">
        <f t="shared" si="5"/>
        <v/>
      </c>
    </row>
    <row r="31" spans="2:41" ht="21" customHeight="1">
      <c r="B31" s="86"/>
      <c r="C31" s="423" t="str">
        <f t="shared" si="6"/>
        <v>TN0060186</v>
      </c>
      <c r="D31" s="423" t="str">
        <f t="shared" si="7"/>
        <v>External Outfall</v>
      </c>
      <c r="E31" s="423" t="str">
        <f t="shared" si="8"/>
        <v>001</v>
      </c>
      <c r="F31" s="423">
        <f t="shared" si="9"/>
        <v>2024</v>
      </c>
      <c r="G31" s="423" t="s">
        <v>310</v>
      </c>
      <c r="H31" s="424">
        <v>28</v>
      </c>
      <c r="I31" s="102"/>
      <c r="J31" s="108"/>
      <c r="K31" s="108"/>
      <c r="L31" s="103"/>
      <c r="M31" s="114"/>
      <c r="N31" s="103"/>
      <c r="O31" s="444" t="str">
        <f t="shared" si="0"/>
        <v/>
      </c>
      <c r="P31" s="444" t="str">
        <f t="shared" si="10"/>
        <v/>
      </c>
      <c r="Q31" s="103"/>
      <c r="R31" s="111"/>
      <c r="S31" s="720"/>
      <c r="T31" s="108"/>
      <c r="U31" s="721" t="str">
        <f t="shared" si="1"/>
        <v/>
      </c>
      <c r="V31" s="721" t="str">
        <f t="shared" si="2"/>
        <v/>
      </c>
      <c r="W31" s="108"/>
      <c r="X31" s="722"/>
      <c r="Y31" s="114"/>
      <c r="Z31" s="103"/>
      <c r="AA31" s="444" t="str">
        <f t="shared" si="3"/>
        <v/>
      </c>
      <c r="AB31" s="444" t="str">
        <f t="shared" si="11"/>
        <v/>
      </c>
      <c r="AC31" s="103"/>
      <c r="AD31" s="111"/>
      <c r="AE31" s="111"/>
      <c r="AF31" s="111"/>
      <c r="AG31" s="55"/>
      <c r="AH31" s="68"/>
      <c r="AI31" s="55"/>
      <c r="AJ31" s="111"/>
      <c r="AK31" s="55"/>
      <c r="AL31" s="103"/>
      <c r="AM31" s="444" t="str">
        <f t="shared" si="4"/>
        <v/>
      </c>
      <c r="AN31" s="103"/>
      <c r="AO31" s="444" t="str">
        <f t="shared" si="5"/>
        <v/>
      </c>
    </row>
    <row r="32" spans="2:41" ht="21" customHeight="1">
      <c r="B32" s="86"/>
      <c r="C32" s="423" t="str">
        <f t="shared" si="6"/>
        <v>TN0060186</v>
      </c>
      <c r="D32" s="423" t="str">
        <f t="shared" si="7"/>
        <v>External Outfall</v>
      </c>
      <c r="E32" s="423" t="str">
        <f t="shared" si="8"/>
        <v>001</v>
      </c>
      <c r="F32" s="423">
        <f t="shared" si="9"/>
        <v>2024</v>
      </c>
      <c r="G32" s="423" t="s">
        <v>310</v>
      </c>
      <c r="H32" s="424">
        <v>29</v>
      </c>
      <c r="I32" s="106"/>
      <c r="J32" s="109"/>
      <c r="K32" s="109"/>
      <c r="L32" s="104"/>
      <c r="M32" s="115"/>
      <c r="N32" s="104"/>
      <c r="O32" s="444" t="str">
        <f t="shared" si="0"/>
        <v/>
      </c>
      <c r="P32" s="444" t="str">
        <f>IF(M32&lt;&gt;0,(1-N32/M32)*100,"")</f>
        <v/>
      </c>
      <c r="Q32" s="104"/>
      <c r="R32" s="112"/>
      <c r="S32" s="723"/>
      <c r="T32" s="109"/>
      <c r="U32" s="721" t="str">
        <f t="shared" si="1"/>
        <v/>
      </c>
      <c r="V32" s="721" t="str">
        <f t="shared" si="2"/>
        <v/>
      </c>
      <c r="W32" s="109"/>
      <c r="X32" s="724"/>
      <c r="Y32" s="115"/>
      <c r="Z32" s="104"/>
      <c r="AA32" s="444" t="str">
        <f t="shared" si="3"/>
        <v/>
      </c>
      <c r="AB32" s="444" t="str">
        <f>IF(Y32&lt;&gt;0,(1-Z32/Y32)*100,"")</f>
        <v/>
      </c>
      <c r="AC32" s="104"/>
      <c r="AD32" s="112"/>
      <c r="AE32" s="112"/>
      <c r="AF32" s="112"/>
      <c r="AG32" s="57"/>
      <c r="AH32" s="69"/>
      <c r="AI32" s="57"/>
      <c r="AJ32" s="112"/>
      <c r="AK32" s="57"/>
      <c r="AL32" s="104"/>
      <c r="AM32" s="444" t="str">
        <f t="shared" si="4"/>
        <v/>
      </c>
      <c r="AN32" s="104"/>
      <c r="AO32" s="444" t="str">
        <f t="shared" si="5"/>
        <v/>
      </c>
    </row>
    <row r="33" spans="2:41" ht="21" customHeight="1">
      <c r="B33" s="86"/>
      <c r="C33" s="423" t="str">
        <f t="shared" si="6"/>
        <v>TN0060186</v>
      </c>
      <c r="D33" s="423" t="str">
        <f t="shared" si="7"/>
        <v>External Outfall</v>
      </c>
      <c r="E33" s="423" t="str">
        <f t="shared" si="8"/>
        <v>001</v>
      </c>
      <c r="F33" s="423">
        <f t="shared" si="9"/>
        <v>2024</v>
      </c>
      <c r="G33" s="423" t="s">
        <v>310</v>
      </c>
      <c r="H33" s="424">
        <v>30</v>
      </c>
      <c r="I33" s="102"/>
      <c r="J33" s="108"/>
      <c r="K33" s="108"/>
      <c r="L33" s="103"/>
      <c r="M33" s="114"/>
      <c r="N33" s="103"/>
      <c r="O33" s="444" t="str">
        <f t="shared" si="0"/>
        <v/>
      </c>
      <c r="P33" s="444" t="str">
        <f t="shared" si="10"/>
        <v/>
      </c>
      <c r="Q33" s="103"/>
      <c r="R33" s="111"/>
      <c r="S33" s="720"/>
      <c r="T33" s="108"/>
      <c r="U33" s="721" t="str">
        <f t="shared" si="1"/>
        <v/>
      </c>
      <c r="V33" s="721" t="str">
        <f t="shared" si="2"/>
        <v/>
      </c>
      <c r="W33" s="108"/>
      <c r="X33" s="722"/>
      <c r="Y33" s="114"/>
      <c r="Z33" s="103"/>
      <c r="AA33" s="444" t="str">
        <f t="shared" si="3"/>
        <v/>
      </c>
      <c r="AB33" s="444" t="str">
        <f t="shared" si="11"/>
        <v/>
      </c>
      <c r="AC33" s="103"/>
      <c r="AD33" s="111"/>
      <c r="AE33" s="111"/>
      <c r="AF33" s="111"/>
      <c r="AG33" s="55"/>
      <c r="AH33" s="68"/>
      <c r="AI33" s="55"/>
      <c r="AJ33" s="111"/>
      <c r="AK33" s="55"/>
      <c r="AL33" s="103"/>
      <c r="AM33" s="444" t="str">
        <f t="shared" si="4"/>
        <v/>
      </c>
      <c r="AN33" s="103"/>
      <c r="AO33" s="444" t="str">
        <f t="shared" si="5"/>
        <v/>
      </c>
    </row>
    <row r="34" spans="2:41" ht="21" customHeight="1" thickBot="1">
      <c r="B34" s="88"/>
      <c r="C34" s="426" t="str">
        <f t="shared" si="6"/>
        <v>TN0060186</v>
      </c>
      <c r="D34" s="426" t="str">
        <f t="shared" si="7"/>
        <v>External Outfall</v>
      </c>
      <c r="E34" s="426" t="str">
        <f t="shared" si="8"/>
        <v>001</v>
      </c>
      <c r="F34" s="426">
        <f>F33</f>
        <v>2024</v>
      </c>
      <c r="G34" s="426" t="s">
        <v>310</v>
      </c>
      <c r="H34" s="427">
        <v>31</v>
      </c>
      <c r="I34" s="107"/>
      <c r="J34" s="110"/>
      <c r="K34" s="110"/>
      <c r="L34" s="105"/>
      <c r="M34" s="116"/>
      <c r="N34" s="105"/>
      <c r="O34" s="449" t="str">
        <f t="shared" si="0"/>
        <v/>
      </c>
      <c r="P34" s="449" t="str">
        <f>IF(M34&lt;&gt;0,(1-N34/M34)*100,"")</f>
        <v/>
      </c>
      <c r="Q34" s="105"/>
      <c r="R34" s="113"/>
      <c r="S34" s="727"/>
      <c r="T34" s="110"/>
      <c r="U34" s="728" t="str">
        <f t="shared" si="1"/>
        <v/>
      </c>
      <c r="V34" s="728" t="str">
        <f t="shared" si="2"/>
        <v/>
      </c>
      <c r="W34" s="110"/>
      <c r="X34" s="729"/>
      <c r="Y34" s="116"/>
      <c r="Z34" s="105"/>
      <c r="AA34" s="449" t="str">
        <f t="shared" si="3"/>
        <v/>
      </c>
      <c r="AB34" s="449" t="str">
        <f>IF(Y34&lt;&gt;0,(1-Z34/Y34)*100,"")</f>
        <v/>
      </c>
      <c r="AC34" s="105"/>
      <c r="AD34" s="113"/>
      <c r="AE34" s="113"/>
      <c r="AF34" s="113"/>
      <c r="AG34" s="59"/>
      <c r="AH34" s="70"/>
      <c r="AI34" s="59"/>
      <c r="AJ34" s="113"/>
      <c r="AK34" s="59"/>
      <c r="AL34" s="105"/>
      <c r="AM34" s="449" t="str">
        <f t="shared" si="4"/>
        <v/>
      </c>
      <c r="AN34" s="105"/>
      <c r="AO34" s="449" t="str">
        <f t="shared" si="5"/>
        <v/>
      </c>
    </row>
    <row r="35" spans="2:91" s="6" customFormat="1" ht="21" customHeight="1">
      <c r="B35" s="433"/>
      <c r="C35" s="833" t="s">
        <v>311</v>
      </c>
      <c r="D35" s="834"/>
      <c r="E35" s="834"/>
      <c r="F35" s="21"/>
      <c r="G35" s="22"/>
      <c r="H35" s="117" t="s">
        <v>312</v>
      </c>
      <c r="I35" s="118">
        <f>SUM(I4:I34)</f>
        <v>0</v>
      </c>
      <c r="J35" s="119">
        <f>SUM(J4:J34)</f>
        <v>0</v>
      </c>
      <c r="K35" s="119">
        <f>SUM(K4:K34)</f>
        <v>0</v>
      </c>
      <c r="L35" s="121">
        <f>SUM(L4:L34)</f>
        <v>0</v>
      </c>
      <c r="M35" s="124"/>
      <c r="N35" s="122"/>
      <c r="O35" s="121">
        <f>SUM(O4:O34)</f>
        <v>0</v>
      </c>
      <c r="P35" s="621"/>
      <c r="Q35" s="621"/>
      <c r="R35" s="125"/>
      <c r="S35" s="730"/>
      <c r="T35" s="120"/>
      <c r="U35" s="119">
        <f>SUM(U4:U34)</f>
        <v>0</v>
      </c>
      <c r="V35" s="731"/>
      <c r="W35" s="731"/>
      <c r="X35" s="732"/>
      <c r="Y35" s="124"/>
      <c r="Z35" s="122"/>
      <c r="AA35" s="121">
        <f>SUM(AA4:AA34)</f>
        <v>0</v>
      </c>
      <c r="AB35" s="621"/>
      <c r="AC35" s="621"/>
      <c r="AD35" s="125"/>
      <c r="AE35" s="123"/>
      <c r="AF35" s="123"/>
      <c r="AG35" s="126"/>
      <c r="AH35" s="127"/>
      <c r="AI35" s="128"/>
      <c r="AJ35" s="127"/>
      <c r="AK35" s="128"/>
      <c r="AL35" s="122"/>
      <c r="AM35" s="121">
        <f>SUM(AM4:AM34)</f>
        <v>0</v>
      </c>
      <c r="AN35" s="122"/>
      <c r="AO35" s="121">
        <f>SUM(AO4:AO34)</f>
        <v>0</v>
      </c>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c r="CG35" s="162"/>
      <c r="CH35" s="162"/>
      <c r="CI35" s="162"/>
      <c r="CJ35" s="162"/>
      <c r="CK35" s="162"/>
      <c r="CL35" s="162"/>
      <c r="CM35" s="162"/>
    </row>
    <row r="36" spans="2:91" s="6" customFormat="1" ht="21" customHeight="1">
      <c r="B36" s="433"/>
      <c r="C36" s="835"/>
      <c r="D36" s="835"/>
      <c r="E36" s="835"/>
      <c r="F36" s="23"/>
      <c r="G36" s="24"/>
      <c r="H36" s="130" t="s">
        <v>313</v>
      </c>
      <c r="I36" s="131"/>
      <c r="J36" s="132" t="e">
        <f>AVERAGE(J4:J34)</f>
        <v>#DIV/0!</v>
      </c>
      <c r="K36" s="132" t="e">
        <f>AVERAGE(K4:K34)</f>
        <v>#DIV/0!</v>
      </c>
      <c r="L36" s="133"/>
      <c r="M36" s="134" t="e">
        <f aca="true" t="shared" si="12" ref="M36:AE36">AVERAGE(M4:M34)</f>
        <v>#DIV/0!</v>
      </c>
      <c r="N36" s="445" t="e">
        <f t="shared" si="12"/>
        <v>#DIV/0!</v>
      </c>
      <c r="O36" s="445" t="e">
        <f t="shared" si="12"/>
        <v>#DIV/0!</v>
      </c>
      <c r="P36" s="445" t="e">
        <f>(1-N36/M36)*100</f>
        <v>#DIV/0!</v>
      </c>
      <c r="Q36" s="98"/>
      <c r="R36" s="153"/>
      <c r="S36" s="733" t="e">
        <f t="shared" si="12"/>
        <v>#DIV/0!</v>
      </c>
      <c r="T36" s="132" t="e">
        <f t="shared" si="12"/>
        <v>#DIV/0!</v>
      </c>
      <c r="U36" s="132" t="e">
        <f t="shared" si="12"/>
        <v>#DIV/0!</v>
      </c>
      <c r="V36" s="132" t="e">
        <f>(1-T36/S36)*100</f>
        <v>#DIV/0!</v>
      </c>
      <c r="W36" s="95"/>
      <c r="X36" s="734"/>
      <c r="Y36" s="134" t="e">
        <f t="shared" si="12"/>
        <v>#DIV/0!</v>
      </c>
      <c r="Z36" s="445" t="e">
        <f t="shared" si="12"/>
        <v>#DIV/0!</v>
      </c>
      <c r="AA36" s="445" t="e">
        <f t="shared" si="12"/>
        <v>#DIV/0!</v>
      </c>
      <c r="AB36" s="445" t="e">
        <f>(1-Z36/Y36)*100</f>
        <v>#DIV/0!</v>
      </c>
      <c r="AC36" s="98"/>
      <c r="AD36" s="153"/>
      <c r="AE36" s="446" t="e">
        <f t="shared" si="12"/>
        <v>#DIV/0!</v>
      </c>
      <c r="AF36" s="136"/>
      <c r="AG36" s="133"/>
      <c r="AH36" s="446" t="e">
        <f>AVERAGE(AH4:AH34)</f>
        <v>#DIV/0!</v>
      </c>
      <c r="AI36" s="135"/>
      <c r="AJ36" s="446" t="e">
        <f>GEOMEAN(AJ4:AJ34)</f>
        <v>#NUM!</v>
      </c>
      <c r="AK36" s="135"/>
      <c r="AL36" s="445" t="e">
        <f>AVERAGE(AL4:AL34)</f>
        <v>#DIV/0!</v>
      </c>
      <c r="AM36" s="445" t="e">
        <f>AVERAGE(AM4:AM34)</f>
        <v>#DIV/0!</v>
      </c>
      <c r="AN36" s="445" t="e">
        <f>AVERAGE(AN4:AN34)</f>
        <v>#DIV/0!</v>
      </c>
      <c r="AO36" s="445" t="e">
        <f>AVERAGE(AO4:AO34)</f>
        <v>#DIV/0!</v>
      </c>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c r="BV36" s="162"/>
      <c r="BW36" s="162"/>
      <c r="BX36" s="162"/>
      <c r="BY36" s="162"/>
      <c r="BZ36" s="162"/>
      <c r="CA36" s="162"/>
      <c r="CB36" s="162"/>
      <c r="CC36" s="162"/>
      <c r="CD36" s="162"/>
      <c r="CE36" s="162"/>
      <c r="CF36" s="162"/>
      <c r="CG36" s="162"/>
      <c r="CH36" s="162"/>
      <c r="CI36" s="162"/>
      <c r="CJ36" s="162"/>
      <c r="CK36" s="162"/>
      <c r="CL36" s="162"/>
      <c r="CM36" s="162"/>
    </row>
    <row r="37" spans="2:91" s="6" customFormat="1" ht="21" customHeight="1">
      <c r="B37" s="433"/>
      <c r="C37" s="835"/>
      <c r="D37" s="835"/>
      <c r="E37" s="835"/>
      <c r="F37" s="23"/>
      <c r="G37" s="24"/>
      <c r="H37" s="130" t="s">
        <v>314</v>
      </c>
      <c r="I37" s="138">
        <f>MAX(I4:I34)</f>
        <v>0</v>
      </c>
      <c r="J37" s="132">
        <f>MAX(J4:J34)</f>
        <v>0</v>
      </c>
      <c r="K37" s="132">
        <f aca="true" t="shared" si="13" ref="K37:Y37">MAX(K4:K34)</f>
        <v>0</v>
      </c>
      <c r="L37" s="445">
        <f t="shared" si="13"/>
        <v>0</v>
      </c>
      <c r="M37" s="134">
        <f t="shared" si="13"/>
        <v>0</v>
      </c>
      <c r="N37" s="445">
        <f t="shared" si="13"/>
        <v>0</v>
      </c>
      <c r="O37" s="445">
        <f t="shared" si="13"/>
        <v>0</v>
      </c>
      <c r="P37" s="445">
        <f t="shared" si="13"/>
        <v>0</v>
      </c>
      <c r="Q37" s="445">
        <f t="shared" si="13"/>
        <v>0</v>
      </c>
      <c r="R37" s="446">
        <f t="shared" si="13"/>
        <v>0</v>
      </c>
      <c r="S37" s="733">
        <f t="shared" si="13"/>
        <v>0</v>
      </c>
      <c r="T37" s="132">
        <f t="shared" si="13"/>
        <v>0</v>
      </c>
      <c r="U37" s="132">
        <f t="shared" si="13"/>
        <v>0</v>
      </c>
      <c r="V37" s="132">
        <f t="shared" si="13"/>
        <v>0</v>
      </c>
      <c r="W37" s="132">
        <f t="shared" si="13"/>
        <v>0</v>
      </c>
      <c r="X37" s="735">
        <f t="shared" si="13"/>
        <v>0</v>
      </c>
      <c r="Y37" s="134">
        <f t="shared" si="13"/>
        <v>0</v>
      </c>
      <c r="Z37" s="445">
        <f aca="true" t="shared" si="14" ref="Z37:AF37">MAX(Z4:Z34)</f>
        <v>0</v>
      </c>
      <c r="AA37" s="445">
        <f t="shared" si="14"/>
        <v>0</v>
      </c>
      <c r="AB37" s="445">
        <f t="shared" si="14"/>
        <v>0</v>
      </c>
      <c r="AC37" s="445">
        <f t="shared" si="14"/>
        <v>0</v>
      </c>
      <c r="AD37" s="446">
        <f t="shared" si="14"/>
        <v>0</v>
      </c>
      <c r="AE37" s="446">
        <f t="shared" si="14"/>
        <v>0</v>
      </c>
      <c r="AF37" s="446">
        <f t="shared" si="14"/>
        <v>0</v>
      </c>
      <c r="AG37" s="133"/>
      <c r="AH37" s="446">
        <f>MAX(AH4:AH34)</f>
        <v>0</v>
      </c>
      <c r="AI37" s="135"/>
      <c r="AJ37" s="446">
        <f>MAX(AJ4:AJ34)</f>
        <v>0</v>
      </c>
      <c r="AK37" s="135"/>
      <c r="AL37" s="445">
        <f aca="true" t="shared" si="15" ref="AL37:AO37">MAX(AL4:AL34)</f>
        <v>0</v>
      </c>
      <c r="AM37" s="445">
        <f t="shared" si="15"/>
        <v>0</v>
      </c>
      <c r="AN37" s="445">
        <f t="shared" si="15"/>
        <v>0</v>
      </c>
      <c r="AO37" s="445">
        <f t="shared" si="15"/>
        <v>0</v>
      </c>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c r="CD37" s="162"/>
      <c r="CE37" s="162"/>
      <c r="CF37" s="162"/>
      <c r="CG37" s="162"/>
      <c r="CH37" s="162"/>
      <c r="CI37" s="162"/>
      <c r="CJ37" s="162"/>
      <c r="CK37" s="162"/>
      <c r="CL37" s="162"/>
      <c r="CM37" s="162"/>
    </row>
    <row r="38" spans="2:91" s="6" customFormat="1" ht="21" customHeight="1" thickBot="1">
      <c r="B38" s="433"/>
      <c r="C38" s="835"/>
      <c r="D38" s="835"/>
      <c r="E38" s="835"/>
      <c r="F38" s="23"/>
      <c r="G38" s="24"/>
      <c r="H38" s="139" t="s">
        <v>315</v>
      </c>
      <c r="I38" s="402"/>
      <c r="J38" s="403">
        <f>MIN(J4:J34)</f>
        <v>0</v>
      </c>
      <c r="K38" s="403">
        <f>MIN(K4:K34)</f>
        <v>0</v>
      </c>
      <c r="L38" s="140"/>
      <c r="M38" s="144">
        <f aca="true" t="shared" si="16" ref="M38:AF38">MIN(M4:M34)</f>
        <v>0</v>
      </c>
      <c r="N38" s="141">
        <f t="shared" si="16"/>
        <v>0</v>
      </c>
      <c r="O38" s="141">
        <f t="shared" si="16"/>
        <v>0</v>
      </c>
      <c r="P38" s="623">
        <f t="shared" si="16"/>
        <v>0</v>
      </c>
      <c r="Q38" s="98"/>
      <c r="R38" s="153"/>
      <c r="S38" s="736">
        <f t="shared" si="16"/>
        <v>0</v>
      </c>
      <c r="T38" s="403">
        <f t="shared" si="16"/>
        <v>0</v>
      </c>
      <c r="U38" s="403">
        <f t="shared" si="16"/>
        <v>0</v>
      </c>
      <c r="V38" s="737">
        <f t="shared" si="16"/>
        <v>0</v>
      </c>
      <c r="W38" s="95"/>
      <c r="X38" s="734"/>
      <c r="Y38" s="144">
        <f t="shared" si="16"/>
        <v>0</v>
      </c>
      <c r="Z38" s="141">
        <f t="shared" si="16"/>
        <v>0</v>
      </c>
      <c r="AA38" s="141">
        <f t="shared" si="16"/>
        <v>0</v>
      </c>
      <c r="AB38" s="623">
        <f t="shared" si="16"/>
        <v>0</v>
      </c>
      <c r="AC38" s="98"/>
      <c r="AD38" s="153"/>
      <c r="AE38" s="142">
        <f t="shared" si="16"/>
        <v>0</v>
      </c>
      <c r="AF38" s="142">
        <f t="shared" si="16"/>
        <v>0</v>
      </c>
      <c r="AG38" s="140"/>
      <c r="AH38" s="142">
        <f>MIN(AH4:AH34)</f>
        <v>0</v>
      </c>
      <c r="AI38" s="404"/>
      <c r="AJ38" s="142">
        <f>MIN(AJ5:AJ35)</f>
        <v>0</v>
      </c>
      <c r="AK38" s="404"/>
      <c r="AL38" s="141">
        <f>MIN(AL4:AL34)</f>
        <v>0</v>
      </c>
      <c r="AM38" s="141">
        <f>MIN(AM4:AM34)</f>
        <v>0</v>
      </c>
      <c r="AN38" s="141">
        <f aca="true" t="shared" si="17" ref="AN38:AO38">MIN(AN4:AN34)</f>
        <v>0</v>
      </c>
      <c r="AO38" s="141">
        <f t="shared" si="17"/>
        <v>0</v>
      </c>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c r="CJ38" s="162"/>
      <c r="CK38" s="162"/>
      <c r="CL38" s="162"/>
      <c r="CM38" s="162"/>
    </row>
    <row r="39" spans="2:91" s="6" customFormat="1" ht="21" customHeight="1">
      <c r="B39" s="433"/>
      <c r="C39" s="835"/>
      <c r="D39" s="835"/>
      <c r="E39" s="835"/>
      <c r="F39" s="837" t="s">
        <v>316</v>
      </c>
      <c r="G39" s="838"/>
      <c r="H39" s="839"/>
      <c r="I39" s="405"/>
      <c r="J39" s="90"/>
      <c r="K39" s="91"/>
      <c r="L39" s="92"/>
      <c r="M39" s="93"/>
      <c r="N39" s="35">
        <f>'Permit Limits'!R11</f>
        <v>46</v>
      </c>
      <c r="O39" s="35">
        <f>'Permit Limits'!S11</f>
        <v>9999</v>
      </c>
      <c r="P39" s="436"/>
      <c r="Q39" s="407"/>
      <c r="R39" s="406"/>
      <c r="S39" s="738"/>
      <c r="T39" s="739">
        <f>'Permit Limits'!AD11</f>
        <v>5</v>
      </c>
      <c r="U39" s="739">
        <f>'Permit Limits'!AE11</f>
        <v>9999</v>
      </c>
      <c r="V39" s="740"/>
      <c r="W39" s="740"/>
      <c r="X39" s="741"/>
      <c r="Y39" s="93"/>
      <c r="Z39" s="35">
        <f>'Permit Limits'!AJ11</f>
        <v>45</v>
      </c>
      <c r="AA39" s="35">
        <f>'Permit Limits'!AK11</f>
        <v>9999</v>
      </c>
      <c r="AB39" s="408"/>
      <c r="AC39" s="407"/>
      <c r="AD39" s="406"/>
      <c r="AE39" s="437"/>
      <c r="AF39" s="35">
        <f>'Permit Limits'!AR11</f>
        <v>9</v>
      </c>
      <c r="AG39" s="37"/>
      <c r="AH39" s="35">
        <f>'Permit Limits'!AU11</f>
        <v>1</v>
      </c>
      <c r="AI39" s="93"/>
      <c r="AJ39" s="36">
        <f>'Permit Limits'!AW11</f>
        <v>941</v>
      </c>
      <c r="AK39" s="93"/>
      <c r="AL39" s="35">
        <f>'Permit Limits'!BL11</f>
        <v>9999</v>
      </c>
      <c r="AM39" s="35">
        <f>'Permit Limits'!BM11</f>
        <v>9999</v>
      </c>
      <c r="AN39" s="35">
        <f>'Permit Limits'!BQ11</f>
        <v>9999</v>
      </c>
      <c r="AO39" s="35">
        <f>'Permit Limits'!BR11</f>
        <v>9999</v>
      </c>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c r="BY39" s="162"/>
      <c r="BZ39" s="162"/>
      <c r="CA39" s="162"/>
      <c r="CB39" s="162"/>
      <c r="CC39" s="162"/>
      <c r="CD39" s="162"/>
      <c r="CE39" s="162"/>
      <c r="CF39" s="162"/>
      <c r="CG39" s="162"/>
      <c r="CH39" s="162"/>
      <c r="CI39" s="162"/>
      <c r="CJ39" s="162"/>
      <c r="CK39" s="162"/>
      <c r="CL39" s="162"/>
      <c r="CM39" s="162"/>
    </row>
    <row r="40" spans="2:91" s="6" customFormat="1" ht="21" customHeight="1">
      <c r="B40" s="433"/>
      <c r="C40" s="835"/>
      <c r="D40" s="835"/>
      <c r="E40" s="835"/>
      <c r="F40" s="840" t="s">
        <v>317</v>
      </c>
      <c r="G40" s="841"/>
      <c r="H40" s="842"/>
      <c r="I40" s="409"/>
      <c r="J40" s="95"/>
      <c r="K40" s="96"/>
      <c r="L40" s="97"/>
      <c r="M40" s="99"/>
      <c r="N40" s="39"/>
      <c r="O40" s="39"/>
      <c r="P40" s="439">
        <f>'Permit Limits'!T12</f>
        <v>40</v>
      </c>
      <c r="Q40" s="98"/>
      <c r="R40" s="153"/>
      <c r="S40" s="742"/>
      <c r="T40" s="743"/>
      <c r="U40" s="743"/>
      <c r="V40" s="744">
        <f>'Permit Limits'!AF12</f>
        <v>40</v>
      </c>
      <c r="W40" s="95"/>
      <c r="X40" s="734"/>
      <c r="Y40" s="99"/>
      <c r="Z40" s="39"/>
      <c r="AA40" s="39"/>
      <c r="AB40" s="439">
        <f>'Permit Limits'!AL12</f>
        <v>40</v>
      </c>
      <c r="AC40" s="98"/>
      <c r="AD40" s="153"/>
      <c r="AE40" s="38">
        <f>'Permit Limits'!AP12</f>
        <v>6</v>
      </c>
      <c r="AF40" s="38">
        <f>'Permit Limits'!AR12</f>
        <v>6</v>
      </c>
      <c r="AG40" s="39"/>
      <c r="AH40" s="154"/>
      <c r="AI40" s="99"/>
      <c r="AJ40" s="154"/>
      <c r="AK40" s="99"/>
      <c r="AL40" s="39"/>
      <c r="AM40" s="39"/>
      <c r="AN40" s="39"/>
      <c r="AO40" s="39"/>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2"/>
      <c r="CJ40" s="162"/>
      <c r="CK40" s="162"/>
      <c r="CL40" s="162"/>
      <c r="CM40" s="162"/>
    </row>
    <row r="41" spans="2:91" s="6" customFormat="1" ht="21" customHeight="1" thickBot="1">
      <c r="B41" s="433"/>
      <c r="C41" s="835"/>
      <c r="D41" s="835"/>
      <c r="E41" s="835"/>
      <c r="F41" s="843" t="s">
        <v>318</v>
      </c>
      <c r="G41" s="844"/>
      <c r="H41" s="845"/>
      <c r="I41" s="410"/>
      <c r="J41" s="40"/>
      <c r="K41" s="40"/>
      <c r="L41" s="89"/>
      <c r="M41" s="101"/>
      <c r="N41" s="447">
        <f>'Permit Limits'!R13</f>
        <v>23</v>
      </c>
      <c r="O41" s="447">
        <f>'Permit Limits'!S13</f>
        <v>38</v>
      </c>
      <c r="P41" s="447">
        <f>'Permit Limits'!T13</f>
        <v>85</v>
      </c>
      <c r="Q41" s="457">
        <f>'Permit Limits'!U13</f>
        <v>34.5</v>
      </c>
      <c r="R41" s="296">
        <f>'Permit Limits'!V13</f>
        <v>55</v>
      </c>
      <c r="S41" s="745"/>
      <c r="T41" s="746">
        <f>'Permit Limits'!AD13</f>
        <v>2.4</v>
      </c>
      <c r="U41" s="746">
        <f>'Permit Limits'!AE13</f>
        <v>4</v>
      </c>
      <c r="V41" s="746">
        <f>'Permit Limits'!AF13</f>
        <v>85</v>
      </c>
      <c r="W41" s="746">
        <f>'Permit Limits'!AG13</f>
        <v>3.75</v>
      </c>
      <c r="X41" s="747">
        <f>'Permit Limits'!AH13</f>
        <v>6</v>
      </c>
      <c r="Y41" s="101"/>
      <c r="Z41" s="447">
        <f>'Permit Limits'!AJ13</f>
        <v>30</v>
      </c>
      <c r="AA41" s="447">
        <f>'Permit Limits'!AK13</f>
        <v>50</v>
      </c>
      <c r="AB41" s="447">
        <f>'Permit Limits'!AL13</f>
        <v>85</v>
      </c>
      <c r="AC41" s="457">
        <f>'Permit Limits'!AM13</f>
        <v>40</v>
      </c>
      <c r="AD41" s="296">
        <f>'Permit Limits'!AN13</f>
        <v>67</v>
      </c>
      <c r="AE41" s="443">
        <f>'Permit Limits'!AP13</f>
        <v>0</v>
      </c>
      <c r="AF41" s="77"/>
      <c r="AG41" s="89"/>
      <c r="AH41" s="77"/>
      <c r="AI41" s="101"/>
      <c r="AJ41" s="443">
        <f>'Permit Limits'!AW13</f>
        <v>126</v>
      </c>
      <c r="AK41" s="101"/>
      <c r="AL41" s="447">
        <f>'Permit Limits'!BL13</f>
        <v>9999</v>
      </c>
      <c r="AM41" s="447">
        <f>'Permit Limits'!BM13</f>
        <v>9999</v>
      </c>
      <c r="AN41" s="447">
        <f>'Permit Limits'!BQ13</f>
        <v>9999</v>
      </c>
      <c r="AO41" s="447">
        <f>'Permit Limits'!BR13</f>
        <v>9999</v>
      </c>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BZ41" s="162"/>
      <c r="CA41" s="162"/>
      <c r="CB41" s="162"/>
      <c r="CC41" s="162"/>
      <c r="CD41" s="162"/>
      <c r="CE41" s="162"/>
      <c r="CF41" s="162"/>
      <c r="CG41" s="162"/>
      <c r="CH41" s="162"/>
      <c r="CI41" s="162"/>
      <c r="CJ41" s="162"/>
      <c r="CK41" s="162"/>
      <c r="CL41" s="162"/>
      <c r="CM41" s="162"/>
    </row>
    <row r="42" spans="2:91" s="6" customFormat="1" ht="21" customHeight="1">
      <c r="B42" s="433"/>
      <c r="C42" s="835"/>
      <c r="D42" s="835"/>
      <c r="E42" s="835"/>
      <c r="F42" s="71"/>
      <c r="G42" s="71" t="s">
        <v>319</v>
      </c>
      <c r="I42" s="433"/>
      <c r="M42" s="433"/>
      <c r="N42" s="433"/>
      <c r="O42" s="433"/>
      <c r="P42" s="433"/>
      <c r="Q42" s="433"/>
      <c r="R42" s="433"/>
      <c r="S42" s="748"/>
      <c r="T42" s="748"/>
      <c r="U42" s="748"/>
      <c r="V42" s="748"/>
      <c r="W42" s="748"/>
      <c r="X42" s="748"/>
      <c r="Y42" s="438"/>
      <c r="Z42" s="438"/>
      <c r="AA42" s="438"/>
      <c r="AB42" s="438"/>
      <c r="AC42" s="438"/>
      <c r="AD42" s="438"/>
      <c r="AE42" s="438"/>
      <c r="AF42" s="438"/>
      <c r="AG42" s="438"/>
      <c r="AH42" s="438"/>
      <c r="AI42" s="438"/>
      <c r="AJ42" s="438"/>
      <c r="AK42" s="438"/>
      <c r="AL42" s="25"/>
      <c r="AM42" s="25"/>
      <c r="AN42" s="25"/>
      <c r="AO42" s="25"/>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row>
    <row r="43" spans="2:91" s="6" customFormat="1" ht="62.25" customHeight="1">
      <c r="B43" s="433"/>
      <c r="C43" s="835"/>
      <c r="D43" s="835"/>
      <c r="E43" s="835"/>
      <c r="F43" s="26"/>
      <c r="G43" s="26" t="s">
        <v>320</v>
      </c>
      <c r="I43" s="438"/>
      <c r="J43" s="438"/>
      <c r="K43" s="438"/>
      <c r="M43" s="438"/>
      <c r="N43" s="438"/>
      <c r="O43" s="438"/>
      <c r="P43" s="161"/>
      <c r="Q43" s="161"/>
      <c r="R43" s="161"/>
      <c r="S43" s="748"/>
      <c r="T43" s="748"/>
      <c r="U43" s="748"/>
      <c r="V43" s="748"/>
      <c r="W43" s="748"/>
      <c r="X43" s="748"/>
      <c r="Y43" s="438"/>
      <c r="Z43" s="433"/>
      <c r="AA43" s="433"/>
      <c r="AB43" s="25"/>
      <c r="AC43" s="25"/>
      <c r="AD43" s="25"/>
      <c r="AE43" s="25"/>
      <c r="AF43" s="25"/>
      <c r="AG43" s="26"/>
      <c r="AH43" s="25"/>
      <c r="AI43" s="25"/>
      <c r="AJ43" s="25"/>
      <c r="AK43" s="25"/>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c r="BV43" s="162"/>
      <c r="BW43" s="162"/>
      <c r="BX43" s="162"/>
      <c r="BY43" s="162"/>
      <c r="BZ43" s="162"/>
      <c r="CA43" s="162"/>
      <c r="CB43" s="162"/>
      <c r="CC43" s="162"/>
      <c r="CD43" s="162"/>
      <c r="CE43" s="162"/>
      <c r="CF43" s="162"/>
      <c r="CG43" s="162"/>
      <c r="CH43" s="162"/>
      <c r="CI43" s="162"/>
      <c r="CJ43" s="162"/>
      <c r="CK43" s="162"/>
      <c r="CL43" s="162"/>
      <c r="CM43" s="162"/>
    </row>
    <row r="44" spans="2:37" ht="32.25" customHeight="1">
      <c r="B44" s="433"/>
      <c r="C44" s="847"/>
      <c r="D44" s="847"/>
      <c r="E44" s="847"/>
      <c r="F44" s="82"/>
      <c r="G44" s="82"/>
      <c r="H44" s="83"/>
      <c r="I44" s="846" t="str">
        <f>'Permit Limits'!E4</f>
        <v>Helenwood STP</v>
      </c>
      <c r="J44" s="846"/>
      <c r="K44" s="846"/>
      <c r="L44" s="78"/>
      <c r="M44" s="151" t="s">
        <v>321</v>
      </c>
      <c r="N44" s="435"/>
      <c r="O44" s="435"/>
      <c r="P44" s="435"/>
      <c r="Q44" s="435"/>
      <c r="R44" s="435"/>
      <c r="S44" s="749"/>
      <c r="T44" s="749"/>
      <c r="U44" s="749"/>
      <c r="V44" s="749"/>
      <c r="W44" s="749"/>
      <c r="X44" s="749"/>
      <c r="Y44" s="434"/>
      <c r="Z44" s="434"/>
      <c r="AA44" s="434"/>
      <c r="AB44" s="434"/>
      <c r="AC44" s="434"/>
      <c r="AD44" s="434"/>
      <c r="AE44" s="434"/>
      <c r="AF44" s="434"/>
      <c r="AG44" s="434"/>
      <c r="AH44" s="434"/>
      <c r="AI44" s="434"/>
      <c r="AJ44" s="434"/>
      <c r="AK44" s="434"/>
    </row>
    <row r="45" spans="2:37" ht="23.25" customHeight="1">
      <c r="B45" s="433"/>
      <c r="C45" s="836" t="s">
        <v>322</v>
      </c>
      <c r="D45" s="836"/>
      <c r="E45" s="836"/>
      <c r="F45" s="82"/>
      <c r="G45" s="82"/>
      <c r="H45" s="83"/>
      <c r="I45" s="836" t="s">
        <v>323</v>
      </c>
      <c r="J45" s="836"/>
      <c r="K45" s="836"/>
      <c r="L45" s="78"/>
      <c r="M45" s="435"/>
      <c r="N45" s="435"/>
      <c r="O45" s="435"/>
      <c r="P45" s="435"/>
      <c r="Q45" s="435"/>
      <c r="R45" s="435"/>
      <c r="S45" s="749"/>
      <c r="T45" s="749"/>
      <c r="U45" s="749"/>
      <c r="V45" s="749"/>
      <c r="W45" s="749"/>
      <c r="X45" s="749"/>
      <c r="Y45" s="434"/>
      <c r="Z45" s="434"/>
      <c r="AA45" s="434"/>
      <c r="AB45" s="434"/>
      <c r="AC45" s="434"/>
      <c r="AD45" s="434"/>
      <c r="AE45" s="434"/>
      <c r="AF45" s="434"/>
      <c r="AG45" s="434"/>
      <c r="AH45" s="434"/>
      <c r="AI45" s="434"/>
      <c r="AJ45" s="434"/>
      <c r="AK45" s="434"/>
    </row>
    <row r="46" spans="2:37" ht="37.5" customHeight="1">
      <c r="B46" s="434"/>
      <c r="C46" s="709"/>
      <c r="D46" s="81"/>
      <c r="E46" s="709"/>
      <c r="F46" s="82"/>
      <c r="G46" s="83"/>
      <c r="I46" s="848" t="str">
        <f>'Permit Limits'!H4</f>
        <v>Scott</v>
      </c>
      <c r="J46" s="848"/>
      <c r="K46" s="848"/>
      <c r="L46" s="61"/>
      <c r="M46" s="27"/>
      <c r="N46" s="27"/>
      <c r="O46" s="27"/>
      <c r="P46" s="27"/>
      <c r="Q46" s="27"/>
      <c r="R46" s="27"/>
      <c r="S46" s="750"/>
      <c r="T46" s="750"/>
      <c r="U46" s="750"/>
      <c r="V46" s="751"/>
      <c r="W46" s="751"/>
      <c r="X46" s="751"/>
      <c r="Y46" s="434"/>
      <c r="Z46" s="434"/>
      <c r="AA46" s="434"/>
      <c r="AB46" s="434"/>
      <c r="AC46" s="434"/>
      <c r="AD46" s="434"/>
      <c r="AE46" s="434"/>
      <c r="AF46" s="434"/>
      <c r="AG46" s="434"/>
      <c r="AH46" s="434"/>
      <c r="AI46" s="434"/>
      <c r="AJ46" s="434"/>
      <c r="AK46" s="434"/>
    </row>
    <row r="47" spans="2:20" ht="30.75" customHeight="1">
      <c r="B47" s="434"/>
      <c r="C47" s="79" t="s">
        <v>324</v>
      </c>
      <c r="D47" s="79"/>
      <c r="E47" s="79" t="s">
        <v>325</v>
      </c>
      <c r="F47" s="83"/>
      <c r="G47" s="79"/>
      <c r="H47" s="79"/>
      <c r="I47" s="836" t="s">
        <v>326</v>
      </c>
      <c r="J47" s="836"/>
      <c r="K47" s="836"/>
      <c r="L47" s="30"/>
      <c r="O47" s="29"/>
      <c r="P47" s="30"/>
      <c r="Q47" s="30"/>
      <c r="R47" s="30"/>
      <c r="T47" s="753"/>
    </row>
    <row r="48" spans="5:30" ht="24" customHeight="1">
      <c r="E48" s="19"/>
      <c r="H48" s="30"/>
      <c r="I48" s="30"/>
      <c r="J48" s="30"/>
      <c r="K48" s="30"/>
      <c r="L48" s="30"/>
      <c r="M48" s="31"/>
      <c r="N48" s="31"/>
      <c r="O48" s="31"/>
      <c r="P48" s="31"/>
      <c r="Q48" s="31"/>
      <c r="R48" s="31"/>
      <c r="S48" s="754"/>
      <c r="T48" s="753"/>
      <c r="U48" s="753"/>
      <c r="Y48" s="28"/>
      <c r="Z48" s="28"/>
      <c r="AA48" s="28"/>
      <c r="AB48" s="28"/>
      <c r="AC48" s="28"/>
      <c r="AD48" s="28"/>
    </row>
    <row r="49" spans="3:24" s="163" customFormat="1" ht="24" customHeight="1">
      <c r="C49" s="166"/>
      <c r="H49" s="167"/>
      <c r="I49" s="167"/>
      <c r="J49" s="167"/>
      <c r="K49" s="167"/>
      <c r="L49" s="167"/>
      <c r="S49" s="755"/>
      <c r="T49" s="755"/>
      <c r="U49" s="755"/>
      <c r="V49" s="755"/>
      <c r="W49" s="755"/>
      <c r="X49" s="755"/>
    </row>
    <row r="50" spans="3:24" s="163" customFormat="1" ht="15">
      <c r="C50" s="164"/>
      <c r="E50" s="168"/>
      <c r="S50" s="755"/>
      <c r="T50" s="755"/>
      <c r="U50" s="755"/>
      <c r="V50" s="755"/>
      <c r="W50" s="755"/>
      <c r="X50" s="755"/>
    </row>
    <row r="51" spans="4:24" s="163" customFormat="1" ht="15">
      <c r="D51" s="164"/>
      <c r="E51" s="164"/>
      <c r="F51" s="164"/>
      <c r="S51" s="755"/>
      <c r="T51" s="755"/>
      <c r="U51" s="755"/>
      <c r="V51" s="755"/>
      <c r="W51" s="755"/>
      <c r="X51" s="755"/>
    </row>
    <row r="52" spans="4:24" s="163" customFormat="1" ht="15">
      <c r="D52" s="164"/>
      <c r="E52" s="164"/>
      <c r="F52" s="164"/>
      <c r="S52" s="755"/>
      <c r="T52" s="755"/>
      <c r="U52" s="755"/>
      <c r="V52" s="755"/>
      <c r="W52" s="755"/>
      <c r="X52" s="755"/>
    </row>
    <row r="53" spans="5:24" s="163" customFormat="1" ht="18" customHeight="1">
      <c r="E53" s="169"/>
      <c r="G53" s="164"/>
      <c r="H53" s="164"/>
      <c r="I53" s="164"/>
      <c r="S53" s="755"/>
      <c r="T53" s="755"/>
      <c r="U53" s="755"/>
      <c r="V53" s="755"/>
      <c r="W53" s="755"/>
      <c r="X53" s="755"/>
    </row>
    <row r="54" spans="5:24" s="163" customFormat="1" ht="15">
      <c r="E54" s="169"/>
      <c r="G54" s="164"/>
      <c r="H54" s="164"/>
      <c r="I54" s="164"/>
      <c r="S54" s="755"/>
      <c r="T54" s="755"/>
      <c r="U54" s="755"/>
      <c r="V54" s="755"/>
      <c r="W54" s="755"/>
      <c r="X54" s="755"/>
    </row>
    <row r="55" spans="5:24" s="163" customFormat="1" ht="15">
      <c r="E55" s="169"/>
      <c r="S55" s="755"/>
      <c r="T55" s="755"/>
      <c r="U55" s="755"/>
      <c r="V55" s="755"/>
      <c r="W55" s="755"/>
      <c r="X55" s="755"/>
    </row>
    <row r="56" spans="5:24" s="163" customFormat="1" ht="48" customHeight="1">
      <c r="E56" s="169"/>
      <c r="S56" s="755"/>
      <c r="T56" s="755"/>
      <c r="U56" s="755"/>
      <c r="V56" s="755"/>
      <c r="W56" s="755"/>
      <c r="X56" s="755"/>
    </row>
    <row r="57" spans="3:24" s="163" customFormat="1" ht="15">
      <c r="C57" s="170"/>
      <c r="D57" s="170"/>
      <c r="E57" s="169"/>
      <c r="S57" s="755"/>
      <c r="T57" s="755"/>
      <c r="U57" s="755"/>
      <c r="V57" s="755"/>
      <c r="W57" s="755"/>
      <c r="X57" s="755"/>
    </row>
    <row r="58" spans="3:24" s="163" customFormat="1" ht="15">
      <c r="C58" s="170"/>
      <c r="D58" s="170"/>
      <c r="E58" s="169"/>
      <c r="S58" s="755"/>
      <c r="T58" s="755"/>
      <c r="U58" s="755"/>
      <c r="V58" s="755"/>
      <c r="W58" s="755"/>
      <c r="X58" s="755"/>
    </row>
    <row r="59" spans="3:24" s="163" customFormat="1" ht="15">
      <c r="C59" s="170"/>
      <c r="D59" s="170"/>
      <c r="E59" s="169"/>
      <c r="S59" s="755"/>
      <c r="T59" s="755"/>
      <c r="U59" s="755"/>
      <c r="V59" s="755"/>
      <c r="W59" s="755"/>
      <c r="X59" s="755"/>
    </row>
    <row r="60" spans="3:24" s="163" customFormat="1" ht="15">
      <c r="C60" s="170"/>
      <c r="D60" s="170"/>
      <c r="E60" s="169"/>
      <c r="S60" s="755"/>
      <c r="T60" s="755"/>
      <c r="U60" s="755"/>
      <c r="V60" s="755"/>
      <c r="W60" s="755"/>
      <c r="X60" s="755"/>
    </row>
    <row r="61" spans="3:24" s="163" customFormat="1" ht="15">
      <c r="C61" s="170"/>
      <c r="D61" s="170"/>
      <c r="E61" s="169"/>
      <c r="S61" s="755"/>
      <c r="T61" s="755"/>
      <c r="U61" s="755"/>
      <c r="V61" s="755"/>
      <c r="W61" s="755"/>
      <c r="X61" s="755"/>
    </row>
    <row r="62" spans="3:24" s="163" customFormat="1" ht="15">
      <c r="C62" s="170"/>
      <c r="D62" s="170"/>
      <c r="E62" s="169"/>
      <c r="S62" s="755"/>
      <c r="T62" s="755"/>
      <c r="U62" s="755"/>
      <c r="V62" s="755"/>
      <c r="W62" s="755"/>
      <c r="X62" s="755"/>
    </row>
    <row r="63" spans="3:24" s="163" customFormat="1" ht="15">
      <c r="C63" s="170"/>
      <c r="D63" s="170"/>
      <c r="E63" s="169"/>
      <c r="S63" s="755"/>
      <c r="T63" s="755"/>
      <c r="U63" s="755"/>
      <c r="V63" s="755"/>
      <c r="W63" s="755"/>
      <c r="X63" s="755"/>
    </row>
    <row r="64" spans="3:24" s="163" customFormat="1" ht="15">
      <c r="C64" s="170"/>
      <c r="D64" s="170"/>
      <c r="E64" s="169"/>
      <c r="S64" s="755"/>
      <c r="T64" s="755"/>
      <c r="U64" s="755"/>
      <c r="V64" s="755"/>
      <c r="W64" s="755"/>
      <c r="X64" s="755"/>
    </row>
    <row r="65" spans="3:24" s="163" customFormat="1" ht="15">
      <c r="C65" s="170"/>
      <c r="D65" s="170"/>
      <c r="E65" s="169"/>
      <c r="S65" s="755"/>
      <c r="T65" s="755"/>
      <c r="U65" s="755"/>
      <c r="V65" s="755"/>
      <c r="W65" s="755"/>
      <c r="X65" s="755"/>
    </row>
    <row r="66" spans="3:24" s="163" customFormat="1" ht="15">
      <c r="C66" s="170"/>
      <c r="D66" s="170"/>
      <c r="E66" s="169"/>
      <c r="S66" s="755"/>
      <c r="T66" s="755"/>
      <c r="U66" s="755"/>
      <c r="V66" s="755"/>
      <c r="W66" s="755"/>
      <c r="X66" s="755"/>
    </row>
    <row r="67" spans="3:24" s="163" customFormat="1" ht="15">
      <c r="C67" s="170"/>
      <c r="D67" s="170"/>
      <c r="E67" s="169"/>
      <c r="S67" s="755"/>
      <c r="T67" s="755"/>
      <c r="U67" s="755"/>
      <c r="V67" s="755"/>
      <c r="W67" s="755"/>
      <c r="X67" s="755"/>
    </row>
    <row r="68" spans="3:24" s="163" customFormat="1" ht="15">
      <c r="C68" s="170"/>
      <c r="D68" s="170"/>
      <c r="E68" s="169"/>
      <c r="S68" s="755"/>
      <c r="T68" s="755"/>
      <c r="U68" s="755"/>
      <c r="V68" s="755"/>
      <c r="W68" s="755"/>
      <c r="X68" s="755"/>
    </row>
    <row r="69" spans="3:24" s="163" customFormat="1" ht="15">
      <c r="C69" s="170"/>
      <c r="D69" s="170"/>
      <c r="E69" s="169"/>
      <c r="S69" s="755"/>
      <c r="T69" s="755"/>
      <c r="U69" s="755"/>
      <c r="V69" s="755"/>
      <c r="W69" s="755"/>
      <c r="X69" s="755"/>
    </row>
    <row r="70" spans="3:24" s="163" customFormat="1" ht="15">
      <c r="C70" s="170"/>
      <c r="D70" s="170"/>
      <c r="E70" s="169"/>
      <c r="S70" s="755"/>
      <c r="T70" s="755"/>
      <c r="U70" s="755"/>
      <c r="V70" s="755"/>
      <c r="W70" s="755"/>
      <c r="X70" s="755"/>
    </row>
    <row r="71" spans="3:24" s="163" customFormat="1" ht="15">
      <c r="C71" s="170"/>
      <c r="D71" s="170"/>
      <c r="E71" s="169"/>
      <c r="S71" s="755"/>
      <c r="T71" s="755"/>
      <c r="U71" s="755"/>
      <c r="V71" s="755"/>
      <c r="W71" s="755"/>
      <c r="X71" s="755"/>
    </row>
    <row r="72" spans="3:24" s="163" customFormat="1" ht="15">
      <c r="C72" s="170"/>
      <c r="D72" s="170"/>
      <c r="E72" s="169"/>
      <c r="S72" s="755"/>
      <c r="T72" s="755"/>
      <c r="U72" s="755"/>
      <c r="V72" s="755"/>
      <c r="W72" s="755"/>
      <c r="X72" s="755"/>
    </row>
    <row r="73" spans="3:24" s="163" customFormat="1" ht="15">
      <c r="C73" s="170"/>
      <c r="D73" s="170"/>
      <c r="E73" s="169"/>
      <c r="S73" s="755"/>
      <c r="T73" s="755"/>
      <c r="U73" s="755"/>
      <c r="V73" s="755"/>
      <c r="W73" s="755"/>
      <c r="X73" s="755"/>
    </row>
    <row r="74" spans="3:24" s="163" customFormat="1" ht="15">
      <c r="C74" s="170"/>
      <c r="D74" s="170"/>
      <c r="E74" s="169"/>
      <c r="S74" s="755"/>
      <c r="T74" s="755"/>
      <c r="U74" s="755"/>
      <c r="V74" s="755"/>
      <c r="W74" s="755"/>
      <c r="X74" s="755"/>
    </row>
    <row r="75" spans="3:24" s="163" customFormat="1" ht="15">
      <c r="C75" s="170"/>
      <c r="D75" s="170"/>
      <c r="E75" s="169"/>
      <c r="S75" s="755"/>
      <c r="T75" s="755"/>
      <c r="U75" s="755"/>
      <c r="V75" s="755"/>
      <c r="W75" s="755"/>
      <c r="X75" s="755"/>
    </row>
    <row r="76" spans="3:24" s="163" customFormat="1" ht="15">
      <c r="C76" s="170"/>
      <c r="D76" s="170"/>
      <c r="E76" s="169"/>
      <c r="S76" s="755"/>
      <c r="T76" s="755"/>
      <c r="U76" s="755"/>
      <c r="V76" s="755"/>
      <c r="W76" s="755"/>
      <c r="X76" s="755"/>
    </row>
    <row r="77" spans="3:24" s="163" customFormat="1" ht="15">
      <c r="C77" s="170"/>
      <c r="D77" s="170"/>
      <c r="E77" s="169"/>
      <c r="S77" s="755"/>
      <c r="T77" s="755"/>
      <c r="U77" s="755"/>
      <c r="V77" s="755"/>
      <c r="W77" s="755"/>
      <c r="X77" s="755"/>
    </row>
    <row r="78" spans="3:24" s="163" customFormat="1" ht="15">
      <c r="C78" s="170"/>
      <c r="D78" s="170"/>
      <c r="E78" s="169"/>
      <c r="S78" s="755"/>
      <c r="T78" s="755"/>
      <c r="U78" s="755"/>
      <c r="V78" s="755"/>
      <c r="W78" s="755"/>
      <c r="X78" s="755"/>
    </row>
    <row r="79" spans="3:24" s="163" customFormat="1" ht="15">
      <c r="C79" s="170"/>
      <c r="D79" s="170"/>
      <c r="E79" s="169"/>
      <c r="S79" s="755"/>
      <c r="T79" s="755"/>
      <c r="U79" s="755"/>
      <c r="V79" s="755"/>
      <c r="W79" s="755"/>
      <c r="X79" s="755"/>
    </row>
    <row r="80" spans="3:24" s="163" customFormat="1" ht="15">
      <c r="C80" s="170"/>
      <c r="D80" s="170"/>
      <c r="E80" s="169"/>
      <c r="S80" s="755"/>
      <c r="T80" s="755"/>
      <c r="U80" s="755"/>
      <c r="V80" s="755"/>
      <c r="W80" s="755"/>
      <c r="X80" s="755"/>
    </row>
    <row r="81" spans="3:24" s="163" customFormat="1" ht="15">
      <c r="C81" s="170"/>
      <c r="D81" s="170"/>
      <c r="E81" s="169"/>
      <c r="S81" s="755"/>
      <c r="T81" s="755"/>
      <c r="U81" s="755"/>
      <c r="V81" s="755"/>
      <c r="W81" s="755"/>
      <c r="X81" s="755"/>
    </row>
    <row r="82" spans="3:24" s="163" customFormat="1" ht="15">
      <c r="C82" s="170"/>
      <c r="D82" s="170"/>
      <c r="E82" s="169"/>
      <c r="S82" s="755"/>
      <c r="T82" s="755"/>
      <c r="U82" s="755"/>
      <c r="V82" s="755"/>
      <c r="W82" s="755"/>
      <c r="X82" s="755"/>
    </row>
    <row r="83" spans="3:24" s="163" customFormat="1" ht="15">
      <c r="C83" s="170"/>
      <c r="D83" s="170"/>
      <c r="E83" s="169"/>
      <c r="S83" s="755"/>
      <c r="T83" s="755"/>
      <c r="U83" s="755"/>
      <c r="V83" s="755"/>
      <c r="W83" s="755"/>
      <c r="X83" s="755"/>
    </row>
    <row r="84" spans="3:24" s="163" customFormat="1" ht="15">
      <c r="C84" s="170"/>
      <c r="D84" s="170"/>
      <c r="E84" s="169"/>
      <c r="S84" s="755"/>
      <c r="T84" s="755"/>
      <c r="U84" s="755"/>
      <c r="V84" s="755"/>
      <c r="W84" s="755"/>
      <c r="X84" s="755"/>
    </row>
    <row r="85" spans="3:24" s="163" customFormat="1" ht="15">
      <c r="C85" s="170"/>
      <c r="D85" s="170"/>
      <c r="E85" s="169"/>
      <c r="S85" s="755"/>
      <c r="T85" s="755"/>
      <c r="U85" s="755"/>
      <c r="V85" s="755"/>
      <c r="W85" s="755"/>
      <c r="X85" s="755"/>
    </row>
    <row r="86" spans="3:24" s="163" customFormat="1" ht="15">
      <c r="C86" s="170"/>
      <c r="D86" s="170"/>
      <c r="E86" s="169"/>
      <c r="S86" s="755"/>
      <c r="T86" s="755"/>
      <c r="U86" s="755"/>
      <c r="V86" s="755"/>
      <c r="W86" s="755"/>
      <c r="X86" s="755"/>
    </row>
    <row r="87" spans="3:24" s="163" customFormat="1" ht="15">
      <c r="C87" s="170"/>
      <c r="D87" s="170"/>
      <c r="E87" s="169"/>
      <c r="S87" s="755"/>
      <c r="T87" s="755"/>
      <c r="U87" s="755"/>
      <c r="V87" s="755"/>
      <c r="W87" s="755"/>
      <c r="X87" s="755"/>
    </row>
    <row r="88" spans="3:24" s="163" customFormat="1" ht="15">
      <c r="C88" s="170"/>
      <c r="D88" s="170"/>
      <c r="E88" s="169"/>
      <c r="S88" s="755"/>
      <c r="T88" s="755"/>
      <c r="U88" s="755"/>
      <c r="V88" s="755"/>
      <c r="W88" s="755"/>
      <c r="X88" s="755"/>
    </row>
    <row r="89" spans="3:24" s="163" customFormat="1" ht="15">
      <c r="C89" s="170"/>
      <c r="D89" s="170"/>
      <c r="E89" s="169"/>
      <c r="S89" s="755"/>
      <c r="T89" s="755"/>
      <c r="U89" s="755"/>
      <c r="V89" s="755"/>
      <c r="W89" s="755"/>
      <c r="X89" s="755"/>
    </row>
    <row r="90" spans="3:24" s="163" customFormat="1" ht="15">
      <c r="C90" s="170"/>
      <c r="D90" s="170"/>
      <c r="E90" s="169"/>
      <c r="S90" s="755"/>
      <c r="T90" s="755"/>
      <c r="U90" s="755"/>
      <c r="V90" s="755"/>
      <c r="W90" s="755"/>
      <c r="X90" s="755"/>
    </row>
    <row r="91" spans="3:24" s="163" customFormat="1" ht="15">
      <c r="C91" s="170"/>
      <c r="D91" s="170"/>
      <c r="E91" s="169"/>
      <c r="S91" s="755"/>
      <c r="T91" s="755"/>
      <c r="U91" s="755"/>
      <c r="V91" s="755"/>
      <c r="W91" s="755"/>
      <c r="X91" s="755"/>
    </row>
    <row r="92" spans="3:41" s="163" customFormat="1" ht="15">
      <c r="C92" s="170"/>
      <c r="D92" s="170"/>
      <c r="E92" s="169"/>
      <c r="S92" s="755"/>
      <c r="T92" s="755"/>
      <c r="U92" s="755"/>
      <c r="V92" s="755"/>
      <c r="W92" s="755"/>
      <c r="X92" s="755"/>
      <c r="AL92" s="165"/>
      <c r="AM92" s="165"/>
      <c r="AN92" s="165"/>
      <c r="AO92" s="165"/>
    </row>
    <row r="93" spans="3:50" s="163" customFormat="1" ht="24" customHeight="1">
      <c r="C93" s="170"/>
      <c r="D93" s="170"/>
      <c r="E93" s="169"/>
      <c r="M93" s="165"/>
      <c r="N93" s="165"/>
      <c r="O93" s="165"/>
      <c r="P93" s="165"/>
      <c r="Q93" s="165"/>
      <c r="R93" s="165"/>
      <c r="S93" s="756"/>
      <c r="T93" s="756"/>
      <c r="U93" s="756"/>
      <c r="V93" s="756"/>
      <c r="W93" s="756"/>
      <c r="X93" s="756"/>
      <c r="Y93" s="165"/>
      <c r="Z93" s="165"/>
      <c r="AA93" s="165"/>
      <c r="AB93" s="165"/>
      <c r="AC93" s="165"/>
      <c r="AD93" s="165"/>
      <c r="AE93" s="165"/>
      <c r="AF93" s="165"/>
      <c r="AG93" s="165"/>
      <c r="AH93" s="165"/>
      <c r="AI93" s="165"/>
      <c r="AJ93" s="165"/>
      <c r="AK93" s="165"/>
      <c r="AP93" s="165"/>
      <c r="AQ93" s="165"/>
      <c r="AR93" s="165"/>
      <c r="AS93" s="165"/>
      <c r="AT93" s="165"/>
      <c r="AU93" s="165"/>
      <c r="AV93" s="165"/>
      <c r="AW93" s="165"/>
      <c r="AX93" s="165"/>
    </row>
    <row r="94" spans="3:50" s="165" customFormat="1" ht="24" customHeight="1">
      <c r="C94" s="170"/>
      <c r="D94" s="170"/>
      <c r="E94" s="171"/>
      <c r="M94" s="163"/>
      <c r="N94" s="163"/>
      <c r="O94" s="163"/>
      <c r="P94" s="163"/>
      <c r="Q94" s="163"/>
      <c r="R94" s="163"/>
      <c r="S94" s="755"/>
      <c r="T94" s="755"/>
      <c r="U94" s="755"/>
      <c r="V94" s="755"/>
      <c r="W94" s="755"/>
      <c r="X94" s="755"/>
      <c r="Y94" s="163"/>
      <c r="Z94" s="163"/>
      <c r="AA94" s="163"/>
      <c r="AB94" s="163"/>
      <c r="AC94" s="163"/>
      <c r="AD94" s="163"/>
      <c r="AE94" s="163"/>
      <c r="AF94" s="163"/>
      <c r="AG94" s="163"/>
      <c r="AH94" s="163"/>
      <c r="AI94" s="163"/>
      <c r="AJ94" s="163"/>
      <c r="AK94" s="163"/>
      <c r="AL94" s="163"/>
      <c r="AM94" s="163"/>
      <c r="AN94" s="163"/>
      <c r="AO94" s="163"/>
      <c r="AP94" s="163"/>
      <c r="AQ94" s="163"/>
      <c r="AR94" s="163"/>
      <c r="AS94" s="163"/>
      <c r="AT94" s="163"/>
      <c r="AU94" s="163"/>
      <c r="AV94" s="163"/>
      <c r="AW94" s="163"/>
      <c r="AX94" s="163"/>
    </row>
    <row r="95" spans="3:24" s="163" customFormat="1" ht="84" customHeight="1">
      <c r="C95" s="170"/>
      <c r="D95" s="170"/>
      <c r="E95" s="169"/>
      <c r="S95" s="755"/>
      <c r="T95" s="755"/>
      <c r="U95" s="755"/>
      <c r="V95" s="755"/>
      <c r="W95" s="755"/>
      <c r="X95" s="755"/>
    </row>
    <row r="96" spans="3:24" s="163" customFormat="1" ht="15">
      <c r="C96" s="170"/>
      <c r="D96" s="170"/>
      <c r="E96" s="169"/>
      <c r="S96" s="755"/>
      <c r="T96" s="755"/>
      <c r="U96" s="755"/>
      <c r="V96" s="755"/>
      <c r="W96" s="755"/>
      <c r="X96" s="755"/>
    </row>
    <row r="97" spans="3:24" s="163" customFormat="1" ht="15">
      <c r="C97" s="170"/>
      <c r="D97" s="170"/>
      <c r="E97" s="169"/>
      <c r="S97" s="755"/>
      <c r="T97" s="755"/>
      <c r="U97" s="755"/>
      <c r="V97" s="755"/>
      <c r="W97" s="755"/>
      <c r="X97" s="755"/>
    </row>
    <row r="98" spans="3:24" s="163" customFormat="1" ht="15">
      <c r="C98" s="170"/>
      <c r="D98" s="170"/>
      <c r="E98" s="169"/>
      <c r="S98" s="755"/>
      <c r="T98" s="755"/>
      <c r="U98" s="755"/>
      <c r="V98" s="755"/>
      <c r="W98" s="755"/>
      <c r="X98" s="755"/>
    </row>
    <row r="99" spans="3:24" s="163" customFormat="1" ht="15">
      <c r="C99" s="170"/>
      <c r="D99" s="170"/>
      <c r="E99" s="169"/>
      <c r="S99" s="755"/>
      <c r="T99" s="755"/>
      <c r="U99" s="755"/>
      <c r="V99" s="755"/>
      <c r="W99" s="755"/>
      <c r="X99" s="755"/>
    </row>
    <row r="100" spans="3:24" s="163" customFormat="1" ht="15">
      <c r="C100" s="170"/>
      <c r="D100" s="170"/>
      <c r="E100" s="169"/>
      <c r="S100" s="755"/>
      <c r="T100" s="755"/>
      <c r="U100" s="755"/>
      <c r="V100" s="755"/>
      <c r="W100" s="755"/>
      <c r="X100" s="755"/>
    </row>
    <row r="101" spans="3:24" s="163" customFormat="1" ht="15">
      <c r="C101" s="170"/>
      <c r="D101" s="170"/>
      <c r="E101" s="169"/>
      <c r="S101" s="755"/>
      <c r="T101" s="755"/>
      <c r="U101" s="755"/>
      <c r="V101" s="755"/>
      <c r="W101" s="755"/>
      <c r="X101" s="755"/>
    </row>
    <row r="102" spans="3:24" s="163" customFormat="1" ht="15">
      <c r="C102" s="170"/>
      <c r="D102" s="170"/>
      <c r="E102" s="169"/>
      <c r="S102" s="755"/>
      <c r="T102" s="755"/>
      <c r="U102" s="755"/>
      <c r="V102" s="755"/>
      <c r="W102" s="755"/>
      <c r="X102" s="755"/>
    </row>
    <row r="103" spans="3:24" s="163" customFormat="1" ht="15">
      <c r="C103" s="170"/>
      <c r="D103" s="170"/>
      <c r="E103" s="169"/>
      <c r="S103" s="755"/>
      <c r="T103" s="755"/>
      <c r="U103" s="755"/>
      <c r="V103" s="755"/>
      <c r="W103" s="755"/>
      <c r="X103" s="755"/>
    </row>
    <row r="104" spans="3:24" s="163" customFormat="1" ht="15">
      <c r="C104" s="170"/>
      <c r="D104" s="170"/>
      <c r="E104" s="169"/>
      <c r="S104" s="755"/>
      <c r="T104" s="755"/>
      <c r="U104" s="755"/>
      <c r="V104" s="755"/>
      <c r="W104" s="755"/>
      <c r="X104" s="755"/>
    </row>
    <row r="105" spans="3:24" s="163" customFormat="1" ht="15">
      <c r="C105" s="170"/>
      <c r="D105" s="170"/>
      <c r="E105" s="169"/>
      <c r="S105" s="755"/>
      <c r="T105" s="755"/>
      <c r="U105" s="755"/>
      <c r="V105" s="755"/>
      <c r="W105" s="755"/>
      <c r="X105" s="755"/>
    </row>
    <row r="106" spans="3:24" s="163" customFormat="1" ht="15">
      <c r="C106" s="170"/>
      <c r="D106" s="170"/>
      <c r="E106" s="169"/>
      <c r="S106" s="755"/>
      <c r="T106" s="755"/>
      <c r="U106" s="755"/>
      <c r="V106" s="755"/>
      <c r="W106" s="755"/>
      <c r="X106" s="755"/>
    </row>
    <row r="107" spans="3:24" s="163" customFormat="1" ht="15">
      <c r="C107" s="170"/>
      <c r="D107" s="170"/>
      <c r="E107" s="169"/>
      <c r="S107" s="755"/>
      <c r="T107" s="755"/>
      <c r="U107" s="755"/>
      <c r="V107" s="755"/>
      <c r="W107" s="755"/>
      <c r="X107" s="755"/>
    </row>
    <row r="108" spans="3:24" s="163" customFormat="1" ht="15">
      <c r="C108" s="170"/>
      <c r="D108" s="170"/>
      <c r="E108" s="169"/>
      <c r="S108" s="755"/>
      <c r="T108" s="755"/>
      <c r="U108" s="755"/>
      <c r="V108" s="755"/>
      <c r="W108" s="755"/>
      <c r="X108" s="755"/>
    </row>
    <row r="109" spans="5:24" s="163" customFormat="1" ht="15">
      <c r="E109" s="169"/>
      <c r="S109" s="755"/>
      <c r="T109" s="755"/>
      <c r="U109" s="755"/>
      <c r="V109" s="755"/>
      <c r="W109" s="755"/>
      <c r="X109" s="755"/>
    </row>
    <row r="110" spans="5:24" s="163" customFormat="1" ht="15">
      <c r="E110" s="169"/>
      <c r="S110" s="755"/>
      <c r="T110" s="755"/>
      <c r="U110" s="755"/>
      <c r="V110" s="755"/>
      <c r="W110" s="755"/>
      <c r="X110" s="755"/>
    </row>
    <row r="111" spans="5:24" s="163" customFormat="1" ht="15">
      <c r="E111" s="169"/>
      <c r="S111" s="755"/>
      <c r="T111" s="755"/>
      <c r="U111" s="755"/>
      <c r="V111" s="755"/>
      <c r="W111" s="755"/>
      <c r="X111" s="755"/>
    </row>
    <row r="112" spans="5:24" s="163" customFormat="1" ht="15">
      <c r="E112" s="169"/>
      <c r="S112" s="755"/>
      <c r="T112" s="755"/>
      <c r="U112" s="755"/>
      <c r="V112" s="755"/>
      <c r="W112" s="755"/>
      <c r="X112" s="755"/>
    </row>
    <row r="113" spans="5:24" s="163" customFormat="1" ht="15">
      <c r="E113" s="169"/>
      <c r="S113" s="755"/>
      <c r="T113" s="755"/>
      <c r="U113" s="755"/>
      <c r="V113" s="755"/>
      <c r="W113" s="755"/>
      <c r="X113" s="755"/>
    </row>
    <row r="114" spans="5:24" s="163" customFormat="1" ht="15">
      <c r="E114" s="169"/>
      <c r="S114" s="755"/>
      <c r="T114" s="755"/>
      <c r="U114" s="755"/>
      <c r="V114" s="755"/>
      <c r="W114" s="755"/>
      <c r="X114" s="755"/>
    </row>
    <row r="115" spans="2:24" s="163" customFormat="1" ht="15">
      <c r="B115" s="172"/>
      <c r="E115" s="169"/>
      <c r="S115" s="755"/>
      <c r="T115" s="755"/>
      <c r="U115" s="755"/>
      <c r="V115" s="755"/>
      <c r="W115" s="755"/>
      <c r="X115" s="755"/>
    </row>
    <row r="116" spans="5:24" s="163" customFormat="1" ht="15">
      <c r="E116" s="169"/>
      <c r="S116" s="755"/>
      <c r="T116" s="755"/>
      <c r="U116" s="755"/>
      <c r="V116" s="755"/>
      <c r="W116" s="755"/>
      <c r="X116" s="755"/>
    </row>
    <row r="117" spans="5:24" s="163" customFormat="1" ht="15">
      <c r="E117" s="169"/>
      <c r="S117" s="755"/>
      <c r="T117" s="755"/>
      <c r="U117" s="755"/>
      <c r="V117" s="755"/>
      <c r="W117" s="755"/>
      <c r="X117" s="755"/>
    </row>
    <row r="118" spans="5:24" s="163" customFormat="1" ht="15">
      <c r="E118" s="169"/>
      <c r="S118" s="755"/>
      <c r="T118" s="755"/>
      <c r="U118" s="755"/>
      <c r="V118" s="755"/>
      <c r="W118" s="755"/>
      <c r="X118" s="755"/>
    </row>
    <row r="119" spans="5:24" s="163" customFormat="1" ht="15">
      <c r="E119" s="169"/>
      <c r="S119" s="755"/>
      <c r="T119" s="755"/>
      <c r="U119" s="755"/>
      <c r="V119" s="755"/>
      <c r="W119" s="755"/>
      <c r="X119" s="755"/>
    </row>
    <row r="120" spans="5:24" s="163" customFormat="1" ht="15">
      <c r="E120" s="169"/>
      <c r="S120" s="755"/>
      <c r="T120" s="755"/>
      <c r="U120" s="755"/>
      <c r="V120" s="755"/>
      <c r="W120" s="755"/>
      <c r="X120" s="755"/>
    </row>
    <row r="121" spans="5:24" s="163" customFormat="1" ht="15">
      <c r="E121" s="169"/>
      <c r="S121" s="755"/>
      <c r="T121" s="755"/>
      <c r="U121" s="755"/>
      <c r="V121" s="755"/>
      <c r="W121" s="755"/>
      <c r="X121" s="755"/>
    </row>
    <row r="122" spans="5:24" s="163" customFormat="1" ht="15">
      <c r="E122" s="169"/>
      <c r="S122" s="755"/>
      <c r="T122" s="755"/>
      <c r="U122" s="755"/>
      <c r="V122" s="755"/>
      <c r="W122" s="755"/>
      <c r="X122" s="755"/>
    </row>
    <row r="123" spans="5:24" s="163" customFormat="1" ht="15">
      <c r="E123" s="169"/>
      <c r="S123" s="755"/>
      <c r="T123" s="755"/>
      <c r="U123" s="755"/>
      <c r="V123" s="755"/>
      <c r="W123" s="755"/>
      <c r="X123" s="755"/>
    </row>
    <row r="124" spans="5:24" s="163" customFormat="1" ht="15">
      <c r="E124" s="169"/>
      <c r="S124" s="755"/>
      <c r="T124" s="755"/>
      <c r="U124" s="755"/>
      <c r="V124" s="755"/>
      <c r="W124" s="755"/>
      <c r="X124" s="755"/>
    </row>
    <row r="125" spans="5:24" s="163" customFormat="1" ht="15">
      <c r="E125" s="169"/>
      <c r="S125" s="755"/>
      <c r="T125" s="755"/>
      <c r="U125" s="755"/>
      <c r="V125" s="755"/>
      <c r="W125" s="755"/>
      <c r="X125" s="755"/>
    </row>
    <row r="126" spans="5:24" s="163" customFormat="1" ht="15">
      <c r="E126" s="169"/>
      <c r="S126" s="755"/>
      <c r="T126" s="755"/>
      <c r="U126" s="755"/>
      <c r="V126" s="755"/>
      <c r="W126" s="755"/>
      <c r="X126" s="755"/>
    </row>
    <row r="127" spans="5:24" s="163" customFormat="1" ht="15">
      <c r="E127" s="169"/>
      <c r="S127" s="755"/>
      <c r="T127" s="755"/>
      <c r="U127" s="755"/>
      <c r="V127" s="755"/>
      <c r="W127" s="755"/>
      <c r="X127" s="755"/>
    </row>
    <row r="128" spans="5:24" s="163" customFormat="1" ht="15">
      <c r="E128" s="169"/>
      <c r="S128" s="755"/>
      <c r="T128" s="755"/>
      <c r="U128" s="755"/>
      <c r="V128" s="755"/>
      <c r="W128" s="755"/>
      <c r="X128" s="755"/>
    </row>
    <row r="129" spans="5:24" s="163" customFormat="1" ht="15">
      <c r="E129" s="169"/>
      <c r="S129" s="755"/>
      <c r="T129" s="755"/>
      <c r="U129" s="755"/>
      <c r="V129" s="755"/>
      <c r="W129" s="755"/>
      <c r="X129" s="755"/>
    </row>
    <row r="130" spans="5:24" s="163" customFormat="1" ht="15">
      <c r="E130" s="169"/>
      <c r="S130" s="755"/>
      <c r="T130" s="755"/>
      <c r="U130" s="755"/>
      <c r="V130" s="755"/>
      <c r="W130" s="755"/>
      <c r="X130" s="755"/>
    </row>
    <row r="131" spans="5:24" s="163" customFormat="1" ht="15">
      <c r="E131" s="169"/>
      <c r="S131" s="755"/>
      <c r="T131" s="755"/>
      <c r="U131" s="755"/>
      <c r="V131" s="755"/>
      <c r="W131" s="755"/>
      <c r="X131" s="755"/>
    </row>
    <row r="132" spans="5:24" s="163" customFormat="1" ht="15">
      <c r="E132" s="169"/>
      <c r="S132" s="755"/>
      <c r="T132" s="755"/>
      <c r="U132" s="755"/>
      <c r="V132" s="755"/>
      <c r="W132" s="755"/>
      <c r="X132" s="755"/>
    </row>
    <row r="133" spans="5:24" s="163" customFormat="1" ht="15">
      <c r="E133" s="169"/>
      <c r="S133" s="755"/>
      <c r="T133" s="755"/>
      <c r="U133" s="755"/>
      <c r="V133" s="755"/>
      <c r="W133" s="755"/>
      <c r="X133" s="755"/>
    </row>
    <row r="134" spans="5:24" s="163" customFormat="1" ht="15">
      <c r="E134" s="169"/>
      <c r="S134" s="755"/>
      <c r="T134" s="755"/>
      <c r="U134" s="755"/>
      <c r="V134" s="755"/>
      <c r="W134" s="755"/>
      <c r="X134" s="755"/>
    </row>
    <row r="135" spans="5:24" s="163" customFormat="1" ht="15">
      <c r="E135" s="169"/>
      <c r="S135" s="755"/>
      <c r="T135" s="755"/>
      <c r="U135" s="755"/>
      <c r="V135" s="755"/>
      <c r="W135" s="755"/>
      <c r="X135" s="755"/>
    </row>
    <row r="136" spans="5:24" s="163" customFormat="1" ht="15">
      <c r="E136" s="169"/>
      <c r="S136" s="755"/>
      <c r="T136" s="755"/>
      <c r="U136" s="755"/>
      <c r="V136" s="755"/>
      <c r="W136" s="755"/>
      <c r="X136" s="755"/>
    </row>
    <row r="137" spans="5:24" s="163" customFormat="1" ht="15">
      <c r="E137" s="169"/>
      <c r="S137" s="755"/>
      <c r="T137" s="755"/>
      <c r="U137" s="755"/>
      <c r="V137" s="755"/>
      <c r="W137" s="755"/>
      <c r="X137" s="755"/>
    </row>
    <row r="138" spans="5:24" s="163" customFormat="1" ht="15">
      <c r="E138" s="169"/>
      <c r="S138" s="755"/>
      <c r="T138" s="755"/>
      <c r="U138" s="755"/>
      <c r="V138" s="755"/>
      <c r="W138" s="755"/>
      <c r="X138" s="755"/>
    </row>
    <row r="139" spans="5:24" s="163" customFormat="1" ht="15">
      <c r="E139" s="169"/>
      <c r="S139" s="755"/>
      <c r="T139" s="755"/>
      <c r="U139" s="755"/>
      <c r="V139" s="755"/>
      <c r="W139" s="755"/>
      <c r="X139" s="755"/>
    </row>
    <row r="140" spans="5:24" s="163" customFormat="1" ht="15">
      <c r="E140" s="169"/>
      <c r="S140" s="755"/>
      <c r="T140" s="755"/>
      <c r="U140" s="755"/>
      <c r="V140" s="755"/>
      <c r="W140" s="755"/>
      <c r="X140" s="755"/>
    </row>
    <row r="141" spans="5:24" s="163" customFormat="1" ht="15">
      <c r="E141" s="169"/>
      <c r="S141" s="755"/>
      <c r="T141" s="755"/>
      <c r="U141" s="755"/>
      <c r="V141" s="755"/>
      <c r="W141" s="755"/>
      <c r="X141" s="755"/>
    </row>
    <row r="142" spans="5:24" s="163" customFormat="1" ht="15">
      <c r="E142" s="169"/>
      <c r="S142" s="755"/>
      <c r="T142" s="755"/>
      <c r="U142" s="755"/>
      <c r="V142" s="755"/>
      <c r="W142" s="755"/>
      <c r="X142" s="755"/>
    </row>
    <row r="143" spans="5:24" s="163" customFormat="1" ht="15">
      <c r="E143" s="169"/>
      <c r="S143" s="755"/>
      <c r="T143" s="755"/>
      <c r="U143" s="755"/>
      <c r="V143" s="755"/>
      <c r="W143" s="755"/>
      <c r="X143" s="755"/>
    </row>
    <row r="144" spans="5:24" s="163" customFormat="1" ht="15">
      <c r="E144" s="169"/>
      <c r="S144" s="755"/>
      <c r="T144" s="755"/>
      <c r="U144" s="755"/>
      <c r="V144" s="755"/>
      <c r="W144" s="755"/>
      <c r="X144" s="755"/>
    </row>
    <row r="145" spans="5:24" s="163" customFormat="1" ht="15">
      <c r="E145" s="169"/>
      <c r="S145" s="755"/>
      <c r="T145" s="755"/>
      <c r="U145" s="755"/>
      <c r="V145" s="755"/>
      <c r="W145" s="755"/>
      <c r="X145" s="755"/>
    </row>
    <row r="146" spans="5:24" s="163" customFormat="1" ht="15">
      <c r="E146" s="169"/>
      <c r="S146" s="755"/>
      <c r="T146" s="755"/>
      <c r="U146" s="755"/>
      <c r="V146" s="755"/>
      <c r="W146" s="755"/>
      <c r="X146" s="755"/>
    </row>
    <row r="147" spans="5:24" s="163" customFormat="1" ht="15">
      <c r="E147" s="169"/>
      <c r="S147" s="755"/>
      <c r="T147" s="755"/>
      <c r="U147" s="755"/>
      <c r="V147" s="755"/>
      <c r="W147" s="755"/>
      <c r="X147" s="755"/>
    </row>
    <row r="148" spans="5:24" s="163" customFormat="1" ht="15">
      <c r="E148" s="169"/>
      <c r="S148" s="755"/>
      <c r="T148" s="755"/>
      <c r="U148" s="755"/>
      <c r="V148" s="755"/>
      <c r="W148" s="755"/>
      <c r="X148" s="755"/>
    </row>
    <row r="149" spans="5:24" s="163" customFormat="1" ht="15">
      <c r="E149" s="169"/>
      <c r="S149" s="755"/>
      <c r="T149" s="755"/>
      <c r="U149" s="755"/>
      <c r="V149" s="755"/>
      <c r="W149" s="755"/>
      <c r="X149" s="755"/>
    </row>
    <row r="150" spans="5:24" s="163" customFormat="1" ht="15">
      <c r="E150" s="169"/>
      <c r="S150" s="755"/>
      <c r="T150" s="755"/>
      <c r="U150" s="755"/>
      <c r="V150" s="755"/>
      <c r="W150" s="755"/>
      <c r="X150" s="755"/>
    </row>
    <row r="151" spans="5:24" s="163" customFormat="1" ht="15">
      <c r="E151" s="169"/>
      <c r="S151" s="755"/>
      <c r="T151" s="755"/>
      <c r="U151" s="755"/>
      <c r="V151" s="755"/>
      <c r="W151" s="755"/>
      <c r="X151" s="755"/>
    </row>
    <row r="152" spans="5:24" s="163" customFormat="1" ht="15">
      <c r="E152" s="169"/>
      <c r="S152" s="755"/>
      <c r="T152" s="755"/>
      <c r="U152" s="755"/>
      <c r="V152" s="755"/>
      <c r="W152" s="755"/>
      <c r="X152" s="755"/>
    </row>
    <row r="153" spans="5:24" s="163" customFormat="1" ht="15">
      <c r="E153" s="169"/>
      <c r="S153" s="755"/>
      <c r="T153" s="755"/>
      <c r="U153" s="755"/>
      <c r="V153" s="755"/>
      <c r="W153" s="755"/>
      <c r="X153" s="755"/>
    </row>
    <row r="154" spans="5:24" s="163" customFormat="1" ht="15">
      <c r="E154" s="169"/>
      <c r="S154" s="755"/>
      <c r="T154" s="755"/>
      <c r="U154" s="755"/>
      <c r="V154" s="755"/>
      <c r="W154" s="755"/>
      <c r="X154" s="755"/>
    </row>
    <row r="155" spans="5:24" s="163" customFormat="1" ht="15">
      <c r="E155" s="169"/>
      <c r="S155" s="755"/>
      <c r="T155" s="755"/>
      <c r="U155" s="755"/>
      <c r="V155" s="755"/>
      <c r="W155" s="755"/>
      <c r="X155" s="755"/>
    </row>
    <row r="156" spans="5:24" s="163" customFormat="1" ht="15">
      <c r="E156" s="169"/>
      <c r="S156" s="755"/>
      <c r="T156" s="755"/>
      <c r="U156" s="755"/>
      <c r="V156" s="755"/>
      <c r="W156" s="755"/>
      <c r="X156" s="755"/>
    </row>
    <row r="157" spans="5:24" s="163" customFormat="1" ht="15">
      <c r="E157" s="169"/>
      <c r="S157" s="755"/>
      <c r="T157" s="755"/>
      <c r="U157" s="755"/>
      <c r="V157" s="755"/>
      <c r="W157" s="755"/>
      <c r="X157" s="755"/>
    </row>
    <row r="158" spans="5:24" s="163" customFormat="1" ht="15">
      <c r="E158" s="169"/>
      <c r="S158" s="755"/>
      <c r="T158" s="755"/>
      <c r="U158" s="755"/>
      <c r="V158" s="755"/>
      <c r="W158" s="755"/>
      <c r="X158" s="755"/>
    </row>
    <row r="159" spans="5:24" s="163" customFormat="1" ht="15">
      <c r="E159" s="169"/>
      <c r="S159" s="755"/>
      <c r="T159" s="755"/>
      <c r="U159" s="755"/>
      <c r="V159" s="755"/>
      <c r="W159" s="755"/>
      <c r="X159" s="755"/>
    </row>
    <row r="160" spans="5:24" s="163" customFormat="1" ht="15">
      <c r="E160" s="169"/>
      <c r="S160" s="755"/>
      <c r="T160" s="755"/>
      <c r="U160" s="755"/>
      <c r="V160" s="755"/>
      <c r="W160" s="755"/>
      <c r="X160" s="755"/>
    </row>
    <row r="161" spans="5:24" s="163" customFormat="1" ht="15">
      <c r="E161" s="169"/>
      <c r="S161" s="755"/>
      <c r="T161" s="755"/>
      <c r="U161" s="755"/>
      <c r="V161" s="755"/>
      <c r="W161" s="755"/>
      <c r="X161" s="755"/>
    </row>
    <row r="162" spans="5:24" s="163" customFormat="1" ht="15">
      <c r="E162" s="169"/>
      <c r="S162" s="755"/>
      <c r="T162" s="755"/>
      <c r="U162" s="755"/>
      <c r="V162" s="755"/>
      <c r="W162" s="755"/>
      <c r="X162" s="755"/>
    </row>
    <row r="163" spans="5:24" s="163" customFormat="1" ht="15">
      <c r="E163" s="169"/>
      <c r="S163" s="755"/>
      <c r="T163" s="755"/>
      <c r="U163" s="755"/>
      <c r="V163" s="755"/>
      <c r="W163" s="755"/>
      <c r="X163" s="755"/>
    </row>
    <row r="164" spans="5:24" s="163" customFormat="1" ht="15">
      <c r="E164" s="169"/>
      <c r="S164" s="755"/>
      <c r="T164" s="755"/>
      <c r="U164" s="755"/>
      <c r="V164" s="755"/>
      <c r="W164" s="755"/>
      <c r="X164" s="755"/>
    </row>
    <row r="165" spans="5:24" s="163" customFormat="1" ht="15">
      <c r="E165" s="169"/>
      <c r="S165" s="755"/>
      <c r="T165" s="755"/>
      <c r="U165" s="755"/>
      <c r="V165" s="755"/>
      <c r="W165" s="755"/>
      <c r="X165" s="755"/>
    </row>
    <row r="166" spans="5:24" s="163" customFormat="1" ht="15">
      <c r="E166" s="169"/>
      <c r="S166" s="755"/>
      <c r="T166" s="755"/>
      <c r="U166" s="755"/>
      <c r="V166" s="755"/>
      <c r="W166" s="755"/>
      <c r="X166" s="755"/>
    </row>
    <row r="167" spans="5:24" s="163" customFormat="1" ht="15">
      <c r="E167" s="169"/>
      <c r="S167" s="755"/>
      <c r="T167" s="755"/>
      <c r="U167" s="755"/>
      <c r="V167" s="755"/>
      <c r="W167" s="755"/>
      <c r="X167" s="755"/>
    </row>
    <row r="168" spans="5:24" s="163" customFormat="1" ht="15">
      <c r="E168" s="169"/>
      <c r="S168" s="755"/>
      <c r="T168" s="755"/>
      <c r="U168" s="755"/>
      <c r="V168" s="755"/>
      <c r="W168" s="755"/>
      <c r="X168" s="755"/>
    </row>
    <row r="169" spans="5:24" s="163" customFormat="1" ht="15">
      <c r="E169" s="169"/>
      <c r="S169" s="755"/>
      <c r="T169" s="755"/>
      <c r="U169" s="755"/>
      <c r="V169" s="755"/>
      <c r="W169" s="755"/>
      <c r="X169" s="755"/>
    </row>
    <row r="170" spans="5:24" s="163" customFormat="1" ht="15">
      <c r="E170" s="169"/>
      <c r="S170" s="755"/>
      <c r="T170" s="755"/>
      <c r="U170" s="755"/>
      <c r="V170" s="755"/>
      <c r="W170" s="755"/>
      <c r="X170" s="755"/>
    </row>
    <row r="171" spans="5:24" s="163" customFormat="1" ht="15">
      <c r="E171" s="169"/>
      <c r="S171" s="755"/>
      <c r="T171" s="755"/>
      <c r="U171" s="755"/>
      <c r="V171" s="755"/>
      <c r="W171" s="755"/>
      <c r="X171" s="755"/>
    </row>
    <row r="172" spans="5:24" s="163" customFormat="1" ht="15">
      <c r="E172" s="169"/>
      <c r="S172" s="755"/>
      <c r="T172" s="755"/>
      <c r="U172" s="755"/>
      <c r="V172" s="755"/>
      <c r="W172" s="755"/>
      <c r="X172" s="755"/>
    </row>
    <row r="173" spans="5:24" s="163" customFormat="1" ht="15">
      <c r="E173" s="169"/>
      <c r="S173" s="755"/>
      <c r="T173" s="755"/>
      <c r="U173" s="755"/>
      <c r="V173" s="755"/>
      <c r="W173" s="755"/>
      <c r="X173" s="755"/>
    </row>
    <row r="174" spans="5:24" s="163" customFormat="1" ht="15">
      <c r="E174" s="169"/>
      <c r="S174" s="755"/>
      <c r="T174" s="755"/>
      <c r="U174" s="755"/>
      <c r="V174" s="755"/>
      <c r="W174" s="755"/>
      <c r="X174" s="755"/>
    </row>
    <row r="175" spans="5:24" s="163" customFormat="1" ht="15">
      <c r="E175" s="169"/>
      <c r="S175" s="755"/>
      <c r="T175" s="755"/>
      <c r="U175" s="755"/>
      <c r="V175" s="755"/>
      <c r="W175" s="755"/>
      <c r="X175" s="755"/>
    </row>
    <row r="176" spans="5:24" s="163" customFormat="1" ht="15">
      <c r="E176" s="169"/>
      <c r="S176" s="755"/>
      <c r="T176" s="755"/>
      <c r="U176" s="755"/>
      <c r="V176" s="755"/>
      <c r="W176" s="755"/>
      <c r="X176" s="755"/>
    </row>
    <row r="177" spans="5:24" s="163" customFormat="1" ht="15">
      <c r="E177" s="169"/>
      <c r="S177" s="755"/>
      <c r="T177" s="755"/>
      <c r="U177" s="755"/>
      <c r="V177" s="755"/>
      <c r="W177" s="755"/>
      <c r="X177" s="755"/>
    </row>
    <row r="178" spans="5:24" s="163" customFormat="1" ht="15">
      <c r="E178" s="169"/>
      <c r="S178" s="755"/>
      <c r="T178" s="755"/>
      <c r="U178" s="755"/>
      <c r="V178" s="755"/>
      <c r="W178" s="755"/>
      <c r="X178" s="755"/>
    </row>
    <row r="179" spans="5:24" s="163" customFormat="1" ht="15">
      <c r="E179" s="169"/>
      <c r="S179" s="755"/>
      <c r="T179" s="755"/>
      <c r="U179" s="755"/>
      <c r="V179" s="755"/>
      <c r="W179" s="755"/>
      <c r="X179" s="755"/>
    </row>
    <row r="180" spans="5:24" s="163" customFormat="1" ht="15">
      <c r="E180" s="169"/>
      <c r="S180" s="755"/>
      <c r="T180" s="755"/>
      <c r="U180" s="755"/>
      <c r="V180" s="755"/>
      <c r="W180" s="755"/>
      <c r="X180" s="755"/>
    </row>
    <row r="181" spans="5:24" s="163" customFormat="1" ht="15">
      <c r="E181" s="169"/>
      <c r="S181" s="755"/>
      <c r="T181" s="755"/>
      <c r="U181" s="755"/>
      <c r="V181" s="755"/>
      <c r="W181" s="755"/>
      <c r="X181" s="755"/>
    </row>
    <row r="182" spans="5:24" s="163" customFormat="1" ht="15">
      <c r="E182" s="169"/>
      <c r="S182" s="755"/>
      <c r="T182" s="755"/>
      <c r="U182" s="755"/>
      <c r="V182" s="755"/>
      <c r="W182" s="755"/>
      <c r="X182" s="755"/>
    </row>
    <row r="183" spans="5:24" s="163" customFormat="1" ht="15">
      <c r="E183" s="169"/>
      <c r="S183" s="755"/>
      <c r="T183" s="755"/>
      <c r="U183" s="755"/>
      <c r="V183" s="755"/>
      <c r="W183" s="755"/>
      <c r="X183" s="755"/>
    </row>
    <row r="184" spans="5:24" s="163" customFormat="1" ht="15">
      <c r="E184" s="169"/>
      <c r="S184" s="755"/>
      <c r="T184" s="755"/>
      <c r="U184" s="755"/>
      <c r="V184" s="755"/>
      <c r="W184" s="755"/>
      <c r="X184" s="755"/>
    </row>
    <row r="185" spans="5:24" s="163" customFormat="1" ht="15">
      <c r="E185" s="169"/>
      <c r="S185" s="755"/>
      <c r="T185" s="755"/>
      <c r="U185" s="755"/>
      <c r="V185" s="755"/>
      <c r="W185" s="755"/>
      <c r="X185" s="755"/>
    </row>
    <row r="186" spans="5:24" s="163" customFormat="1" ht="15">
      <c r="E186" s="169"/>
      <c r="S186" s="755"/>
      <c r="T186" s="755"/>
      <c r="U186" s="755"/>
      <c r="V186" s="755"/>
      <c r="W186" s="755"/>
      <c r="X186" s="755"/>
    </row>
    <row r="187" spans="5:24" s="163" customFormat="1" ht="15">
      <c r="E187" s="169"/>
      <c r="S187" s="755"/>
      <c r="T187" s="755"/>
      <c r="U187" s="755"/>
      <c r="V187" s="755"/>
      <c r="W187" s="755"/>
      <c r="X187" s="755"/>
    </row>
    <row r="188" spans="5:24" s="163" customFormat="1" ht="15">
      <c r="E188" s="169"/>
      <c r="S188" s="755"/>
      <c r="T188" s="755"/>
      <c r="U188" s="755"/>
      <c r="V188" s="755"/>
      <c r="W188" s="755"/>
      <c r="X188" s="755"/>
    </row>
    <row r="189" spans="5:24" s="163" customFormat="1" ht="15">
      <c r="E189" s="169"/>
      <c r="S189" s="755"/>
      <c r="T189" s="755"/>
      <c r="U189" s="755"/>
      <c r="V189" s="755"/>
      <c r="W189" s="755"/>
      <c r="X189" s="755"/>
    </row>
    <row r="190" spans="5:24" s="163" customFormat="1" ht="15">
      <c r="E190" s="169"/>
      <c r="S190" s="755"/>
      <c r="T190" s="755"/>
      <c r="U190" s="755"/>
      <c r="V190" s="755"/>
      <c r="W190" s="755"/>
      <c r="X190" s="755"/>
    </row>
    <row r="191" spans="5:24" s="163" customFormat="1" ht="15">
      <c r="E191" s="169"/>
      <c r="S191" s="755"/>
      <c r="T191" s="755"/>
      <c r="U191" s="755"/>
      <c r="V191" s="755"/>
      <c r="W191" s="755"/>
      <c r="X191" s="755"/>
    </row>
    <row r="192" spans="5:24" s="163" customFormat="1" ht="15">
      <c r="E192" s="169"/>
      <c r="S192" s="755"/>
      <c r="T192" s="755"/>
      <c r="U192" s="755"/>
      <c r="V192" s="755"/>
      <c r="W192" s="755"/>
      <c r="X192" s="755"/>
    </row>
    <row r="193" spans="5:24" s="163" customFormat="1" ht="15">
      <c r="E193" s="169"/>
      <c r="S193" s="755"/>
      <c r="T193" s="755"/>
      <c r="U193" s="755"/>
      <c r="V193" s="755"/>
      <c r="W193" s="755"/>
      <c r="X193" s="755"/>
    </row>
    <row r="194" spans="5:24" s="163" customFormat="1" ht="15">
      <c r="E194" s="169"/>
      <c r="S194" s="755"/>
      <c r="T194" s="755"/>
      <c r="U194" s="755"/>
      <c r="V194" s="755"/>
      <c r="W194" s="755"/>
      <c r="X194" s="755"/>
    </row>
    <row r="195" spans="5:24" s="163" customFormat="1" ht="15">
      <c r="E195" s="169"/>
      <c r="S195" s="755"/>
      <c r="T195" s="755"/>
      <c r="U195" s="755"/>
      <c r="V195" s="755"/>
      <c r="W195" s="755"/>
      <c r="X195" s="755"/>
    </row>
    <row r="196" spans="5:24" s="163" customFormat="1" ht="15">
      <c r="E196" s="169"/>
      <c r="S196" s="755"/>
      <c r="T196" s="755"/>
      <c r="U196" s="755"/>
      <c r="V196" s="755"/>
      <c r="W196" s="755"/>
      <c r="X196" s="755"/>
    </row>
    <row r="197" spans="5:24" s="163" customFormat="1" ht="15">
      <c r="E197" s="169"/>
      <c r="S197" s="755"/>
      <c r="T197" s="755"/>
      <c r="U197" s="755"/>
      <c r="V197" s="755"/>
      <c r="W197" s="755"/>
      <c r="X197" s="755"/>
    </row>
    <row r="198" spans="5:24" s="163" customFormat="1" ht="15">
      <c r="E198" s="169"/>
      <c r="S198" s="755"/>
      <c r="T198" s="755"/>
      <c r="U198" s="755"/>
      <c r="V198" s="755"/>
      <c r="W198" s="755"/>
      <c r="X198" s="755"/>
    </row>
    <row r="199" spans="5:24" s="163" customFormat="1" ht="15">
      <c r="E199" s="169"/>
      <c r="S199" s="755"/>
      <c r="T199" s="755"/>
      <c r="U199" s="755"/>
      <c r="V199" s="755"/>
      <c r="W199" s="755"/>
      <c r="X199" s="755"/>
    </row>
    <row r="200" spans="5:24" s="163" customFormat="1" ht="15">
      <c r="E200" s="169"/>
      <c r="S200" s="755"/>
      <c r="T200" s="755"/>
      <c r="U200" s="755"/>
      <c r="V200" s="755"/>
      <c r="W200" s="755"/>
      <c r="X200" s="755"/>
    </row>
    <row r="201" spans="5:24" s="163" customFormat="1" ht="15">
      <c r="E201" s="169"/>
      <c r="S201" s="755"/>
      <c r="T201" s="755"/>
      <c r="U201" s="755"/>
      <c r="V201" s="755"/>
      <c r="W201" s="755"/>
      <c r="X201" s="755"/>
    </row>
    <row r="202" spans="5:24" s="163" customFormat="1" ht="15">
      <c r="E202" s="169"/>
      <c r="S202" s="755"/>
      <c r="T202" s="755"/>
      <c r="U202" s="755"/>
      <c r="V202" s="755"/>
      <c r="W202" s="755"/>
      <c r="X202" s="755"/>
    </row>
    <row r="203" spans="5:24" s="163" customFormat="1" ht="15">
      <c r="E203" s="169"/>
      <c r="S203" s="755"/>
      <c r="T203" s="755"/>
      <c r="U203" s="755"/>
      <c r="V203" s="755"/>
      <c r="W203" s="755"/>
      <c r="X203" s="755"/>
    </row>
    <row r="204" spans="5:24" s="163" customFormat="1" ht="15">
      <c r="E204" s="169"/>
      <c r="S204" s="755"/>
      <c r="T204" s="755"/>
      <c r="U204" s="755"/>
      <c r="V204" s="755"/>
      <c r="W204" s="755"/>
      <c r="X204" s="755"/>
    </row>
    <row r="205" spans="5:24" s="163" customFormat="1" ht="15">
      <c r="E205" s="169"/>
      <c r="S205" s="755"/>
      <c r="T205" s="755"/>
      <c r="U205" s="755"/>
      <c r="V205" s="755"/>
      <c r="W205" s="755"/>
      <c r="X205" s="755"/>
    </row>
    <row r="206" spans="5:24" s="163" customFormat="1" ht="15">
      <c r="E206" s="169"/>
      <c r="S206" s="755"/>
      <c r="T206" s="755"/>
      <c r="U206" s="755"/>
      <c r="V206" s="755"/>
      <c r="W206" s="755"/>
      <c r="X206" s="755"/>
    </row>
    <row r="207" spans="5:24" s="163" customFormat="1" ht="15">
      <c r="E207" s="169"/>
      <c r="S207" s="755"/>
      <c r="T207" s="755"/>
      <c r="U207" s="755"/>
      <c r="V207" s="755"/>
      <c r="W207" s="755"/>
      <c r="X207" s="755"/>
    </row>
    <row r="208" spans="5:24" s="163" customFormat="1" ht="15">
      <c r="E208" s="169"/>
      <c r="S208" s="755"/>
      <c r="T208" s="755"/>
      <c r="U208" s="755"/>
      <c r="V208" s="755"/>
      <c r="W208" s="755"/>
      <c r="X208" s="755"/>
    </row>
    <row r="209" spans="5:24" s="163" customFormat="1" ht="15">
      <c r="E209" s="169"/>
      <c r="S209" s="755"/>
      <c r="T209" s="755"/>
      <c r="U209" s="755"/>
      <c r="V209" s="755"/>
      <c r="W209" s="755"/>
      <c r="X209" s="755"/>
    </row>
    <row r="210" spans="5:24" s="163" customFormat="1" ht="15">
      <c r="E210" s="169"/>
      <c r="S210" s="755"/>
      <c r="T210" s="755"/>
      <c r="U210" s="755"/>
      <c r="V210" s="755"/>
      <c r="W210" s="755"/>
      <c r="X210" s="755"/>
    </row>
    <row r="211" spans="5:24" s="163" customFormat="1" ht="15">
      <c r="E211" s="169"/>
      <c r="S211" s="755"/>
      <c r="T211" s="755"/>
      <c r="U211" s="755"/>
      <c r="V211" s="755"/>
      <c r="W211" s="755"/>
      <c r="X211" s="755"/>
    </row>
    <row r="212" spans="5:24" s="163" customFormat="1" ht="15">
      <c r="E212" s="169"/>
      <c r="S212" s="755"/>
      <c r="T212" s="755"/>
      <c r="U212" s="755"/>
      <c r="V212" s="755"/>
      <c r="W212" s="755"/>
      <c r="X212" s="755"/>
    </row>
    <row r="213" spans="5:24" s="163" customFormat="1" ht="15">
      <c r="E213" s="169"/>
      <c r="S213" s="755"/>
      <c r="T213" s="755"/>
      <c r="U213" s="755"/>
      <c r="V213" s="755"/>
      <c r="W213" s="755"/>
      <c r="X213" s="755"/>
    </row>
    <row r="214" spans="5:24" s="163" customFormat="1" ht="15">
      <c r="E214" s="169"/>
      <c r="S214" s="755"/>
      <c r="T214" s="755"/>
      <c r="U214" s="755"/>
      <c r="V214" s="755"/>
      <c r="W214" s="755"/>
      <c r="X214" s="755"/>
    </row>
    <row r="215" spans="5:24" s="163" customFormat="1" ht="15">
      <c r="E215" s="169"/>
      <c r="S215" s="755"/>
      <c r="T215" s="755"/>
      <c r="U215" s="755"/>
      <c r="V215" s="755"/>
      <c r="W215" s="755"/>
      <c r="X215" s="755"/>
    </row>
    <row r="216" spans="5:24" s="163" customFormat="1" ht="15">
      <c r="E216" s="169"/>
      <c r="S216" s="755"/>
      <c r="T216" s="755"/>
      <c r="U216" s="755"/>
      <c r="V216" s="755"/>
      <c r="W216" s="755"/>
      <c r="X216" s="755"/>
    </row>
    <row r="217" spans="5:24" s="163" customFormat="1" ht="15">
      <c r="E217" s="169"/>
      <c r="S217" s="755"/>
      <c r="T217" s="755"/>
      <c r="U217" s="755"/>
      <c r="V217" s="755"/>
      <c r="W217" s="755"/>
      <c r="X217" s="755"/>
    </row>
    <row r="218" spans="5:24" s="163" customFormat="1" ht="15">
      <c r="E218" s="169"/>
      <c r="S218" s="755"/>
      <c r="T218" s="755"/>
      <c r="U218" s="755"/>
      <c r="V218" s="755"/>
      <c r="W218" s="755"/>
      <c r="X218" s="755"/>
    </row>
    <row r="219" spans="5:24" s="163" customFormat="1" ht="15">
      <c r="E219" s="169"/>
      <c r="S219" s="755"/>
      <c r="T219" s="755"/>
      <c r="U219" s="755"/>
      <c r="V219" s="755"/>
      <c r="W219" s="755"/>
      <c r="X219" s="755"/>
    </row>
    <row r="220" spans="5:24" s="163" customFormat="1" ht="15">
      <c r="E220" s="169"/>
      <c r="S220" s="755"/>
      <c r="T220" s="755"/>
      <c r="U220" s="755"/>
      <c r="V220" s="755"/>
      <c r="W220" s="755"/>
      <c r="X220" s="755"/>
    </row>
    <row r="221" spans="5:24" s="163" customFormat="1" ht="15">
      <c r="E221" s="169"/>
      <c r="S221" s="755"/>
      <c r="T221" s="755"/>
      <c r="U221" s="755"/>
      <c r="V221" s="755"/>
      <c r="W221" s="755"/>
      <c r="X221" s="755"/>
    </row>
    <row r="222" spans="5:24" s="163" customFormat="1" ht="15">
      <c r="E222" s="169"/>
      <c r="S222" s="755"/>
      <c r="T222" s="755"/>
      <c r="U222" s="755"/>
      <c r="V222" s="755"/>
      <c r="W222" s="755"/>
      <c r="X222" s="755"/>
    </row>
    <row r="223" spans="5:24" s="163" customFormat="1" ht="15">
      <c r="E223" s="169"/>
      <c r="S223" s="755"/>
      <c r="T223" s="755"/>
      <c r="U223" s="755"/>
      <c r="V223" s="755"/>
      <c r="W223" s="755"/>
      <c r="X223" s="755"/>
    </row>
    <row r="224" spans="5:24" s="163" customFormat="1" ht="15">
      <c r="E224" s="169"/>
      <c r="S224" s="755"/>
      <c r="T224" s="755"/>
      <c r="U224" s="755"/>
      <c r="V224" s="755"/>
      <c r="W224" s="755"/>
      <c r="X224" s="755"/>
    </row>
    <row r="225" spans="5:24" s="163" customFormat="1" ht="15">
      <c r="E225" s="169"/>
      <c r="S225" s="755"/>
      <c r="T225" s="755"/>
      <c r="U225" s="755"/>
      <c r="V225" s="755"/>
      <c r="W225" s="755"/>
      <c r="X225" s="755"/>
    </row>
    <row r="226" spans="5:24" s="163" customFormat="1" ht="15">
      <c r="E226" s="169"/>
      <c r="S226" s="755"/>
      <c r="T226" s="755"/>
      <c r="U226" s="755"/>
      <c r="V226" s="755"/>
      <c r="W226" s="755"/>
      <c r="X226" s="755"/>
    </row>
    <row r="227" spans="5:24" s="163" customFormat="1" ht="15">
      <c r="E227" s="169"/>
      <c r="S227" s="755"/>
      <c r="T227" s="755"/>
      <c r="U227" s="755"/>
      <c r="V227" s="755"/>
      <c r="W227" s="755"/>
      <c r="X227" s="755"/>
    </row>
    <row r="228" spans="5:24" s="163" customFormat="1" ht="15">
      <c r="E228" s="169"/>
      <c r="S228" s="755"/>
      <c r="T228" s="755"/>
      <c r="U228" s="755"/>
      <c r="V228" s="755"/>
      <c r="W228" s="755"/>
      <c r="X228" s="755"/>
    </row>
    <row r="229" spans="5:24" s="163" customFormat="1" ht="15">
      <c r="E229" s="169"/>
      <c r="S229" s="755"/>
      <c r="T229" s="755"/>
      <c r="U229" s="755"/>
      <c r="V229" s="755"/>
      <c r="W229" s="755"/>
      <c r="X229" s="755"/>
    </row>
    <row r="230" spans="5:24" s="163" customFormat="1" ht="15">
      <c r="E230" s="169"/>
      <c r="S230" s="755"/>
      <c r="T230" s="755"/>
      <c r="U230" s="755"/>
      <c r="V230" s="755"/>
      <c r="W230" s="755"/>
      <c r="X230" s="755"/>
    </row>
    <row r="231" spans="5:24" s="163" customFormat="1" ht="15">
      <c r="E231" s="169"/>
      <c r="S231" s="755"/>
      <c r="T231" s="755"/>
      <c r="U231" s="755"/>
      <c r="V231" s="755"/>
      <c r="W231" s="755"/>
      <c r="X231" s="755"/>
    </row>
    <row r="232" spans="5:24" s="163" customFormat="1" ht="15">
      <c r="E232" s="169"/>
      <c r="S232" s="755"/>
      <c r="T232" s="755"/>
      <c r="U232" s="755"/>
      <c r="V232" s="755"/>
      <c r="W232" s="755"/>
      <c r="X232" s="755"/>
    </row>
    <row r="233" spans="5:24" s="163" customFormat="1" ht="15">
      <c r="E233" s="169"/>
      <c r="S233" s="755"/>
      <c r="T233" s="755"/>
      <c r="U233" s="755"/>
      <c r="V233" s="755"/>
      <c r="W233" s="755"/>
      <c r="X233" s="755"/>
    </row>
    <row r="234" spans="5:24" s="163" customFormat="1" ht="15">
      <c r="E234" s="169"/>
      <c r="S234" s="755"/>
      <c r="T234" s="755"/>
      <c r="U234" s="755"/>
      <c r="V234" s="755"/>
      <c r="W234" s="755"/>
      <c r="X234" s="755"/>
    </row>
    <row r="235" spans="5:24" s="163" customFormat="1" ht="15">
      <c r="E235" s="169"/>
      <c r="S235" s="755"/>
      <c r="T235" s="755"/>
      <c r="U235" s="755"/>
      <c r="V235" s="755"/>
      <c r="W235" s="755"/>
      <c r="X235" s="755"/>
    </row>
    <row r="236" spans="5:24" s="163" customFormat="1" ht="15">
      <c r="E236" s="169"/>
      <c r="S236" s="755"/>
      <c r="T236" s="755"/>
      <c r="U236" s="755"/>
      <c r="V236" s="755"/>
      <c r="W236" s="755"/>
      <c r="X236" s="755"/>
    </row>
    <row r="237" spans="5:24" s="163" customFormat="1" ht="15">
      <c r="E237" s="169"/>
      <c r="S237" s="755"/>
      <c r="T237" s="755"/>
      <c r="U237" s="755"/>
      <c r="V237" s="755"/>
      <c r="W237" s="755"/>
      <c r="X237" s="755"/>
    </row>
    <row r="238" spans="5:24" s="163" customFormat="1" ht="15">
      <c r="E238" s="169"/>
      <c r="S238" s="755"/>
      <c r="T238" s="755"/>
      <c r="U238" s="755"/>
      <c r="V238" s="755"/>
      <c r="W238" s="755"/>
      <c r="X238" s="755"/>
    </row>
    <row r="239" spans="5:24" s="163" customFormat="1" ht="15">
      <c r="E239" s="169"/>
      <c r="S239" s="755"/>
      <c r="T239" s="755"/>
      <c r="U239" s="755"/>
      <c r="V239" s="755"/>
      <c r="W239" s="755"/>
      <c r="X239" s="755"/>
    </row>
    <row r="240" spans="5:24" s="163" customFormat="1" ht="15">
      <c r="E240" s="169"/>
      <c r="S240" s="755"/>
      <c r="T240" s="755"/>
      <c r="U240" s="755"/>
      <c r="V240" s="755"/>
      <c r="W240" s="755"/>
      <c r="X240" s="755"/>
    </row>
    <row r="241" spans="5:24" s="163" customFormat="1" ht="15">
      <c r="E241" s="169"/>
      <c r="S241" s="755"/>
      <c r="T241" s="755"/>
      <c r="U241" s="755"/>
      <c r="V241" s="755"/>
      <c r="W241" s="755"/>
      <c r="X241" s="755"/>
    </row>
    <row r="242" spans="5:24" s="163" customFormat="1" ht="15">
      <c r="E242" s="169"/>
      <c r="S242" s="755"/>
      <c r="T242" s="755"/>
      <c r="U242" s="755"/>
      <c r="V242" s="755"/>
      <c r="W242" s="755"/>
      <c r="X242" s="755"/>
    </row>
    <row r="243" spans="5:24" s="163" customFormat="1" ht="15">
      <c r="E243" s="169"/>
      <c r="S243" s="755"/>
      <c r="T243" s="755"/>
      <c r="U243" s="755"/>
      <c r="V243" s="755"/>
      <c r="W243" s="755"/>
      <c r="X243" s="755"/>
    </row>
    <row r="244" spans="5:24" s="163" customFormat="1" ht="15">
      <c r="E244" s="169"/>
      <c r="S244" s="755"/>
      <c r="T244" s="755"/>
      <c r="U244" s="755"/>
      <c r="V244" s="755"/>
      <c r="W244" s="755"/>
      <c r="X244" s="755"/>
    </row>
    <row r="245" spans="5:24" s="163" customFormat="1" ht="15">
      <c r="E245" s="169"/>
      <c r="S245" s="755"/>
      <c r="T245" s="755"/>
      <c r="U245" s="755"/>
      <c r="V245" s="755"/>
      <c r="W245" s="755"/>
      <c r="X245" s="755"/>
    </row>
    <row r="246" spans="5:24" s="163" customFormat="1" ht="15">
      <c r="E246" s="169"/>
      <c r="S246" s="755"/>
      <c r="T246" s="755"/>
      <c r="U246" s="755"/>
      <c r="V246" s="755"/>
      <c r="W246" s="755"/>
      <c r="X246" s="755"/>
    </row>
    <row r="247" spans="5:24" s="163" customFormat="1" ht="15">
      <c r="E247" s="169"/>
      <c r="S247" s="755"/>
      <c r="T247" s="755"/>
      <c r="U247" s="755"/>
      <c r="V247" s="755"/>
      <c r="W247" s="755"/>
      <c r="X247" s="755"/>
    </row>
    <row r="248" spans="5:24" s="163" customFormat="1" ht="15">
      <c r="E248" s="169"/>
      <c r="S248" s="755"/>
      <c r="T248" s="755"/>
      <c r="U248" s="755"/>
      <c r="V248" s="755"/>
      <c r="W248" s="755"/>
      <c r="X248" s="755"/>
    </row>
    <row r="249" spans="5:24" s="163" customFormat="1" ht="15">
      <c r="E249" s="169"/>
      <c r="S249" s="755"/>
      <c r="T249" s="755"/>
      <c r="U249" s="755"/>
      <c r="V249" s="755"/>
      <c r="W249" s="755"/>
      <c r="X249" s="755"/>
    </row>
    <row r="250" spans="5:24" s="163" customFormat="1" ht="15">
      <c r="E250" s="169"/>
      <c r="S250" s="755"/>
      <c r="T250" s="755"/>
      <c r="U250" s="755"/>
      <c r="V250" s="755"/>
      <c r="W250" s="755"/>
      <c r="X250" s="755"/>
    </row>
    <row r="251" spans="5:24" s="163" customFormat="1" ht="15">
      <c r="E251" s="169"/>
      <c r="S251" s="755"/>
      <c r="T251" s="755"/>
      <c r="U251" s="755"/>
      <c r="V251" s="755"/>
      <c r="W251" s="755"/>
      <c r="X251" s="755"/>
    </row>
    <row r="252" spans="5:24" s="163" customFormat="1" ht="15">
      <c r="E252" s="169"/>
      <c r="S252" s="755"/>
      <c r="T252" s="755"/>
      <c r="U252" s="755"/>
      <c r="V252" s="755"/>
      <c r="W252" s="755"/>
      <c r="X252" s="755"/>
    </row>
    <row r="253" spans="5:24" s="163" customFormat="1" ht="15">
      <c r="E253" s="169"/>
      <c r="S253" s="755"/>
      <c r="T253" s="755"/>
      <c r="U253" s="755"/>
      <c r="V253" s="755"/>
      <c r="W253" s="755"/>
      <c r="X253" s="755"/>
    </row>
    <row r="254" spans="5:24" s="163" customFormat="1" ht="15">
      <c r="E254" s="169"/>
      <c r="S254" s="755"/>
      <c r="T254" s="755"/>
      <c r="U254" s="755"/>
      <c r="V254" s="755"/>
      <c r="W254" s="755"/>
      <c r="X254" s="755"/>
    </row>
    <row r="255" spans="5:24" s="163" customFormat="1" ht="15">
      <c r="E255" s="169"/>
      <c r="S255" s="755"/>
      <c r="T255" s="755"/>
      <c r="U255" s="755"/>
      <c r="V255" s="755"/>
      <c r="W255" s="755"/>
      <c r="X255" s="755"/>
    </row>
    <row r="256" spans="5:24" s="163" customFormat="1" ht="15">
      <c r="E256" s="169"/>
      <c r="S256" s="755"/>
      <c r="T256" s="755"/>
      <c r="U256" s="755"/>
      <c r="V256" s="755"/>
      <c r="W256" s="755"/>
      <c r="X256" s="755"/>
    </row>
    <row r="257" spans="5:24" s="163" customFormat="1" ht="15">
      <c r="E257" s="169"/>
      <c r="S257" s="755"/>
      <c r="T257" s="755"/>
      <c r="U257" s="755"/>
      <c r="V257" s="755"/>
      <c r="W257" s="755"/>
      <c r="X257" s="755"/>
    </row>
    <row r="258" spans="5:24" s="163" customFormat="1" ht="15">
      <c r="E258" s="169"/>
      <c r="S258" s="755"/>
      <c r="T258" s="755"/>
      <c r="U258" s="755"/>
      <c r="V258" s="755"/>
      <c r="W258" s="755"/>
      <c r="X258" s="755"/>
    </row>
    <row r="259" spans="5:24" s="163" customFormat="1" ht="15">
      <c r="E259" s="169"/>
      <c r="S259" s="755"/>
      <c r="T259" s="755"/>
      <c r="U259" s="755"/>
      <c r="V259" s="755"/>
      <c r="W259" s="755"/>
      <c r="X259" s="755"/>
    </row>
    <row r="260" spans="5:24" s="163" customFormat="1" ht="15">
      <c r="E260" s="169"/>
      <c r="S260" s="755"/>
      <c r="T260" s="755"/>
      <c r="U260" s="755"/>
      <c r="V260" s="755"/>
      <c r="W260" s="755"/>
      <c r="X260" s="755"/>
    </row>
    <row r="261" spans="5:24" s="163" customFormat="1" ht="15">
      <c r="E261" s="169"/>
      <c r="S261" s="755"/>
      <c r="T261" s="755"/>
      <c r="U261" s="755"/>
      <c r="V261" s="755"/>
      <c r="W261" s="755"/>
      <c r="X261" s="755"/>
    </row>
    <row r="262" spans="5:24" s="163" customFormat="1" ht="15">
      <c r="E262" s="169"/>
      <c r="S262" s="755"/>
      <c r="T262" s="755"/>
      <c r="U262" s="755"/>
      <c r="V262" s="755"/>
      <c r="W262" s="755"/>
      <c r="X262" s="755"/>
    </row>
    <row r="263" spans="5:24" s="163" customFormat="1" ht="15">
      <c r="E263" s="169"/>
      <c r="S263" s="755"/>
      <c r="T263" s="755"/>
      <c r="U263" s="755"/>
      <c r="V263" s="755"/>
      <c r="W263" s="755"/>
      <c r="X263" s="755"/>
    </row>
    <row r="264" spans="5:24" s="163" customFormat="1" ht="15">
      <c r="E264" s="169"/>
      <c r="S264" s="755"/>
      <c r="T264" s="755"/>
      <c r="U264" s="755"/>
      <c r="V264" s="755"/>
      <c r="W264" s="755"/>
      <c r="X264" s="755"/>
    </row>
    <row r="265" spans="5:24" s="163" customFormat="1" ht="15">
      <c r="E265" s="169"/>
      <c r="S265" s="755"/>
      <c r="T265" s="755"/>
      <c r="U265" s="755"/>
      <c r="V265" s="755"/>
      <c r="W265" s="755"/>
      <c r="X265" s="755"/>
    </row>
    <row r="266" spans="5:24" s="163" customFormat="1" ht="15">
      <c r="E266" s="169"/>
      <c r="S266" s="755"/>
      <c r="T266" s="755"/>
      <c r="U266" s="755"/>
      <c r="V266" s="755"/>
      <c r="W266" s="755"/>
      <c r="X266" s="755"/>
    </row>
    <row r="267" spans="5:24" s="163" customFormat="1" ht="15">
      <c r="E267" s="169"/>
      <c r="S267" s="755"/>
      <c r="T267" s="755"/>
      <c r="U267" s="755"/>
      <c r="V267" s="755"/>
      <c r="W267" s="755"/>
      <c r="X267" s="755"/>
    </row>
    <row r="268" spans="5:24" s="163" customFormat="1" ht="15">
      <c r="E268" s="169"/>
      <c r="S268" s="755"/>
      <c r="T268" s="755"/>
      <c r="U268" s="755"/>
      <c r="V268" s="755"/>
      <c r="W268" s="755"/>
      <c r="X268" s="755"/>
    </row>
    <row r="269" spans="5:24" s="163" customFormat="1" ht="15">
      <c r="E269" s="169"/>
      <c r="S269" s="755"/>
      <c r="T269" s="755"/>
      <c r="U269" s="755"/>
      <c r="V269" s="755"/>
      <c r="W269" s="755"/>
      <c r="X269" s="755"/>
    </row>
    <row r="270" spans="5:24" s="163" customFormat="1" ht="15">
      <c r="E270" s="169"/>
      <c r="S270" s="755"/>
      <c r="T270" s="755"/>
      <c r="U270" s="755"/>
      <c r="V270" s="755"/>
      <c r="W270" s="755"/>
      <c r="X270" s="755"/>
    </row>
    <row r="271" spans="5:24" s="163" customFormat="1" ht="15">
      <c r="E271" s="169"/>
      <c r="S271" s="755"/>
      <c r="T271" s="755"/>
      <c r="U271" s="755"/>
      <c r="V271" s="755"/>
      <c r="W271" s="755"/>
      <c r="X271" s="755"/>
    </row>
    <row r="272" spans="5:24" s="163" customFormat="1" ht="15">
      <c r="E272" s="169"/>
      <c r="S272" s="755"/>
      <c r="T272" s="755"/>
      <c r="U272" s="755"/>
      <c r="V272" s="755"/>
      <c r="W272" s="755"/>
      <c r="X272" s="755"/>
    </row>
    <row r="273" spans="5:24" s="163" customFormat="1" ht="15">
      <c r="E273" s="169"/>
      <c r="S273" s="755"/>
      <c r="T273" s="755"/>
      <c r="U273" s="755"/>
      <c r="V273" s="755"/>
      <c r="W273" s="755"/>
      <c r="X273" s="755"/>
    </row>
    <row r="274" spans="5:24" s="163" customFormat="1" ht="15">
      <c r="E274" s="169"/>
      <c r="S274" s="755"/>
      <c r="T274" s="755"/>
      <c r="U274" s="755"/>
      <c r="V274" s="755"/>
      <c r="W274" s="755"/>
      <c r="X274" s="755"/>
    </row>
    <row r="275" spans="5:24" s="163" customFormat="1" ht="15">
      <c r="E275" s="169"/>
      <c r="S275" s="755"/>
      <c r="T275" s="755"/>
      <c r="U275" s="755"/>
      <c r="V275" s="755"/>
      <c r="W275" s="755"/>
      <c r="X275" s="755"/>
    </row>
    <row r="276" spans="5:24" s="163" customFormat="1" ht="15">
      <c r="E276" s="169"/>
      <c r="S276" s="755"/>
      <c r="T276" s="755"/>
      <c r="U276" s="755"/>
      <c r="V276" s="755"/>
      <c r="W276" s="755"/>
      <c r="X276" s="755"/>
    </row>
    <row r="277" spans="5:24" s="163" customFormat="1" ht="15">
      <c r="E277" s="169"/>
      <c r="S277" s="755"/>
      <c r="T277" s="755"/>
      <c r="U277" s="755"/>
      <c r="V277" s="755"/>
      <c r="W277" s="755"/>
      <c r="X277" s="755"/>
    </row>
    <row r="278" spans="5:24" s="163" customFormat="1" ht="15">
      <c r="E278" s="169"/>
      <c r="S278" s="755"/>
      <c r="T278" s="755"/>
      <c r="U278" s="755"/>
      <c r="V278" s="755"/>
      <c r="W278" s="755"/>
      <c r="X278" s="755"/>
    </row>
    <row r="279" spans="5:24" s="163" customFormat="1" ht="15">
      <c r="E279" s="169"/>
      <c r="S279" s="755"/>
      <c r="T279" s="755"/>
      <c r="U279" s="755"/>
      <c r="V279" s="755"/>
      <c r="W279" s="755"/>
      <c r="X279" s="755"/>
    </row>
    <row r="280" spans="5:24" s="163" customFormat="1" ht="15">
      <c r="E280" s="169"/>
      <c r="S280" s="755"/>
      <c r="T280" s="755"/>
      <c r="U280" s="755"/>
      <c r="V280" s="755"/>
      <c r="W280" s="755"/>
      <c r="X280" s="755"/>
    </row>
    <row r="281" spans="5:24" s="163" customFormat="1" ht="15">
      <c r="E281" s="169"/>
      <c r="S281" s="755"/>
      <c r="T281" s="755"/>
      <c r="U281" s="755"/>
      <c r="V281" s="755"/>
      <c r="W281" s="755"/>
      <c r="X281" s="755"/>
    </row>
    <row r="282" spans="5:24" s="163" customFormat="1" ht="15">
      <c r="E282" s="169"/>
      <c r="S282" s="755"/>
      <c r="T282" s="755"/>
      <c r="U282" s="755"/>
      <c r="V282" s="755"/>
      <c r="W282" s="755"/>
      <c r="X282" s="755"/>
    </row>
    <row r="283" spans="5:24" s="163" customFormat="1" ht="15">
      <c r="E283" s="169"/>
      <c r="S283" s="755"/>
      <c r="T283" s="755"/>
      <c r="U283" s="755"/>
      <c r="V283" s="755"/>
      <c r="W283" s="755"/>
      <c r="X283" s="755"/>
    </row>
    <row r="284" spans="5:24" s="163" customFormat="1" ht="15">
      <c r="E284" s="169"/>
      <c r="S284" s="755"/>
      <c r="T284" s="755"/>
      <c r="U284" s="755"/>
      <c r="V284" s="755"/>
      <c r="W284" s="755"/>
      <c r="X284" s="755"/>
    </row>
    <row r="285" spans="5:24" s="163" customFormat="1" ht="15">
      <c r="E285" s="169"/>
      <c r="S285" s="755"/>
      <c r="T285" s="755"/>
      <c r="U285" s="755"/>
      <c r="V285" s="755"/>
      <c r="W285" s="755"/>
      <c r="X285" s="755"/>
    </row>
    <row r="286" spans="5:24" s="163" customFormat="1" ht="15">
      <c r="E286" s="169"/>
      <c r="S286" s="755"/>
      <c r="T286" s="755"/>
      <c r="U286" s="755"/>
      <c r="V286" s="755"/>
      <c r="W286" s="755"/>
      <c r="X286" s="755"/>
    </row>
    <row r="287" spans="5:24" s="163" customFormat="1" ht="15">
      <c r="E287" s="169"/>
      <c r="S287" s="755"/>
      <c r="T287" s="755"/>
      <c r="U287" s="755"/>
      <c r="V287" s="755"/>
      <c r="W287" s="755"/>
      <c r="X287" s="755"/>
    </row>
    <row r="288" spans="5:24" s="163" customFormat="1" ht="15">
      <c r="E288" s="169"/>
      <c r="S288" s="755"/>
      <c r="T288" s="755"/>
      <c r="U288" s="755"/>
      <c r="V288" s="755"/>
      <c r="W288" s="755"/>
      <c r="X288" s="755"/>
    </row>
    <row r="289" spans="5:24" s="163" customFormat="1" ht="15">
      <c r="E289" s="169"/>
      <c r="S289" s="755"/>
      <c r="T289" s="755"/>
      <c r="U289" s="755"/>
      <c r="V289" s="755"/>
      <c r="W289" s="755"/>
      <c r="X289" s="755"/>
    </row>
    <row r="290" spans="5:24" s="163" customFormat="1" ht="15">
      <c r="E290" s="169"/>
      <c r="S290" s="755"/>
      <c r="T290" s="755"/>
      <c r="U290" s="755"/>
      <c r="V290" s="755"/>
      <c r="W290" s="755"/>
      <c r="X290" s="755"/>
    </row>
    <row r="291" spans="5:24" s="163" customFormat="1" ht="15">
      <c r="E291" s="169"/>
      <c r="S291" s="755"/>
      <c r="T291" s="755"/>
      <c r="U291" s="755"/>
      <c r="V291" s="755"/>
      <c r="W291" s="755"/>
      <c r="X291" s="755"/>
    </row>
    <row r="292" spans="5:24" s="163" customFormat="1" ht="15">
      <c r="E292" s="169"/>
      <c r="S292" s="755"/>
      <c r="T292" s="755"/>
      <c r="U292" s="755"/>
      <c r="V292" s="755"/>
      <c r="W292" s="755"/>
      <c r="X292" s="755"/>
    </row>
    <row r="293" spans="5:24" s="163" customFormat="1" ht="15">
      <c r="E293" s="169"/>
      <c r="S293" s="755"/>
      <c r="T293" s="755"/>
      <c r="U293" s="755"/>
      <c r="V293" s="755"/>
      <c r="W293" s="755"/>
      <c r="X293" s="755"/>
    </row>
    <row r="294" spans="5:24" s="163" customFormat="1" ht="15">
      <c r="E294" s="169"/>
      <c r="S294" s="755"/>
      <c r="T294" s="755"/>
      <c r="U294" s="755"/>
      <c r="V294" s="755"/>
      <c r="W294" s="755"/>
      <c r="X294" s="755"/>
    </row>
    <row r="295" spans="5:24" s="163" customFormat="1" ht="15">
      <c r="E295" s="169"/>
      <c r="S295" s="755"/>
      <c r="T295" s="755"/>
      <c r="U295" s="755"/>
      <c r="V295" s="755"/>
      <c r="W295" s="755"/>
      <c r="X295" s="755"/>
    </row>
    <row r="296" spans="5:24" s="163" customFormat="1" ht="15">
      <c r="E296" s="169"/>
      <c r="S296" s="755"/>
      <c r="T296" s="755"/>
      <c r="U296" s="755"/>
      <c r="V296" s="755"/>
      <c r="W296" s="755"/>
      <c r="X296" s="755"/>
    </row>
    <row r="297" spans="5:24" s="163" customFormat="1" ht="15">
      <c r="E297" s="169"/>
      <c r="S297" s="755"/>
      <c r="T297" s="755"/>
      <c r="U297" s="755"/>
      <c r="V297" s="755"/>
      <c r="W297" s="755"/>
      <c r="X297" s="755"/>
    </row>
    <row r="298" spans="5:24" s="163" customFormat="1" ht="15">
      <c r="E298" s="169"/>
      <c r="S298" s="755"/>
      <c r="T298" s="755"/>
      <c r="U298" s="755"/>
      <c r="V298" s="755"/>
      <c r="W298" s="755"/>
      <c r="X298" s="755"/>
    </row>
    <row r="299" spans="5:24" s="163" customFormat="1" ht="15">
      <c r="E299" s="169"/>
      <c r="S299" s="755"/>
      <c r="T299" s="755"/>
      <c r="U299" s="755"/>
      <c r="V299" s="755"/>
      <c r="W299" s="755"/>
      <c r="X299" s="755"/>
    </row>
    <row r="300" spans="5:24" s="163" customFormat="1" ht="15">
      <c r="E300" s="169"/>
      <c r="S300" s="755"/>
      <c r="T300" s="755"/>
      <c r="U300" s="755"/>
      <c r="V300" s="755"/>
      <c r="W300" s="755"/>
      <c r="X300" s="755"/>
    </row>
    <row r="301" spans="5:24" s="163" customFormat="1" ht="15">
      <c r="E301" s="169"/>
      <c r="S301" s="755"/>
      <c r="T301" s="755"/>
      <c r="U301" s="755"/>
      <c r="V301" s="755"/>
      <c r="W301" s="755"/>
      <c r="X301" s="755"/>
    </row>
    <row r="302" spans="5:24" s="163" customFormat="1" ht="15">
      <c r="E302" s="169"/>
      <c r="S302" s="755"/>
      <c r="T302" s="755"/>
      <c r="U302" s="755"/>
      <c r="V302" s="755"/>
      <c r="W302" s="755"/>
      <c r="X302" s="755"/>
    </row>
    <row r="303" spans="5:24" s="163" customFormat="1" ht="15">
      <c r="E303" s="169"/>
      <c r="S303" s="755"/>
      <c r="T303" s="755"/>
      <c r="U303" s="755"/>
      <c r="V303" s="755"/>
      <c r="W303" s="755"/>
      <c r="X303" s="755"/>
    </row>
    <row r="304" spans="5:24" s="163" customFormat="1" ht="15">
      <c r="E304" s="169"/>
      <c r="S304" s="755"/>
      <c r="T304" s="755"/>
      <c r="U304" s="755"/>
      <c r="V304" s="755"/>
      <c r="W304" s="755"/>
      <c r="X304" s="755"/>
    </row>
    <row r="305" spans="5:24" s="163" customFormat="1" ht="15">
      <c r="E305" s="169"/>
      <c r="S305" s="755"/>
      <c r="T305" s="755"/>
      <c r="U305" s="755"/>
      <c r="V305" s="755"/>
      <c r="W305" s="755"/>
      <c r="X305" s="755"/>
    </row>
    <row r="306" spans="5:24" s="163" customFormat="1" ht="15">
      <c r="E306" s="169"/>
      <c r="S306" s="755"/>
      <c r="T306" s="755"/>
      <c r="U306" s="755"/>
      <c r="V306" s="755"/>
      <c r="W306" s="755"/>
      <c r="X306" s="755"/>
    </row>
    <row r="307" spans="5:24" s="163" customFormat="1" ht="15">
      <c r="E307" s="169"/>
      <c r="S307" s="755"/>
      <c r="T307" s="755"/>
      <c r="U307" s="755"/>
      <c r="V307" s="755"/>
      <c r="W307" s="755"/>
      <c r="X307" s="755"/>
    </row>
    <row r="308" spans="5:24" s="163" customFormat="1" ht="15">
      <c r="E308" s="169"/>
      <c r="S308" s="755"/>
      <c r="T308" s="755"/>
      <c r="U308" s="755"/>
      <c r="V308" s="755"/>
      <c r="W308" s="755"/>
      <c r="X308" s="755"/>
    </row>
    <row r="309" spans="5:24" s="163" customFormat="1" ht="15">
      <c r="E309" s="169"/>
      <c r="S309" s="755"/>
      <c r="T309" s="755"/>
      <c r="U309" s="755"/>
      <c r="V309" s="755"/>
      <c r="W309" s="755"/>
      <c r="X309" s="755"/>
    </row>
    <row r="310" spans="5:24" s="163" customFormat="1" ht="15">
      <c r="E310" s="169"/>
      <c r="S310" s="755"/>
      <c r="T310" s="755"/>
      <c r="U310" s="755"/>
      <c r="V310" s="755"/>
      <c r="W310" s="755"/>
      <c r="X310" s="755"/>
    </row>
    <row r="311" spans="5:24" s="163" customFormat="1" ht="15">
      <c r="E311" s="169"/>
      <c r="S311" s="755"/>
      <c r="T311" s="755"/>
      <c r="U311" s="755"/>
      <c r="V311" s="755"/>
      <c r="W311" s="755"/>
      <c r="X311" s="755"/>
    </row>
    <row r="312" spans="5:24" s="163" customFormat="1" ht="15">
      <c r="E312" s="169"/>
      <c r="S312" s="755"/>
      <c r="T312" s="755"/>
      <c r="U312" s="755"/>
      <c r="V312" s="755"/>
      <c r="W312" s="755"/>
      <c r="X312" s="755"/>
    </row>
    <row r="313" spans="5:24" s="163" customFormat="1" ht="15">
      <c r="E313" s="169"/>
      <c r="S313" s="755"/>
      <c r="T313" s="755"/>
      <c r="U313" s="755"/>
      <c r="V313" s="755"/>
      <c r="W313" s="755"/>
      <c r="X313" s="755"/>
    </row>
    <row r="314" spans="5:24" s="163" customFormat="1" ht="15">
      <c r="E314" s="169"/>
      <c r="S314" s="755"/>
      <c r="T314" s="755"/>
      <c r="U314" s="755"/>
      <c r="V314" s="755"/>
      <c r="W314" s="755"/>
      <c r="X314" s="755"/>
    </row>
    <row r="315" spans="5:24" s="163" customFormat="1" ht="15">
      <c r="E315" s="169"/>
      <c r="S315" s="755"/>
      <c r="T315" s="755"/>
      <c r="U315" s="755"/>
      <c r="V315" s="755"/>
      <c r="W315" s="755"/>
      <c r="X315" s="755"/>
    </row>
    <row r="316" spans="5:24" s="163" customFormat="1" ht="15">
      <c r="E316" s="169"/>
      <c r="S316" s="755"/>
      <c r="T316" s="755"/>
      <c r="U316" s="755"/>
      <c r="V316" s="755"/>
      <c r="W316" s="755"/>
      <c r="X316" s="755"/>
    </row>
    <row r="317" spans="5:24" s="163" customFormat="1" ht="15">
      <c r="E317" s="169"/>
      <c r="S317" s="755"/>
      <c r="T317" s="755"/>
      <c r="U317" s="755"/>
      <c r="V317" s="755"/>
      <c r="W317" s="755"/>
      <c r="X317" s="755"/>
    </row>
    <row r="318" spans="5:24" s="163" customFormat="1" ht="15">
      <c r="E318" s="169"/>
      <c r="S318" s="755"/>
      <c r="T318" s="755"/>
      <c r="U318" s="755"/>
      <c r="V318" s="755"/>
      <c r="W318" s="755"/>
      <c r="X318" s="755"/>
    </row>
    <row r="319" spans="5:24" s="163" customFormat="1" ht="15">
      <c r="E319" s="169"/>
      <c r="S319" s="755"/>
      <c r="T319" s="755"/>
      <c r="U319" s="755"/>
      <c r="V319" s="755"/>
      <c r="W319" s="755"/>
      <c r="X319" s="755"/>
    </row>
    <row r="320" spans="5:24" s="163" customFormat="1" ht="15">
      <c r="E320" s="169"/>
      <c r="S320" s="755"/>
      <c r="T320" s="755"/>
      <c r="U320" s="755"/>
      <c r="V320" s="755"/>
      <c r="W320" s="755"/>
      <c r="X320" s="755"/>
    </row>
    <row r="321" spans="5:24" s="163" customFormat="1" ht="15">
      <c r="E321" s="169"/>
      <c r="S321" s="755"/>
      <c r="T321" s="755"/>
      <c r="U321" s="755"/>
      <c r="V321" s="755"/>
      <c r="W321" s="755"/>
      <c r="X321" s="755"/>
    </row>
    <row r="322" spans="5:24" s="163" customFormat="1" ht="15">
      <c r="E322" s="169"/>
      <c r="S322" s="755"/>
      <c r="T322" s="755"/>
      <c r="U322" s="755"/>
      <c r="V322" s="755"/>
      <c r="W322" s="755"/>
      <c r="X322" s="755"/>
    </row>
    <row r="323" spans="5:24" s="163" customFormat="1" ht="15">
      <c r="E323" s="169"/>
      <c r="S323" s="755"/>
      <c r="T323" s="755"/>
      <c r="U323" s="755"/>
      <c r="V323" s="755"/>
      <c r="W323" s="755"/>
      <c r="X323" s="755"/>
    </row>
    <row r="324" spans="5:24" s="163" customFormat="1" ht="15">
      <c r="E324" s="169"/>
      <c r="S324" s="755"/>
      <c r="T324" s="755"/>
      <c r="U324" s="755"/>
      <c r="V324" s="755"/>
      <c r="W324" s="755"/>
      <c r="X324" s="755"/>
    </row>
    <row r="325" spans="5:24" s="163" customFormat="1" ht="15">
      <c r="E325" s="169"/>
      <c r="S325" s="755"/>
      <c r="T325" s="755"/>
      <c r="U325" s="755"/>
      <c r="V325" s="755"/>
      <c r="W325" s="755"/>
      <c r="X325" s="755"/>
    </row>
    <row r="326" spans="5:24" s="163" customFormat="1" ht="15">
      <c r="E326" s="169"/>
      <c r="S326" s="755"/>
      <c r="T326" s="755"/>
      <c r="U326" s="755"/>
      <c r="V326" s="755"/>
      <c r="W326" s="755"/>
      <c r="X326" s="755"/>
    </row>
    <row r="327" spans="5:24" s="163" customFormat="1" ht="15">
      <c r="E327" s="169"/>
      <c r="S327" s="755"/>
      <c r="T327" s="755"/>
      <c r="U327" s="755"/>
      <c r="V327" s="755"/>
      <c r="W327" s="755"/>
      <c r="X327" s="755"/>
    </row>
    <row r="328" spans="5:24" s="163" customFormat="1" ht="15">
      <c r="E328" s="169"/>
      <c r="S328" s="755"/>
      <c r="T328" s="755"/>
      <c r="U328" s="755"/>
      <c r="V328" s="755"/>
      <c r="W328" s="755"/>
      <c r="X328" s="755"/>
    </row>
    <row r="329" spans="5:24" s="163" customFormat="1" ht="15">
      <c r="E329" s="169"/>
      <c r="S329" s="755"/>
      <c r="T329" s="755"/>
      <c r="U329" s="755"/>
      <c r="V329" s="755"/>
      <c r="W329" s="755"/>
      <c r="X329" s="755"/>
    </row>
    <row r="330" spans="5:24" s="163" customFormat="1" ht="15">
      <c r="E330" s="169"/>
      <c r="S330" s="755"/>
      <c r="T330" s="755"/>
      <c r="U330" s="755"/>
      <c r="V330" s="755"/>
      <c r="W330" s="755"/>
      <c r="X330" s="755"/>
    </row>
    <row r="331" spans="5:24" s="163" customFormat="1" ht="15">
      <c r="E331" s="169"/>
      <c r="S331" s="755"/>
      <c r="T331" s="755"/>
      <c r="U331" s="755"/>
      <c r="V331" s="755"/>
      <c r="W331" s="755"/>
      <c r="X331" s="755"/>
    </row>
    <row r="332" spans="5:24" s="163" customFormat="1" ht="15">
      <c r="E332" s="169"/>
      <c r="S332" s="755"/>
      <c r="T332" s="755"/>
      <c r="U332" s="755"/>
      <c r="V332" s="755"/>
      <c r="W332" s="755"/>
      <c r="X332" s="755"/>
    </row>
    <row r="333" spans="5:24" s="163" customFormat="1" ht="15">
      <c r="E333" s="169"/>
      <c r="S333" s="755"/>
      <c r="T333" s="755"/>
      <c r="U333" s="755"/>
      <c r="V333" s="755"/>
      <c r="W333" s="755"/>
      <c r="X333" s="755"/>
    </row>
    <row r="334" spans="5:24" s="163" customFormat="1" ht="15">
      <c r="E334" s="169"/>
      <c r="S334" s="755"/>
      <c r="T334" s="755"/>
      <c r="U334" s="755"/>
      <c r="V334" s="755"/>
      <c r="W334" s="755"/>
      <c r="X334" s="755"/>
    </row>
    <row r="335" spans="5:24" s="163" customFormat="1" ht="15">
      <c r="E335" s="169"/>
      <c r="S335" s="755"/>
      <c r="T335" s="755"/>
      <c r="U335" s="755"/>
      <c r="V335" s="755"/>
      <c r="W335" s="755"/>
      <c r="X335" s="755"/>
    </row>
    <row r="336" spans="5:24" s="163" customFormat="1" ht="15">
      <c r="E336" s="169"/>
      <c r="S336" s="755"/>
      <c r="T336" s="755"/>
      <c r="U336" s="755"/>
      <c r="V336" s="755"/>
      <c r="W336" s="755"/>
      <c r="X336" s="755"/>
    </row>
    <row r="337" spans="5:24" s="163" customFormat="1" ht="15">
      <c r="E337" s="169"/>
      <c r="S337" s="755"/>
      <c r="T337" s="755"/>
      <c r="U337" s="755"/>
      <c r="V337" s="755"/>
      <c r="W337" s="755"/>
      <c r="X337" s="755"/>
    </row>
    <row r="338" spans="5:24" s="163" customFormat="1" ht="15">
      <c r="E338" s="169"/>
      <c r="S338" s="755"/>
      <c r="T338" s="755"/>
      <c r="U338" s="755"/>
      <c r="V338" s="755"/>
      <c r="W338" s="755"/>
      <c r="X338" s="755"/>
    </row>
    <row r="339" spans="5:24" s="163" customFormat="1" ht="15">
      <c r="E339" s="169"/>
      <c r="S339" s="755"/>
      <c r="T339" s="755"/>
      <c r="U339" s="755"/>
      <c r="V339" s="755"/>
      <c r="W339" s="755"/>
      <c r="X339" s="755"/>
    </row>
    <row r="340" spans="5:24" s="163" customFormat="1" ht="15">
      <c r="E340" s="169"/>
      <c r="S340" s="755"/>
      <c r="T340" s="755"/>
      <c r="U340" s="755"/>
      <c r="V340" s="755"/>
      <c r="W340" s="755"/>
      <c r="X340" s="755"/>
    </row>
    <row r="341" spans="5:24" s="163" customFormat="1" ht="15">
      <c r="E341" s="169"/>
      <c r="S341" s="755"/>
      <c r="T341" s="755"/>
      <c r="U341" s="755"/>
      <c r="V341" s="755"/>
      <c r="W341" s="755"/>
      <c r="X341" s="755"/>
    </row>
    <row r="342" spans="5:24" s="163" customFormat="1" ht="15">
      <c r="E342" s="169"/>
      <c r="S342" s="755"/>
      <c r="T342" s="755"/>
      <c r="U342" s="755"/>
      <c r="V342" s="755"/>
      <c r="W342" s="755"/>
      <c r="X342" s="755"/>
    </row>
    <row r="343" spans="5:24" s="163" customFormat="1" ht="15">
      <c r="E343" s="169"/>
      <c r="S343" s="755"/>
      <c r="T343" s="755"/>
      <c r="U343" s="755"/>
      <c r="V343" s="755"/>
      <c r="W343" s="755"/>
      <c r="X343" s="755"/>
    </row>
    <row r="344" spans="5:24" s="163" customFormat="1" ht="15">
      <c r="E344" s="169"/>
      <c r="S344" s="755"/>
      <c r="T344" s="755"/>
      <c r="U344" s="755"/>
      <c r="V344" s="755"/>
      <c r="W344" s="755"/>
      <c r="X344" s="755"/>
    </row>
    <row r="345" spans="5:24" s="163" customFormat="1" ht="15">
      <c r="E345" s="169"/>
      <c r="S345" s="755"/>
      <c r="T345" s="755"/>
      <c r="U345" s="755"/>
      <c r="V345" s="755"/>
      <c r="W345" s="755"/>
      <c r="X345" s="755"/>
    </row>
    <row r="346" spans="5:24" s="163" customFormat="1" ht="15">
      <c r="E346" s="169"/>
      <c r="S346" s="755"/>
      <c r="T346" s="755"/>
      <c r="U346" s="755"/>
      <c r="V346" s="755"/>
      <c r="W346" s="755"/>
      <c r="X346" s="755"/>
    </row>
    <row r="347" spans="5:24" s="163" customFormat="1" ht="15">
      <c r="E347" s="169"/>
      <c r="S347" s="755"/>
      <c r="T347" s="755"/>
      <c r="U347" s="755"/>
      <c r="V347" s="755"/>
      <c r="W347" s="755"/>
      <c r="X347" s="755"/>
    </row>
    <row r="348" spans="5:24" s="163" customFormat="1" ht="15">
      <c r="E348" s="169"/>
      <c r="S348" s="755"/>
      <c r="T348" s="755"/>
      <c r="U348" s="755"/>
      <c r="V348" s="755"/>
      <c r="W348" s="755"/>
      <c r="X348" s="755"/>
    </row>
    <row r="349" spans="5:24" s="163" customFormat="1" ht="15">
      <c r="E349" s="169"/>
      <c r="S349" s="755"/>
      <c r="T349" s="755"/>
      <c r="U349" s="755"/>
      <c r="V349" s="755"/>
      <c r="W349" s="755"/>
      <c r="X349" s="755"/>
    </row>
    <row r="350" spans="5:24" s="163" customFormat="1" ht="15">
      <c r="E350" s="169"/>
      <c r="S350" s="755"/>
      <c r="T350" s="755"/>
      <c r="U350" s="755"/>
      <c r="V350" s="755"/>
      <c r="W350" s="755"/>
      <c r="X350" s="755"/>
    </row>
    <row r="351" spans="5:24" s="163" customFormat="1" ht="15">
      <c r="E351" s="169"/>
      <c r="S351" s="755"/>
      <c r="T351" s="755"/>
      <c r="U351" s="755"/>
      <c r="V351" s="755"/>
      <c r="W351" s="755"/>
      <c r="X351" s="755"/>
    </row>
    <row r="352" spans="5:24" s="163" customFormat="1" ht="15">
      <c r="E352" s="169"/>
      <c r="S352" s="755"/>
      <c r="T352" s="755"/>
      <c r="U352" s="755"/>
      <c r="V352" s="755"/>
      <c r="W352" s="755"/>
      <c r="X352" s="755"/>
    </row>
    <row r="353" spans="5:24" s="163" customFormat="1" ht="15">
      <c r="E353" s="169"/>
      <c r="S353" s="755"/>
      <c r="T353" s="755"/>
      <c r="U353" s="755"/>
      <c r="V353" s="755"/>
      <c r="W353" s="755"/>
      <c r="X353" s="755"/>
    </row>
    <row r="354" spans="5:24" s="163" customFormat="1" ht="15">
      <c r="E354" s="169"/>
      <c r="S354" s="755"/>
      <c r="T354" s="755"/>
      <c r="U354" s="755"/>
      <c r="V354" s="755"/>
      <c r="W354" s="755"/>
      <c r="X354" s="755"/>
    </row>
    <row r="355" spans="5:24" s="163" customFormat="1" ht="15">
      <c r="E355" s="169"/>
      <c r="S355" s="755"/>
      <c r="T355" s="755"/>
      <c r="U355" s="755"/>
      <c r="V355" s="755"/>
      <c r="W355" s="755"/>
      <c r="X355" s="755"/>
    </row>
    <row r="356" spans="5:24" s="163" customFormat="1" ht="15">
      <c r="E356" s="169"/>
      <c r="S356" s="755"/>
      <c r="T356" s="755"/>
      <c r="U356" s="755"/>
      <c r="V356" s="755"/>
      <c r="W356" s="755"/>
      <c r="X356" s="755"/>
    </row>
    <row r="357" spans="5:24" s="163" customFormat="1" ht="15">
      <c r="E357" s="169"/>
      <c r="S357" s="755"/>
      <c r="T357" s="755"/>
      <c r="U357" s="755"/>
      <c r="V357" s="755"/>
      <c r="W357" s="755"/>
      <c r="X357" s="755"/>
    </row>
    <row r="358" spans="5:24" s="163" customFormat="1" ht="15">
      <c r="E358" s="169"/>
      <c r="S358" s="755"/>
      <c r="T358" s="755"/>
      <c r="U358" s="755"/>
      <c r="V358" s="755"/>
      <c r="W358" s="755"/>
      <c r="X358" s="755"/>
    </row>
    <row r="359" spans="5:24" s="163" customFormat="1" ht="15">
      <c r="E359" s="169"/>
      <c r="S359" s="755"/>
      <c r="T359" s="755"/>
      <c r="U359" s="755"/>
      <c r="V359" s="755"/>
      <c r="W359" s="755"/>
      <c r="X359" s="755"/>
    </row>
    <row r="360" spans="5:24" s="163" customFormat="1" ht="15">
      <c r="E360" s="169"/>
      <c r="S360" s="755"/>
      <c r="T360" s="755"/>
      <c r="U360" s="755"/>
      <c r="V360" s="755"/>
      <c r="W360" s="755"/>
      <c r="X360" s="755"/>
    </row>
    <row r="361" spans="5:24" s="163" customFormat="1" ht="15">
      <c r="E361" s="169"/>
      <c r="S361" s="755"/>
      <c r="T361" s="755"/>
      <c r="U361" s="755"/>
      <c r="V361" s="755"/>
      <c r="W361" s="755"/>
      <c r="X361" s="755"/>
    </row>
    <row r="362" spans="5:24" s="163" customFormat="1" ht="15">
      <c r="E362" s="169"/>
      <c r="S362" s="755"/>
      <c r="T362" s="755"/>
      <c r="U362" s="755"/>
      <c r="V362" s="755"/>
      <c r="W362" s="755"/>
      <c r="X362" s="755"/>
    </row>
    <row r="363" spans="5:24" s="163" customFormat="1" ht="15">
      <c r="E363" s="169"/>
      <c r="S363" s="755"/>
      <c r="T363" s="755"/>
      <c r="U363" s="755"/>
      <c r="V363" s="755"/>
      <c r="W363" s="755"/>
      <c r="X363" s="755"/>
    </row>
    <row r="364" spans="5:24" s="163" customFormat="1" ht="15">
      <c r="E364" s="169"/>
      <c r="S364" s="755"/>
      <c r="T364" s="755"/>
      <c r="U364" s="755"/>
      <c r="V364" s="755"/>
      <c r="W364" s="755"/>
      <c r="X364" s="755"/>
    </row>
    <row r="365" spans="5:24" s="163" customFormat="1" ht="15">
      <c r="E365" s="169"/>
      <c r="S365" s="755"/>
      <c r="T365" s="755"/>
      <c r="U365" s="755"/>
      <c r="V365" s="755"/>
      <c r="W365" s="755"/>
      <c r="X365" s="755"/>
    </row>
    <row r="366" spans="5:24" s="163" customFormat="1" ht="15">
      <c r="E366" s="169"/>
      <c r="S366" s="755"/>
      <c r="T366" s="755"/>
      <c r="U366" s="755"/>
      <c r="V366" s="755"/>
      <c r="W366" s="755"/>
      <c r="X366" s="755"/>
    </row>
    <row r="367" spans="5:24" s="163" customFormat="1" ht="15">
      <c r="E367" s="169"/>
      <c r="S367" s="755"/>
      <c r="T367" s="755"/>
      <c r="U367" s="755"/>
      <c r="V367" s="755"/>
      <c r="W367" s="755"/>
      <c r="X367" s="755"/>
    </row>
    <row r="368" spans="5:24" s="163" customFormat="1" ht="15">
      <c r="E368" s="169"/>
      <c r="S368" s="755"/>
      <c r="T368" s="755"/>
      <c r="U368" s="755"/>
      <c r="V368" s="755"/>
      <c r="W368" s="755"/>
      <c r="X368" s="755"/>
    </row>
    <row r="369" spans="5:24" s="163" customFormat="1" ht="15">
      <c r="E369" s="169"/>
      <c r="S369" s="755"/>
      <c r="T369" s="755"/>
      <c r="U369" s="755"/>
      <c r="V369" s="755"/>
      <c r="W369" s="755"/>
      <c r="X369" s="755"/>
    </row>
    <row r="370" spans="5:24" s="163" customFormat="1" ht="15">
      <c r="E370" s="169"/>
      <c r="S370" s="755"/>
      <c r="T370" s="755"/>
      <c r="U370" s="755"/>
      <c r="V370" s="755"/>
      <c r="W370" s="755"/>
      <c r="X370" s="755"/>
    </row>
    <row r="371" spans="5:24" s="163" customFormat="1" ht="15">
      <c r="E371" s="169"/>
      <c r="S371" s="755"/>
      <c r="T371" s="755"/>
      <c r="U371" s="755"/>
      <c r="V371" s="755"/>
      <c r="W371" s="755"/>
      <c r="X371" s="755"/>
    </row>
    <row r="372" spans="5:24" s="163" customFormat="1" ht="15">
      <c r="E372" s="169"/>
      <c r="S372" s="755"/>
      <c r="T372" s="755"/>
      <c r="U372" s="755"/>
      <c r="V372" s="755"/>
      <c r="W372" s="755"/>
      <c r="X372" s="755"/>
    </row>
    <row r="373" spans="5:24" s="163" customFormat="1" ht="15">
      <c r="E373" s="169"/>
      <c r="S373" s="755"/>
      <c r="T373" s="755"/>
      <c r="U373" s="755"/>
      <c r="V373" s="755"/>
      <c r="W373" s="755"/>
      <c r="X373" s="755"/>
    </row>
    <row r="374" spans="5:24" s="163" customFormat="1" ht="15">
      <c r="E374" s="169"/>
      <c r="S374" s="755"/>
      <c r="T374" s="755"/>
      <c r="U374" s="755"/>
      <c r="V374" s="755"/>
      <c r="W374" s="755"/>
      <c r="X374" s="755"/>
    </row>
    <row r="375" spans="5:24" s="163" customFormat="1" ht="15">
      <c r="E375" s="169"/>
      <c r="S375" s="755"/>
      <c r="T375" s="755"/>
      <c r="U375" s="755"/>
      <c r="V375" s="755"/>
      <c r="W375" s="755"/>
      <c r="X375" s="755"/>
    </row>
    <row r="376" spans="5:24" s="163" customFormat="1" ht="15">
      <c r="E376" s="169"/>
      <c r="S376" s="755"/>
      <c r="T376" s="755"/>
      <c r="U376" s="755"/>
      <c r="V376" s="755"/>
      <c r="W376" s="755"/>
      <c r="X376" s="755"/>
    </row>
    <row r="377" spans="5:24" s="163" customFormat="1" ht="15">
      <c r="E377" s="169"/>
      <c r="S377" s="755"/>
      <c r="T377" s="755"/>
      <c r="U377" s="755"/>
      <c r="V377" s="755"/>
      <c r="W377" s="755"/>
      <c r="X377" s="755"/>
    </row>
    <row r="378" spans="5:24" s="163" customFormat="1" ht="15">
      <c r="E378" s="169"/>
      <c r="S378" s="755"/>
      <c r="T378" s="755"/>
      <c r="U378" s="755"/>
      <c r="V378" s="755"/>
      <c r="W378" s="755"/>
      <c r="X378" s="755"/>
    </row>
    <row r="379" spans="5:24" s="163" customFormat="1" ht="15">
      <c r="E379" s="169"/>
      <c r="S379" s="755"/>
      <c r="T379" s="755"/>
      <c r="U379" s="755"/>
      <c r="V379" s="755"/>
      <c r="W379" s="755"/>
      <c r="X379" s="755"/>
    </row>
    <row r="380" spans="5:24" s="163" customFormat="1" ht="15">
      <c r="E380" s="169"/>
      <c r="S380" s="755"/>
      <c r="T380" s="755"/>
      <c r="U380" s="755"/>
      <c r="V380" s="755"/>
      <c r="W380" s="755"/>
      <c r="X380" s="755"/>
    </row>
    <row r="381" spans="5:24" s="163" customFormat="1" ht="15">
      <c r="E381" s="169"/>
      <c r="S381" s="755"/>
      <c r="T381" s="755"/>
      <c r="U381" s="755"/>
      <c r="V381" s="755"/>
      <c r="W381" s="755"/>
      <c r="X381" s="755"/>
    </row>
    <row r="382" spans="5:24" s="163" customFormat="1" ht="15">
      <c r="E382" s="169"/>
      <c r="S382" s="755"/>
      <c r="T382" s="755"/>
      <c r="U382" s="755"/>
      <c r="V382" s="755"/>
      <c r="W382" s="755"/>
      <c r="X382" s="755"/>
    </row>
    <row r="383" spans="5:24" s="163" customFormat="1" ht="15">
      <c r="E383" s="169"/>
      <c r="S383" s="755"/>
      <c r="T383" s="755"/>
      <c r="U383" s="755"/>
      <c r="V383" s="755"/>
      <c r="W383" s="755"/>
      <c r="X383" s="755"/>
    </row>
    <row r="384" spans="5:24" s="163" customFormat="1" ht="15">
      <c r="E384" s="169"/>
      <c r="S384" s="755"/>
      <c r="T384" s="755"/>
      <c r="U384" s="755"/>
      <c r="V384" s="755"/>
      <c r="W384" s="755"/>
      <c r="X384" s="755"/>
    </row>
    <row r="385" spans="5:24" s="163" customFormat="1" ht="15">
      <c r="E385" s="169"/>
      <c r="S385" s="755"/>
      <c r="T385" s="755"/>
      <c r="U385" s="755"/>
      <c r="V385" s="755"/>
      <c r="W385" s="755"/>
      <c r="X385" s="755"/>
    </row>
    <row r="386" spans="5:24" s="163" customFormat="1" ht="15">
      <c r="E386" s="169"/>
      <c r="S386" s="755"/>
      <c r="T386" s="755"/>
      <c r="U386" s="755"/>
      <c r="V386" s="755"/>
      <c r="W386" s="755"/>
      <c r="X386" s="755"/>
    </row>
    <row r="387" spans="5:24" s="163" customFormat="1" ht="15">
      <c r="E387" s="169"/>
      <c r="S387" s="755"/>
      <c r="T387" s="755"/>
      <c r="U387" s="755"/>
      <c r="V387" s="755"/>
      <c r="W387" s="755"/>
      <c r="X387" s="755"/>
    </row>
    <row r="388" spans="5:24" s="163" customFormat="1" ht="15">
      <c r="E388" s="169"/>
      <c r="S388" s="755"/>
      <c r="T388" s="755"/>
      <c r="U388" s="755"/>
      <c r="V388" s="755"/>
      <c r="W388" s="755"/>
      <c r="X388" s="755"/>
    </row>
    <row r="389" spans="5:24" s="163" customFormat="1" ht="15">
      <c r="E389" s="169"/>
      <c r="S389" s="755"/>
      <c r="T389" s="755"/>
      <c r="U389" s="755"/>
      <c r="V389" s="755"/>
      <c r="W389" s="755"/>
      <c r="X389" s="755"/>
    </row>
    <row r="390" spans="5:24" s="163" customFormat="1" ht="15">
      <c r="E390" s="169"/>
      <c r="S390" s="755"/>
      <c r="T390" s="755"/>
      <c r="U390" s="755"/>
      <c r="V390" s="755"/>
      <c r="W390" s="755"/>
      <c r="X390" s="755"/>
    </row>
    <row r="391" spans="5:24" s="163" customFormat="1" ht="15">
      <c r="E391" s="169"/>
      <c r="S391" s="755"/>
      <c r="T391" s="755"/>
      <c r="U391" s="755"/>
      <c r="V391" s="755"/>
      <c r="W391" s="755"/>
      <c r="X391" s="755"/>
    </row>
    <row r="392" spans="5:24" s="163" customFormat="1" ht="15">
      <c r="E392" s="169"/>
      <c r="S392" s="755"/>
      <c r="T392" s="755"/>
      <c r="U392" s="755"/>
      <c r="V392" s="755"/>
      <c r="W392" s="755"/>
      <c r="X392" s="755"/>
    </row>
    <row r="393" spans="5:24" s="163" customFormat="1" ht="15">
      <c r="E393" s="169"/>
      <c r="S393" s="755"/>
      <c r="T393" s="755"/>
      <c r="U393" s="755"/>
      <c r="V393" s="755"/>
      <c r="W393" s="755"/>
      <c r="X393" s="755"/>
    </row>
    <row r="394" spans="5:24" s="163" customFormat="1" ht="15">
      <c r="E394" s="169"/>
      <c r="S394" s="755"/>
      <c r="T394" s="755"/>
      <c r="U394" s="755"/>
      <c r="V394" s="755"/>
      <c r="W394" s="755"/>
      <c r="X394" s="755"/>
    </row>
    <row r="395" spans="5:24" s="163" customFormat="1" ht="15">
      <c r="E395" s="169"/>
      <c r="S395" s="755"/>
      <c r="T395" s="755"/>
      <c r="U395" s="755"/>
      <c r="V395" s="755"/>
      <c r="W395" s="755"/>
      <c r="X395" s="755"/>
    </row>
    <row r="396" spans="5:24" s="163" customFormat="1" ht="15">
      <c r="E396" s="169"/>
      <c r="S396" s="755"/>
      <c r="T396" s="755"/>
      <c r="U396" s="755"/>
      <c r="V396" s="755"/>
      <c r="W396" s="755"/>
      <c r="X396" s="755"/>
    </row>
    <row r="397" spans="5:24" s="163" customFormat="1" ht="15">
      <c r="E397" s="169"/>
      <c r="S397" s="755"/>
      <c r="T397" s="755"/>
      <c r="U397" s="755"/>
      <c r="V397" s="755"/>
      <c r="W397" s="755"/>
      <c r="X397" s="755"/>
    </row>
    <row r="398" spans="5:24" s="163" customFormat="1" ht="15">
      <c r="E398" s="169"/>
      <c r="S398" s="755"/>
      <c r="T398" s="755"/>
      <c r="U398" s="755"/>
      <c r="V398" s="755"/>
      <c r="W398" s="755"/>
      <c r="X398" s="755"/>
    </row>
    <row r="399" spans="5:24" s="163" customFormat="1" ht="15">
      <c r="E399" s="169"/>
      <c r="S399" s="755"/>
      <c r="T399" s="755"/>
      <c r="U399" s="755"/>
      <c r="V399" s="755"/>
      <c r="W399" s="755"/>
      <c r="X399" s="755"/>
    </row>
    <row r="400" spans="5:24" s="163" customFormat="1" ht="15">
      <c r="E400" s="169"/>
      <c r="S400" s="755"/>
      <c r="T400" s="755"/>
      <c r="U400" s="755"/>
      <c r="V400" s="755"/>
      <c r="W400" s="755"/>
      <c r="X400" s="755"/>
    </row>
    <row r="401" spans="5:24" s="163" customFormat="1" ht="15">
      <c r="E401" s="169"/>
      <c r="S401" s="755"/>
      <c r="T401" s="755"/>
      <c r="U401" s="755"/>
      <c r="V401" s="755"/>
      <c r="W401" s="755"/>
      <c r="X401" s="755"/>
    </row>
    <row r="402" spans="5:24" s="163" customFormat="1" ht="15">
      <c r="E402" s="169"/>
      <c r="S402" s="755"/>
      <c r="T402" s="755"/>
      <c r="U402" s="755"/>
      <c r="V402" s="755"/>
      <c r="W402" s="755"/>
      <c r="X402" s="755"/>
    </row>
    <row r="403" spans="5:24" s="163" customFormat="1" ht="15">
      <c r="E403" s="169"/>
      <c r="S403" s="755"/>
      <c r="T403" s="755"/>
      <c r="U403" s="755"/>
      <c r="V403" s="755"/>
      <c r="W403" s="755"/>
      <c r="X403" s="755"/>
    </row>
    <row r="404" spans="5:24" s="163" customFormat="1" ht="15">
      <c r="E404" s="169"/>
      <c r="S404" s="755"/>
      <c r="T404" s="755"/>
      <c r="U404" s="755"/>
      <c r="V404" s="755"/>
      <c r="W404" s="755"/>
      <c r="X404" s="755"/>
    </row>
    <row r="405" spans="5:24" s="163" customFormat="1" ht="15">
      <c r="E405" s="169"/>
      <c r="S405" s="755"/>
      <c r="T405" s="755"/>
      <c r="U405" s="755"/>
      <c r="V405" s="755"/>
      <c r="W405" s="755"/>
      <c r="X405" s="755"/>
    </row>
    <row r="406" spans="5:24" s="163" customFormat="1" ht="15">
      <c r="E406" s="169"/>
      <c r="S406" s="755"/>
      <c r="T406" s="755"/>
      <c r="U406" s="755"/>
      <c r="V406" s="755"/>
      <c r="W406" s="755"/>
      <c r="X406" s="755"/>
    </row>
    <row r="407" spans="5:24" s="163" customFormat="1" ht="15">
      <c r="E407" s="169"/>
      <c r="S407" s="755"/>
      <c r="T407" s="755"/>
      <c r="U407" s="755"/>
      <c r="V407" s="755"/>
      <c r="W407" s="755"/>
      <c r="X407" s="755"/>
    </row>
    <row r="408" spans="5:24" s="163" customFormat="1" ht="15">
      <c r="E408" s="169"/>
      <c r="S408" s="755"/>
      <c r="T408" s="755"/>
      <c r="U408" s="755"/>
      <c r="V408" s="755"/>
      <c r="W408" s="755"/>
      <c r="X408" s="755"/>
    </row>
    <row r="409" spans="5:24" s="163" customFormat="1" ht="15">
      <c r="E409" s="169"/>
      <c r="S409" s="755"/>
      <c r="T409" s="755"/>
      <c r="U409" s="755"/>
      <c r="V409" s="755"/>
      <c r="W409" s="755"/>
      <c r="X409" s="755"/>
    </row>
    <row r="410" spans="5:24" s="163" customFormat="1" ht="15">
      <c r="E410" s="169"/>
      <c r="S410" s="755"/>
      <c r="T410" s="755"/>
      <c r="U410" s="755"/>
      <c r="V410" s="755"/>
      <c r="W410" s="755"/>
      <c r="X410" s="755"/>
    </row>
    <row r="411" spans="5:24" s="163" customFormat="1" ht="15">
      <c r="E411" s="169"/>
      <c r="S411" s="755"/>
      <c r="T411" s="755"/>
      <c r="U411" s="755"/>
      <c r="V411" s="755"/>
      <c r="W411" s="755"/>
      <c r="X411" s="755"/>
    </row>
    <row r="412" spans="5:24" s="163" customFormat="1" ht="15">
      <c r="E412" s="169"/>
      <c r="S412" s="755"/>
      <c r="T412" s="755"/>
      <c r="U412" s="755"/>
      <c r="V412" s="755"/>
      <c r="W412" s="755"/>
      <c r="X412" s="755"/>
    </row>
    <row r="413" spans="5:24" s="163" customFormat="1" ht="15">
      <c r="E413" s="169"/>
      <c r="S413" s="755"/>
      <c r="T413" s="755"/>
      <c r="U413" s="755"/>
      <c r="V413" s="755"/>
      <c r="W413" s="755"/>
      <c r="X413" s="755"/>
    </row>
    <row r="414" spans="5:24" s="163" customFormat="1" ht="15">
      <c r="E414" s="169"/>
      <c r="S414" s="755"/>
      <c r="T414" s="755"/>
      <c r="U414" s="755"/>
      <c r="V414" s="755"/>
      <c r="W414" s="755"/>
      <c r="X414" s="755"/>
    </row>
    <row r="415" spans="5:24" s="163" customFormat="1" ht="15">
      <c r="E415" s="169"/>
      <c r="S415" s="755"/>
      <c r="T415" s="755"/>
      <c r="U415" s="755"/>
      <c r="V415" s="755"/>
      <c r="W415" s="755"/>
      <c r="X415" s="755"/>
    </row>
    <row r="416" spans="5:24" s="163" customFormat="1" ht="15">
      <c r="E416" s="169"/>
      <c r="S416" s="755"/>
      <c r="T416" s="755"/>
      <c r="U416" s="755"/>
      <c r="V416" s="755"/>
      <c r="W416" s="755"/>
      <c r="X416" s="755"/>
    </row>
    <row r="417" spans="5:24" s="163" customFormat="1" ht="15">
      <c r="E417" s="169"/>
      <c r="S417" s="755"/>
      <c r="T417" s="755"/>
      <c r="U417" s="755"/>
      <c r="V417" s="755"/>
      <c r="W417" s="755"/>
      <c r="X417" s="755"/>
    </row>
    <row r="418" spans="5:24" s="163" customFormat="1" ht="15">
      <c r="E418" s="169"/>
      <c r="S418" s="755"/>
      <c r="T418" s="755"/>
      <c r="U418" s="755"/>
      <c r="V418" s="755"/>
      <c r="W418" s="755"/>
      <c r="X418" s="755"/>
    </row>
    <row r="419" spans="5:24" s="163" customFormat="1" ht="15">
      <c r="E419" s="169"/>
      <c r="S419" s="755"/>
      <c r="T419" s="755"/>
      <c r="U419" s="755"/>
      <c r="V419" s="755"/>
      <c r="W419" s="755"/>
      <c r="X419" s="755"/>
    </row>
    <row r="420" spans="5:24" s="163" customFormat="1" ht="15">
      <c r="E420" s="169"/>
      <c r="S420" s="755"/>
      <c r="T420" s="755"/>
      <c r="U420" s="755"/>
      <c r="V420" s="755"/>
      <c r="W420" s="755"/>
      <c r="X420" s="755"/>
    </row>
    <row r="421" spans="5:24" s="163" customFormat="1" ht="15">
      <c r="E421" s="169"/>
      <c r="S421" s="755"/>
      <c r="T421" s="755"/>
      <c r="U421" s="755"/>
      <c r="V421" s="755"/>
      <c r="W421" s="755"/>
      <c r="X421" s="755"/>
    </row>
    <row r="422" spans="5:24" s="163" customFormat="1" ht="15">
      <c r="E422" s="169"/>
      <c r="S422" s="755"/>
      <c r="T422" s="755"/>
      <c r="U422" s="755"/>
      <c r="V422" s="755"/>
      <c r="W422" s="755"/>
      <c r="X422" s="755"/>
    </row>
    <row r="423" spans="5:24" s="163" customFormat="1" ht="15">
      <c r="E423" s="169"/>
      <c r="S423" s="755"/>
      <c r="T423" s="755"/>
      <c r="U423" s="755"/>
      <c r="V423" s="755"/>
      <c r="W423" s="755"/>
      <c r="X423" s="755"/>
    </row>
    <row r="424" spans="5:24" s="163" customFormat="1" ht="15">
      <c r="E424" s="169"/>
      <c r="S424" s="755"/>
      <c r="T424" s="755"/>
      <c r="U424" s="755"/>
      <c r="V424" s="755"/>
      <c r="W424" s="755"/>
      <c r="X424" s="755"/>
    </row>
    <row r="425" spans="5:24" s="163" customFormat="1" ht="15">
      <c r="E425" s="169"/>
      <c r="S425" s="755"/>
      <c r="T425" s="755"/>
      <c r="U425" s="755"/>
      <c r="V425" s="755"/>
      <c r="W425" s="755"/>
      <c r="X425" s="755"/>
    </row>
    <row r="426" spans="5:24" s="163" customFormat="1" ht="15">
      <c r="E426" s="169"/>
      <c r="S426" s="755"/>
      <c r="T426" s="755"/>
      <c r="U426" s="755"/>
      <c r="V426" s="755"/>
      <c r="W426" s="755"/>
      <c r="X426" s="755"/>
    </row>
    <row r="427" spans="5:24" s="163" customFormat="1" ht="15">
      <c r="E427" s="169"/>
      <c r="S427" s="755"/>
      <c r="T427" s="755"/>
      <c r="U427" s="755"/>
      <c r="V427" s="755"/>
      <c r="W427" s="755"/>
      <c r="X427" s="755"/>
    </row>
    <row r="428" spans="5:24" s="163" customFormat="1" ht="15">
      <c r="E428" s="169"/>
      <c r="S428" s="755"/>
      <c r="T428" s="755"/>
      <c r="U428" s="755"/>
      <c r="V428" s="755"/>
      <c r="W428" s="755"/>
      <c r="X428" s="755"/>
    </row>
    <row r="429" spans="5:24" s="163" customFormat="1" ht="15">
      <c r="E429" s="169"/>
      <c r="S429" s="755"/>
      <c r="T429" s="755"/>
      <c r="U429" s="755"/>
      <c r="V429" s="755"/>
      <c r="W429" s="755"/>
      <c r="X429" s="755"/>
    </row>
    <row r="430" spans="5:24" s="163" customFormat="1" ht="15">
      <c r="E430" s="169"/>
      <c r="S430" s="755"/>
      <c r="T430" s="755"/>
      <c r="U430" s="755"/>
      <c r="V430" s="755"/>
      <c r="W430" s="755"/>
      <c r="X430" s="755"/>
    </row>
    <row r="431" spans="5:24" s="163" customFormat="1" ht="15">
      <c r="E431" s="169"/>
      <c r="S431" s="755"/>
      <c r="T431" s="755"/>
      <c r="U431" s="755"/>
      <c r="V431" s="755"/>
      <c r="W431" s="755"/>
      <c r="X431" s="755"/>
    </row>
    <row r="432" spans="5:24" s="163" customFormat="1" ht="15">
      <c r="E432" s="169"/>
      <c r="S432" s="755"/>
      <c r="T432" s="755"/>
      <c r="U432" s="755"/>
      <c r="V432" s="755"/>
      <c r="W432" s="755"/>
      <c r="X432" s="755"/>
    </row>
    <row r="433" spans="5:24" s="163" customFormat="1" ht="15">
      <c r="E433" s="169"/>
      <c r="S433" s="755"/>
      <c r="T433" s="755"/>
      <c r="U433" s="755"/>
      <c r="V433" s="755"/>
      <c r="W433" s="755"/>
      <c r="X433" s="755"/>
    </row>
    <row r="434" spans="5:24" s="163" customFormat="1" ht="15">
      <c r="E434" s="169"/>
      <c r="S434" s="755"/>
      <c r="T434" s="755"/>
      <c r="U434" s="755"/>
      <c r="V434" s="755"/>
      <c r="W434" s="755"/>
      <c r="X434" s="755"/>
    </row>
    <row r="435" spans="5:24" s="163" customFormat="1" ht="15">
      <c r="E435" s="169"/>
      <c r="S435" s="755"/>
      <c r="T435" s="755"/>
      <c r="U435" s="755"/>
      <c r="V435" s="755"/>
      <c r="W435" s="755"/>
      <c r="X435" s="755"/>
    </row>
    <row r="436" spans="5:24" s="163" customFormat="1" ht="15">
      <c r="E436" s="169"/>
      <c r="S436" s="755"/>
      <c r="T436" s="755"/>
      <c r="U436" s="755"/>
      <c r="V436" s="755"/>
      <c r="W436" s="755"/>
      <c r="X436" s="755"/>
    </row>
    <row r="437" spans="5:24" s="163" customFormat="1" ht="15">
      <c r="E437" s="169"/>
      <c r="S437" s="755"/>
      <c r="T437" s="755"/>
      <c r="U437" s="755"/>
      <c r="V437" s="755"/>
      <c r="W437" s="755"/>
      <c r="X437" s="755"/>
    </row>
    <row r="438" spans="5:24" s="163" customFormat="1" ht="15">
      <c r="E438" s="169"/>
      <c r="S438" s="755"/>
      <c r="T438" s="755"/>
      <c r="U438" s="755"/>
      <c r="V438" s="755"/>
      <c r="W438" s="755"/>
      <c r="X438" s="755"/>
    </row>
    <row r="439" spans="5:24" s="163" customFormat="1" ht="15">
      <c r="E439" s="169"/>
      <c r="S439" s="755"/>
      <c r="T439" s="755"/>
      <c r="U439" s="755"/>
      <c r="V439" s="755"/>
      <c r="W439" s="755"/>
      <c r="X439" s="755"/>
    </row>
    <row r="440" spans="5:24" s="163" customFormat="1" ht="15">
      <c r="E440" s="169"/>
      <c r="S440" s="755"/>
      <c r="T440" s="755"/>
      <c r="U440" s="755"/>
      <c r="V440" s="755"/>
      <c r="W440" s="755"/>
      <c r="X440" s="755"/>
    </row>
    <row r="441" spans="5:24" s="163" customFormat="1" ht="15">
      <c r="E441" s="169"/>
      <c r="S441" s="755"/>
      <c r="T441" s="755"/>
      <c r="U441" s="755"/>
      <c r="V441" s="755"/>
      <c r="W441" s="755"/>
      <c r="X441" s="755"/>
    </row>
    <row r="442" spans="5:24" s="163" customFormat="1" ht="15">
      <c r="E442" s="169"/>
      <c r="S442" s="755"/>
      <c r="T442" s="755"/>
      <c r="U442" s="755"/>
      <c r="V442" s="755"/>
      <c r="W442" s="755"/>
      <c r="X442" s="755"/>
    </row>
    <row r="443" spans="5:24" s="163" customFormat="1" ht="15">
      <c r="E443" s="169"/>
      <c r="S443" s="755"/>
      <c r="T443" s="755"/>
      <c r="U443" s="755"/>
      <c r="V443" s="755"/>
      <c r="W443" s="755"/>
      <c r="X443" s="755"/>
    </row>
    <row r="444" spans="5:24" s="163" customFormat="1" ht="15">
      <c r="E444" s="169"/>
      <c r="S444" s="755"/>
      <c r="T444" s="755"/>
      <c r="U444" s="755"/>
      <c r="V444" s="755"/>
      <c r="W444" s="755"/>
      <c r="X444" s="755"/>
    </row>
    <row r="445" spans="5:24" s="163" customFormat="1" ht="15">
      <c r="E445" s="169"/>
      <c r="S445" s="755"/>
      <c r="T445" s="755"/>
      <c r="U445" s="755"/>
      <c r="V445" s="755"/>
      <c r="W445" s="755"/>
      <c r="X445" s="755"/>
    </row>
    <row r="446" spans="5:24" s="163" customFormat="1" ht="15">
      <c r="E446" s="169"/>
      <c r="S446" s="755"/>
      <c r="T446" s="755"/>
      <c r="U446" s="755"/>
      <c r="V446" s="755"/>
      <c r="W446" s="755"/>
      <c r="X446" s="755"/>
    </row>
    <row r="447" spans="5:24" s="163" customFormat="1" ht="15">
      <c r="E447" s="169"/>
      <c r="S447" s="755"/>
      <c r="T447" s="755"/>
      <c r="U447" s="755"/>
      <c r="V447" s="755"/>
      <c r="W447" s="755"/>
      <c r="X447" s="755"/>
    </row>
    <row r="448" spans="5:24" s="163" customFormat="1" ht="15">
      <c r="E448" s="169"/>
      <c r="S448" s="755"/>
      <c r="T448" s="755"/>
      <c r="U448" s="755"/>
      <c r="V448" s="755"/>
      <c r="W448" s="755"/>
      <c r="X448" s="755"/>
    </row>
    <row r="449" spans="5:24" s="163" customFormat="1" ht="15">
      <c r="E449" s="169"/>
      <c r="S449" s="755"/>
      <c r="T449" s="755"/>
      <c r="U449" s="755"/>
      <c r="V449" s="755"/>
      <c r="W449" s="755"/>
      <c r="X449" s="755"/>
    </row>
    <row r="450" spans="5:24" s="163" customFormat="1" ht="15">
      <c r="E450" s="169"/>
      <c r="S450" s="755"/>
      <c r="T450" s="755"/>
      <c r="U450" s="755"/>
      <c r="V450" s="755"/>
      <c r="W450" s="755"/>
      <c r="X450" s="755"/>
    </row>
    <row r="451" spans="5:24" s="163" customFormat="1" ht="15">
      <c r="E451" s="169"/>
      <c r="S451" s="755"/>
      <c r="T451" s="755"/>
      <c r="U451" s="755"/>
      <c r="V451" s="755"/>
      <c r="W451" s="755"/>
      <c r="X451" s="755"/>
    </row>
    <row r="452" spans="3:7" ht="15">
      <c r="C452" s="434"/>
      <c r="D452" s="434"/>
      <c r="E452" s="442"/>
      <c r="F452" s="434"/>
      <c r="G452" s="434"/>
    </row>
    <row r="453" spans="3:7" ht="15">
      <c r="C453" s="434"/>
      <c r="D453" s="434"/>
      <c r="E453" s="442"/>
      <c r="F453" s="434"/>
      <c r="G453" s="434"/>
    </row>
    <row r="454" spans="3:7" ht="15">
      <c r="C454" s="434"/>
      <c r="D454" s="434"/>
      <c r="E454" s="442"/>
      <c r="F454" s="434"/>
      <c r="G454" s="434"/>
    </row>
    <row r="455" spans="3:7" ht="15">
      <c r="C455" s="434"/>
      <c r="D455" s="434"/>
      <c r="E455" s="442"/>
      <c r="F455" s="434"/>
      <c r="G455" s="434"/>
    </row>
    <row r="456" spans="3:7" ht="15">
      <c r="C456" s="434"/>
      <c r="D456" s="434"/>
      <c r="E456" s="442"/>
      <c r="F456" s="434"/>
      <c r="G456" s="434"/>
    </row>
    <row r="457" spans="3:7" ht="15">
      <c r="C457" s="434"/>
      <c r="D457" s="434"/>
      <c r="E457" s="442"/>
      <c r="F457" s="434"/>
      <c r="G457" s="434"/>
    </row>
    <row r="458" spans="3:7" ht="15">
      <c r="C458" s="434"/>
      <c r="D458" s="434"/>
      <c r="E458" s="442"/>
      <c r="F458" s="434"/>
      <c r="G458" s="434"/>
    </row>
    <row r="459" spans="3:7" ht="15">
      <c r="C459" s="434"/>
      <c r="D459" s="434"/>
      <c r="E459" s="442"/>
      <c r="F459" s="434"/>
      <c r="G459" s="434"/>
    </row>
    <row r="460" spans="3:7" ht="15">
      <c r="C460" s="434"/>
      <c r="D460" s="434"/>
      <c r="E460" s="442"/>
      <c r="F460" s="434"/>
      <c r="G460" s="434"/>
    </row>
    <row r="461" spans="3:7" ht="15">
      <c r="C461" s="434"/>
      <c r="D461" s="434"/>
      <c r="E461" s="442"/>
      <c r="F461" s="434"/>
      <c r="G461" s="434"/>
    </row>
    <row r="462" spans="3:7" ht="15">
      <c r="C462" s="434"/>
      <c r="D462" s="434"/>
      <c r="E462" s="442"/>
      <c r="F462" s="434"/>
      <c r="G462" s="434"/>
    </row>
    <row r="463" spans="3:7" ht="15">
      <c r="C463" s="434"/>
      <c r="D463" s="434"/>
      <c r="E463" s="442"/>
      <c r="F463" s="434"/>
      <c r="G463" s="434"/>
    </row>
    <row r="464" spans="3:7" ht="15">
      <c r="C464" s="434"/>
      <c r="D464" s="434"/>
      <c r="E464" s="442"/>
      <c r="F464" s="434"/>
      <c r="G464" s="434"/>
    </row>
    <row r="465" spans="3:7" ht="15">
      <c r="C465" s="434"/>
      <c r="D465" s="434"/>
      <c r="E465" s="442"/>
      <c r="F465" s="434"/>
      <c r="G465" s="434"/>
    </row>
    <row r="466" spans="3:7" ht="15">
      <c r="C466" s="434"/>
      <c r="D466" s="434"/>
      <c r="E466" s="442"/>
      <c r="F466" s="434"/>
      <c r="G466" s="434"/>
    </row>
    <row r="467" spans="3:7" ht="15">
      <c r="C467" s="434"/>
      <c r="D467" s="434"/>
      <c r="E467" s="442"/>
      <c r="F467" s="434"/>
      <c r="G467" s="434"/>
    </row>
    <row r="468" spans="3:7" ht="15">
      <c r="C468" s="434"/>
      <c r="D468" s="434"/>
      <c r="E468" s="442"/>
      <c r="F468" s="434"/>
      <c r="G468" s="434"/>
    </row>
    <row r="469" spans="3:7" ht="15">
      <c r="C469" s="434"/>
      <c r="D469" s="434"/>
      <c r="E469" s="442"/>
      <c r="F469" s="434"/>
      <c r="G469" s="434"/>
    </row>
    <row r="470" spans="3:7" ht="15">
      <c r="C470" s="434"/>
      <c r="D470" s="434"/>
      <c r="E470" s="442"/>
      <c r="F470" s="434"/>
      <c r="G470" s="434"/>
    </row>
    <row r="471" spans="3:7" ht="15">
      <c r="C471" s="434"/>
      <c r="D471" s="434"/>
      <c r="E471" s="442"/>
      <c r="F471" s="434"/>
      <c r="G471" s="434"/>
    </row>
    <row r="472" spans="3:7" ht="15">
      <c r="C472" s="434"/>
      <c r="D472" s="434"/>
      <c r="E472" s="442"/>
      <c r="F472" s="434"/>
      <c r="G472" s="434"/>
    </row>
    <row r="473" spans="3:7" ht="15">
      <c r="C473" s="434"/>
      <c r="D473" s="434"/>
      <c r="E473" s="442"/>
      <c r="F473" s="434"/>
      <c r="G473" s="434"/>
    </row>
    <row r="474" spans="3:7" ht="15">
      <c r="C474" s="434"/>
      <c r="D474" s="434"/>
      <c r="E474" s="442"/>
      <c r="F474" s="434"/>
      <c r="G474" s="434"/>
    </row>
    <row r="475" spans="3:7" ht="15">
      <c r="C475" s="434"/>
      <c r="D475" s="434"/>
      <c r="E475" s="442"/>
      <c r="F475" s="434"/>
      <c r="G475" s="434"/>
    </row>
    <row r="476" spans="3:7" ht="15">
      <c r="C476" s="434"/>
      <c r="D476" s="434"/>
      <c r="E476" s="442"/>
      <c r="F476" s="434"/>
      <c r="G476" s="434"/>
    </row>
    <row r="477" spans="3:7" ht="15">
      <c r="C477" s="434"/>
      <c r="D477" s="434"/>
      <c r="E477" s="442"/>
      <c r="F477" s="434"/>
      <c r="G477" s="434"/>
    </row>
    <row r="478" spans="3:7" ht="15">
      <c r="C478" s="434"/>
      <c r="D478" s="434"/>
      <c r="E478" s="442"/>
      <c r="F478" s="434"/>
      <c r="G478" s="434"/>
    </row>
    <row r="479" spans="3:7" ht="15">
      <c r="C479" s="434"/>
      <c r="D479" s="434"/>
      <c r="E479" s="442"/>
      <c r="F479" s="434"/>
      <c r="G479" s="434"/>
    </row>
    <row r="480" spans="3:7" ht="15">
      <c r="C480" s="434"/>
      <c r="D480" s="434"/>
      <c r="E480" s="442"/>
      <c r="F480" s="434"/>
      <c r="G480" s="434"/>
    </row>
    <row r="481" spans="3:7" ht="15">
      <c r="C481" s="434"/>
      <c r="D481" s="434"/>
      <c r="E481" s="442"/>
      <c r="F481" s="434"/>
      <c r="G481" s="434"/>
    </row>
    <row r="482" spans="3:7" ht="15">
      <c r="C482" s="434"/>
      <c r="D482" s="434"/>
      <c r="E482" s="442"/>
      <c r="F482" s="434"/>
      <c r="G482" s="434"/>
    </row>
    <row r="483" spans="3:7" ht="15">
      <c r="C483" s="434"/>
      <c r="D483" s="434"/>
      <c r="E483" s="442"/>
      <c r="F483" s="434"/>
      <c r="G483" s="434"/>
    </row>
    <row r="484" spans="3:7" ht="15">
      <c r="C484" s="434"/>
      <c r="D484" s="434"/>
      <c r="E484" s="442"/>
      <c r="F484" s="434"/>
      <c r="G484" s="434"/>
    </row>
    <row r="485" spans="3:7" ht="15">
      <c r="C485" s="434"/>
      <c r="D485" s="434"/>
      <c r="E485" s="442"/>
      <c r="F485" s="434"/>
      <c r="G485" s="434"/>
    </row>
    <row r="486" spans="3:7" ht="15">
      <c r="C486" s="434"/>
      <c r="D486" s="434"/>
      <c r="E486" s="442"/>
      <c r="F486" s="434"/>
      <c r="G486" s="434"/>
    </row>
    <row r="487" spans="3:7" ht="15">
      <c r="C487" s="434"/>
      <c r="D487" s="434"/>
      <c r="E487" s="442"/>
      <c r="F487" s="434"/>
      <c r="G487" s="434"/>
    </row>
    <row r="488" spans="3:7" ht="15">
      <c r="C488" s="434"/>
      <c r="D488" s="434"/>
      <c r="E488" s="442"/>
      <c r="F488" s="434"/>
      <c r="G488" s="434"/>
    </row>
    <row r="489" spans="3:7" ht="15">
      <c r="C489" s="434"/>
      <c r="D489" s="434"/>
      <c r="E489" s="442"/>
      <c r="F489" s="434"/>
      <c r="G489" s="434"/>
    </row>
    <row r="490" spans="3:7" ht="15">
      <c r="C490" s="434"/>
      <c r="D490" s="434"/>
      <c r="E490" s="442"/>
      <c r="F490" s="434"/>
      <c r="G490" s="434"/>
    </row>
    <row r="491" spans="3:7" ht="15">
      <c r="C491" s="434"/>
      <c r="D491" s="434"/>
      <c r="E491" s="442"/>
      <c r="F491" s="434"/>
      <c r="G491" s="434"/>
    </row>
    <row r="492" spans="3:7" ht="15">
      <c r="C492" s="434"/>
      <c r="D492" s="434"/>
      <c r="E492" s="442"/>
      <c r="F492" s="434"/>
      <c r="G492" s="434"/>
    </row>
    <row r="493" spans="3:7" ht="15">
      <c r="C493" s="434"/>
      <c r="D493" s="434"/>
      <c r="E493" s="442"/>
      <c r="F493" s="434"/>
      <c r="G493" s="434"/>
    </row>
    <row r="494" spans="3:7" ht="15">
      <c r="C494" s="434"/>
      <c r="D494" s="434"/>
      <c r="E494" s="442"/>
      <c r="F494" s="434"/>
      <c r="G494" s="434"/>
    </row>
    <row r="495" spans="3:7" ht="15">
      <c r="C495" s="434"/>
      <c r="D495" s="434"/>
      <c r="E495" s="442"/>
      <c r="F495" s="434"/>
      <c r="G495" s="434"/>
    </row>
    <row r="496" spans="3:7" ht="15">
      <c r="C496" s="434"/>
      <c r="D496" s="434"/>
      <c r="E496" s="442"/>
      <c r="F496" s="434"/>
      <c r="G496" s="434"/>
    </row>
    <row r="497" spans="3:7" ht="15">
      <c r="C497" s="434"/>
      <c r="D497" s="434"/>
      <c r="E497" s="442"/>
      <c r="F497" s="434"/>
      <c r="G497" s="434"/>
    </row>
    <row r="498" spans="3:7" ht="15">
      <c r="C498" s="434"/>
      <c r="D498" s="434"/>
      <c r="E498" s="442"/>
      <c r="F498" s="434"/>
      <c r="G498" s="434"/>
    </row>
    <row r="499" spans="3:7" ht="15">
      <c r="C499" s="434"/>
      <c r="D499" s="434"/>
      <c r="E499" s="442"/>
      <c r="F499" s="434"/>
      <c r="G499" s="434"/>
    </row>
    <row r="500" spans="3:7" ht="15">
      <c r="C500" s="434"/>
      <c r="D500" s="434"/>
      <c r="E500" s="442"/>
      <c r="F500" s="434"/>
      <c r="G500" s="434"/>
    </row>
    <row r="501" spans="3:7" ht="15">
      <c r="C501" s="434"/>
      <c r="D501" s="434"/>
      <c r="E501" s="442"/>
      <c r="F501" s="434"/>
      <c r="G501" s="434"/>
    </row>
    <row r="502" spans="3:7" ht="15">
      <c r="C502" s="434"/>
      <c r="D502" s="434"/>
      <c r="E502" s="442"/>
      <c r="F502" s="434"/>
      <c r="G502" s="434"/>
    </row>
    <row r="503" spans="3:7" ht="15">
      <c r="C503" s="434"/>
      <c r="D503" s="434"/>
      <c r="E503" s="442"/>
      <c r="F503" s="434"/>
      <c r="G503" s="434"/>
    </row>
    <row r="504" spans="3:7" ht="15">
      <c r="C504" s="434"/>
      <c r="D504" s="434"/>
      <c r="E504" s="442"/>
      <c r="F504" s="434"/>
      <c r="G504" s="434"/>
    </row>
    <row r="505" spans="3:7" ht="15">
      <c r="C505" s="434"/>
      <c r="D505" s="434"/>
      <c r="E505" s="442"/>
      <c r="F505" s="434"/>
      <c r="G505" s="434"/>
    </row>
    <row r="506" spans="3:7" ht="15">
      <c r="C506" s="434"/>
      <c r="D506" s="434"/>
      <c r="E506" s="442"/>
      <c r="F506" s="434"/>
      <c r="G506" s="434"/>
    </row>
    <row r="507" spans="3:7" ht="15">
      <c r="C507" s="434"/>
      <c r="D507" s="434"/>
      <c r="E507" s="442"/>
      <c r="F507" s="434"/>
      <c r="G507" s="434"/>
    </row>
    <row r="508" spans="3:7" ht="15">
      <c r="C508" s="434"/>
      <c r="D508" s="434"/>
      <c r="E508" s="442"/>
      <c r="F508" s="434"/>
      <c r="G508" s="434"/>
    </row>
    <row r="509" spans="3:7" ht="15">
      <c r="C509" s="434"/>
      <c r="D509" s="434"/>
      <c r="E509" s="442"/>
      <c r="F509" s="434"/>
      <c r="G509" s="434"/>
    </row>
    <row r="510" spans="3:7" ht="15">
      <c r="C510" s="434"/>
      <c r="D510" s="434"/>
      <c r="E510" s="442"/>
      <c r="F510" s="434"/>
      <c r="G510" s="434"/>
    </row>
    <row r="511" spans="3:7" ht="15">
      <c r="C511" s="434"/>
      <c r="D511" s="434"/>
      <c r="E511" s="442"/>
      <c r="F511" s="434"/>
      <c r="G511" s="434"/>
    </row>
    <row r="512" spans="3:7" ht="15">
      <c r="C512" s="434"/>
      <c r="D512" s="434"/>
      <c r="E512" s="442"/>
      <c r="F512" s="434"/>
      <c r="G512" s="434"/>
    </row>
    <row r="513" spans="3:7" ht="15">
      <c r="C513" s="434"/>
      <c r="D513" s="434"/>
      <c r="E513" s="442"/>
      <c r="F513" s="434"/>
      <c r="G513" s="434"/>
    </row>
    <row r="514" spans="3:7" ht="15">
      <c r="C514" s="434"/>
      <c r="D514" s="434"/>
      <c r="E514" s="442"/>
      <c r="F514" s="434"/>
      <c r="G514" s="434"/>
    </row>
    <row r="515" spans="3:7" ht="15">
      <c r="C515" s="434"/>
      <c r="D515" s="434"/>
      <c r="E515" s="442"/>
      <c r="F515" s="434"/>
      <c r="G515" s="434"/>
    </row>
    <row r="516" spans="3:7" ht="15">
      <c r="C516" s="434"/>
      <c r="D516" s="434"/>
      <c r="E516" s="442"/>
      <c r="F516" s="434"/>
      <c r="G516" s="434"/>
    </row>
    <row r="517" spans="3:7" ht="15">
      <c r="C517" s="434"/>
      <c r="D517" s="434"/>
      <c r="E517" s="442"/>
      <c r="F517" s="434"/>
      <c r="G517" s="434"/>
    </row>
    <row r="518" spans="3:7" ht="15">
      <c r="C518" s="434"/>
      <c r="D518" s="434"/>
      <c r="E518" s="442"/>
      <c r="F518" s="434"/>
      <c r="G518" s="434"/>
    </row>
    <row r="519" spans="3:7" ht="15">
      <c r="C519" s="434"/>
      <c r="D519" s="434"/>
      <c r="E519" s="442"/>
      <c r="F519" s="434"/>
      <c r="G519" s="434"/>
    </row>
    <row r="520" spans="3:7" ht="15">
      <c r="C520" s="434"/>
      <c r="D520" s="434"/>
      <c r="E520" s="442"/>
      <c r="F520" s="434"/>
      <c r="G520" s="434"/>
    </row>
    <row r="521" spans="3:7" ht="15">
      <c r="C521" s="434"/>
      <c r="D521" s="434"/>
      <c r="E521" s="442"/>
      <c r="F521" s="434"/>
      <c r="G521" s="434"/>
    </row>
    <row r="522" spans="3:7" ht="15">
      <c r="C522" s="434"/>
      <c r="D522" s="434"/>
      <c r="E522" s="442"/>
      <c r="F522" s="434"/>
      <c r="G522" s="434"/>
    </row>
    <row r="523" spans="3:7" ht="15">
      <c r="C523" s="434"/>
      <c r="D523" s="434"/>
      <c r="E523" s="442"/>
      <c r="F523" s="434"/>
      <c r="G523" s="434"/>
    </row>
    <row r="524" spans="3:7" ht="15">
      <c r="C524" s="434"/>
      <c r="D524" s="434"/>
      <c r="E524" s="442"/>
      <c r="F524" s="434"/>
      <c r="G524" s="434"/>
    </row>
    <row r="525" spans="3:7" ht="15">
      <c r="C525" s="434"/>
      <c r="D525" s="434"/>
      <c r="E525" s="442"/>
      <c r="F525" s="434"/>
      <c r="G525" s="434"/>
    </row>
    <row r="526" spans="3:7" ht="15">
      <c r="C526" s="434"/>
      <c r="D526" s="434"/>
      <c r="E526" s="442"/>
      <c r="F526" s="434"/>
      <c r="G526" s="434"/>
    </row>
    <row r="527" spans="3:7" ht="15">
      <c r="C527" s="434"/>
      <c r="D527" s="434"/>
      <c r="E527" s="442"/>
      <c r="F527" s="434"/>
      <c r="G527" s="434"/>
    </row>
    <row r="528" spans="3:7" ht="15">
      <c r="C528" s="434"/>
      <c r="D528" s="434"/>
      <c r="E528" s="442"/>
      <c r="F528" s="434"/>
      <c r="G528" s="434"/>
    </row>
    <row r="529" spans="3:7" ht="15">
      <c r="C529" s="434"/>
      <c r="D529" s="434"/>
      <c r="E529" s="442"/>
      <c r="F529" s="434"/>
      <c r="G529" s="434"/>
    </row>
    <row r="530" spans="3:7" ht="15">
      <c r="C530" s="434"/>
      <c r="D530" s="434"/>
      <c r="E530" s="442"/>
      <c r="F530" s="434"/>
      <c r="G530" s="434"/>
    </row>
    <row r="531" spans="3:7" ht="15">
      <c r="C531" s="434"/>
      <c r="D531" s="434"/>
      <c r="E531" s="442"/>
      <c r="F531" s="434"/>
      <c r="G531" s="434"/>
    </row>
    <row r="532" spans="3:7" ht="15">
      <c r="C532" s="434"/>
      <c r="D532" s="434"/>
      <c r="E532" s="442"/>
      <c r="F532" s="434"/>
      <c r="G532" s="434"/>
    </row>
    <row r="533" spans="3:7" ht="15">
      <c r="C533" s="434"/>
      <c r="D533" s="434"/>
      <c r="E533" s="442"/>
      <c r="F533" s="434"/>
      <c r="G533" s="434"/>
    </row>
    <row r="534" spans="3:7" ht="15">
      <c r="C534" s="434"/>
      <c r="D534" s="434"/>
      <c r="E534" s="442"/>
      <c r="F534" s="434"/>
      <c r="G534" s="434"/>
    </row>
    <row r="535" spans="3:7" ht="15">
      <c r="C535" s="434"/>
      <c r="D535" s="434"/>
      <c r="E535" s="442"/>
      <c r="F535" s="434"/>
      <c r="G535" s="434"/>
    </row>
    <row r="536" spans="3:7" ht="15">
      <c r="C536" s="434"/>
      <c r="D536" s="434"/>
      <c r="E536" s="442"/>
      <c r="F536" s="434"/>
      <c r="G536" s="434"/>
    </row>
    <row r="537" spans="3:7" ht="15">
      <c r="C537" s="434"/>
      <c r="D537" s="434"/>
      <c r="E537" s="442"/>
      <c r="F537" s="434"/>
      <c r="G537" s="434"/>
    </row>
    <row r="538" spans="3:7" ht="15">
      <c r="C538" s="434"/>
      <c r="D538" s="434"/>
      <c r="E538" s="442"/>
      <c r="F538" s="434"/>
      <c r="G538" s="434"/>
    </row>
    <row r="539" spans="3:7" ht="15">
      <c r="C539" s="434"/>
      <c r="D539" s="434"/>
      <c r="E539" s="442"/>
      <c r="F539" s="434"/>
      <c r="G539" s="434"/>
    </row>
    <row r="540" spans="3:7" ht="15">
      <c r="C540" s="434"/>
      <c r="D540" s="434"/>
      <c r="E540" s="442"/>
      <c r="F540" s="434"/>
      <c r="G540" s="434"/>
    </row>
    <row r="541" spans="3:7" ht="15">
      <c r="C541" s="434"/>
      <c r="D541" s="434"/>
      <c r="E541" s="442"/>
      <c r="F541" s="434"/>
      <c r="G541" s="434"/>
    </row>
    <row r="542" spans="3:7" ht="15">
      <c r="C542" s="434"/>
      <c r="D542" s="434"/>
      <c r="E542" s="442"/>
      <c r="F542" s="434"/>
      <c r="G542" s="434"/>
    </row>
    <row r="543" spans="3:7" ht="15">
      <c r="C543" s="434"/>
      <c r="D543" s="434"/>
      <c r="E543" s="442"/>
      <c r="F543" s="434"/>
      <c r="G543" s="434"/>
    </row>
    <row r="544" spans="3:7" ht="15">
      <c r="C544" s="434"/>
      <c r="D544" s="434"/>
      <c r="E544" s="442"/>
      <c r="F544" s="434"/>
      <c r="G544" s="434"/>
    </row>
    <row r="545" spans="3:7" ht="15">
      <c r="C545" s="434"/>
      <c r="D545" s="434"/>
      <c r="E545" s="442"/>
      <c r="F545" s="434"/>
      <c r="G545" s="434"/>
    </row>
    <row r="546" spans="3:7" ht="15">
      <c r="C546" s="434"/>
      <c r="D546" s="434"/>
      <c r="E546" s="442"/>
      <c r="F546" s="434"/>
      <c r="G546" s="434"/>
    </row>
    <row r="547" spans="3:7" ht="15">
      <c r="C547" s="434"/>
      <c r="D547" s="434"/>
      <c r="E547" s="442"/>
      <c r="F547" s="434"/>
      <c r="G547" s="434"/>
    </row>
    <row r="548" spans="3:7" ht="15">
      <c r="C548" s="434"/>
      <c r="D548" s="434"/>
      <c r="E548" s="442"/>
      <c r="F548" s="434"/>
      <c r="G548" s="434"/>
    </row>
    <row r="549" spans="3:7" ht="15">
      <c r="C549" s="434"/>
      <c r="D549" s="434"/>
      <c r="E549" s="442"/>
      <c r="F549" s="434"/>
      <c r="G549" s="434"/>
    </row>
    <row r="550" spans="3:7" ht="15">
      <c r="C550" s="434"/>
      <c r="D550" s="434"/>
      <c r="E550" s="442"/>
      <c r="F550" s="434"/>
      <c r="G550" s="434"/>
    </row>
    <row r="551" spans="3:7" ht="15">
      <c r="C551" s="434"/>
      <c r="D551" s="434"/>
      <c r="E551" s="442"/>
      <c r="F551" s="434"/>
      <c r="G551" s="434"/>
    </row>
    <row r="552" spans="3:7" ht="15">
      <c r="C552" s="434"/>
      <c r="D552" s="434"/>
      <c r="E552" s="442"/>
      <c r="F552" s="434"/>
      <c r="G552" s="434"/>
    </row>
    <row r="553" spans="3:7" ht="15">
      <c r="C553" s="434"/>
      <c r="D553" s="434"/>
      <c r="E553" s="442"/>
      <c r="F553" s="434"/>
      <c r="G553" s="434"/>
    </row>
    <row r="554" spans="3:7" ht="15">
      <c r="C554" s="434"/>
      <c r="D554" s="434"/>
      <c r="E554" s="442"/>
      <c r="F554" s="434"/>
      <c r="G554" s="434"/>
    </row>
    <row r="555" spans="3:7" ht="15">
      <c r="C555" s="434"/>
      <c r="D555" s="434"/>
      <c r="E555" s="442"/>
      <c r="F555" s="434"/>
      <c r="G555" s="434"/>
    </row>
    <row r="556" spans="3:7" ht="15">
      <c r="C556" s="434"/>
      <c r="D556" s="434"/>
      <c r="E556" s="442"/>
      <c r="F556" s="434"/>
      <c r="G556" s="434"/>
    </row>
    <row r="557" spans="3:7" ht="15">
      <c r="C557" s="434"/>
      <c r="D557" s="434"/>
      <c r="E557" s="442"/>
      <c r="F557" s="434"/>
      <c r="G557" s="434"/>
    </row>
    <row r="558" spans="3:7" ht="15">
      <c r="C558" s="434"/>
      <c r="D558" s="434"/>
      <c r="E558" s="442"/>
      <c r="F558" s="434"/>
      <c r="G558" s="434"/>
    </row>
    <row r="559" spans="3:7" ht="15">
      <c r="C559" s="434"/>
      <c r="D559" s="434"/>
      <c r="E559" s="442"/>
      <c r="F559" s="434"/>
      <c r="G559" s="434"/>
    </row>
    <row r="560" spans="3:7" ht="15">
      <c r="C560" s="434"/>
      <c r="D560" s="434"/>
      <c r="E560" s="442"/>
      <c r="F560" s="434"/>
      <c r="G560" s="434"/>
    </row>
    <row r="561" spans="3:7" ht="15">
      <c r="C561" s="434"/>
      <c r="D561" s="434"/>
      <c r="E561" s="442"/>
      <c r="F561" s="434"/>
      <c r="G561" s="434"/>
    </row>
    <row r="562" spans="3:7" ht="15">
      <c r="C562" s="434"/>
      <c r="D562" s="434"/>
      <c r="E562" s="442"/>
      <c r="F562" s="434"/>
      <c r="G562" s="434"/>
    </row>
    <row r="563" spans="3:7" ht="15">
      <c r="C563" s="434"/>
      <c r="D563" s="434"/>
      <c r="E563" s="442"/>
      <c r="F563" s="434"/>
      <c r="G563" s="434"/>
    </row>
    <row r="564" spans="3:7" ht="15">
      <c r="C564" s="434"/>
      <c r="D564" s="434"/>
      <c r="E564" s="442"/>
      <c r="F564" s="434"/>
      <c r="G564" s="434"/>
    </row>
    <row r="565" spans="3:7" ht="15">
      <c r="C565" s="434"/>
      <c r="D565" s="434"/>
      <c r="E565" s="442"/>
      <c r="F565" s="434"/>
      <c r="G565" s="434"/>
    </row>
    <row r="566" spans="3:7" ht="15">
      <c r="C566" s="434"/>
      <c r="D566" s="434"/>
      <c r="E566" s="442"/>
      <c r="F566" s="434"/>
      <c r="G566" s="434"/>
    </row>
    <row r="567" spans="3:7" ht="15">
      <c r="C567" s="434"/>
      <c r="D567" s="434"/>
      <c r="E567" s="442"/>
      <c r="F567" s="434"/>
      <c r="G567" s="434"/>
    </row>
    <row r="568" spans="3:7" ht="15">
      <c r="C568" s="434"/>
      <c r="D568" s="434"/>
      <c r="E568" s="442"/>
      <c r="F568" s="434"/>
      <c r="G568" s="434"/>
    </row>
    <row r="569" spans="3:7" ht="15">
      <c r="C569" s="434"/>
      <c r="D569" s="434"/>
      <c r="E569" s="442"/>
      <c r="F569" s="434"/>
      <c r="G569" s="434"/>
    </row>
    <row r="570" spans="3:7" ht="15">
      <c r="C570" s="434"/>
      <c r="D570" s="434"/>
      <c r="E570" s="442"/>
      <c r="F570" s="434"/>
      <c r="G570" s="434"/>
    </row>
    <row r="571" spans="3:7" ht="15">
      <c r="C571" s="434"/>
      <c r="D571" s="434"/>
      <c r="E571" s="442"/>
      <c r="F571" s="434"/>
      <c r="G571" s="434"/>
    </row>
    <row r="572" spans="3:7" ht="15">
      <c r="C572" s="434"/>
      <c r="D572" s="434"/>
      <c r="E572" s="442"/>
      <c r="F572" s="434"/>
      <c r="G572" s="434"/>
    </row>
    <row r="573" spans="3:7" ht="15">
      <c r="C573" s="434"/>
      <c r="D573" s="434"/>
      <c r="E573" s="442"/>
      <c r="F573" s="434"/>
      <c r="G573" s="434"/>
    </row>
    <row r="574" spans="3:7" ht="15">
      <c r="C574" s="434"/>
      <c r="D574" s="434"/>
      <c r="E574" s="442"/>
      <c r="F574" s="434"/>
      <c r="G574" s="434"/>
    </row>
    <row r="575" spans="3:7" ht="15">
      <c r="C575" s="434"/>
      <c r="D575" s="434"/>
      <c r="E575" s="442"/>
      <c r="F575" s="434"/>
      <c r="G575" s="434"/>
    </row>
    <row r="576" spans="3:7" ht="15">
      <c r="C576" s="434"/>
      <c r="D576" s="434"/>
      <c r="E576" s="442"/>
      <c r="F576" s="434"/>
      <c r="G576" s="434"/>
    </row>
    <row r="577" spans="3:7" ht="15">
      <c r="C577" s="434"/>
      <c r="D577" s="434"/>
      <c r="E577" s="442"/>
      <c r="F577" s="434"/>
      <c r="G577" s="434"/>
    </row>
    <row r="578" spans="3:7" ht="15">
      <c r="C578" s="434"/>
      <c r="D578" s="434"/>
      <c r="E578" s="442"/>
      <c r="F578" s="434"/>
      <c r="G578" s="434"/>
    </row>
    <row r="579" spans="3:7" ht="15">
      <c r="C579" s="434"/>
      <c r="D579" s="434"/>
      <c r="E579" s="442"/>
      <c r="F579" s="434"/>
      <c r="G579" s="434"/>
    </row>
    <row r="580" spans="3:7" ht="15">
      <c r="C580" s="434"/>
      <c r="D580" s="434"/>
      <c r="E580" s="442"/>
      <c r="F580" s="434"/>
      <c r="G580" s="434"/>
    </row>
    <row r="581" spans="3:7" ht="15">
      <c r="C581" s="434"/>
      <c r="D581" s="434"/>
      <c r="E581" s="442"/>
      <c r="F581" s="434"/>
      <c r="G581" s="434"/>
    </row>
    <row r="582" spans="3:7" ht="15">
      <c r="C582" s="434"/>
      <c r="D582" s="434"/>
      <c r="E582" s="442"/>
      <c r="F582" s="434"/>
      <c r="G582" s="434"/>
    </row>
    <row r="583" spans="3:7" ht="15">
      <c r="C583" s="434"/>
      <c r="D583" s="434"/>
      <c r="E583" s="442"/>
      <c r="F583" s="434"/>
      <c r="G583" s="434"/>
    </row>
    <row r="584" spans="3:7" ht="15">
      <c r="C584" s="434"/>
      <c r="D584" s="434"/>
      <c r="E584" s="442"/>
      <c r="F584" s="434"/>
      <c r="G584" s="434"/>
    </row>
    <row r="585" spans="3:7" ht="15">
      <c r="C585" s="434"/>
      <c r="D585" s="434"/>
      <c r="E585" s="442"/>
      <c r="F585" s="434"/>
      <c r="G585" s="434"/>
    </row>
    <row r="586" spans="3:7" ht="15">
      <c r="C586" s="434"/>
      <c r="D586" s="434"/>
      <c r="E586" s="442"/>
      <c r="F586" s="434"/>
      <c r="G586" s="434"/>
    </row>
    <row r="587" spans="3:7" ht="15">
      <c r="C587" s="434"/>
      <c r="D587" s="434"/>
      <c r="E587" s="442"/>
      <c r="F587" s="434"/>
      <c r="G587" s="434"/>
    </row>
    <row r="588" spans="3:7" ht="15">
      <c r="C588" s="434"/>
      <c r="D588" s="434"/>
      <c r="E588" s="442"/>
      <c r="F588" s="434"/>
      <c r="G588" s="434"/>
    </row>
    <row r="589" spans="3:7" ht="15">
      <c r="C589" s="434"/>
      <c r="D589" s="434"/>
      <c r="E589" s="442"/>
      <c r="F589" s="434"/>
      <c r="G589" s="434"/>
    </row>
    <row r="590" spans="3:7" ht="15">
      <c r="C590" s="434"/>
      <c r="D590" s="434"/>
      <c r="E590" s="442"/>
      <c r="F590" s="434"/>
      <c r="G590" s="434"/>
    </row>
    <row r="591" spans="3:7" ht="15">
      <c r="C591" s="434"/>
      <c r="D591" s="434"/>
      <c r="E591" s="442"/>
      <c r="F591" s="434"/>
      <c r="G591" s="434"/>
    </row>
    <row r="592" spans="3:7" ht="15">
      <c r="C592" s="434"/>
      <c r="D592" s="434"/>
      <c r="E592" s="442"/>
      <c r="F592" s="434"/>
      <c r="G592" s="434"/>
    </row>
    <row r="593" spans="3:7" ht="15">
      <c r="C593" s="434"/>
      <c r="D593" s="434"/>
      <c r="E593" s="442"/>
      <c r="F593" s="434"/>
      <c r="G593" s="434"/>
    </row>
    <row r="594" spans="3:7" ht="15">
      <c r="C594" s="434"/>
      <c r="D594" s="434"/>
      <c r="E594" s="442"/>
      <c r="F594" s="434"/>
      <c r="G594" s="434"/>
    </row>
    <row r="595" spans="3:7" ht="15">
      <c r="C595" s="434"/>
      <c r="D595" s="434"/>
      <c r="E595" s="442"/>
      <c r="F595" s="434"/>
      <c r="G595" s="434"/>
    </row>
    <row r="596" spans="3:7" ht="15">
      <c r="C596" s="434"/>
      <c r="D596" s="434"/>
      <c r="E596" s="442"/>
      <c r="F596" s="434"/>
      <c r="G596" s="434"/>
    </row>
    <row r="597" spans="3:7" ht="15">
      <c r="C597" s="434"/>
      <c r="D597" s="434"/>
      <c r="E597" s="442"/>
      <c r="F597" s="434"/>
      <c r="G597" s="434"/>
    </row>
    <row r="598" spans="3:7" ht="15">
      <c r="C598" s="434"/>
      <c r="D598" s="434"/>
      <c r="E598" s="442"/>
      <c r="F598" s="434"/>
      <c r="G598" s="434"/>
    </row>
    <row r="599" spans="3:7" ht="15">
      <c r="C599" s="434"/>
      <c r="D599" s="434"/>
      <c r="E599" s="442"/>
      <c r="F599" s="434"/>
      <c r="G599" s="434"/>
    </row>
    <row r="600" spans="3:7" ht="15">
      <c r="C600" s="434"/>
      <c r="D600" s="434"/>
      <c r="E600" s="442"/>
      <c r="F600" s="434"/>
      <c r="G600" s="434"/>
    </row>
  </sheetData>
  <sheetProtection algorithmName="SHA-512" hashValue="1gO+0qRNnSfSXWj6wYMAEtUyKSsh0gqa0zHxCVXElpBCQvyGRGnH8Vs5yqpsO7bcILYCOFPYxNmUulUMWBMiyQ==" saltValue="cuEx2QOMplUZtCm76XJT6w==" spinCount="100000" sheet="1" objects="1" scenarios="1"/>
  <mergeCells count="10">
    <mergeCell ref="I44:K44"/>
    <mergeCell ref="I45:K45"/>
    <mergeCell ref="C44:E44"/>
    <mergeCell ref="I46:K46"/>
    <mergeCell ref="I47:K47"/>
    <mergeCell ref="C35:E43"/>
    <mergeCell ref="C45:E45"/>
    <mergeCell ref="F39:H39"/>
    <mergeCell ref="F40:H40"/>
    <mergeCell ref="F41:H41"/>
  </mergeCells>
  <conditionalFormatting sqref="L4:L34">
    <cfRule type="cellIs" priority="202" dxfId="178" operator="greaterThan">
      <formula>0</formula>
    </cfRule>
  </conditionalFormatting>
  <conditionalFormatting sqref="L35">
    <cfRule type="cellIs" priority="395" dxfId="85" operator="greaterThan">
      <formula>0</formula>
    </cfRule>
  </conditionalFormatting>
  <conditionalFormatting sqref="N4:N34">
    <cfRule type="cellIs" priority="251" dxfId="89" operator="greaterThan">
      <formula>$N$39</formula>
    </cfRule>
  </conditionalFormatting>
  <conditionalFormatting sqref="N36">
    <cfRule type="cellIs" priority="237" dxfId="87" operator="greaterThan">
      <formula>$N$41</formula>
    </cfRule>
    <cfRule type="cellIs" priority="223" dxfId="86" operator="equal">
      <formula>$N$41+AVERAGE($N$4:$N$34)</formula>
    </cfRule>
  </conditionalFormatting>
  <conditionalFormatting sqref="N37">
    <cfRule type="cellIs" priority="265" dxfId="85" operator="greaterThan">
      <formula>$N$39</formula>
    </cfRule>
    <cfRule type="cellIs" priority="264" dxfId="86" operator="equal">
      <formula>$N$39+MAX($N$4:$N$34)</formula>
    </cfRule>
  </conditionalFormatting>
  <conditionalFormatting sqref="O4:O34">
    <cfRule type="cellIs" priority="196" dxfId="89" operator="between">
      <formula>$O$39</formula>
      <formula>99999</formula>
    </cfRule>
  </conditionalFormatting>
  <conditionalFormatting sqref="O36">
    <cfRule type="cellIs" priority="389" dxfId="87" operator="greaterThan">
      <formula>$O$41</formula>
    </cfRule>
    <cfRule type="cellIs" priority="236" dxfId="86" operator="equal">
      <formula>$O$41+AVERAGE($O$4:$O$34)</formula>
    </cfRule>
  </conditionalFormatting>
  <conditionalFormatting sqref="O37">
    <cfRule type="cellIs" priority="297" dxfId="86" operator="equal">
      <formula>$O$39+MAX($O$4:$O$34)</formula>
    </cfRule>
    <cfRule type="cellIs" priority="298" dxfId="85" operator="greaterThan">
      <formula>$O$39</formula>
    </cfRule>
  </conditionalFormatting>
  <conditionalFormatting sqref="P4:P34">
    <cfRule type="cellIs" priority="906" dxfId="89" operator="lessThan">
      <formula>$P$40</formula>
    </cfRule>
  </conditionalFormatting>
  <conditionalFormatting sqref="P36">
    <cfRule type="cellIs" priority="169" dxfId="87" operator="lessThan">
      <formula>$P$41</formula>
    </cfRule>
    <cfRule type="cellIs" priority="168" dxfId="86" operator="equal">
      <formula>$P$41+AVERAGE($P$4:$P$34)</formula>
    </cfRule>
  </conditionalFormatting>
  <conditionalFormatting sqref="P37">
    <cfRule type="cellIs" priority="291" dxfId="86" operator="equal">
      <formula>$P$39+MAX($P$4:$P$34)</formula>
    </cfRule>
    <cfRule type="cellIs" priority="292" dxfId="85" operator="greaterThan">
      <formula>$P$39</formula>
    </cfRule>
  </conditionalFormatting>
  <conditionalFormatting sqref="P38">
    <cfRule type="cellIs" priority="188" dxfId="86" operator="equal">
      <formula>$P$40+MIN($P$4:$P$34)</formula>
    </cfRule>
    <cfRule type="cellIs" priority="391" dxfId="85" operator="lessThan">
      <formula>$P$40</formula>
    </cfRule>
  </conditionalFormatting>
  <conditionalFormatting sqref="Q4:Q34">
    <cfRule type="cellIs" priority="134" dxfId="107" operator="greaterThan">
      <formula>$Q$41</formula>
    </cfRule>
  </conditionalFormatting>
  <conditionalFormatting sqref="R4:R34">
    <cfRule type="cellIs" priority="128" dxfId="107" operator="greaterThan">
      <formula>$R$41</formula>
    </cfRule>
  </conditionalFormatting>
  <conditionalFormatting sqref="T4:T34">
    <cfRule type="cellIs" priority="245" dxfId="89" operator="greaterThan">
      <formula>$T$39</formula>
    </cfRule>
  </conditionalFormatting>
  <conditionalFormatting sqref="T36">
    <cfRule type="cellIs" priority="220" dxfId="87" operator="greaterThan">
      <formula>$T$41</formula>
    </cfRule>
    <cfRule type="cellIs" priority="219" dxfId="86" operator="equal">
      <formula>$T$41+AVERAGE($T$4:$T$34)</formula>
    </cfRule>
  </conditionalFormatting>
  <conditionalFormatting sqref="T37">
    <cfRule type="cellIs" priority="261" dxfId="85" operator="greaterThan">
      <formula>$T$39</formula>
    </cfRule>
    <cfRule type="cellIs" priority="189" dxfId="86" operator="equal">
      <formula>$T$39+MAX($T$4:$T$34)</formula>
    </cfRule>
  </conditionalFormatting>
  <conditionalFormatting sqref="U4:U34">
    <cfRule type="cellIs" priority="194" dxfId="89" operator="between">
      <formula>$U$39</formula>
      <formula>9999</formula>
    </cfRule>
  </conditionalFormatting>
  <conditionalFormatting sqref="U36">
    <cfRule type="cellIs" priority="232" dxfId="86" operator="equal">
      <formula>$U$41+AVERAGE($U$4:$U$34)</formula>
    </cfRule>
    <cfRule type="cellIs" priority="233" dxfId="87" operator="greaterThan">
      <formula>$U$41</formula>
    </cfRule>
  </conditionalFormatting>
  <conditionalFormatting sqref="U37">
    <cfRule type="cellIs" priority="290" dxfId="85" operator="greaterThan">
      <formula>$U$39</formula>
    </cfRule>
    <cfRule type="cellIs" priority="289" dxfId="86" operator="equal">
      <formula>$U$39+MAX($U$4:$U$34)</formula>
    </cfRule>
  </conditionalFormatting>
  <conditionalFormatting sqref="V36">
    <cfRule type="cellIs" priority="165" dxfId="87" operator="lessThan">
      <formula>$V$41</formula>
    </cfRule>
    <cfRule type="cellIs" priority="164" dxfId="86" operator="equal">
      <formula>$V$41+AVERAGE($V$4:$V$34)</formula>
    </cfRule>
  </conditionalFormatting>
  <conditionalFormatting sqref="V37">
    <cfRule type="cellIs" priority="288" dxfId="85" operator="greaterThan">
      <formula>$V$39</formula>
    </cfRule>
    <cfRule type="cellIs" priority="287" dxfId="86" operator="equal">
      <formula>$V$39+MAX($V$4:$V$34)</formula>
    </cfRule>
  </conditionalFormatting>
  <conditionalFormatting sqref="V38">
    <cfRule type="cellIs" priority="178" dxfId="86" operator="equal">
      <formula>$V$40+MIN($V$4:$V$34)</formula>
    </cfRule>
    <cfRule type="cellIs" priority="179" dxfId="85" operator="lessThan">
      <formula>$V$40</formula>
    </cfRule>
  </conditionalFormatting>
  <conditionalFormatting sqref="W4:W34">
    <cfRule type="cellIs" priority="6" dxfId="107" operator="greaterThan">
      <formula>$W$41</formula>
    </cfRule>
  </conditionalFormatting>
  <conditionalFormatting sqref="X4:X34">
    <cfRule type="cellIs" priority="5" dxfId="107" operator="greaterThan">
      <formula>$X$41</formula>
    </cfRule>
  </conditionalFormatting>
  <conditionalFormatting sqref="Z4:Z34">
    <cfRule type="cellIs" priority="244" dxfId="89" operator="greaterThan">
      <formula>$Z$39</formula>
    </cfRule>
  </conditionalFormatting>
  <conditionalFormatting sqref="Z36">
    <cfRule type="cellIs" priority="218" dxfId="87" operator="greaterThan">
      <formula>$Z$41</formula>
    </cfRule>
    <cfRule type="cellIs" priority="217" dxfId="86" operator="equal">
      <formula>$Z$41+AVERAGE($Z$4:$Z$34)</formula>
    </cfRule>
  </conditionalFormatting>
  <conditionalFormatting sqref="Z37">
    <cfRule type="cellIs" priority="259" dxfId="85" operator="greaterThan">
      <formula>$Z$39</formula>
    </cfRule>
    <cfRule type="cellIs" priority="258" dxfId="86" operator="equal">
      <formula>$Z$39+MAX($Z$4:$Z$34)</formula>
    </cfRule>
  </conditionalFormatting>
  <conditionalFormatting sqref="AA4:AA34">
    <cfRule type="cellIs" priority="193" dxfId="89" operator="between">
      <formula>$AA$39</formula>
      <formula>9999</formula>
    </cfRule>
  </conditionalFormatting>
  <conditionalFormatting sqref="AA36">
    <cfRule type="cellIs" priority="230" dxfId="86" operator="equal">
      <formula>$AA$41+AVERAGE($AA$4:$AA$34)</formula>
    </cfRule>
    <cfRule type="cellIs" priority="231" dxfId="87" operator="greaterThan">
      <formula>$AA$41</formula>
    </cfRule>
  </conditionalFormatting>
  <conditionalFormatting sqref="AA37">
    <cfRule type="cellIs" priority="285" dxfId="86" operator="equal">
      <formula>$AA$39+MAX($AA$4:$AA$34)</formula>
    </cfRule>
    <cfRule type="cellIs" priority="286" dxfId="85" operator="greaterThan">
      <formula>$AA$39</formula>
    </cfRule>
  </conditionalFormatting>
  <conditionalFormatting sqref="AB4:AB34">
    <cfRule type="cellIs" priority="1003" dxfId="89" operator="lessThan">
      <formula>$AB$40</formula>
    </cfRule>
  </conditionalFormatting>
  <conditionalFormatting sqref="AB36">
    <cfRule type="cellIs" priority="163" dxfId="87" operator="lessThan">
      <formula>$AB$41</formula>
    </cfRule>
    <cfRule type="cellIs" priority="162" dxfId="86" operator="equal">
      <formula>$AB$41+AVERAGE($AB$4:$AB$34)</formula>
    </cfRule>
  </conditionalFormatting>
  <conditionalFormatting sqref="AB37">
    <cfRule type="cellIs" priority="283" dxfId="86" operator="equal">
      <formula>$AB$39+MAX($AB$4:$AB$34)</formula>
    </cfRule>
    <cfRule type="cellIs" priority="284" dxfId="85" operator="greaterThan">
      <formula>$AB$39</formula>
    </cfRule>
  </conditionalFormatting>
  <conditionalFormatting sqref="AB38">
    <cfRule type="cellIs" priority="176" dxfId="86" operator="equal">
      <formula>$AB$40+MIN($AB$4:$AB$34)</formula>
    </cfRule>
    <cfRule type="cellIs" priority="177" dxfId="85" operator="lessThan">
      <formula>$AB$40</formula>
    </cfRule>
  </conditionalFormatting>
  <conditionalFormatting sqref="AC4:AC34">
    <cfRule type="cellIs" priority="33" dxfId="107" operator="greaterThan">
      <formula>$AC$41</formula>
    </cfRule>
  </conditionalFormatting>
  <conditionalFormatting sqref="AD4:AD34">
    <cfRule type="cellIs" priority="32" dxfId="107" operator="greaterThan">
      <formula>$AD$41</formula>
    </cfRule>
  </conditionalFormatting>
  <conditionalFormatting sqref="AE4 AE6 AE8 AE10 AE12 AE14 AE16 AE18 AE20 AE22 AE24 AE26 AE28 AE30 AE32 AE34">
    <cfRule type="containsBlanks" priority="314" dxfId="119">
      <formula>LEN(TRIM(AE4))=0</formula>
    </cfRule>
  </conditionalFormatting>
  <conditionalFormatting sqref="AE4:AE34">
    <cfRule type="cellIs" priority="315" dxfId="89" operator="lessThan">
      <formula>$AE$40</formula>
    </cfRule>
  </conditionalFormatting>
  <conditionalFormatting sqref="AE36">
    <cfRule type="cellIs" priority="353" dxfId="87" operator="lessThan">
      <formula>$AE$41</formula>
    </cfRule>
  </conditionalFormatting>
  <conditionalFormatting sqref="AE38">
    <cfRule type="cellIs" priority="397" dxfId="85" operator="lessThan">
      <formula>$AE$40</formula>
    </cfRule>
  </conditionalFormatting>
  <conditionalFormatting sqref="AE5:AF5 AE7:AF7 AE9:AF9 AE11:AF11 AE13:AF13 AE15:AF15 AE17:AF17 AE19:AF19 AE21:AF21 AE23:AF23 AE25:AF25 AE27:AF27 AE29:AF29 AE31:AF31 AE33:AF33">
    <cfRule type="containsBlanks" priority="312" dxfId="115">
      <formula>LEN(TRIM(AE5))=0</formula>
    </cfRule>
  </conditionalFormatting>
  <conditionalFormatting sqref="AF4 AF6 AF8 AF10 AF12 AF14 AF16 AF18 AF20 AF22 AF24 AF26 AF28 AF30 AF32 AF34">
    <cfRule type="containsBlanks" priority="732" dxfId="114">
      <formula>LEN(TRIM(AF4))=0</formula>
    </cfRule>
  </conditionalFormatting>
  <conditionalFormatting sqref="AF4:AF34">
    <cfRule type="cellIs" priority="903" dxfId="113" operator="greaterThan">
      <formula>$AF$39</formula>
    </cfRule>
    <cfRule type="cellIs" priority="1005" dxfId="107" operator="lessThan">
      <formula>$AF$40</formula>
    </cfRule>
  </conditionalFormatting>
  <conditionalFormatting sqref="AF37">
    <cfRule type="cellIs" priority="386" dxfId="111" operator="greaterThan">
      <formula>$AF$39</formula>
    </cfRule>
  </conditionalFormatting>
  <conditionalFormatting sqref="AF38">
    <cfRule type="cellIs" priority="385" dxfId="85" operator="lessThan">
      <formula>$AF$40</formula>
    </cfRule>
  </conditionalFormatting>
  <conditionalFormatting sqref="AH4:AH34">
    <cfRule type="cellIs" priority="795" dxfId="89" operator="greaterThan">
      <formula>$AH$39</formula>
    </cfRule>
  </conditionalFormatting>
  <conditionalFormatting sqref="AH37">
    <cfRule type="cellIs" priority="384" dxfId="85" operator="greaterThan">
      <formula>$AH$39</formula>
    </cfRule>
  </conditionalFormatting>
  <conditionalFormatting sqref="AJ4:AJ34">
    <cfRule type="cellIs" priority="310" dxfId="107" operator="greaterThan">
      <formula>$AJ$39</formula>
    </cfRule>
  </conditionalFormatting>
  <conditionalFormatting sqref="AJ36">
    <cfRule type="cellIs" priority="309" dxfId="87" operator="greaterThan">
      <formula>$AJ$41</formula>
    </cfRule>
  </conditionalFormatting>
  <conditionalFormatting sqref="AJ37">
    <cfRule type="cellIs" priority="308" dxfId="85" operator="greaterThan">
      <formula>$AJ$39</formula>
    </cfRule>
  </conditionalFormatting>
  <conditionalFormatting sqref="AL4:AL34">
    <cfRule type="cellIs" priority="145" dxfId="89" operator="greaterThan">
      <formula>$AL$39</formula>
    </cfRule>
  </conditionalFormatting>
  <conditionalFormatting sqref="AL36">
    <cfRule type="cellIs" priority="142" dxfId="87" operator="greaterThan">
      <formula>$AL$41</formula>
    </cfRule>
    <cfRule type="cellIs" priority="141" dxfId="86" operator="equal">
      <formula>$AL$41+AVERAGE($AL$4:$AL$34)</formula>
    </cfRule>
  </conditionalFormatting>
  <conditionalFormatting sqref="AL37">
    <cfRule type="cellIs" priority="29" dxfId="86" operator="equal">
      <formula>$AL$39+MAX($AL$4:$AL$34)</formula>
    </cfRule>
    <cfRule type="cellIs" priority="30" dxfId="85" operator="greaterThan">
      <formula>$AL$39</formula>
    </cfRule>
  </conditionalFormatting>
  <conditionalFormatting sqref="AM4:AM34">
    <cfRule type="cellIs" priority="140" dxfId="89" operator="between">
      <formula>$AM$39</formula>
      <formula>9999</formula>
    </cfRule>
  </conditionalFormatting>
  <conditionalFormatting sqref="AM36">
    <cfRule type="cellIs" priority="27" dxfId="86" operator="equal">
      <formula>$AM$41+AVERAGE($AM$4:$AM$34)</formula>
    </cfRule>
    <cfRule type="cellIs" priority="28" dxfId="87" operator="greaterThan">
      <formula>$AM$41</formula>
    </cfRule>
  </conditionalFormatting>
  <conditionalFormatting sqref="AM37">
    <cfRule type="cellIs" priority="146" dxfId="86" operator="equal">
      <formula>$AM$39+MAX($AM$4:$AM$34)</formula>
    </cfRule>
    <cfRule type="cellIs" priority="147" dxfId="85" operator="greaterThan">
      <formula>$AM$39</formula>
    </cfRule>
  </conditionalFormatting>
  <conditionalFormatting sqref="AN4:AN34">
    <cfRule type="cellIs" priority="241" dxfId="89" operator="greaterThan">
      <formula>$AN$39</formula>
    </cfRule>
  </conditionalFormatting>
  <conditionalFormatting sqref="AN36">
    <cfRule type="cellIs" priority="212" dxfId="87" operator="greaterThan">
      <formula>$AN$41</formula>
    </cfRule>
    <cfRule type="cellIs" priority="211" dxfId="86" operator="equal">
      <formula>$AN$41+AVERAGE($AN$4:$AN$34)</formula>
    </cfRule>
  </conditionalFormatting>
  <conditionalFormatting sqref="AN37">
    <cfRule type="cellIs" priority="252" dxfId="86" operator="equal">
      <formula>$AN$39+MAX($AN$4:$AN$34)</formula>
    </cfRule>
    <cfRule type="cellIs" priority="253" dxfId="85" operator="greaterThan">
      <formula>$AN$39</formula>
    </cfRule>
  </conditionalFormatting>
  <conditionalFormatting sqref="AO4:AO34">
    <cfRule type="cellIs" priority="190" dxfId="89" operator="between">
      <formula>$AO$39</formula>
      <formula>9999</formula>
    </cfRule>
  </conditionalFormatting>
  <conditionalFormatting sqref="AO36">
    <cfRule type="cellIs" priority="224" dxfId="86" operator="equal">
      <formula>$AO$41+AVERAGE($AO$4:$AO$34)</formula>
    </cfRule>
    <cfRule type="cellIs" priority="225" dxfId="87" operator="greaterThan">
      <formula>$AO$41</formula>
    </cfRule>
  </conditionalFormatting>
  <conditionalFormatting sqref="AO37">
    <cfRule type="cellIs" priority="273" dxfId="86" operator="equal">
      <formula>$AO$39+MAX($AO$4:$AO$34)</formula>
    </cfRule>
    <cfRule type="cellIs" priority="274" dxfId="85" operator="greaterThan">
      <formula>$AO$39</formula>
    </cfRule>
  </conditionalFormatting>
  <dataValidations count="5">
    <dataValidation type="decimal" allowBlank="1" showInputMessage="1" showErrorMessage="1" error="Enter Numbers Only" sqref="S42:X1048576 S1:V3 W2:X2">
      <formula1>0</formula1>
      <formula2>99999999</formula2>
    </dataValidation>
    <dataValidation type="decimal" allowBlank="1" showInputMessage="1" showErrorMessage="1" errorTitle="Numbers Only" error="Enter Numbers Only" sqref="AK36:AK41 AI36:AI41 AL39:AM41 AH39 AJ39 AJ41 AN39:AO41 I4:R41 S4:AF35 S36:AG41">
      <formula1>0</formula1>
      <formula2>99999999</formula2>
    </dataValidation>
    <dataValidation type="decimal" allowBlank="1" showInputMessage="1" showErrorMessage="1" errorTitle="Numbers Only" error="Enter Nubers Only" sqref="AH40:AH41 AH4:AH38 AJ4:AJ38 AJ40 AN4:AN38 AL4:AM38">
      <formula1>0</formula1>
      <formula2>99999999</formula2>
    </dataValidation>
    <dataValidation allowBlank="1" showInputMessage="1" showErrorMessage="1" errorTitle="Numbers Only" error="Enter Numbers Only" sqref="R4:R34"/>
    <dataValidation allowBlank="1" showInputMessage="1" showErrorMessage="1" error="Only the less than symbol &quot;&lt;&quot; may be entered in this column." sqref="AG4:AG34 AI4:AI34 AK4:AK34"/>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1:CX598"/>
  <sheetViews>
    <sheetView zoomScale="70" zoomScaleNormal="70" zoomScalePageLayoutView="55" workbookViewId="0" topLeftCell="E1">
      <selection activeCell="E44" sqref="E44"/>
    </sheetView>
  </sheetViews>
  <sheetFormatPr defaultColWidth="8.7109375" defaultRowHeight="15"/>
  <cols>
    <col min="1" max="1" width="8.7109375" style="19" hidden="1" customWidth="1"/>
    <col min="2" max="2" width="7.00390625" style="19" hidden="1" customWidth="1"/>
    <col min="3" max="3" width="14.57421875" style="19" customWidth="1"/>
    <col min="4" max="4" width="20.421875" style="19" customWidth="1"/>
    <col min="5" max="5" width="14.7109375" style="28" customWidth="1"/>
    <col min="6" max="6" width="7.7109375" style="19" bestFit="1" customWidth="1"/>
    <col min="7" max="7" width="19.57421875" style="19" customWidth="1"/>
    <col min="8" max="8" width="14.7109375" style="19" customWidth="1"/>
    <col min="9" max="11" width="8.7109375" style="19" customWidth="1"/>
    <col min="12" max="12" width="6.57421875" style="19" bestFit="1" customWidth="1"/>
    <col min="13" max="13" width="8.7109375" style="19" customWidth="1"/>
    <col min="14" max="14" width="9.421875" style="19" customWidth="1"/>
    <col min="15" max="15" width="9.00390625" style="19" customWidth="1"/>
    <col min="16" max="16" width="8.7109375" style="19" customWidth="1"/>
    <col min="17" max="18" width="10.140625" style="19" bestFit="1" customWidth="1"/>
    <col min="19" max="24" width="9.7109375" style="752" customWidth="1"/>
    <col min="25" max="25" width="9.140625" style="19" customWidth="1"/>
    <col min="26" max="26" width="8.7109375" style="19" customWidth="1"/>
    <col min="27" max="27" width="8.8515625" style="19" customWidth="1"/>
    <col min="28" max="29" width="8.7109375" style="19" customWidth="1"/>
    <col min="30" max="30" width="9.140625" style="19" bestFit="1" customWidth="1"/>
    <col min="31" max="31" width="8.7109375" style="19" customWidth="1"/>
    <col min="32" max="32" width="8.28125" style="19" customWidth="1"/>
    <col min="33" max="33" width="4.7109375" style="19" customWidth="1"/>
    <col min="34" max="34" width="8.7109375" style="19" customWidth="1"/>
    <col min="35" max="35" width="4.7109375" style="19" customWidth="1"/>
    <col min="36" max="36" width="8.7109375" style="19" customWidth="1"/>
    <col min="37" max="37" width="4.7109375" style="19" customWidth="1"/>
    <col min="38" max="41" width="8.7109375" style="19" customWidth="1"/>
    <col min="42" max="102" width="8.7109375" style="163" customWidth="1"/>
    <col min="103" max="16384" width="8.7109375" style="19" customWidth="1"/>
  </cols>
  <sheetData>
    <row r="1" spans="2:102" s="6" customFormat="1" ht="120.75" customHeight="1" thickBot="1">
      <c r="B1" s="85" t="s">
        <v>165</v>
      </c>
      <c r="C1" s="1" t="s">
        <v>166</v>
      </c>
      <c r="D1" s="1" t="s">
        <v>167</v>
      </c>
      <c r="E1" s="2" t="s">
        <v>168</v>
      </c>
      <c r="F1" s="3" t="s">
        <v>169</v>
      </c>
      <c r="G1" s="3" t="s">
        <v>170</v>
      </c>
      <c r="H1" s="3" t="s">
        <v>171</v>
      </c>
      <c r="I1" s="4" t="s">
        <v>172</v>
      </c>
      <c r="J1" s="428" t="s">
        <v>173</v>
      </c>
      <c r="K1" s="428" t="s">
        <v>176</v>
      </c>
      <c r="L1" s="428" t="s">
        <v>177</v>
      </c>
      <c r="M1" s="4" t="s">
        <v>180</v>
      </c>
      <c r="N1" s="5" t="s">
        <v>181</v>
      </c>
      <c r="O1" s="428" t="s">
        <v>182</v>
      </c>
      <c r="P1" s="428" t="s">
        <v>183</v>
      </c>
      <c r="Q1" s="428" t="s">
        <v>184</v>
      </c>
      <c r="R1" s="429" t="s">
        <v>185</v>
      </c>
      <c r="S1" s="714" t="s">
        <v>188</v>
      </c>
      <c r="T1" s="715" t="s">
        <v>189</v>
      </c>
      <c r="U1" s="715" t="s">
        <v>190</v>
      </c>
      <c r="V1" s="715" t="s">
        <v>191</v>
      </c>
      <c r="W1" s="715" t="s">
        <v>46</v>
      </c>
      <c r="X1" s="716" t="s">
        <v>47</v>
      </c>
      <c r="Y1" s="4" t="s">
        <v>192</v>
      </c>
      <c r="Z1" s="428" t="s">
        <v>193</v>
      </c>
      <c r="AA1" s="428" t="s">
        <v>194</v>
      </c>
      <c r="AB1" s="428" t="s">
        <v>195</v>
      </c>
      <c r="AC1" s="428" t="s">
        <v>55</v>
      </c>
      <c r="AD1" s="429" t="s">
        <v>56</v>
      </c>
      <c r="AE1" s="429" t="s">
        <v>197</v>
      </c>
      <c r="AF1" s="429" t="s">
        <v>199</v>
      </c>
      <c r="AG1" s="428" t="s">
        <v>67</v>
      </c>
      <c r="AH1" s="430" t="s">
        <v>201</v>
      </c>
      <c r="AI1" s="4" t="s">
        <v>71</v>
      </c>
      <c r="AJ1" s="429" t="s">
        <v>73</v>
      </c>
      <c r="AK1" s="4" t="s">
        <v>75</v>
      </c>
      <c r="AL1" s="428" t="s">
        <v>212</v>
      </c>
      <c r="AM1" s="428" t="s">
        <v>213</v>
      </c>
      <c r="AN1" s="428" t="s">
        <v>216</v>
      </c>
      <c r="AO1" s="428" t="s">
        <v>217</v>
      </c>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row>
    <row r="2" spans="2:102" s="6" customFormat="1" ht="111" customHeight="1" hidden="1" thickBot="1">
      <c r="B2" s="86"/>
      <c r="C2" s="7"/>
      <c r="D2" s="7"/>
      <c r="E2" s="8"/>
      <c r="F2" s="9"/>
      <c r="G2" s="9"/>
      <c r="H2" s="9" t="s">
        <v>227</v>
      </c>
      <c r="I2" s="10">
        <v>46529</v>
      </c>
      <c r="J2" s="431">
        <v>50050</v>
      </c>
      <c r="K2" s="599">
        <v>50050</v>
      </c>
      <c r="L2" s="599">
        <v>80998</v>
      </c>
      <c r="M2" s="397">
        <v>80082</v>
      </c>
      <c r="N2" s="398">
        <v>80082</v>
      </c>
      <c r="O2" s="599"/>
      <c r="P2" s="599">
        <v>80358</v>
      </c>
      <c r="Q2" s="599"/>
      <c r="R2" s="597"/>
      <c r="S2" s="714" t="s">
        <v>229</v>
      </c>
      <c r="T2" s="715" t="s">
        <v>229</v>
      </c>
      <c r="U2" s="715"/>
      <c r="V2" s="715"/>
      <c r="W2" s="715"/>
      <c r="X2" s="716"/>
      <c r="Y2" s="397" t="s">
        <v>230</v>
      </c>
      <c r="Z2" s="599" t="s">
        <v>230</v>
      </c>
      <c r="AA2" s="599"/>
      <c r="AB2" s="599">
        <v>81011</v>
      </c>
      <c r="AC2" s="599"/>
      <c r="AD2" s="597"/>
      <c r="AE2" s="597" t="s">
        <v>231</v>
      </c>
      <c r="AF2" s="597" t="s">
        <v>232</v>
      </c>
      <c r="AG2" s="599"/>
      <c r="AH2" s="396" t="s">
        <v>233</v>
      </c>
      <c r="AI2" s="397"/>
      <c r="AJ2" s="597">
        <v>51040</v>
      </c>
      <c r="AK2" s="397"/>
      <c r="AL2" s="599"/>
      <c r="AM2" s="599"/>
      <c r="AN2" s="599">
        <v>665</v>
      </c>
      <c r="AO2" s="599"/>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row>
    <row r="3" spans="2:102" s="6" customFormat="1" ht="220.5" customHeight="1" hidden="1" thickBot="1">
      <c r="B3" s="87" t="s">
        <v>165</v>
      </c>
      <c r="C3" s="16" t="s">
        <v>236</v>
      </c>
      <c r="D3" s="16" t="s">
        <v>237</v>
      </c>
      <c r="E3" s="32" t="s">
        <v>238</v>
      </c>
      <c r="F3" s="16" t="s">
        <v>239</v>
      </c>
      <c r="G3" s="16" t="s">
        <v>240</v>
      </c>
      <c r="H3" s="16" t="s">
        <v>241</v>
      </c>
      <c r="I3" s="14" t="s">
        <v>242</v>
      </c>
      <c r="J3" s="432" t="s">
        <v>243</v>
      </c>
      <c r="K3" s="428" t="s">
        <v>246</v>
      </c>
      <c r="L3" s="428" t="s">
        <v>247</v>
      </c>
      <c r="M3" s="4" t="s">
        <v>250</v>
      </c>
      <c r="N3" s="5" t="s">
        <v>251</v>
      </c>
      <c r="O3" s="428" t="s">
        <v>252</v>
      </c>
      <c r="P3" s="428" t="s">
        <v>253</v>
      </c>
      <c r="Q3" s="428" t="s">
        <v>254</v>
      </c>
      <c r="R3" s="429" t="s">
        <v>255</v>
      </c>
      <c r="S3" s="714" t="s">
        <v>262</v>
      </c>
      <c r="T3" s="715" t="s">
        <v>263</v>
      </c>
      <c r="U3" s="715" t="s">
        <v>264</v>
      </c>
      <c r="V3" s="715" t="s">
        <v>265</v>
      </c>
      <c r="W3" s="715" t="s">
        <v>266</v>
      </c>
      <c r="X3" s="716" t="s">
        <v>267</v>
      </c>
      <c r="Y3" s="4" t="s">
        <v>268</v>
      </c>
      <c r="Z3" s="428" t="s">
        <v>269</v>
      </c>
      <c r="AA3" s="428" t="s">
        <v>270</v>
      </c>
      <c r="AB3" s="428" t="s">
        <v>271</v>
      </c>
      <c r="AC3" s="428" t="s">
        <v>272</v>
      </c>
      <c r="AD3" s="429" t="s">
        <v>273</v>
      </c>
      <c r="AE3" s="429" t="s">
        <v>275</v>
      </c>
      <c r="AF3" s="429" t="s">
        <v>277</v>
      </c>
      <c r="AG3" s="428" t="s">
        <v>279</v>
      </c>
      <c r="AH3" s="430" t="s">
        <v>280</v>
      </c>
      <c r="AI3" s="4" t="s">
        <v>281</v>
      </c>
      <c r="AJ3" s="429" t="s">
        <v>282</v>
      </c>
      <c r="AK3" s="4" t="s">
        <v>283</v>
      </c>
      <c r="AL3" s="428" t="s">
        <v>296</v>
      </c>
      <c r="AM3" s="428" t="s">
        <v>297</v>
      </c>
      <c r="AN3" s="428" t="s">
        <v>300</v>
      </c>
      <c r="AO3" s="428" t="s">
        <v>301</v>
      </c>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row>
    <row r="4" spans="2:41" ht="21" customHeight="1">
      <c r="B4" s="86"/>
      <c r="C4" s="418" t="str">
        <f>'Permit Limits'!E5</f>
        <v>TN0060186</v>
      </c>
      <c r="D4" s="418" t="str">
        <f>'Permit Limits'!D10</f>
        <v>External Outfall</v>
      </c>
      <c r="E4" s="419" t="str">
        <f>'Permit Limits'!E10</f>
        <v>001</v>
      </c>
      <c r="F4" s="418">
        <f>'Permit Limits'!H5</f>
        <v>2024</v>
      </c>
      <c r="G4" s="418" t="s">
        <v>327</v>
      </c>
      <c r="H4" s="421">
        <v>1</v>
      </c>
      <c r="I4" s="51">
        <v>0</v>
      </c>
      <c r="J4" s="52">
        <v>0.12173</v>
      </c>
      <c r="K4" s="52">
        <v>0.12173</v>
      </c>
      <c r="L4" s="63"/>
      <c r="M4" s="62"/>
      <c r="N4" s="63"/>
      <c r="O4" s="448" t="str">
        <f aca="true" t="shared" si="0" ref="O4:O32">IF(N4&lt;&gt;0,(8.34*K4*N4),"")</f>
        <v/>
      </c>
      <c r="P4" s="448" t="str">
        <f>IF(M4&lt;&gt;0,(1-N4/M4)*100,"")</f>
        <v/>
      </c>
      <c r="Q4" s="393"/>
      <c r="R4" s="66"/>
      <c r="S4" s="760"/>
      <c r="T4" s="52"/>
      <c r="U4" s="761" t="str">
        <f aca="true" t="shared" si="1" ref="U4:U32">IF(T4&lt;&gt;0,(8.34*K4*T4),"")</f>
        <v/>
      </c>
      <c r="V4" s="761" t="str">
        <f aca="true" t="shared" si="2" ref="V4:V32">IF(S4&lt;&gt;0,(1-T4/S4)*100,"")</f>
        <v/>
      </c>
      <c r="W4" s="399"/>
      <c r="X4" s="719"/>
      <c r="Y4" s="62"/>
      <c r="Z4" s="63"/>
      <c r="AA4" s="448" t="str">
        <f aca="true" t="shared" si="3" ref="AA4:AA32">IF(Z4&lt;&gt;0,(8.34*K4*Z4),"")</f>
        <v/>
      </c>
      <c r="AB4" s="448" t="str">
        <f>IF(Y4&lt;&gt;0,(1-Z4/Y4)*100,"")</f>
        <v/>
      </c>
      <c r="AC4" s="63"/>
      <c r="AD4" s="63"/>
      <c r="AE4" s="65">
        <v>7.4</v>
      </c>
      <c r="AF4" s="65">
        <v>7</v>
      </c>
      <c r="AG4" s="395"/>
      <c r="AH4" s="67">
        <v>0.1</v>
      </c>
      <c r="AI4" s="54"/>
      <c r="AJ4" s="66">
        <v>33.2</v>
      </c>
      <c r="AK4" s="54"/>
      <c r="AL4" s="393"/>
      <c r="AM4" s="450" t="str">
        <f aca="true" t="shared" si="4" ref="AM4:AM32">IF(AL4&lt;&gt;0,(8.34*K4*AL4),"")</f>
        <v/>
      </c>
      <c r="AN4" s="63"/>
      <c r="AO4" s="448" t="str">
        <f aca="true" t="shared" si="5" ref="AO4:AO32">IF(AN4&lt;&gt;0,(8.34*K4*AN4),"")</f>
        <v/>
      </c>
    </row>
    <row r="5" spans="2:41" ht="21" customHeight="1">
      <c r="B5" s="86"/>
      <c r="C5" s="423" t="str">
        <f>C4</f>
        <v>TN0060186</v>
      </c>
      <c r="D5" s="423" t="str">
        <f>D4</f>
        <v>External Outfall</v>
      </c>
      <c r="E5" s="422" t="str">
        <f>E4</f>
        <v>001</v>
      </c>
      <c r="F5" s="423">
        <f>F4</f>
        <v>2024</v>
      </c>
      <c r="G5" s="423" t="s">
        <v>327</v>
      </c>
      <c r="H5" s="424">
        <v>2</v>
      </c>
      <c r="I5" s="102">
        <v>0</v>
      </c>
      <c r="J5" s="108">
        <v>0.13066</v>
      </c>
      <c r="K5" s="108">
        <v>0.13066</v>
      </c>
      <c r="L5" s="103"/>
      <c r="M5" s="114">
        <v>484.2</v>
      </c>
      <c r="N5" s="103">
        <v>7.4</v>
      </c>
      <c r="O5" s="444">
        <f t="shared" si="0"/>
        <v>8.06381256</v>
      </c>
      <c r="P5" s="444">
        <f>IF(M5&lt;&gt;0,(1-N5/M5)*100,"")</f>
        <v>98.47170590665014</v>
      </c>
      <c r="Q5" s="103"/>
      <c r="R5" s="111"/>
      <c r="S5" s="720">
        <v>40</v>
      </c>
      <c r="T5" s="108">
        <v>1.4</v>
      </c>
      <c r="U5" s="721">
        <f t="shared" si="1"/>
        <v>1.52558616</v>
      </c>
      <c r="V5" s="721">
        <f t="shared" si="2"/>
        <v>96.5</v>
      </c>
      <c r="W5" s="108"/>
      <c r="X5" s="722"/>
      <c r="Y5" s="114">
        <v>240</v>
      </c>
      <c r="Z5" s="103">
        <v>7</v>
      </c>
      <c r="AA5" s="444">
        <f t="shared" si="3"/>
        <v>7.6279308</v>
      </c>
      <c r="AB5" s="444">
        <f>IF(Y5&lt;&gt;0,(1-Z5/Y5)*100,"")</f>
        <v>97.08333333333333</v>
      </c>
      <c r="AC5" s="103"/>
      <c r="AD5" s="103"/>
      <c r="AE5" s="111">
        <v>8.5</v>
      </c>
      <c r="AF5" s="111">
        <v>6.6</v>
      </c>
      <c r="AG5" s="55"/>
      <c r="AH5" s="68">
        <v>0.1</v>
      </c>
      <c r="AI5" s="56"/>
      <c r="AJ5" s="111"/>
      <c r="AK5" s="56"/>
      <c r="AL5" s="103"/>
      <c r="AM5" s="444" t="str">
        <f t="shared" si="4"/>
        <v/>
      </c>
      <c r="AN5" s="103"/>
      <c r="AO5" s="444" t="str">
        <f t="shared" si="5"/>
        <v/>
      </c>
    </row>
    <row r="6" spans="2:41" ht="21" customHeight="1">
      <c r="B6" s="86"/>
      <c r="C6" s="423" t="str">
        <f aca="true" t="shared" si="6" ref="C6:C32">C5</f>
        <v>TN0060186</v>
      </c>
      <c r="D6" s="423" t="str">
        <f aca="true" t="shared" si="7" ref="D6:D32">D5</f>
        <v>External Outfall</v>
      </c>
      <c r="E6" s="422" t="str">
        <f aca="true" t="shared" si="8" ref="E6:E32">E5</f>
        <v>001</v>
      </c>
      <c r="F6" s="423">
        <f>F4</f>
        <v>2024</v>
      </c>
      <c r="G6" s="423" t="s">
        <v>327</v>
      </c>
      <c r="H6" s="424">
        <v>3</v>
      </c>
      <c r="I6" s="106"/>
      <c r="J6" s="109">
        <v>0.09618</v>
      </c>
      <c r="K6" s="109">
        <v>0.09618</v>
      </c>
      <c r="L6" s="104"/>
      <c r="M6" s="115"/>
      <c r="N6" s="104"/>
      <c r="O6" s="444" t="str">
        <f t="shared" si="0"/>
        <v/>
      </c>
      <c r="P6" s="444" t="str">
        <f aca="true" t="shared" si="9" ref="P6:P31">IF(M6&lt;&gt;0,(1-N6/M6)*100,"")</f>
        <v/>
      </c>
      <c r="Q6" s="104">
        <v>7.4</v>
      </c>
      <c r="R6" s="112">
        <v>8.1</v>
      </c>
      <c r="S6" s="723"/>
      <c r="T6" s="109"/>
      <c r="U6" s="721" t="str">
        <f t="shared" si="1"/>
        <v/>
      </c>
      <c r="V6" s="721" t="str">
        <f t="shared" si="2"/>
        <v/>
      </c>
      <c r="W6" s="109">
        <v>1.4</v>
      </c>
      <c r="X6" s="724">
        <v>1.526</v>
      </c>
      <c r="Y6" s="115"/>
      <c r="Z6" s="104"/>
      <c r="AA6" s="444" t="str">
        <f t="shared" si="3"/>
        <v/>
      </c>
      <c r="AB6" s="444" t="str">
        <f aca="true" t="shared" si="10" ref="AB6:AB31">IF(Y6&lt;&gt;0,(1-Z6/Y6)*100,"")</f>
        <v/>
      </c>
      <c r="AC6" s="104">
        <v>7</v>
      </c>
      <c r="AD6" s="104">
        <v>7.6</v>
      </c>
      <c r="AE6" s="112"/>
      <c r="AF6" s="112"/>
      <c r="AG6" s="57"/>
      <c r="AH6" s="69"/>
      <c r="AI6" s="58"/>
      <c r="AJ6" s="112"/>
      <c r="AK6" s="58"/>
      <c r="AL6" s="104"/>
      <c r="AM6" s="444" t="str">
        <f t="shared" si="4"/>
        <v/>
      </c>
      <c r="AN6" s="104"/>
      <c r="AO6" s="444" t="str">
        <f t="shared" si="5"/>
        <v/>
      </c>
    </row>
    <row r="7" spans="2:41" ht="21" customHeight="1">
      <c r="B7" s="86"/>
      <c r="C7" s="423" t="str">
        <f t="shared" si="6"/>
        <v>TN0060186</v>
      </c>
      <c r="D7" s="423" t="str">
        <f t="shared" si="7"/>
        <v>External Outfall</v>
      </c>
      <c r="E7" s="422" t="str">
        <f t="shared" si="8"/>
        <v>001</v>
      </c>
      <c r="F7" s="423">
        <f aca="true" t="shared" si="11" ref="F7:F32">F5</f>
        <v>2024</v>
      </c>
      <c r="G7" s="423" t="s">
        <v>327</v>
      </c>
      <c r="H7" s="424">
        <v>4</v>
      </c>
      <c r="I7" s="102"/>
      <c r="J7" s="108">
        <v>0.09618</v>
      </c>
      <c r="K7" s="108">
        <v>0.09618</v>
      </c>
      <c r="L7" s="103"/>
      <c r="M7" s="114"/>
      <c r="N7" s="103"/>
      <c r="O7" s="444" t="str">
        <f t="shared" si="0"/>
        <v/>
      </c>
      <c r="P7" s="444" t="str">
        <f t="shared" si="9"/>
        <v/>
      </c>
      <c r="Q7" s="103"/>
      <c r="R7" s="111"/>
      <c r="S7" s="720"/>
      <c r="T7" s="108"/>
      <c r="U7" s="721" t="str">
        <f t="shared" si="1"/>
        <v/>
      </c>
      <c r="V7" s="721" t="str">
        <f t="shared" si="2"/>
        <v/>
      </c>
      <c r="W7" s="108"/>
      <c r="X7" s="722"/>
      <c r="Y7" s="114"/>
      <c r="Z7" s="103"/>
      <c r="AA7" s="444" t="str">
        <f t="shared" si="3"/>
        <v/>
      </c>
      <c r="AB7" s="444" t="str">
        <f t="shared" si="10"/>
        <v/>
      </c>
      <c r="AC7" s="103"/>
      <c r="AD7" s="103"/>
      <c r="AE7" s="111"/>
      <c r="AF7" s="111"/>
      <c r="AG7" s="55"/>
      <c r="AH7" s="68"/>
      <c r="AI7" s="56"/>
      <c r="AJ7" s="111"/>
      <c r="AK7" s="56"/>
      <c r="AL7" s="103"/>
      <c r="AM7" s="444" t="str">
        <f t="shared" si="4"/>
        <v/>
      </c>
      <c r="AN7" s="103"/>
      <c r="AO7" s="444" t="str">
        <f t="shared" si="5"/>
        <v/>
      </c>
    </row>
    <row r="8" spans="2:41" ht="21" customHeight="1">
      <c r="B8" s="86"/>
      <c r="C8" s="423" t="str">
        <f t="shared" si="6"/>
        <v>TN0060186</v>
      </c>
      <c r="D8" s="423" t="str">
        <f t="shared" si="7"/>
        <v>External Outfall</v>
      </c>
      <c r="E8" s="422" t="str">
        <f t="shared" si="8"/>
        <v>001</v>
      </c>
      <c r="F8" s="423">
        <f t="shared" si="11"/>
        <v>2024</v>
      </c>
      <c r="G8" s="423" t="s">
        <v>327</v>
      </c>
      <c r="H8" s="424">
        <v>5</v>
      </c>
      <c r="I8" s="106">
        <v>0</v>
      </c>
      <c r="J8" s="109">
        <v>0.09618</v>
      </c>
      <c r="K8" s="109">
        <v>0.09618</v>
      </c>
      <c r="L8" s="104"/>
      <c r="M8" s="115"/>
      <c r="N8" s="104"/>
      <c r="O8" s="444" t="str">
        <f t="shared" si="0"/>
        <v/>
      </c>
      <c r="P8" s="444" t="str">
        <f t="shared" si="9"/>
        <v/>
      </c>
      <c r="Q8" s="104"/>
      <c r="R8" s="112"/>
      <c r="S8" s="723"/>
      <c r="T8" s="109"/>
      <c r="U8" s="721" t="str">
        <f t="shared" si="1"/>
        <v/>
      </c>
      <c r="V8" s="721" t="str">
        <f t="shared" si="2"/>
        <v/>
      </c>
      <c r="W8" s="109"/>
      <c r="X8" s="724"/>
      <c r="Y8" s="115"/>
      <c r="Z8" s="104"/>
      <c r="AA8" s="444" t="str">
        <f t="shared" si="3"/>
        <v/>
      </c>
      <c r="AB8" s="444" t="str">
        <f t="shared" si="10"/>
        <v/>
      </c>
      <c r="AC8" s="104"/>
      <c r="AD8" s="104"/>
      <c r="AE8" s="112">
        <v>6.9</v>
      </c>
      <c r="AF8" s="112">
        <v>7</v>
      </c>
      <c r="AG8" s="57"/>
      <c r="AH8" s="69">
        <v>0.1</v>
      </c>
      <c r="AI8" s="58"/>
      <c r="AJ8" s="112">
        <v>22.3</v>
      </c>
      <c r="AK8" s="58"/>
      <c r="AL8" s="104"/>
      <c r="AM8" s="444" t="str">
        <f t="shared" si="4"/>
        <v/>
      </c>
      <c r="AN8" s="104"/>
      <c r="AO8" s="444" t="str">
        <f t="shared" si="5"/>
        <v/>
      </c>
    </row>
    <row r="9" spans="2:41" ht="21" customHeight="1">
      <c r="B9" s="86"/>
      <c r="C9" s="423" t="str">
        <f t="shared" si="6"/>
        <v>TN0060186</v>
      </c>
      <c r="D9" s="423" t="str">
        <f t="shared" si="7"/>
        <v>External Outfall</v>
      </c>
      <c r="E9" s="422" t="str">
        <f t="shared" si="8"/>
        <v>001</v>
      </c>
      <c r="F9" s="423">
        <f t="shared" si="11"/>
        <v>2024</v>
      </c>
      <c r="G9" s="423" t="s">
        <v>327</v>
      </c>
      <c r="H9" s="424">
        <v>6</v>
      </c>
      <c r="I9" s="102">
        <v>0</v>
      </c>
      <c r="J9" s="108">
        <v>0.09298</v>
      </c>
      <c r="K9" s="108">
        <v>0.09298</v>
      </c>
      <c r="L9" s="103"/>
      <c r="M9" s="114"/>
      <c r="N9" s="103"/>
      <c r="O9" s="444" t="str">
        <f t="shared" si="0"/>
        <v/>
      </c>
      <c r="P9" s="444" t="str">
        <f t="shared" si="9"/>
        <v/>
      </c>
      <c r="Q9" s="103"/>
      <c r="R9" s="111"/>
      <c r="S9" s="720"/>
      <c r="T9" s="108"/>
      <c r="U9" s="721" t="str">
        <f t="shared" si="1"/>
        <v/>
      </c>
      <c r="V9" s="721" t="str">
        <f t="shared" si="2"/>
        <v/>
      </c>
      <c r="W9" s="108"/>
      <c r="X9" s="722"/>
      <c r="Y9" s="114"/>
      <c r="Z9" s="103"/>
      <c r="AA9" s="444" t="str">
        <f t="shared" si="3"/>
        <v/>
      </c>
      <c r="AB9" s="444" t="str">
        <f t="shared" si="10"/>
        <v/>
      </c>
      <c r="AC9" s="103"/>
      <c r="AD9" s="103"/>
      <c r="AE9" s="111">
        <v>6.7</v>
      </c>
      <c r="AF9" s="111">
        <v>7.2</v>
      </c>
      <c r="AG9" s="55"/>
      <c r="AH9" s="68">
        <v>0.1</v>
      </c>
      <c r="AI9" s="56"/>
      <c r="AJ9" s="111">
        <v>1</v>
      </c>
      <c r="AK9" s="56"/>
      <c r="AL9" s="103"/>
      <c r="AM9" s="444" t="str">
        <f t="shared" si="4"/>
        <v/>
      </c>
      <c r="AN9" s="103"/>
      <c r="AO9" s="444" t="str">
        <f t="shared" si="5"/>
        <v/>
      </c>
    </row>
    <row r="10" spans="2:41" ht="21" customHeight="1">
      <c r="B10" s="86"/>
      <c r="C10" s="423" t="str">
        <f t="shared" si="6"/>
        <v>TN0060186</v>
      </c>
      <c r="D10" s="423" t="str">
        <f t="shared" si="7"/>
        <v>External Outfall</v>
      </c>
      <c r="E10" s="422" t="str">
        <f t="shared" si="8"/>
        <v>001</v>
      </c>
      <c r="F10" s="423">
        <f t="shared" si="11"/>
        <v>2024</v>
      </c>
      <c r="G10" s="423" t="s">
        <v>327</v>
      </c>
      <c r="H10" s="424">
        <v>7</v>
      </c>
      <c r="I10" s="106">
        <v>0</v>
      </c>
      <c r="J10" s="109">
        <v>0.09697</v>
      </c>
      <c r="K10" s="109">
        <v>0.09697</v>
      </c>
      <c r="L10" s="104"/>
      <c r="M10" s="115">
        <v>154.6</v>
      </c>
      <c r="N10" s="104">
        <v>2.2</v>
      </c>
      <c r="O10" s="444">
        <f t="shared" si="0"/>
        <v>1.77920556</v>
      </c>
      <c r="P10" s="444">
        <f t="shared" si="9"/>
        <v>98.57697283311772</v>
      </c>
      <c r="Q10" s="104"/>
      <c r="R10" s="112"/>
      <c r="S10" s="723">
        <v>41</v>
      </c>
      <c r="T10" s="109">
        <v>0.4</v>
      </c>
      <c r="U10" s="721">
        <f t="shared" si="1"/>
        <v>0.32349192</v>
      </c>
      <c r="V10" s="721">
        <f t="shared" si="2"/>
        <v>99.02439024390245</v>
      </c>
      <c r="W10" s="109"/>
      <c r="X10" s="724"/>
      <c r="Y10" s="115">
        <v>124</v>
      </c>
      <c r="Z10" s="104">
        <v>7</v>
      </c>
      <c r="AA10" s="444">
        <f t="shared" si="3"/>
        <v>5.6611085999999995</v>
      </c>
      <c r="AB10" s="444">
        <f t="shared" si="10"/>
        <v>94.35483870967742</v>
      </c>
      <c r="AC10" s="104"/>
      <c r="AD10" s="104"/>
      <c r="AE10" s="112">
        <v>7.2</v>
      </c>
      <c r="AF10" s="112">
        <v>6.7</v>
      </c>
      <c r="AG10" s="57"/>
      <c r="AH10" s="69">
        <v>0.1</v>
      </c>
      <c r="AI10" s="58"/>
      <c r="AJ10" s="112">
        <v>1</v>
      </c>
      <c r="AK10" s="58"/>
      <c r="AL10" s="104"/>
      <c r="AM10" s="444" t="str">
        <f t="shared" si="4"/>
        <v/>
      </c>
      <c r="AN10" s="104"/>
      <c r="AO10" s="444" t="str">
        <f t="shared" si="5"/>
        <v/>
      </c>
    </row>
    <row r="11" spans="2:41" ht="21" customHeight="1">
      <c r="B11" s="86"/>
      <c r="C11" s="423" t="str">
        <f t="shared" si="6"/>
        <v>TN0060186</v>
      </c>
      <c r="D11" s="423" t="str">
        <f t="shared" si="7"/>
        <v>External Outfall</v>
      </c>
      <c r="E11" s="422" t="str">
        <f t="shared" si="8"/>
        <v>001</v>
      </c>
      <c r="F11" s="423">
        <f t="shared" si="11"/>
        <v>2024</v>
      </c>
      <c r="G11" s="423" t="s">
        <v>327</v>
      </c>
      <c r="H11" s="424">
        <v>8</v>
      </c>
      <c r="I11" s="102">
        <v>0</v>
      </c>
      <c r="J11" s="108">
        <v>0.08132</v>
      </c>
      <c r="K11" s="108">
        <v>0.08132</v>
      </c>
      <c r="L11" s="103"/>
      <c r="M11" s="114"/>
      <c r="N11" s="103"/>
      <c r="O11" s="444" t="str">
        <f t="shared" si="0"/>
        <v/>
      </c>
      <c r="P11" s="444" t="str">
        <f t="shared" si="9"/>
        <v/>
      </c>
      <c r="Q11" s="103"/>
      <c r="R11" s="111"/>
      <c r="S11" s="720"/>
      <c r="T11" s="108"/>
      <c r="U11" s="721" t="str">
        <f t="shared" si="1"/>
        <v/>
      </c>
      <c r="V11" s="721" t="str">
        <f t="shared" si="2"/>
        <v/>
      </c>
      <c r="W11" s="108"/>
      <c r="X11" s="722"/>
      <c r="Y11" s="114"/>
      <c r="Z11" s="103"/>
      <c r="AA11" s="444" t="str">
        <f t="shared" si="3"/>
        <v/>
      </c>
      <c r="AB11" s="444" t="str">
        <f t="shared" si="10"/>
        <v/>
      </c>
      <c r="AC11" s="103"/>
      <c r="AD11" s="103"/>
      <c r="AE11" s="111">
        <v>7.1</v>
      </c>
      <c r="AF11" s="111">
        <v>6.6</v>
      </c>
      <c r="AG11" s="55"/>
      <c r="AH11" s="68">
        <v>0.1</v>
      </c>
      <c r="AI11" s="56"/>
      <c r="AJ11" s="111"/>
      <c r="AK11" s="56"/>
      <c r="AL11" s="103"/>
      <c r="AM11" s="444" t="str">
        <f t="shared" si="4"/>
        <v/>
      </c>
      <c r="AN11" s="103"/>
      <c r="AO11" s="444" t="str">
        <f t="shared" si="5"/>
        <v/>
      </c>
    </row>
    <row r="12" spans="2:41" ht="21" customHeight="1">
      <c r="B12" s="86"/>
      <c r="C12" s="423" t="str">
        <f t="shared" si="6"/>
        <v>TN0060186</v>
      </c>
      <c r="D12" s="423" t="str">
        <f t="shared" si="7"/>
        <v>External Outfall</v>
      </c>
      <c r="E12" s="422" t="str">
        <f t="shared" si="8"/>
        <v>001</v>
      </c>
      <c r="F12" s="423">
        <f t="shared" si="11"/>
        <v>2024</v>
      </c>
      <c r="G12" s="423" t="s">
        <v>327</v>
      </c>
      <c r="H12" s="424">
        <v>9</v>
      </c>
      <c r="I12" s="106">
        <v>0.1</v>
      </c>
      <c r="J12" s="109">
        <v>0.09716</v>
      </c>
      <c r="K12" s="109">
        <v>0.09716</v>
      </c>
      <c r="L12" s="104"/>
      <c r="M12" s="115"/>
      <c r="N12" s="104"/>
      <c r="O12" s="444" t="str">
        <f t="shared" si="0"/>
        <v/>
      </c>
      <c r="P12" s="444" t="str">
        <f t="shared" si="9"/>
        <v/>
      </c>
      <c r="Q12" s="104"/>
      <c r="R12" s="112"/>
      <c r="S12" s="723"/>
      <c r="T12" s="109"/>
      <c r="U12" s="721" t="str">
        <f t="shared" si="1"/>
        <v/>
      </c>
      <c r="V12" s="721" t="str">
        <f t="shared" si="2"/>
        <v/>
      </c>
      <c r="W12" s="109"/>
      <c r="X12" s="724"/>
      <c r="Y12" s="115"/>
      <c r="Z12" s="104"/>
      <c r="AA12" s="444" t="str">
        <f t="shared" si="3"/>
        <v/>
      </c>
      <c r="AB12" s="444" t="str">
        <f t="shared" si="10"/>
        <v/>
      </c>
      <c r="AC12" s="104"/>
      <c r="AD12" s="104"/>
      <c r="AE12" s="112">
        <v>6.8</v>
      </c>
      <c r="AF12" s="112">
        <v>6.6</v>
      </c>
      <c r="AG12" s="57"/>
      <c r="AH12" s="69">
        <v>0.1</v>
      </c>
      <c r="AI12" s="58"/>
      <c r="AJ12" s="112"/>
      <c r="AK12" s="58"/>
      <c r="AL12" s="104"/>
      <c r="AM12" s="444" t="str">
        <f t="shared" si="4"/>
        <v/>
      </c>
      <c r="AN12" s="104"/>
      <c r="AO12" s="444" t="str">
        <f t="shared" si="5"/>
        <v/>
      </c>
    </row>
    <row r="13" spans="2:41" ht="21" customHeight="1">
      <c r="B13" s="86"/>
      <c r="C13" s="423" t="str">
        <f t="shared" si="6"/>
        <v>TN0060186</v>
      </c>
      <c r="D13" s="423" t="str">
        <f t="shared" si="7"/>
        <v>External Outfall</v>
      </c>
      <c r="E13" s="422" t="str">
        <f t="shared" si="8"/>
        <v>001</v>
      </c>
      <c r="F13" s="423">
        <f t="shared" si="11"/>
        <v>2024</v>
      </c>
      <c r="G13" s="423" t="s">
        <v>327</v>
      </c>
      <c r="H13" s="424">
        <v>10</v>
      </c>
      <c r="I13" s="102"/>
      <c r="J13" s="108">
        <v>0.23244</v>
      </c>
      <c r="K13" s="108">
        <v>0.23244</v>
      </c>
      <c r="L13" s="103"/>
      <c r="M13" s="114"/>
      <c r="N13" s="103"/>
      <c r="O13" s="444" t="str">
        <f t="shared" si="0"/>
        <v/>
      </c>
      <c r="P13" s="444" t="str">
        <f t="shared" si="9"/>
        <v/>
      </c>
      <c r="Q13" s="103">
        <v>2.2</v>
      </c>
      <c r="R13" s="111">
        <v>1.8</v>
      </c>
      <c r="S13" s="720"/>
      <c r="T13" s="108"/>
      <c r="U13" s="721" t="str">
        <f t="shared" si="1"/>
        <v/>
      </c>
      <c r="V13" s="721" t="str">
        <f t="shared" si="2"/>
        <v/>
      </c>
      <c r="W13" s="108">
        <v>0.4</v>
      </c>
      <c r="X13" s="722">
        <v>0.323</v>
      </c>
      <c r="Y13" s="114"/>
      <c r="Z13" s="103"/>
      <c r="AA13" s="444" t="str">
        <f t="shared" si="3"/>
        <v/>
      </c>
      <c r="AB13" s="444" t="str">
        <f t="shared" si="10"/>
        <v/>
      </c>
      <c r="AC13" s="103">
        <v>7</v>
      </c>
      <c r="AD13" s="103">
        <v>5.7</v>
      </c>
      <c r="AE13" s="111"/>
      <c r="AF13" s="111"/>
      <c r="AG13" s="55"/>
      <c r="AH13" s="68"/>
      <c r="AI13" s="56"/>
      <c r="AJ13" s="111"/>
      <c r="AK13" s="56"/>
      <c r="AL13" s="103"/>
      <c r="AM13" s="444" t="str">
        <f t="shared" si="4"/>
        <v/>
      </c>
      <c r="AN13" s="103"/>
      <c r="AO13" s="444" t="str">
        <f t="shared" si="5"/>
        <v/>
      </c>
    </row>
    <row r="14" spans="2:41" ht="21" customHeight="1">
      <c r="B14" s="86"/>
      <c r="C14" s="423" t="str">
        <f t="shared" si="6"/>
        <v>TN0060186</v>
      </c>
      <c r="D14" s="423" t="str">
        <f t="shared" si="7"/>
        <v>External Outfall</v>
      </c>
      <c r="E14" s="422" t="str">
        <f t="shared" si="8"/>
        <v>001</v>
      </c>
      <c r="F14" s="423">
        <f t="shared" si="11"/>
        <v>2024</v>
      </c>
      <c r="G14" s="423" t="s">
        <v>327</v>
      </c>
      <c r="H14" s="424">
        <v>11</v>
      </c>
      <c r="I14" s="106"/>
      <c r="J14" s="109">
        <v>0.23244</v>
      </c>
      <c r="K14" s="109">
        <v>0.23244</v>
      </c>
      <c r="L14" s="104"/>
      <c r="M14" s="72"/>
      <c r="N14" s="73"/>
      <c r="O14" s="444" t="str">
        <f t="shared" si="0"/>
        <v/>
      </c>
      <c r="P14" s="444" t="str">
        <f t="shared" si="9"/>
        <v/>
      </c>
      <c r="Q14" s="104"/>
      <c r="R14" s="112"/>
      <c r="S14" s="725"/>
      <c r="T14" s="726"/>
      <c r="U14" s="721" t="str">
        <f t="shared" si="1"/>
        <v/>
      </c>
      <c r="V14" s="721" t="str">
        <f t="shared" si="2"/>
        <v/>
      </c>
      <c r="W14" s="109"/>
      <c r="X14" s="724"/>
      <c r="Y14" s="72"/>
      <c r="Z14" s="73"/>
      <c r="AA14" s="444" t="str">
        <f t="shared" si="3"/>
        <v/>
      </c>
      <c r="AB14" s="444" t="str">
        <f t="shared" si="10"/>
        <v/>
      </c>
      <c r="AC14" s="73"/>
      <c r="AD14" s="73"/>
      <c r="AE14" s="112"/>
      <c r="AF14" s="112"/>
      <c r="AG14" s="57"/>
      <c r="AH14" s="69"/>
      <c r="AI14" s="58"/>
      <c r="AJ14" s="112"/>
      <c r="AK14" s="58"/>
      <c r="AL14" s="73"/>
      <c r="AM14" s="444" t="str">
        <f t="shared" si="4"/>
        <v/>
      </c>
      <c r="AN14" s="73"/>
      <c r="AO14" s="444" t="str">
        <f t="shared" si="5"/>
        <v/>
      </c>
    </row>
    <row r="15" spans="2:41" ht="21" customHeight="1">
      <c r="B15" s="86"/>
      <c r="C15" s="423" t="str">
        <f t="shared" si="6"/>
        <v>TN0060186</v>
      </c>
      <c r="D15" s="423" t="str">
        <f t="shared" si="7"/>
        <v>External Outfall</v>
      </c>
      <c r="E15" s="422" t="str">
        <f t="shared" si="8"/>
        <v>001</v>
      </c>
      <c r="F15" s="423">
        <f t="shared" si="11"/>
        <v>2024</v>
      </c>
      <c r="G15" s="423" t="s">
        <v>327</v>
      </c>
      <c r="H15" s="424">
        <v>12</v>
      </c>
      <c r="I15" s="102">
        <v>2.2</v>
      </c>
      <c r="J15" s="108">
        <v>0.23244</v>
      </c>
      <c r="K15" s="108">
        <v>0.23244</v>
      </c>
      <c r="L15" s="103"/>
      <c r="M15" s="114"/>
      <c r="N15" s="103"/>
      <c r="O15" s="444" t="str">
        <f t="shared" si="0"/>
        <v/>
      </c>
      <c r="P15" s="444" t="str">
        <f t="shared" si="9"/>
        <v/>
      </c>
      <c r="Q15" s="103"/>
      <c r="R15" s="111"/>
      <c r="S15" s="720"/>
      <c r="T15" s="108"/>
      <c r="U15" s="721" t="str">
        <f t="shared" si="1"/>
        <v/>
      </c>
      <c r="V15" s="721" t="str">
        <f t="shared" si="2"/>
        <v/>
      </c>
      <c r="W15" s="108"/>
      <c r="X15" s="722"/>
      <c r="Y15" s="114"/>
      <c r="Z15" s="103"/>
      <c r="AA15" s="444" t="str">
        <f t="shared" si="3"/>
        <v/>
      </c>
      <c r="AB15" s="444" t="str">
        <f t="shared" si="10"/>
        <v/>
      </c>
      <c r="AC15" s="103"/>
      <c r="AD15" s="103"/>
      <c r="AE15" s="111">
        <v>7.1</v>
      </c>
      <c r="AF15" s="111">
        <v>6.6</v>
      </c>
      <c r="AG15" s="55"/>
      <c r="AH15" s="68">
        <v>0.1</v>
      </c>
      <c r="AI15" s="56"/>
      <c r="AJ15" s="111">
        <v>1</v>
      </c>
      <c r="AK15" s="56"/>
      <c r="AL15" s="103"/>
      <c r="AM15" s="444" t="str">
        <f t="shared" si="4"/>
        <v/>
      </c>
      <c r="AN15" s="103"/>
      <c r="AO15" s="444" t="str">
        <f t="shared" si="5"/>
        <v/>
      </c>
    </row>
    <row r="16" spans="2:41" ht="21" customHeight="1">
      <c r="B16" s="86"/>
      <c r="C16" s="423" t="str">
        <f t="shared" si="6"/>
        <v>TN0060186</v>
      </c>
      <c r="D16" s="423" t="str">
        <f t="shared" si="7"/>
        <v>External Outfall</v>
      </c>
      <c r="E16" s="422" t="str">
        <f t="shared" si="8"/>
        <v>001</v>
      </c>
      <c r="F16" s="423">
        <f t="shared" si="11"/>
        <v>2024</v>
      </c>
      <c r="G16" s="423" t="s">
        <v>327</v>
      </c>
      <c r="H16" s="424">
        <v>13</v>
      </c>
      <c r="I16" s="106">
        <v>1.1</v>
      </c>
      <c r="J16" s="109">
        <v>0.3211</v>
      </c>
      <c r="K16" s="109">
        <v>0.3211</v>
      </c>
      <c r="L16" s="104"/>
      <c r="M16" s="72"/>
      <c r="N16" s="73"/>
      <c r="O16" s="444" t="str">
        <f t="shared" si="0"/>
        <v/>
      </c>
      <c r="P16" s="444" t="str">
        <f t="shared" si="9"/>
        <v/>
      </c>
      <c r="Q16" s="104"/>
      <c r="R16" s="112"/>
      <c r="S16" s="725"/>
      <c r="T16" s="726"/>
      <c r="U16" s="721" t="str">
        <f t="shared" si="1"/>
        <v/>
      </c>
      <c r="V16" s="721" t="str">
        <f t="shared" si="2"/>
        <v/>
      </c>
      <c r="W16" s="109"/>
      <c r="X16" s="724"/>
      <c r="Y16" s="72"/>
      <c r="Z16" s="73"/>
      <c r="AA16" s="444" t="str">
        <f t="shared" si="3"/>
        <v/>
      </c>
      <c r="AB16" s="444" t="str">
        <f t="shared" si="10"/>
        <v/>
      </c>
      <c r="AC16" s="73"/>
      <c r="AD16" s="73"/>
      <c r="AE16" s="74">
        <v>8.9</v>
      </c>
      <c r="AF16" s="74">
        <v>6.7</v>
      </c>
      <c r="AG16" s="75"/>
      <c r="AH16" s="33">
        <v>0.1</v>
      </c>
      <c r="AI16" s="76"/>
      <c r="AJ16" s="74">
        <v>1</v>
      </c>
      <c r="AK16" s="76"/>
      <c r="AL16" s="73"/>
      <c r="AM16" s="444" t="str">
        <f t="shared" si="4"/>
        <v/>
      </c>
      <c r="AN16" s="73"/>
      <c r="AO16" s="444" t="str">
        <f t="shared" si="5"/>
        <v/>
      </c>
    </row>
    <row r="17" spans="2:41" ht="21" customHeight="1">
      <c r="B17" s="86"/>
      <c r="C17" s="423" t="str">
        <f t="shared" si="6"/>
        <v>TN0060186</v>
      </c>
      <c r="D17" s="423" t="str">
        <f t="shared" si="7"/>
        <v>External Outfall</v>
      </c>
      <c r="E17" s="422" t="str">
        <f t="shared" si="8"/>
        <v>001</v>
      </c>
      <c r="F17" s="423">
        <f t="shared" si="11"/>
        <v>2024</v>
      </c>
      <c r="G17" s="423" t="s">
        <v>327</v>
      </c>
      <c r="H17" s="424">
        <v>14</v>
      </c>
      <c r="I17" s="102">
        <v>0</v>
      </c>
      <c r="J17" s="108">
        <v>0.23813</v>
      </c>
      <c r="K17" s="108">
        <v>0.23813</v>
      </c>
      <c r="L17" s="103"/>
      <c r="M17" s="114"/>
      <c r="N17" s="103"/>
      <c r="O17" s="444" t="str">
        <f t="shared" si="0"/>
        <v/>
      </c>
      <c r="P17" s="444" t="str">
        <f t="shared" si="9"/>
        <v/>
      </c>
      <c r="Q17" s="103"/>
      <c r="R17" s="111"/>
      <c r="S17" s="720"/>
      <c r="T17" s="108"/>
      <c r="U17" s="721" t="str">
        <f t="shared" si="1"/>
        <v/>
      </c>
      <c r="V17" s="721" t="str">
        <f t="shared" si="2"/>
        <v/>
      </c>
      <c r="W17" s="108"/>
      <c r="X17" s="722"/>
      <c r="Y17" s="114"/>
      <c r="Z17" s="103"/>
      <c r="AA17" s="444" t="str">
        <f t="shared" si="3"/>
        <v/>
      </c>
      <c r="AB17" s="444" t="str">
        <f t="shared" si="10"/>
        <v/>
      </c>
      <c r="AC17" s="103"/>
      <c r="AD17" s="103"/>
      <c r="AE17" s="111">
        <v>7.3</v>
      </c>
      <c r="AF17" s="111">
        <v>6.7</v>
      </c>
      <c r="AG17" s="55"/>
      <c r="AH17" s="68">
        <v>0.1</v>
      </c>
      <c r="AI17" s="56"/>
      <c r="AJ17" s="111">
        <v>1</v>
      </c>
      <c r="AK17" s="56"/>
      <c r="AL17" s="103"/>
      <c r="AM17" s="444" t="str">
        <f t="shared" si="4"/>
        <v/>
      </c>
      <c r="AN17" s="103"/>
      <c r="AO17" s="444" t="str">
        <f t="shared" si="5"/>
        <v/>
      </c>
    </row>
    <row r="18" spans="2:41" ht="21" customHeight="1">
      <c r="B18" s="86"/>
      <c r="C18" s="423" t="str">
        <f t="shared" si="6"/>
        <v>TN0060186</v>
      </c>
      <c r="D18" s="423" t="str">
        <f t="shared" si="7"/>
        <v>External Outfall</v>
      </c>
      <c r="E18" s="422" t="str">
        <f t="shared" si="8"/>
        <v>001</v>
      </c>
      <c r="F18" s="423">
        <f t="shared" si="11"/>
        <v>2024</v>
      </c>
      <c r="G18" s="423" t="s">
        <v>327</v>
      </c>
      <c r="H18" s="424">
        <v>15</v>
      </c>
      <c r="I18" s="106">
        <v>0</v>
      </c>
      <c r="J18" s="109">
        <v>0.14667</v>
      </c>
      <c r="K18" s="109">
        <v>0.14667</v>
      </c>
      <c r="L18" s="104"/>
      <c r="M18" s="115">
        <v>140.8</v>
      </c>
      <c r="N18" s="104">
        <v>1.7</v>
      </c>
      <c r="O18" s="444">
        <f t="shared" si="0"/>
        <v>2.0794872599999996</v>
      </c>
      <c r="P18" s="444">
        <f t="shared" si="9"/>
        <v>98.79261363636364</v>
      </c>
      <c r="Q18" s="104"/>
      <c r="R18" s="112"/>
      <c r="S18" s="723">
        <v>24</v>
      </c>
      <c r="T18" s="109">
        <v>0.3</v>
      </c>
      <c r="U18" s="721">
        <f t="shared" si="1"/>
        <v>0.36696833999999995</v>
      </c>
      <c r="V18" s="721">
        <f t="shared" si="2"/>
        <v>98.75</v>
      </c>
      <c r="W18" s="109"/>
      <c r="X18" s="724"/>
      <c r="Y18" s="115">
        <v>96</v>
      </c>
      <c r="Z18" s="104">
        <v>2</v>
      </c>
      <c r="AA18" s="444">
        <f t="shared" si="3"/>
        <v>2.4464555999999997</v>
      </c>
      <c r="AB18" s="444">
        <f t="shared" si="10"/>
        <v>97.91666666666666</v>
      </c>
      <c r="AC18" s="104"/>
      <c r="AD18" s="104"/>
      <c r="AE18" s="112">
        <v>6.9</v>
      </c>
      <c r="AF18" s="112">
        <v>6.6</v>
      </c>
      <c r="AG18" s="57"/>
      <c r="AH18" s="69">
        <v>0.1</v>
      </c>
      <c r="AI18" s="58"/>
      <c r="AJ18" s="112"/>
      <c r="AK18" s="58"/>
      <c r="AL18" s="104"/>
      <c r="AM18" s="444" t="str">
        <f t="shared" si="4"/>
        <v/>
      </c>
      <c r="AN18" s="104"/>
      <c r="AO18" s="444" t="str">
        <f t="shared" si="5"/>
        <v/>
      </c>
    </row>
    <row r="19" spans="2:41" ht="21" customHeight="1">
      <c r="B19" s="86"/>
      <c r="C19" s="423" t="str">
        <f t="shared" si="6"/>
        <v>TN0060186</v>
      </c>
      <c r="D19" s="423" t="str">
        <f t="shared" si="7"/>
        <v>External Outfall</v>
      </c>
      <c r="E19" s="422" t="str">
        <f t="shared" si="8"/>
        <v>001</v>
      </c>
      <c r="F19" s="423">
        <f t="shared" si="11"/>
        <v>2024</v>
      </c>
      <c r="G19" s="423" t="s">
        <v>327</v>
      </c>
      <c r="H19" s="424">
        <v>16</v>
      </c>
      <c r="I19" s="102">
        <v>0</v>
      </c>
      <c r="J19" s="108">
        <v>0.12146</v>
      </c>
      <c r="K19" s="108">
        <v>0.12146</v>
      </c>
      <c r="L19" s="103"/>
      <c r="M19" s="114"/>
      <c r="N19" s="103"/>
      <c r="O19" s="444" t="str">
        <f t="shared" si="0"/>
        <v/>
      </c>
      <c r="P19" s="444" t="str">
        <f t="shared" si="9"/>
        <v/>
      </c>
      <c r="Q19" s="103"/>
      <c r="R19" s="111"/>
      <c r="S19" s="720"/>
      <c r="T19" s="108"/>
      <c r="U19" s="721" t="str">
        <f t="shared" si="1"/>
        <v/>
      </c>
      <c r="V19" s="721" t="str">
        <f t="shared" si="2"/>
        <v/>
      </c>
      <c r="W19" s="108"/>
      <c r="X19" s="722"/>
      <c r="Y19" s="114"/>
      <c r="Z19" s="103"/>
      <c r="AA19" s="444" t="str">
        <f t="shared" si="3"/>
        <v/>
      </c>
      <c r="AB19" s="444" t="str">
        <f t="shared" si="10"/>
        <v/>
      </c>
      <c r="AC19" s="103"/>
      <c r="AD19" s="103"/>
      <c r="AE19" s="111">
        <v>7.6</v>
      </c>
      <c r="AF19" s="111">
        <v>6.6</v>
      </c>
      <c r="AG19" s="55"/>
      <c r="AH19" s="68">
        <v>0.1</v>
      </c>
      <c r="AI19" s="56"/>
      <c r="AJ19" s="111"/>
      <c r="AK19" s="56"/>
      <c r="AL19" s="103"/>
      <c r="AM19" s="444" t="str">
        <f t="shared" si="4"/>
        <v/>
      </c>
      <c r="AN19" s="103"/>
      <c r="AO19" s="444" t="str">
        <f t="shared" si="5"/>
        <v/>
      </c>
    </row>
    <row r="20" spans="2:41" ht="21" customHeight="1">
      <c r="B20" s="86"/>
      <c r="C20" s="423" t="str">
        <f t="shared" si="6"/>
        <v>TN0060186</v>
      </c>
      <c r="D20" s="423" t="str">
        <f t="shared" si="7"/>
        <v>External Outfall</v>
      </c>
      <c r="E20" s="422" t="str">
        <f t="shared" si="8"/>
        <v>001</v>
      </c>
      <c r="F20" s="423">
        <f t="shared" si="11"/>
        <v>2024</v>
      </c>
      <c r="G20" s="423" t="s">
        <v>327</v>
      </c>
      <c r="H20" s="424">
        <v>17</v>
      </c>
      <c r="I20" s="106"/>
      <c r="J20" s="109">
        <v>0.1226</v>
      </c>
      <c r="K20" s="109">
        <v>0.1226</v>
      </c>
      <c r="L20" s="104"/>
      <c r="M20" s="115"/>
      <c r="N20" s="104"/>
      <c r="O20" s="444" t="str">
        <f t="shared" si="0"/>
        <v/>
      </c>
      <c r="P20" s="444" t="str">
        <f t="shared" si="9"/>
        <v/>
      </c>
      <c r="Q20" s="104">
        <v>1.7</v>
      </c>
      <c r="R20" s="112">
        <v>2.1</v>
      </c>
      <c r="S20" s="723"/>
      <c r="T20" s="109"/>
      <c r="U20" s="721" t="str">
        <f t="shared" si="1"/>
        <v/>
      </c>
      <c r="V20" s="721" t="str">
        <f t="shared" si="2"/>
        <v/>
      </c>
      <c r="W20" s="109">
        <v>0.3</v>
      </c>
      <c r="X20" s="724">
        <v>0.367</v>
      </c>
      <c r="Y20" s="115"/>
      <c r="Z20" s="104"/>
      <c r="AA20" s="444" t="str">
        <f t="shared" si="3"/>
        <v/>
      </c>
      <c r="AB20" s="444" t="str">
        <f t="shared" si="10"/>
        <v/>
      </c>
      <c r="AC20" s="104">
        <v>2</v>
      </c>
      <c r="AD20" s="104">
        <v>2.4</v>
      </c>
      <c r="AE20" s="112"/>
      <c r="AF20" s="112"/>
      <c r="AG20" s="57"/>
      <c r="AH20" s="69"/>
      <c r="AI20" s="58"/>
      <c r="AJ20" s="112"/>
      <c r="AK20" s="58"/>
      <c r="AL20" s="104"/>
      <c r="AM20" s="444" t="str">
        <f t="shared" si="4"/>
        <v/>
      </c>
      <c r="AN20" s="104"/>
      <c r="AO20" s="444" t="str">
        <f t="shared" si="5"/>
        <v/>
      </c>
    </row>
    <row r="21" spans="2:41" ht="21" customHeight="1">
      <c r="B21" s="86"/>
      <c r="C21" s="423" t="str">
        <f t="shared" si="6"/>
        <v>TN0060186</v>
      </c>
      <c r="D21" s="423" t="str">
        <f t="shared" si="7"/>
        <v>External Outfall</v>
      </c>
      <c r="E21" s="422" t="str">
        <f t="shared" si="8"/>
        <v>001</v>
      </c>
      <c r="F21" s="423">
        <f t="shared" si="11"/>
        <v>2024</v>
      </c>
      <c r="G21" s="423" t="s">
        <v>327</v>
      </c>
      <c r="H21" s="424">
        <v>18</v>
      </c>
      <c r="I21" s="102"/>
      <c r="J21" s="108">
        <v>0.1226</v>
      </c>
      <c r="K21" s="108">
        <v>0.1226</v>
      </c>
      <c r="L21" s="103"/>
      <c r="M21" s="114"/>
      <c r="N21" s="103"/>
      <c r="O21" s="444" t="str">
        <f t="shared" si="0"/>
        <v/>
      </c>
      <c r="P21" s="444" t="str">
        <f t="shared" si="9"/>
        <v/>
      </c>
      <c r="Q21" s="103"/>
      <c r="R21" s="111"/>
      <c r="S21" s="720"/>
      <c r="T21" s="108"/>
      <c r="U21" s="721" t="str">
        <f t="shared" si="1"/>
        <v/>
      </c>
      <c r="V21" s="721" t="str">
        <f t="shared" si="2"/>
        <v/>
      </c>
      <c r="W21" s="108"/>
      <c r="X21" s="722"/>
      <c r="Y21" s="114"/>
      <c r="Z21" s="103"/>
      <c r="AA21" s="444" t="str">
        <f t="shared" si="3"/>
        <v/>
      </c>
      <c r="AB21" s="444" t="str">
        <f t="shared" si="10"/>
        <v/>
      </c>
      <c r="AC21" s="103"/>
      <c r="AD21" s="103"/>
      <c r="AE21" s="111"/>
      <c r="AF21" s="111"/>
      <c r="AG21" s="55"/>
      <c r="AH21" s="68"/>
      <c r="AI21" s="56"/>
      <c r="AJ21" s="111"/>
      <c r="AK21" s="56"/>
      <c r="AL21" s="103"/>
      <c r="AM21" s="444" t="str">
        <f t="shared" si="4"/>
        <v/>
      </c>
      <c r="AN21" s="103"/>
      <c r="AO21" s="444" t="str">
        <f t="shared" si="5"/>
        <v/>
      </c>
    </row>
    <row r="22" spans="2:41" ht="21" customHeight="1">
      <c r="B22" s="86"/>
      <c r="C22" s="423" t="str">
        <f t="shared" si="6"/>
        <v>TN0060186</v>
      </c>
      <c r="D22" s="423" t="str">
        <f t="shared" si="7"/>
        <v>External Outfall</v>
      </c>
      <c r="E22" s="422" t="str">
        <f t="shared" si="8"/>
        <v>001</v>
      </c>
      <c r="F22" s="423">
        <f t="shared" si="11"/>
        <v>2024</v>
      </c>
      <c r="G22" s="423" t="s">
        <v>327</v>
      </c>
      <c r="H22" s="424">
        <v>19</v>
      </c>
      <c r="I22" s="106">
        <v>0.4</v>
      </c>
      <c r="J22" s="109">
        <v>0.1226</v>
      </c>
      <c r="K22" s="109">
        <v>0.1226</v>
      </c>
      <c r="L22" s="104"/>
      <c r="M22" s="72"/>
      <c r="N22" s="73"/>
      <c r="O22" s="444" t="str">
        <f t="shared" si="0"/>
        <v/>
      </c>
      <c r="P22" s="444" t="str">
        <f t="shared" si="9"/>
        <v/>
      </c>
      <c r="Q22" s="104"/>
      <c r="R22" s="112"/>
      <c r="S22" s="725"/>
      <c r="T22" s="726"/>
      <c r="U22" s="721" t="str">
        <f t="shared" si="1"/>
        <v/>
      </c>
      <c r="V22" s="721" t="str">
        <f t="shared" si="2"/>
        <v/>
      </c>
      <c r="W22" s="109"/>
      <c r="X22" s="724"/>
      <c r="Y22" s="72"/>
      <c r="Z22" s="73"/>
      <c r="AA22" s="444" t="str">
        <f t="shared" si="3"/>
        <v/>
      </c>
      <c r="AB22" s="444" t="str">
        <f t="shared" si="10"/>
        <v/>
      </c>
      <c r="AC22" s="73"/>
      <c r="AD22" s="73"/>
      <c r="AE22" s="112">
        <v>9.2</v>
      </c>
      <c r="AF22" s="112">
        <v>6.7</v>
      </c>
      <c r="AG22" s="57"/>
      <c r="AH22" s="69">
        <v>0.1</v>
      </c>
      <c r="AI22" s="58"/>
      <c r="AJ22" s="112">
        <v>2</v>
      </c>
      <c r="AK22" s="58"/>
      <c r="AL22" s="73"/>
      <c r="AM22" s="444" t="str">
        <f t="shared" si="4"/>
        <v/>
      </c>
      <c r="AN22" s="73"/>
      <c r="AO22" s="444" t="str">
        <f t="shared" si="5"/>
        <v/>
      </c>
    </row>
    <row r="23" spans="2:41" ht="21" customHeight="1">
      <c r="B23" s="86"/>
      <c r="C23" s="423" t="str">
        <f t="shared" si="6"/>
        <v>TN0060186</v>
      </c>
      <c r="D23" s="423" t="str">
        <f t="shared" si="7"/>
        <v>External Outfall</v>
      </c>
      <c r="E23" s="422" t="str">
        <f t="shared" si="8"/>
        <v>001</v>
      </c>
      <c r="F23" s="423">
        <f t="shared" si="11"/>
        <v>2024</v>
      </c>
      <c r="G23" s="423" t="s">
        <v>327</v>
      </c>
      <c r="H23" s="424">
        <v>20</v>
      </c>
      <c r="I23" s="102">
        <v>0</v>
      </c>
      <c r="J23" s="108">
        <v>0.10304</v>
      </c>
      <c r="K23" s="108">
        <v>0.10304</v>
      </c>
      <c r="L23" s="103"/>
      <c r="M23" s="114"/>
      <c r="N23" s="103"/>
      <c r="O23" s="444" t="str">
        <f t="shared" si="0"/>
        <v/>
      </c>
      <c r="P23" s="444" t="str">
        <f t="shared" si="9"/>
        <v/>
      </c>
      <c r="Q23" s="103"/>
      <c r="R23" s="111"/>
      <c r="S23" s="720"/>
      <c r="T23" s="108"/>
      <c r="U23" s="721" t="str">
        <f t="shared" si="1"/>
        <v/>
      </c>
      <c r="V23" s="721" t="str">
        <f t="shared" si="2"/>
        <v/>
      </c>
      <c r="W23" s="108"/>
      <c r="X23" s="722"/>
      <c r="Y23" s="114"/>
      <c r="Z23" s="103"/>
      <c r="AA23" s="444" t="str">
        <f t="shared" si="3"/>
        <v/>
      </c>
      <c r="AB23" s="444" t="str">
        <f t="shared" si="10"/>
        <v/>
      </c>
      <c r="AC23" s="103"/>
      <c r="AD23" s="103"/>
      <c r="AE23" s="111">
        <v>7</v>
      </c>
      <c r="AF23" s="111">
        <v>6.6</v>
      </c>
      <c r="AG23" s="55"/>
      <c r="AH23" s="68">
        <v>0.1</v>
      </c>
      <c r="AI23" s="56"/>
      <c r="AJ23" s="111">
        <v>1</v>
      </c>
      <c r="AK23" s="56"/>
      <c r="AL23" s="103"/>
      <c r="AM23" s="444" t="str">
        <f t="shared" si="4"/>
        <v/>
      </c>
      <c r="AN23" s="103"/>
      <c r="AO23" s="444" t="str">
        <f t="shared" si="5"/>
        <v/>
      </c>
    </row>
    <row r="24" spans="2:41" ht="21" customHeight="1">
      <c r="B24" s="86"/>
      <c r="C24" s="423" t="str">
        <f t="shared" si="6"/>
        <v>TN0060186</v>
      </c>
      <c r="D24" s="423" t="str">
        <f t="shared" si="7"/>
        <v>External Outfall</v>
      </c>
      <c r="E24" s="422" t="str">
        <f t="shared" si="8"/>
        <v>001</v>
      </c>
      <c r="F24" s="423">
        <f t="shared" si="11"/>
        <v>2024</v>
      </c>
      <c r="G24" s="423" t="s">
        <v>327</v>
      </c>
      <c r="H24" s="424">
        <v>21</v>
      </c>
      <c r="I24" s="106">
        <v>0</v>
      </c>
      <c r="J24" s="109">
        <v>0.09821</v>
      </c>
      <c r="K24" s="109">
        <v>0.09821</v>
      </c>
      <c r="L24" s="104"/>
      <c r="M24" s="72"/>
      <c r="N24" s="73"/>
      <c r="O24" s="444" t="str">
        <f t="shared" si="0"/>
        <v/>
      </c>
      <c r="P24" s="444" t="str">
        <f t="shared" si="9"/>
        <v/>
      </c>
      <c r="Q24" s="104"/>
      <c r="R24" s="112"/>
      <c r="S24" s="725"/>
      <c r="T24" s="726"/>
      <c r="U24" s="721" t="str">
        <f t="shared" si="1"/>
        <v/>
      </c>
      <c r="V24" s="721" t="str">
        <f t="shared" si="2"/>
        <v/>
      </c>
      <c r="W24" s="109"/>
      <c r="X24" s="724"/>
      <c r="Y24" s="72"/>
      <c r="Z24" s="73"/>
      <c r="AA24" s="444" t="str">
        <f t="shared" si="3"/>
        <v/>
      </c>
      <c r="AB24" s="444" t="str">
        <f t="shared" si="10"/>
        <v/>
      </c>
      <c r="AC24" s="73"/>
      <c r="AD24" s="73"/>
      <c r="AE24" s="112">
        <v>7</v>
      </c>
      <c r="AF24" s="112">
        <v>6.4</v>
      </c>
      <c r="AG24" s="57"/>
      <c r="AH24" s="69">
        <v>0.1</v>
      </c>
      <c r="AI24" s="58"/>
      <c r="AJ24" s="112">
        <v>1</v>
      </c>
      <c r="AK24" s="58"/>
      <c r="AL24" s="73"/>
      <c r="AM24" s="444" t="str">
        <f t="shared" si="4"/>
        <v/>
      </c>
      <c r="AN24" s="73"/>
      <c r="AO24" s="444" t="str">
        <f t="shared" si="5"/>
        <v/>
      </c>
    </row>
    <row r="25" spans="2:41" ht="21" customHeight="1">
      <c r="B25" s="86"/>
      <c r="C25" s="423" t="str">
        <f t="shared" si="6"/>
        <v>TN0060186</v>
      </c>
      <c r="D25" s="423" t="str">
        <f t="shared" si="7"/>
        <v>External Outfall</v>
      </c>
      <c r="E25" s="422" t="str">
        <f t="shared" si="8"/>
        <v>001</v>
      </c>
      <c r="F25" s="423">
        <f t="shared" si="11"/>
        <v>2024</v>
      </c>
      <c r="G25" s="423" t="s">
        <v>327</v>
      </c>
      <c r="H25" s="424">
        <v>22</v>
      </c>
      <c r="I25" s="102">
        <v>0</v>
      </c>
      <c r="J25" s="108">
        <v>0.09211</v>
      </c>
      <c r="K25" s="108">
        <v>0.09211</v>
      </c>
      <c r="L25" s="103"/>
      <c r="M25" s="114">
        <v>160.3</v>
      </c>
      <c r="N25" s="103">
        <v>1.9</v>
      </c>
      <c r="O25" s="444">
        <f t="shared" si="0"/>
        <v>1.4595750599999997</v>
      </c>
      <c r="P25" s="444">
        <f t="shared" si="9"/>
        <v>98.81472239550843</v>
      </c>
      <c r="Q25" s="103"/>
      <c r="R25" s="111"/>
      <c r="S25" s="720">
        <v>39</v>
      </c>
      <c r="T25" s="108">
        <v>0.9</v>
      </c>
      <c r="U25" s="721">
        <f t="shared" si="1"/>
        <v>0.6913776599999999</v>
      </c>
      <c r="V25" s="721">
        <f t="shared" si="2"/>
        <v>97.6923076923077</v>
      </c>
      <c r="W25" s="108"/>
      <c r="X25" s="722"/>
      <c r="Y25" s="114">
        <v>200</v>
      </c>
      <c r="Z25" s="103">
        <v>3</v>
      </c>
      <c r="AA25" s="444">
        <f t="shared" si="3"/>
        <v>2.3045921999999996</v>
      </c>
      <c r="AB25" s="444">
        <f t="shared" si="10"/>
        <v>98.5</v>
      </c>
      <c r="AC25" s="103"/>
      <c r="AD25" s="103"/>
      <c r="AE25" s="111">
        <v>6.9</v>
      </c>
      <c r="AF25" s="111">
        <v>6.7</v>
      </c>
      <c r="AG25" s="55"/>
      <c r="AH25" s="68">
        <v>0.1</v>
      </c>
      <c r="AI25" s="56"/>
      <c r="AJ25" s="111"/>
      <c r="AK25" s="56"/>
      <c r="AL25" s="103"/>
      <c r="AM25" s="444" t="str">
        <f t="shared" si="4"/>
        <v/>
      </c>
      <c r="AN25" s="103"/>
      <c r="AO25" s="444" t="str">
        <f t="shared" si="5"/>
        <v/>
      </c>
    </row>
    <row r="26" spans="2:41" ht="21" customHeight="1">
      <c r="B26" s="86"/>
      <c r="C26" s="423" t="str">
        <f t="shared" si="6"/>
        <v>TN0060186</v>
      </c>
      <c r="D26" s="423" t="str">
        <f t="shared" si="7"/>
        <v>External Outfall</v>
      </c>
      <c r="E26" s="422" t="str">
        <f t="shared" si="8"/>
        <v>001</v>
      </c>
      <c r="F26" s="423">
        <f t="shared" si="11"/>
        <v>2024</v>
      </c>
      <c r="G26" s="423" t="s">
        <v>327</v>
      </c>
      <c r="H26" s="424">
        <v>23</v>
      </c>
      <c r="I26" s="106">
        <v>1.5</v>
      </c>
      <c r="J26" s="109">
        <v>0.20921</v>
      </c>
      <c r="K26" s="109">
        <v>0.20921</v>
      </c>
      <c r="L26" s="104"/>
      <c r="M26" s="115"/>
      <c r="N26" s="104"/>
      <c r="O26" s="444" t="str">
        <f t="shared" si="0"/>
        <v/>
      </c>
      <c r="P26" s="444" t="str">
        <f t="shared" si="9"/>
        <v/>
      </c>
      <c r="Q26" s="104"/>
      <c r="R26" s="112"/>
      <c r="S26" s="723"/>
      <c r="T26" s="109"/>
      <c r="U26" s="721" t="str">
        <f t="shared" si="1"/>
        <v/>
      </c>
      <c r="V26" s="721" t="str">
        <f t="shared" si="2"/>
        <v/>
      </c>
      <c r="W26" s="109"/>
      <c r="X26" s="724"/>
      <c r="Y26" s="115"/>
      <c r="Z26" s="104"/>
      <c r="AA26" s="444" t="str">
        <f t="shared" si="3"/>
        <v/>
      </c>
      <c r="AB26" s="444" t="str">
        <f t="shared" si="10"/>
        <v/>
      </c>
      <c r="AC26" s="104"/>
      <c r="AD26" s="104"/>
      <c r="AE26" s="112">
        <v>7.9</v>
      </c>
      <c r="AF26" s="112">
        <v>6.8</v>
      </c>
      <c r="AG26" s="57"/>
      <c r="AH26" s="69">
        <v>0.1</v>
      </c>
      <c r="AI26" s="58"/>
      <c r="AJ26" s="112"/>
      <c r="AK26" s="58"/>
      <c r="AL26" s="104"/>
      <c r="AM26" s="444" t="str">
        <f t="shared" si="4"/>
        <v/>
      </c>
      <c r="AN26" s="104"/>
      <c r="AO26" s="444" t="str">
        <f t="shared" si="5"/>
        <v/>
      </c>
    </row>
    <row r="27" spans="2:41" ht="21" customHeight="1">
      <c r="B27" s="86"/>
      <c r="C27" s="423" t="str">
        <f t="shared" si="6"/>
        <v>TN0060186</v>
      </c>
      <c r="D27" s="423" t="str">
        <f t="shared" si="7"/>
        <v>External Outfall</v>
      </c>
      <c r="E27" s="422" t="str">
        <f t="shared" si="8"/>
        <v>001</v>
      </c>
      <c r="F27" s="423">
        <f t="shared" si="11"/>
        <v>2024</v>
      </c>
      <c r="G27" s="423" t="s">
        <v>327</v>
      </c>
      <c r="H27" s="424">
        <v>24</v>
      </c>
      <c r="I27" s="102"/>
      <c r="J27" s="108">
        <v>0.15406</v>
      </c>
      <c r="K27" s="108">
        <v>0.15406</v>
      </c>
      <c r="L27" s="103"/>
      <c r="M27" s="114"/>
      <c r="N27" s="103"/>
      <c r="O27" s="444" t="str">
        <f t="shared" si="0"/>
        <v/>
      </c>
      <c r="P27" s="444" t="str">
        <f t="shared" si="9"/>
        <v/>
      </c>
      <c r="Q27" s="103">
        <v>1.9</v>
      </c>
      <c r="R27" s="111">
        <v>1.5</v>
      </c>
      <c r="S27" s="720"/>
      <c r="T27" s="108"/>
      <c r="U27" s="721" t="str">
        <f t="shared" si="1"/>
        <v/>
      </c>
      <c r="V27" s="721" t="str">
        <f t="shared" si="2"/>
        <v/>
      </c>
      <c r="W27" s="108">
        <v>0.9</v>
      </c>
      <c r="X27" s="722">
        <v>0.691</v>
      </c>
      <c r="Y27" s="114"/>
      <c r="Z27" s="103"/>
      <c r="AA27" s="444" t="str">
        <f t="shared" si="3"/>
        <v/>
      </c>
      <c r="AB27" s="444" t="str">
        <f t="shared" si="10"/>
        <v/>
      </c>
      <c r="AC27" s="103">
        <v>3</v>
      </c>
      <c r="AD27" s="103">
        <v>2.3</v>
      </c>
      <c r="AE27" s="111"/>
      <c r="AF27" s="111"/>
      <c r="AG27" s="55"/>
      <c r="AH27" s="68"/>
      <c r="AI27" s="56"/>
      <c r="AJ27" s="111"/>
      <c r="AK27" s="56"/>
      <c r="AL27" s="103"/>
      <c r="AM27" s="444" t="str">
        <f t="shared" si="4"/>
        <v/>
      </c>
      <c r="AN27" s="103"/>
      <c r="AO27" s="444" t="str">
        <f t="shared" si="5"/>
        <v/>
      </c>
    </row>
    <row r="28" spans="2:41" ht="21" customHeight="1">
      <c r="B28" s="86"/>
      <c r="C28" s="423" t="str">
        <f t="shared" si="6"/>
        <v>TN0060186</v>
      </c>
      <c r="D28" s="423" t="str">
        <f t="shared" si="7"/>
        <v>External Outfall</v>
      </c>
      <c r="E28" s="422" t="str">
        <f t="shared" si="8"/>
        <v>001</v>
      </c>
      <c r="F28" s="423">
        <f t="shared" si="11"/>
        <v>2024</v>
      </c>
      <c r="G28" s="423" t="s">
        <v>327</v>
      </c>
      <c r="H28" s="424">
        <v>25</v>
      </c>
      <c r="I28" s="106"/>
      <c r="J28" s="109">
        <v>0.15406</v>
      </c>
      <c r="K28" s="109">
        <v>0.15406</v>
      </c>
      <c r="L28" s="104"/>
      <c r="M28" s="72"/>
      <c r="N28" s="73"/>
      <c r="O28" s="444" t="str">
        <f t="shared" si="0"/>
        <v/>
      </c>
      <c r="P28" s="444" t="str">
        <f t="shared" si="9"/>
        <v/>
      </c>
      <c r="Q28" s="104"/>
      <c r="R28" s="112"/>
      <c r="S28" s="725"/>
      <c r="T28" s="726"/>
      <c r="U28" s="721" t="str">
        <f t="shared" si="1"/>
        <v/>
      </c>
      <c r="V28" s="721" t="str">
        <f t="shared" si="2"/>
        <v/>
      </c>
      <c r="W28" s="109"/>
      <c r="X28" s="724"/>
      <c r="Y28" s="72"/>
      <c r="Z28" s="73"/>
      <c r="AA28" s="444" t="str">
        <f t="shared" si="3"/>
        <v/>
      </c>
      <c r="AB28" s="444" t="str">
        <f t="shared" si="10"/>
        <v/>
      </c>
      <c r="AC28" s="73"/>
      <c r="AD28" s="73"/>
      <c r="AE28" s="112"/>
      <c r="AF28" s="112"/>
      <c r="AG28" s="57"/>
      <c r="AH28" s="69"/>
      <c r="AI28" s="58"/>
      <c r="AJ28" s="112"/>
      <c r="AK28" s="58"/>
      <c r="AL28" s="73"/>
      <c r="AM28" s="444" t="str">
        <f t="shared" si="4"/>
        <v/>
      </c>
      <c r="AN28" s="73"/>
      <c r="AO28" s="444" t="str">
        <f t="shared" si="5"/>
        <v/>
      </c>
    </row>
    <row r="29" spans="2:41" ht="21" customHeight="1">
      <c r="B29" s="86"/>
      <c r="C29" s="423" t="str">
        <f t="shared" si="6"/>
        <v>TN0060186</v>
      </c>
      <c r="D29" s="423" t="str">
        <f t="shared" si="7"/>
        <v>External Outfall</v>
      </c>
      <c r="E29" s="422" t="str">
        <f t="shared" si="8"/>
        <v>001</v>
      </c>
      <c r="F29" s="423">
        <f t="shared" si="11"/>
        <v>2024</v>
      </c>
      <c r="G29" s="423" t="s">
        <v>327</v>
      </c>
      <c r="H29" s="424">
        <v>26</v>
      </c>
      <c r="I29" s="102">
        <v>0</v>
      </c>
      <c r="J29" s="108">
        <v>0.15406</v>
      </c>
      <c r="K29" s="108">
        <v>0.15406</v>
      </c>
      <c r="L29" s="103"/>
      <c r="M29" s="114"/>
      <c r="N29" s="103"/>
      <c r="O29" s="444" t="str">
        <f t="shared" si="0"/>
        <v/>
      </c>
      <c r="P29" s="444" t="str">
        <f t="shared" si="9"/>
        <v/>
      </c>
      <c r="Q29" s="103"/>
      <c r="R29" s="111"/>
      <c r="S29" s="720"/>
      <c r="T29" s="108"/>
      <c r="U29" s="721" t="str">
        <f t="shared" si="1"/>
        <v/>
      </c>
      <c r="V29" s="721" t="str">
        <f t="shared" si="2"/>
        <v/>
      </c>
      <c r="W29" s="108"/>
      <c r="X29" s="722"/>
      <c r="Y29" s="114"/>
      <c r="Z29" s="103"/>
      <c r="AA29" s="444" t="str">
        <f t="shared" si="3"/>
        <v/>
      </c>
      <c r="AB29" s="444" t="str">
        <f t="shared" si="10"/>
        <v/>
      </c>
      <c r="AC29" s="103"/>
      <c r="AD29" s="103"/>
      <c r="AE29" s="111">
        <v>9.1</v>
      </c>
      <c r="AF29" s="111">
        <v>6.7</v>
      </c>
      <c r="AG29" s="55"/>
      <c r="AH29" s="68">
        <v>0.1</v>
      </c>
      <c r="AI29" s="56"/>
      <c r="AJ29" s="111">
        <v>2</v>
      </c>
      <c r="AK29" s="56"/>
      <c r="AL29" s="103"/>
      <c r="AM29" s="444" t="str">
        <f t="shared" si="4"/>
        <v/>
      </c>
      <c r="AN29" s="103"/>
      <c r="AO29" s="444" t="str">
        <f t="shared" si="5"/>
        <v/>
      </c>
    </row>
    <row r="30" spans="2:41" ht="21" customHeight="1">
      <c r="B30" s="86"/>
      <c r="C30" s="423" t="str">
        <f t="shared" si="6"/>
        <v>TN0060186</v>
      </c>
      <c r="D30" s="423" t="str">
        <f t="shared" si="7"/>
        <v>External Outfall</v>
      </c>
      <c r="E30" s="422" t="str">
        <f t="shared" si="8"/>
        <v>001</v>
      </c>
      <c r="F30" s="423">
        <f t="shared" si="11"/>
        <v>2024</v>
      </c>
      <c r="G30" s="423" t="s">
        <v>327</v>
      </c>
      <c r="H30" s="424">
        <v>27</v>
      </c>
      <c r="I30" s="106">
        <v>0</v>
      </c>
      <c r="J30" s="150">
        <v>0.10646</v>
      </c>
      <c r="K30" s="150">
        <v>0.10646</v>
      </c>
      <c r="L30" s="104"/>
      <c r="M30" s="72"/>
      <c r="N30" s="73"/>
      <c r="O30" s="444" t="str">
        <f t="shared" si="0"/>
        <v/>
      </c>
      <c r="P30" s="444" t="str">
        <f t="shared" si="9"/>
        <v/>
      </c>
      <c r="Q30" s="104"/>
      <c r="R30" s="112"/>
      <c r="S30" s="725"/>
      <c r="T30" s="726"/>
      <c r="U30" s="721" t="str">
        <f t="shared" si="1"/>
        <v/>
      </c>
      <c r="V30" s="721" t="str">
        <f t="shared" si="2"/>
        <v/>
      </c>
      <c r="W30" s="109"/>
      <c r="X30" s="724"/>
      <c r="Y30" s="72"/>
      <c r="Z30" s="73"/>
      <c r="AA30" s="444" t="str">
        <f t="shared" si="3"/>
        <v/>
      </c>
      <c r="AB30" s="444" t="str">
        <f t="shared" si="10"/>
        <v/>
      </c>
      <c r="AC30" s="73"/>
      <c r="AD30" s="73"/>
      <c r="AE30" s="112">
        <v>6.6</v>
      </c>
      <c r="AF30" s="112">
        <v>6.9</v>
      </c>
      <c r="AG30" s="57"/>
      <c r="AH30" s="69">
        <v>0.1</v>
      </c>
      <c r="AI30" s="58"/>
      <c r="AJ30" s="112">
        <v>2</v>
      </c>
      <c r="AK30" s="58"/>
      <c r="AL30" s="73"/>
      <c r="AM30" s="444" t="str">
        <f t="shared" si="4"/>
        <v/>
      </c>
      <c r="AN30" s="73"/>
      <c r="AO30" s="444" t="str">
        <f t="shared" si="5"/>
        <v/>
      </c>
    </row>
    <row r="31" spans="2:41" ht="21" customHeight="1">
      <c r="B31" s="86"/>
      <c r="C31" s="423" t="str">
        <f t="shared" si="6"/>
        <v>TN0060186</v>
      </c>
      <c r="D31" s="423" t="str">
        <f t="shared" si="7"/>
        <v>External Outfall</v>
      </c>
      <c r="E31" s="422" t="str">
        <f t="shared" si="8"/>
        <v>001</v>
      </c>
      <c r="F31" s="423">
        <f t="shared" si="11"/>
        <v>2024</v>
      </c>
      <c r="G31" s="423" t="s">
        <v>327</v>
      </c>
      <c r="H31" s="424">
        <v>28</v>
      </c>
      <c r="I31" s="102">
        <v>0</v>
      </c>
      <c r="J31" s="108">
        <v>0.10824</v>
      </c>
      <c r="K31" s="108">
        <v>0.10824</v>
      </c>
      <c r="L31" s="103"/>
      <c r="M31" s="114"/>
      <c r="N31" s="103"/>
      <c r="O31" s="444" t="str">
        <f t="shared" si="0"/>
        <v/>
      </c>
      <c r="P31" s="444" t="str">
        <f t="shared" si="9"/>
        <v/>
      </c>
      <c r="Q31" s="103"/>
      <c r="R31" s="111"/>
      <c r="S31" s="720"/>
      <c r="T31" s="108"/>
      <c r="U31" s="721" t="str">
        <f t="shared" si="1"/>
        <v/>
      </c>
      <c r="V31" s="721" t="str">
        <f t="shared" si="2"/>
        <v/>
      </c>
      <c r="W31" s="108"/>
      <c r="X31" s="722"/>
      <c r="Y31" s="114"/>
      <c r="Z31" s="103"/>
      <c r="AA31" s="444" t="str">
        <f t="shared" si="3"/>
        <v/>
      </c>
      <c r="AB31" s="444" t="str">
        <f t="shared" si="10"/>
        <v/>
      </c>
      <c r="AC31" s="103"/>
      <c r="AD31" s="103"/>
      <c r="AE31" s="111">
        <v>6.9</v>
      </c>
      <c r="AF31" s="111">
        <v>7</v>
      </c>
      <c r="AG31" s="55"/>
      <c r="AH31" s="68">
        <v>0.1</v>
      </c>
      <c r="AI31" s="56"/>
      <c r="AJ31" s="111">
        <v>1</v>
      </c>
      <c r="AK31" s="56"/>
      <c r="AL31" s="103"/>
      <c r="AM31" s="444" t="str">
        <f t="shared" si="4"/>
        <v/>
      </c>
      <c r="AN31" s="103"/>
      <c r="AO31" s="444" t="str">
        <f t="shared" si="5"/>
        <v/>
      </c>
    </row>
    <row r="32" spans="2:41" ht="21" customHeight="1" thickBot="1">
      <c r="B32" s="86"/>
      <c r="C32" s="426" t="str">
        <f t="shared" si="6"/>
        <v>TN0060186</v>
      </c>
      <c r="D32" s="426" t="str">
        <f t="shared" si="7"/>
        <v>External Outfall</v>
      </c>
      <c r="E32" s="425" t="str">
        <f t="shared" si="8"/>
        <v>001</v>
      </c>
      <c r="F32" s="426">
        <f t="shared" si="11"/>
        <v>2024</v>
      </c>
      <c r="G32" s="426" t="s">
        <v>327</v>
      </c>
      <c r="H32" s="427">
        <v>29</v>
      </c>
      <c r="I32" s="107">
        <v>0.8</v>
      </c>
      <c r="J32" s="110">
        <v>0.17253</v>
      </c>
      <c r="K32" s="110">
        <v>0.17253</v>
      </c>
      <c r="L32" s="105"/>
      <c r="M32" s="116">
        <v>204.4</v>
      </c>
      <c r="N32" s="105">
        <v>3.1</v>
      </c>
      <c r="O32" s="449">
        <f t="shared" si="0"/>
        <v>4.46059062</v>
      </c>
      <c r="P32" s="449">
        <f>IF(M32&lt;&gt;0,(1-N32/M32)*100,"")</f>
        <v>98.48336594911937</v>
      </c>
      <c r="Q32" s="104">
        <v>3.1</v>
      </c>
      <c r="R32" s="112">
        <v>4.5</v>
      </c>
      <c r="S32" s="727">
        <v>33</v>
      </c>
      <c r="T32" s="110">
        <v>1.2</v>
      </c>
      <c r="U32" s="728">
        <f t="shared" si="1"/>
        <v>1.7266802399999999</v>
      </c>
      <c r="V32" s="728">
        <f t="shared" si="2"/>
        <v>96.36363636363636</v>
      </c>
      <c r="W32" s="109">
        <v>1.2</v>
      </c>
      <c r="X32" s="724">
        <v>1.727</v>
      </c>
      <c r="Y32" s="116">
        <v>196</v>
      </c>
      <c r="Z32" s="105">
        <v>8</v>
      </c>
      <c r="AA32" s="449">
        <f t="shared" si="3"/>
        <v>11.5112016</v>
      </c>
      <c r="AB32" s="449">
        <f>IF(Y32&lt;&gt;0,(1-Z32/Y32)*100,"")</f>
        <v>95.91836734693877</v>
      </c>
      <c r="AC32" s="105">
        <v>8</v>
      </c>
      <c r="AD32" s="105">
        <v>11.5</v>
      </c>
      <c r="AE32" s="113">
        <v>9.3</v>
      </c>
      <c r="AF32" s="113">
        <v>7</v>
      </c>
      <c r="AG32" s="57"/>
      <c r="AH32" s="70">
        <v>0.1</v>
      </c>
      <c r="AI32" s="60"/>
      <c r="AJ32" s="113"/>
      <c r="AK32" s="60"/>
      <c r="AL32" s="105"/>
      <c r="AM32" s="449" t="str">
        <f t="shared" si="4"/>
        <v/>
      </c>
      <c r="AN32" s="105"/>
      <c r="AO32" s="449" t="str">
        <f t="shared" si="5"/>
        <v/>
      </c>
    </row>
    <row r="33" spans="2:102" s="6" customFormat="1" ht="21" customHeight="1">
      <c r="B33" s="433"/>
      <c r="C33" s="833" t="s">
        <v>311</v>
      </c>
      <c r="D33" s="834"/>
      <c r="E33" s="834"/>
      <c r="F33" s="21"/>
      <c r="G33" s="22"/>
      <c r="H33" s="117" t="s">
        <v>312</v>
      </c>
      <c r="I33" s="118">
        <f>SUM(I4:I32)</f>
        <v>6.1000000000000005</v>
      </c>
      <c r="J33" s="119">
        <f>SUM(J4:J32)</f>
        <v>4.153819999999999</v>
      </c>
      <c r="K33" s="119">
        <f>SUM(K4:K32)</f>
        <v>4.153819999999999</v>
      </c>
      <c r="L33" s="121">
        <f>SUM(L4:L32)</f>
        <v>0</v>
      </c>
      <c r="M33" s="124"/>
      <c r="N33" s="122"/>
      <c r="O33" s="121">
        <f>SUM(O4:O32)</f>
        <v>17.84267106</v>
      </c>
      <c r="P33" s="621"/>
      <c r="Q33" s="621"/>
      <c r="R33" s="125"/>
      <c r="S33" s="730"/>
      <c r="T33" s="120"/>
      <c r="U33" s="119">
        <f>SUM(U4:U32)</f>
        <v>4.6341043200000005</v>
      </c>
      <c r="V33" s="731"/>
      <c r="W33" s="731"/>
      <c r="X33" s="732"/>
      <c r="Y33" s="124"/>
      <c r="Z33" s="122"/>
      <c r="AA33" s="121">
        <f>SUM(AA4:AA32)</f>
        <v>29.5512888</v>
      </c>
      <c r="AB33" s="621"/>
      <c r="AC33" s="769"/>
      <c r="AD33" s="770"/>
      <c r="AE33" s="123"/>
      <c r="AF33" s="123"/>
      <c r="AG33" s="126"/>
      <c r="AH33" s="127"/>
      <c r="AI33" s="128"/>
      <c r="AJ33" s="127"/>
      <c r="AK33" s="128"/>
      <c r="AL33" s="122"/>
      <c r="AM33" s="121">
        <f>SUM(AM4:AM32)</f>
        <v>0</v>
      </c>
      <c r="AN33" s="122"/>
      <c r="AO33" s="121">
        <f>SUM(AO4:AO32)</f>
        <v>0</v>
      </c>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162"/>
      <c r="BY33" s="162"/>
      <c r="BZ33" s="162"/>
      <c r="CA33" s="162"/>
      <c r="CB33" s="162"/>
      <c r="CC33" s="162"/>
      <c r="CD33" s="162"/>
      <c r="CE33" s="162"/>
      <c r="CF33" s="162"/>
      <c r="CG33" s="162"/>
      <c r="CH33" s="162"/>
      <c r="CI33" s="162"/>
      <c r="CJ33" s="162"/>
      <c r="CK33" s="162"/>
      <c r="CL33" s="162"/>
      <c r="CM33" s="162"/>
      <c r="CN33" s="162"/>
      <c r="CO33" s="162"/>
      <c r="CP33" s="162"/>
      <c r="CQ33" s="162"/>
      <c r="CR33" s="162"/>
      <c r="CS33" s="162"/>
      <c r="CT33" s="162"/>
      <c r="CU33" s="162"/>
      <c r="CV33" s="162"/>
      <c r="CW33" s="162"/>
      <c r="CX33" s="162"/>
    </row>
    <row r="34" spans="2:102" s="6" customFormat="1" ht="21" customHeight="1">
      <c r="B34" s="433"/>
      <c r="C34" s="835"/>
      <c r="D34" s="835"/>
      <c r="E34" s="835"/>
      <c r="F34" s="23"/>
      <c r="G34" s="24"/>
      <c r="H34" s="130" t="s">
        <v>313</v>
      </c>
      <c r="I34" s="131"/>
      <c r="J34" s="132">
        <f>AVERAGE(J4:J32)</f>
        <v>0.14323517241379305</v>
      </c>
      <c r="K34" s="132">
        <f>AVERAGE(K4:K32)</f>
        <v>0.14323517241379305</v>
      </c>
      <c r="L34" s="133"/>
      <c r="M34" s="134">
        <f>AVERAGE(M4:M32)</f>
        <v>228.85999999999999</v>
      </c>
      <c r="N34" s="445">
        <f>AVERAGE(N4:N32)</f>
        <v>3.2600000000000002</v>
      </c>
      <c r="O34" s="445">
        <f>AVERAGE(O4:O32)</f>
        <v>3.5685342120000003</v>
      </c>
      <c r="P34" s="445">
        <f>(1-N34/M34)*100</f>
        <v>98.57554837018264</v>
      </c>
      <c r="Q34" s="98"/>
      <c r="R34" s="153"/>
      <c r="S34" s="733">
        <f>AVERAGE(S4:S32)</f>
        <v>35.4</v>
      </c>
      <c r="T34" s="132">
        <f>AVERAGE(T4:T32)</f>
        <v>0.8399999999999999</v>
      </c>
      <c r="U34" s="132">
        <f>AVERAGE(U4:U32)</f>
        <v>0.9268208640000001</v>
      </c>
      <c r="V34" s="132">
        <f>(1-T34/S34)*100</f>
        <v>97.6271186440678</v>
      </c>
      <c r="W34" s="95"/>
      <c r="X34" s="734"/>
      <c r="Y34" s="134">
        <f>AVERAGE(Y4:Y32)</f>
        <v>171.2</v>
      </c>
      <c r="Z34" s="445">
        <f>AVERAGE(Z4:Z32)</f>
        <v>5.4</v>
      </c>
      <c r="AA34" s="445">
        <f>AVERAGE(AA4:AA32)</f>
        <v>5.9102577599999995</v>
      </c>
      <c r="AB34" s="445">
        <f>(1-Z34/Y34)*100</f>
        <v>96.84579439252336</v>
      </c>
      <c r="AC34" s="771"/>
      <c r="AD34" s="772"/>
      <c r="AE34" s="446">
        <f>AVERAGE(AE4:AE32)</f>
        <v>7.53809523809524</v>
      </c>
      <c r="AF34" s="136"/>
      <c r="AG34" s="133"/>
      <c r="AH34" s="446">
        <f>AVERAGE(AH4:AH32)</f>
        <v>0.10000000000000002</v>
      </c>
      <c r="AI34" s="135"/>
      <c r="AJ34" s="446">
        <f>GEOMEAN(AJ4:AJ32)</f>
        <v>1.9507195706196565</v>
      </c>
      <c r="AK34" s="135"/>
      <c r="AL34" s="445" t="e">
        <f aca="true" t="shared" si="12" ref="AL34:AO34">AVERAGE(AL4:AL32)</f>
        <v>#DIV/0!</v>
      </c>
      <c r="AM34" s="445" t="e">
        <f t="shared" si="12"/>
        <v>#DIV/0!</v>
      </c>
      <c r="AN34" s="445" t="e">
        <f t="shared" si="12"/>
        <v>#DIV/0!</v>
      </c>
      <c r="AO34" s="445" t="e">
        <f t="shared" si="12"/>
        <v>#DIV/0!</v>
      </c>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c r="CF34" s="162"/>
      <c r="CG34" s="162"/>
      <c r="CH34" s="162"/>
      <c r="CI34" s="162"/>
      <c r="CJ34" s="162"/>
      <c r="CK34" s="162"/>
      <c r="CL34" s="162"/>
      <c r="CM34" s="162"/>
      <c r="CN34" s="162"/>
      <c r="CO34" s="162"/>
      <c r="CP34" s="162"/>
      <c r="CQ34" s="162"/>
      <c r="CR34" s="162"/>
      <c r="CS34" s="162"/>
      <c r="CT34" s="162"/>
      <c r="CU34" s="162"/>
      <c r="CV34" s="162"/>
      <c r="CW34" s="162"/>
      <c r="CX34" s="162"/>
    </row>
    <row r="35" spans="2:102" s="6" customFormat="1" ht="21" customHeight="1">
      <c r="B35" s="433"/>
      <c r="C35" s="835"/>
      <c r="D35" s="835"/>
      <c r="E35" s="835"/>
      <c r="F35" s="23"/>
      <c r="G35" s="24"/>
      <c r="H35" s="130" t="s">
        <v>314</v>
      </c>
      <c r="I35" s="138">
        <f>MAX(I4:I32)</f>
        <v>2.2</v>
      </c>
      <c r="J35" s="132">
        <f>MAX(J4:J32)</f>
        <v>0.3211</v>
      </c>
      <c r="K35" s="132">
        <f aca="true" t="shared" si="13" ref="K35:AF35">MAX(K4:K32)</f>
        <v>0.3211</v>
      </c>
      <c r="L35" s="445">
        <f t="shared" si="13"/>
        <v>0</v>
      </c>
      <c r="M35" s="134">
        <f t="shared" si="13"/>
        <v>484.2</v>
      </c>
      <c r="N35" s="445">
        <f t="shared" si="13"/>
        <v>7.4</v>
      </c>
      <c r="O35" s="445">
        <f t="shared" si="13"/>
        <v>8.06381256</v>
      </c>
      <c r="P35" s="445">
        <f t="shared" si="13"/>
        <v>98.81472239550843</v>
      </c>
      <c r="Q35" s="445">
        <f>MAX(Q4:Q32)</f>
        <v>7.4</v>
      </c>
      <c r="R35" s="446">
        <f>MAX(R4:R32)</f>
        <v>8.1</v>
      </c>
      <c r="S35" s="733">
        <f t="shared" si="13"/>
        <v>41</v>
      </c>
      <c r="T35" s="132">
        <f t="shared" si="13"/>
        <v>1.4</v>
      </c>
      <c r="U35" s="132">
        <f t="shared" si="13"/>
        <v>1.7266802399999999</v>
      </c>
      <c r="V35" s="132">
        <f t="shared" si="13"/>
        <v>99.02439024390245</v>
      </c>
      <c r="W35" s="132">
        <f>MAX(W4:W32)</f>
        <v>1.4</v>
      </c>
      <c r="X35" s="735">
        <f>MAX(X4:X32)</f>
        <v>1.727</v>
      </c>
      <c r="Y35" s="134">
        <f t="shared" si="13"/>
        <v>240</v>
      </c>
      <c r="Z35" s="445">
        <f t="shared" si="13"/>
        <v>8</v>
      </c>
      <c r="AA35" s="445">
        <f t="shared" si="13"/>
        <v>11.5112016</v>
      </c>
      <c r="AB35" s="445">
        <f t="shared" si="13"/>
        <v>98.5</v>
      </c>
      <c r="AC35" s="445">
        <f>MAX(AC4:AC32)</f>
        <v>8</v>
      </c>
      <c r="AD35" s="446">
        <f>MAX(AD4:AD32)</f>
        <v>11.5</v>
      </c>
      <c r="AE35" s="446">
        <f t="shared" si="13"/>
        <v>9.3</v>
      </c>
      <c r="AF35" s="446">
        <f t="shared" si="13"/>
        <v>7.2</v>
      </c>
      <c r="AG35" s="133"/>
      <c r="AH35" s="446">
        <f>MAX(AH4:AH32)</f>
        <v>0.1</v>
      </c>
      <c r="AI35" s="135"/>
      <c r="AJ35" s="446">
        <f>MAX(AJ4:AJ32)</f>
        <v>33.2</v>
      </c>
      <c r="AK35" s="135"/>
      <c r="AL35" s="445">
        <f aca="true" t="shared" si="14" ref="AL35:AO35">MAX(AL4:AL32)</f>
        <v>0</v>
      </c>
      <c r="AM35" s="445">
        <f t="shared" si="14"/>
        <v>0</v>
      </c>
      <c r="AN35" s="445">
        <f t="shared" si="14"/>
        <v>0</v>
      </c>
      <c r="AO35" s="445">
        <f t="shared" si="14"/>
        <v>0</v>
      </c>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c r="CG35" s="162"/>
      <c r="CH35" s="162"/>
      <c r="CI35" s="162"/>
      <c r="CJ35" s="162"/>
      <c r="CK35" s="162"/>
      <c r="CL35" s="162"/>
      <c r="CM35" s="162"/>
      <c r="CN35" s="162"/>
      <c r="CO35" s="162"/>
      <c r="CP35" s="162"/>
      <c r="CQ35" s="162"/>
      <c r="CR35" s="162"/>
      <c r="CS35" s="162"/>
      <c r="CT35" s="162"/>
      <c r="CU35" s="162"/>
      <c r="CV35" s="162"/>
      <c r="CW35" s="162"/>
      <c r="CX35" s="162"/>
    </row>
    <row r="36" spans="2:102" s="6" customFormat="1" ht="21" customHeight="1" thickBot="1">
      <c r="B36" s="433"/>
      <c r="C36" s="835"/>
      <c r="D36" s="835"/>
      <c r="E36" s="835"/>
      <c r="F36" s="23"/>
      <c r="G36" s="24"/>
      <c r="H36" s="139" t="s">
        <v>315</v>
      </c>
      <c r="I36" s="402"/>
      <c r="J36" s="403">
        <f>MIN(J4:J32)</f>
        <v>0.08132</v>
      </c>
      <c r="K36" s="403">
        <f>MIN(K4:K32)</f>
        <v>0.08132</v>
      </c>
      <c r="L36" s="140"/>
      <c r="M36" s="144">
        <f>MIN(M4:M32)</f>
        <v>140.8</v>
      </c>
      <c r="N36" s="141">
        <f aca="true" t="shared" si="15" ref="N36:AF36">MIN(N4:N32)</f>
        <v>1.7</v>
      </c>
      <c r="O36" s="141">
        <f t="shared" si="15"/>
        <v>1.4595750599999997</v>
      </c>
      <c r="P36" s="623">
        <f t="shared" si="15"/>
        <v>98.47170590665014</v>
      </c>
      <c r="Q36" s="98"/>
      <c r="R36" s="153"/>
      <c r="S36" s="736">
        <f t="shared" si="15"/>
        <v>24</v>
      </c>
      <c r="T36" s="403">
        <f t="shared" si="15"/>
        <v>0.3</v>
      </c>
      <c r="U36" s="403">
        <f t="shared" si="15"/>
        <v>0.32349192</v>
      </c>
      <c r="V36" s="737">
        <f t="shared" si="15"/>
        <v>96.36363636363636</v>
      </c>
      <c r="W36" s="95"/>
      <c r="X36" s="734"/>
      <c r="Y36" s="144">
        <f t="shared" si="15"/>
        <v>96</v>
      </c>
      <c r="Z36" s="141">
        <f t="shared" si="15"/>
        <v>2</v>
      </c>
      <c r="AA36" s="141">
        <f t="shared" si="15"/>
        <v>2.3045921999999996</v>
      </c>
      <c r="AB36" s="623">
        <f t="shared" si="15"/>
        <v>94.35483870967742</v>
      </c>
      <c r="AC36" s="98"/>
      <c r="AD36" s="153"/>
      <c r="AE36" s="142">
        <f t="shared" si="15"/>
        <v>6.6</v>
      </c>
      <c r="AF36" s="142">
        <f t="shared" si="15"/>
        <v>6.4</v>
      </c>
      <c r="AG36" s="140"/>
      <c r="AH36" s="142">
        <f>MIN(AH4:AH32)</f>
        <v>0.1</v>
      </c>
      <c r="AI36" s="404"/>
      <c r="AJ36" s="142">
        <f>MIN(AJ5:AJ33)</f>
        <v>1</v>
      </c>
      <c r="AK36" s="404"/>
      <c r="AL36" s="141">
        <f aca="true" t="shared" si="16" ref="AL36:AO36">MIN(AL4:AL32)</f>
        <v>0</v>
      </c>
      <c r="AM36" s="141">
        <f t="shared" si="16"/>
        <v>0</v>
      </c>
      <c r="AN36" s="141">
        <f t="shared" si="16"/>
        <v>0</v>
      </c>
      <c r="AO36" s="141">
        <f t="shared" si="16"/>
        <v>0</v>
      </c>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c r="BV36" s="162"/>
      <c r="BW36" s="162"/>
      <c r="BX36" s="162"/>
      <c r="BY36" s="162"/>
      <c r="BZ36" s="162"/>
      <c r="CA36" s="162"/>
      <c r="CB36" s="162"/>
      <c r="CC36" s="162"/>
      <c r="CD36" s="162"/>
      <c r="CE36" s="162"/>
      <c r="CF36" s="162"/>
      <c r="CG36" s="162"/>
      <c r="CH36" s="162"/>
      <c r="CI36" s="162"/>
      <c r="CJ36" s="162"/>
      <c r="CK36" s="162"/>
      <c r="CL36" s="162"/>
      <c r="CM36" s="162"/>
      <c r="CN36" s="162"/>
      <c r="CO36" s="162"/>
      <c r="CP36" s="162"/>
      <c r="CQ36" s="162"/>
      <c r="CR36" s="162"/>
      <c r="CS36" s="162"/>
      <c r="CT36" s="162"/>
      <c r="CU36" s="162"/>
      <c r="CV36" s="162"/>
      <c r="CW36" s="162"/>
      <c r="CX36" s="162"/>
    </row>
    <row r="37" spans="2:102" s="6" customFormat="1" ht="21" customHeight="1">
      <c r="B37" s="433"/>
      <c r="C37" s="835"/>
      <c r="D37" s="835"/>
      <c r="E37" s="835"/>
      <c r="F37" s="837" t="s">
        <v>316</v>
      </c>
      <c r="G37" s="838"/>
      <c r="H37" s="839"/>
      <c r="I37" s="405"/>
      <c r="J37" s="90"/>
      <c r="K37" s="91"/>
      <c r="L37" s="92"/>
      <c r="M37" s="93"/>
      <c r="N37" s="35">
        <f>'Permit Limits'!R11</f>
        <v>46</v>
      </c>
      <c r="O37" s="35">
        <f>'Permit Limits'!S11</f>
        <v>9999</v>
      </c>
      <c r="P37" s="436"/>
      <c r="Q37" s="407"/>
      <c r="R37" s="406"/>
      <c r="S37" s="738"/>
      <c r="T37" s="739">
        <f>'Permit Limits'!AD11</f>
        <v>5</v>
      </c>
      <c r="U37" s="739">
        <f>'Permit Limits'!AE11</f>
        <v>9999</v>
      </c>
      <c r="V37" s="740"/>
      <c r="W37" s="740"/>
      <c r="X37" s="741"/>
      <c r="Y37" s="93"/>
      <c r="Z37" s="35">
        <f>'Permit Limits'!AJ11</f>
        <v>45</v>
      </c>
      <c r="AA37" s="35">
        <f>'Permit Limits'!AK11</f>
        <v>9999</v>
      </c>
      <c r="AB37" s="408"/>
      <c r="AC37" s="407"/>
      <c r="AD37" s="406"/>
      <c r="AE37" s="437"/>
      <c r="AF37" s="35">
        <f>'Permit Limits'!AR11</f>
        <v>9</v>
      </c>
      <c r="AG37" s="37"/>
      <c r="AH37" s="35">
        <f>'Permit Limits'!AU11</f>
        <v>1</v>
      </c>
      <c r="AI37" s="93"/>
      <c r="AJ37" s="36">
        <f>'Permit Limits'!AW11</f>
        <v>941</v>
      </c>
      <c r="AK37" s="93"/>
      <c r="AL37" s="35">
        <f>'Permit Limits'!BL11</f>
        <v>9999</v>
      </c>
      <c r="AM37" s="35">
        <f>'Permit Limits'!BM11</f>
        <v>9999</v>
      </c>
      <c r="AN37" s="35">
        <f>'Permit Limits'!BQ11</f>
        <v>9999</v>
      </c>
      <c r="AO37" s="35">
        <f>'Permit Limits'!BR11</f>
        <v>9999</v>
      </c>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c r="CD37" s="162"/>
      <c r="CE37" s="162"/>
      <c r="CF37" s="162"/>
      <c r="CG37" s="162"/>
      <c r="CH37" s="162"/>
      <c r="CI37" s="162"/>
      <c r="CJ37" s="162"/>
      <c r="CK37" s="162"/>
      <c r="CL37" s="162"/>
      <c r="CM37" s="162"/>
      <c r="CN37" s="162"/>
      <c r="CO37" s="162"/>
      <c r="CP37" s="162"/>
      <c r="CQ37" s="162"/>
      <c r="CR37" s="162"/>
      <c r="CS37" s="162"/>
      <c r="CT37" s="162"/>
      <c r="CU37" s="162"/>
      <c r="CV37" s="162"/>
      <c r="CW37" s="162"/>
      <c r="CX37" s="162"/>
    </row>
    <row r="38" spans="2:102" s="6" customFormat="1" ht="21" customHeight="1">
      <c r="B38" s="433"/>
      <c r="C38" s="835"/>
      <c r="D38" s="835"/>
      <c r="E38" s="835"/>
      <c r="F38" s="840" t="s">
        <v>317</v>
      </c>
      <c r="G38" s="841"/>
      <c r="H38" s="842"/>
      <c r="I38" s="94"/>
      <c r="J38" s="95"/>
      <c r="K38" s="96"/>
      <c r="L38" s="97"/>
      <c r="M38" s="99"/>
      <c r="N38" s="39"/>
      <c r="O38" s="39"/>
      <c r="P38" s="439">
        <f>'Permit Limits'!T12</f>
        <v>40</v>
      </c>
      <c r="Q38" s="98"/>
      <c r="R38" s="153"/>
      <c r="S38" s="742"/>
      <c r="T38" s="743"/>
      <c r="U38" s="743"/>
      <c r="V38" s="744">
        <f>'Permit Limits'!AF12</f>
        <v>40</v>
      </c>
      <c r="W38" s="95"/>
      <c r="X38" s="734"/>
      <c r="Y38" s="99"/>
      <c r="Z38" s="39"/>
      <c r="AA38" s="39"/>
      <c r="AB38" s="439">
        <f>'Permit Limits'!AL12</f>
        <v>40</v>
      </c>
      <c r="AC38" s="98"/>
      <c r="AD38" s="153"/>
      <c r="AE38" s="38">
        <f>'Permit Limits'!AP12</f>
        <v>6</v>
      </c>
      <c r="AF38" s="38">
        <f>'Permit Limits'!AR12</f>
        <v>6</v>
      </c>
      <c r="AG38" s="39"/>
      <c r="AH38" s="154"/>
      <c r="AI38" s="99"/>
      <c r="AJ38" s="154"/>
      <c r="AK38" s="99"/>
      <c r="AL38" s="39"/>
      <c r="AM38" s="39"/>
      <c r="AN38" s="39"/>
      <c r="AO38" s="39"/>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c r="CJ38" s="162"/>
      <c r="CK38" s="162"/>
      <c r="CL38" s="162"/>
      <c r="CM38" s="162"/>
      <c r="CN38" s="162"/>
      <c r="CO38" s="162"/>
      <c r="CP38" s="162"/>
      <c r="CQ38" s="162"/>
      <c r="CR38" s="162"/>
      <c r="CS38" s="162"/>
      <c r="CT38" s="162"/>
      <c r="CU38" s="162"/>
      <c r="CV38" s="162"/>
      <c r="CW38" s="162"/>
      <c r="CX38" s="162"/>
    </row>
    <row r="39" spans="2:102" s="6" customFormat="1" ht="21" customHeight="1" thickBot="1">
      <c r="B39" s="433"/>
      <c r="C39" s="835"/>
      <c r="D39" s="835"/>
      <c r="E39" s="835"/>
      <c r="F39" s="843" t="s">
        <v>318</v>
      </c>
      <c r="G39" s="844"/>
      <c r="H39" s="845"/>
      <c r="I39" s="100"/>
      <c r="J39" s="40"/>
      <c r="K39" s="40"/>
      <c r="L39" s="89"/>
      <c r="M39" s="101"/>
      <c r="N39" s="447">
        <f>'Permit Limits'!R13</f>
        <v>23</v>
      </c>
      <c r="O39" s="447">
        <f>'Permit Limits'!S13</f>
        <v>38</v>
      </c>
      <c r="P39" s="447">
        <f>'Permit Limits'!T13</f>
        <v>85</v>
      </c>
      <c r="Q39" s="457">
        <f>'Permit Limits'!U13</f>
        <v>34.5</v>
      </c>
      <c r="R39" s="296">
        <f>'Permit Limits'!V13</f>
        <v>55</v>
      </c>
      <c r="S39" s="745"/>
      <c r="T39" s="746">
        <f>'Permit Limits'!AD13</f>
        <v>2.4</v>
      </c>
      <c r="U39" s="746">
        <f>'Permit Limits'!AE13</f>
        <v>4</v>
      </c>
      <c r="V39" s="746">
        <f>'Permit Limits'!AF13</f>
        <v>85</v>
      </c>
      <c r="W39" s="746">
        <f>'Permit Limits'!AG13</f>
        <v>3.75</v>
      </c>
      <c r="X39" s="747">
        <f>'Permit Limits'!AH13</f>
        <v>6</v>
      </c>
      <c r="Y39" s="101"/>
      <c r="Z39" s="447">
        <f>'Permit Limits'!AJ13</f>
        <v>30</v>
      </c>
      <c r="AA39" s="447">
        <f>'Permit Limits'!AK13</f>
        <v>50</v>
      </c>
      <c r="AB39" s="447">
        <f>'Permit Limits'!AL13</f>
        <v>85</v>
      </c>
      <c r="AC39" s="457">
        <f>'Permit Limits'!AM13</f>
        <v>40</v>
      </c>
      <c r="AD39" s="296">
        <f>'Permit Limits'!AN13</f>
        <v>67</v>
      </c>
      <c r="AE39" s="443">
        <f>'Permit Limits'!AP13</f>
        <v>0</v>
      </c>
      <c r="AF39" s="77"/>
      <c r="AG39" s="89"/>
      <c r="AH39" s="77"/>
      <c r="AI39" s="101"/>
      <c r="AJ39" s="443">
        <f>'Permit Limits'!AW13</f>
        <v>126</v>
      </c>
      <c r="AK39" s="101"/>
      <c r="AL39" s="447">
        <f>'Permit Limits'!BL13</f>
        <v>9999</v>
      </c>
      <c r="AM39" s="447">
        <f>'Permit Limits'!BM13</f>
        <v>9999</v>
      </c>
      <c r="AN39" s="447">
        <f>'Permit Limits'!BQ13</f>
        <v>9999</v>
      </c>
      <c r="AO39" s="447">
        <f>'Permit Limits'!BR13</f>
        <v>9999</v>
      </c>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c r="BY39" s="162"/>
      <c r="BZ39" s="162"/>
      <c r="CA39" s="162"/>
      <c r="CB39" s="162"/>
      <c r="CC39" s="162"/>
      <c r="CD39" s="162"/>
      <c r="CE39" s="162"/>
      <c r="CF39" s="162"/>
      <c r="CG39" s="162"/>
      <c r="CH39" s="162"/>
      <c r="CI39" s="162"/>
      <c r="CJ39" s="162"/>
      <c r="CK39" s="162"/>
      <c r="CL39" s="162"/>
      <c r="CM39" s="162"/>
      <c r="CN39" s="162"/>
      <c r="CO39" s="162"/>
      <c r="CP39" s="162"/>
      <c r="CQ39" s="162"/>
      <c r="CR39" s="162"/>
      <c r="CS39" s="162"/>
      <c r="CT39" s="162"/>
      <c r="CU39" s="162"/>
      <c r="CV39" s="162"/>
      <c r="CW39" s="162"/>
      <c r="CX39" s="162"/>
    </row>
    <row r="40" spans="2:102" s="6" customFormat="1" ht="21" customHeight="1">
      <c r="B40" s="433"/>
      <c r="C40" s="835"/>
      <c r="D40" s="835"/>
      <c r="E40" s="835"/>
      <c r="F40" s="71"/>
      <c r="G40" s="71" t="s">
        <v>319</v>
      </c>
      <c r="I40" s="64"/>
      <c r="J40" s="80"/>
      <c r="K40" s="80"/>
      <c r="L40" s="80"/>
      <c r="M40" s="64"/>
      <c r="N40" s="64"/>
      <c r="O40" s="64"/>
      <c r="P40" s="64"/>
      <c r="Q40" s="64"/>
      <c r="R40" s="64"/>
      <c r="S40" s="757"/>
      <c r="T40" s="757"/>
      <c r="U40" s="757"/>
      <c r="V40" s="757"/>
      <c r="W40" s="757"/>
      <c r="X40" s="757"/>
      <c r="Y40" s="440"/>
      <c r="Z40" s="440"/>
      <c r="AA40" s="440"/>
      <c r="AB40" s="438"/>
      <c r="AC40" s="438"/>
      <c r="AD40" s="438"/>
      <c r="AE40" s="438"/>
      <c r="AF40" s="438"/>
      <c r="AG40" s="438"/>
      <c r="AH40" s="438"/>
      <c r="AI40" s="438"/>
      <c r="AJ40" s="438"/>
      <c r="AK40" s="438"/>
      <c r="AL40" s="25"/>
      <c r="AM40" s="25"/>
      <c r="AN40" s="25"/>
      <c r="AO40" s="25"/>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2"/>
      <c r="CJ40" s="162"/>
      <c r="CK40" s="162"/>
      <c r="CL40" s="162"/>
      <c r="CM40" s="162"/>
      <c r="CN40" s="162"/>
      <c r="CO40" s="162"/>
      <c r="CP40" s="162"/>
      <c r="CQ40" s="162"/>
      <c r="CR40" s="162"/>
      <c r="CS40" s="162"/>
      <c r="CT40" s="162"/>
      <c r="CU40" s="162"/>
      <c r="CV40" s="162"/>
      <c r="CW40" s="162"/>
      <c r="CX40" s="162"/>
    </row>
    <row r="41" spans="2:102" s="6" customFormat="1" ht="62.25" customHeight="1">
      <c r="B41" s="433"/>
      <c r="C41" s="835"/>
      <c r="D41" s="835"/>
      <c r="E41" s="835"/>
      <c r="F41" s="26"/>
      <c r="G41" s="26" t="s">
        <v>320</v>
      </c>
      <c r="I41" s="438"/>
      <c r="J41" s="438"/>
      <c r="K41" s="438"/>
      <c r="M41" s="438"/>
      <c r="N41" s="438"/>
      <c r="O41" s="438"/>
      <c r="P41" s="161"/>
      <c r="Q41" s="161"/>
      <c r="R41" s="161"/>
      <c r="S41" s="748"/>
      <c r="T41" s="748"/>
      <c r="U41" s="748"/>
      <c r="V41" s="748"/>
      <c r="W41" s="748"/>
      <c r="X41" s="748"/>
      <c r="Y41" s="438"/>
      <c r="Z41" s="433"/>
      <c r="AA41" s="433"/>
      <c r="AB41" s="25"/>
      <c r="AC41" s="25"/>
      <c r="AD41" s="25"/>
      <c r="AE41" s="25"/>
      <c r="AF41" s="25"/>
      <c r="AG41" s="26"/>
      <c r="AH41" s="25"/>
      <c r="AI41" s="25"/>
      <c r="AJ41" s="25"/>
      <c r="AK41" s="25"/>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BZ41" s="162"/>
      <c r="CA41" s="162"/>
      <c r="CB41" s="162"/>
      <c r="CC41" s="162"/>
      <c r="CD41" s="162"/>
      <c r="CE41" s="162"/>
      <c r="CF41" s="162"/>
      <c r="CG41" s="162"/>
      <c r="CH41" s="162"/>
      <c r="CI41" s="162"/>
      <c r="CJ41" s="162"/>
      <c r="CK41" s="162"/>
      <c r="CL41" s="162"/>
      <c r="CM41" s="162"/>
      <c r="CN41" s="162"/>
      <c r="CO41" s="162"/>
      <c r="CP41" s="162"/>
      <c r="CQ41" s="162"/>
      <c r="CR41" s="162"/>
      <c r="CS41" s="162"/>
      <c r="CT41" s="162"/>
      <c r="CU41" s="162"/>
      <c r="CV41" s="162"/>
      <c r="CW41" s="162"/>
      <c r="CX41" s="162"/>
    </row>
    <row r="42" spans="2:37" ht="32.25" customHeight="1">
      <c r="B42" s="433"/>
      <c r="C42" s="847"/>
      <c r="D42" s="847"/>
      <c r="E42" s="847"/>
      <c r="F42" s="82"/>
      <c r="G42" s="82"/>
      <c r="H42" s="83"/>
      <c r="I42" s="846" t="str">
        <f>Jan!I44</f>
        <v>Helenwood STP</v>
      </c>
      <c r="J42" s="846"/>
      <c r="K42" s="846"/>
      <c r="L42" s="78"/>
      <c r="M42" s="151" t="s">
        <v>321</v>
      </c>
      <c r="N42" s="435"/>
      <c r="O42" s="435"/>
      <c r="P42" s="435"/>
      <c r="Q42" s="435"/>
      <c r="R42" s="435"/>
      <c r="S42" s="749"/>
      <c r="T42" s="749"/>
      <c r="U42" s="749"/>
      <c r="V42" s="749"/>
      <c r="W42" s="749"/>
      <c r="X42" s="749"/>
      <c r="Y42" s="434"/>
      <c r="Z42" s="434"/>
      <c r="AA42" s="434"/>
      <c r="AB42" s="434"/>
      <c r="AC42" s="434"/>
      <c r="AD42" s="434"/>
      <c r="AE42" s="434"/>
      <c r="AF42" s="434"/>
      <c r="AG42" s="434"/>
      <c r="AH42" s="434"/>
      <c r="AI42" s="434"/>
      <c r="AJ42" s="434"/>
      <c r="AK42" s="434"/>
    </row>
    <row r="43" spans="2:37" ht="23.25" customHeight="1">
      <c r="B43" s="433"/>
      <c r="C43" s="849" t="s">
        <v>322</v>
      </c>
      <c r="D43" s="849"/>
      <c r="E43" s="849"/>
      <c r="F43" s="441"/>
      <c r="G43" s="441"/>
      <c r="H43" s="34"/>
      <c r="I43" s="836" t="s">
        <v>323</v>
      </c>
      <c r="J43" s="836"/>
      <c r="K43" s="836"/>
      <c r="L43" s="78"/>
      <c r="M43" s="435"/>
      <c r="N43" s="435"/>
      <c r="O43" s="435"/>
      <c r="P43" s="435"/>
      <c r="Q43" s="435"/>
      <c r="R43" s="435"/>
      <c r="S43" s="749"/>
      <c r="T43" s="749"/>
      <c r="U43" s="749"/>
      <c r="V43" s="749"/>
      <c r="W43" s="749"/>
      <c r="X43" s="749"/>
      <c r="Y43" s="434"/>
      <c r="Z43" s="434"/>
      <c r="AA43" s="434"/>
      <c r="AB43" s="434"/>
      <c r="AC43" s="434"/>
      <c r="AD43" s="434"/>
      <c r="AE43" s="434"/>
      <c r="AF43" s="434"/>
      <c r="AG43" s="434"/>
      <c r="AH43" s="434"/>
      <c r="AI43" s="434"/>
      <c r="AJ43" s="434"/>
      <c r="AK43" s="434"/>
    </row>
    <row r="44" spans="2:37" ht="37.5" customHeight="1">
      <c r="B44" s="434"/>
      <c r="C44" s="709" t="s">
        <v>489</v>
      </c>
      <c r="D44" s="81"/>
      <c r="E44" s="709">
        <v>4359</v>
      </c>
      <c r="F44" s="82"/>
      <c r="G44" s="83"/>
      <c r="I44" s="848" t="str">
        <f>Jan!I46</f>
        <v>Scott</v>
      </c>
      <c r="J44" s="848"/>
      <c r="K44" s="848"/>
      <c r="L44" s="61"/>
      <c r="M44" s="27"/>
      <c r="N44" s="27"/>
      <c r="O44" s="27"/>
      <c r="P44" s="27"/>
      <c r="Q44" s="27"/>
      <c r="R44" s="27"/>
      <c r="S44" s="750"/>
      <c r="T44" s="750"/>
      <c r="U44" s="750"/>
      <c r="V44" s="751"/>
      <c r="W44" s="751"/>
      <c r="X44" s="751"/>
      <c r="Y44" s="434"/>
      <c r="Z44" s="434"/>
      <c r="AA44" s="434"/>
      <c r="AB44" s="434"/>
      <c r="AC44" s="434"/>
      <c r="AD44" s="434"/>
      <c r="AE44" s="434"/>
      <c r="AF44" s="434"/>
      <c r="AG44" s="434"/>
      <c r="AH44" s="434"/>
      <c r="AI44" s="434"/>
      <c r="AJ44" s="434"/>
      <c r="AK44" s="434"/>
    </row>
    <row r="45" spans="2:20" ht="30.75" customHeight="1">
      <c r="B45" s="434"/>
      <c r="C45" s="79" t="s">
        <v>324</v>
      </c>
      <c r="D45" s="79"/>
      <c r="E45" s="79" t="s">
        <v>325</v>
      </c>
      <c r="F45" s="83"/>
      <c r="G45" s="79"/>
      <c r="H45" s="79"/>
      <c r="I45" s="836" t="s">
        <v>326</v>
      </c>
      <c r="J45" s="836"/>
      <c r="K45" s="836"/>
      <c r="L45" s="30"/>
      <c r="O45" s="29"/>
      <c r="P45" s="30"/>
      <c r="Q45" s="30"/>
      <c r="R45" s="30"/>
      <c r="T45" s="753"/>
    </row>
    <row r="46" spans="5:30" ht="24" customHeight="1">
      <c r="E46" s="19"/>
      <c r="H46" s="30"/>
      <c r="I46" s="30"/>
      <c r="J46" s="30"/>
      <c r="K46" s="30"/>
      <c r="L46" s="30"/>
      <c r="M46" s="31"/>
      <c r="N46" s="31"/>
      <c r="O46" s="31"/>
      <c r="P46" s="31"/>
      <c r="Q46" s="31"/>
      <c r="R46" s="31"/>
      <c r="S46" s="754"/>
      <c r="T46" s="753"/>
      <c r="U46" s="753"/>
      <c r="Y46" s="28"/>
      <c r="Z46" s="28"/>
      <c r="AA46" s="28"/>
      <c r="AB46" s="28"/>
      <c r="AC46" s="28"/>
      <c r="AD46" s="28"/>
    </row>
    <row r="47" spans="3:24" s="163" customFormat="1" ht="24" customHeight="1">
      <c r="C47" s="168"/>
      <c r="H47" s="167"/>
      <c r="I47" s="167"/>
      <c r="J47" s="167"/>
      <c r="K47" s="167"/>
      <c r="L47" s="167"/>
      <c r="S47" s="755"/>
      <c r="T47" s="755"/>
      <c r="U47" s="755"/>
      <c r="V47" s="755"/>
      <c r="W47" s="755"/>
      <c r="X47" s="755"/>
    </row>
    <row r="48" spans="3:24" s="163" customFormat="1" ht="15">
      <c r="C48" s="164"/>
      <c r="E48" s="168"/>
      <c r="S48" s="755"/>
      <c r="T48" s="755"/>
      <c r="U48" s="755"/>
      <c r="V48" s="755"/>
      <c r="W48" s="755"/>
      <c r="X48" s="755"/>
    </row>
    <row r="49" spans="4:24" s="163" customFormat="1" ht="15">
      <c r="D49" s="164"/>
      <c r="E49" s="164"/>
      <c r="F49" s="164"/>
      <c r="S49" s="755"/>
      <c r="T49" s="755"/>
      <c r="U49" s="755"/>
      <c r="V49" s="755"/>
      <c r="W49" s="755"/>
      <c r="X49" s="755"/>
    </row>
    <row r="50" spans="4:24" s="163" customFormat="1" ht="15">
      <c r="D50" s="164"/>
      <c r="E50" s="164"/>
      <c r="F50" s="164"/>
      <c r="S50" s="755"/>
      <c r="T50" s="755"/>
      <c r="U50" s="755"/>
      <c r="V50" s="755"/>
      <c r="W50" s="755"/>
      <c r="X50" s="755"/>
    </row>
    <row r="51" spans="5:24" s="163" customFormat="1" ht="18" customHeight="1">
      <c r="E51" s="169"/>
      <c r="G51" s="164"/>
      <c r="H51" s="164"/>
      <c r="I51" s="164"/>
      <c r="S51" s="755"/>
      <c r="T51" s="755"/>
      <c r="U51" s="755"/>
      <c r="V51" s="755"/>
      <c r="W51" s="755"/>
      <c r="X51" s="755"/>
    </row>
    <row r="52" spans="5:24" s="163" customFormat="1" ht="15">
      <c r="E52" s="169"/>
      <c r="G52" s="164"/>
      <c r="H52" s="164"/>
      <c r="I52" s="164"/>
      <c r="S52" s="755"/>
      <c r="T52" s="755"/>
      <c r="U52" s="755"/>
      <c r="V52" s="755"/>
      <c r="W52" s="755"/>
      <c r="X52" s="755"/>
    </row>
    <row r="53" spans="5:24" s="163" customFormat="1" ht="15">
      <c r="E53" s="169"/>
      <c r="S53" s="755"/>
      <c r="T53" s="755"/>
      <c r="U53" s="755"/>
      <c r="V53" s="755"/>
      <c r="W53" s="755"/>
      <c r="X53" s="755"/>
    </row>
    <row r="54" spans="5:24" s="163" customFormat="1" ht="48" customHeight="1">
      <c r="E54" s="169"/>
      <c r="S54" s="755"/>
      <c r="T54" s="755"/>
      <c r="U54" s="755"/>
      <c r="V54" s="755"/>
      <c r="W54" s="755"/>
      <c r="X54" s="755"/>
    </row>
    <row r="55" spans="3:24" s="163" customFormat="1" ht="15">
      <c r="C55" s="170"/>
      <c r="D55" s="170"/>
      <c r="E55" s="169"/>
      <c r="S55" s="755"/>
      <c r="T55" s="755"/>
      <c r="U55" s="755"/>
      <c r="V55" s="755"/>
      <c r="W55" s="755"/>
      <c r="X55" s="755"/>
    </row>
    <row r="56" spans="3:24" s="163" customFormat="1" ht="15">
      <c r="C56" s="170"/>
      <c r="D56" s="170"/>
      <c r="E56" s="169"/>
      <c r="S56" s="755"/>
      <c r="T56" s="755"/>
      <c r="U56" s="755"/>
      <c r="V56" s="755"/>
      <c r="W56" s="755"/>
      <c r="X56" s="755"/>
    </row>
    <row r="57" spans="3:24" s="163" customFormat="1" ht="15">
      <c r="C57" s="170"/>
      <c r="D57" s="170"/>
      <c r="E57" s="169"/>
      <c r="S57" s="755"/>
      <c r="T57" s="755"/>
      <c r="U57" s="755"/>
      <c r="V57" s="755"/>
      <c r="W57" s="755"/>
      <c r="X57" s="755"/>
    </row>
    <row r="58" spans="3:24" s="163" customFormat="1" ht="15">
      <c r="C58" s="170"/>
      <c r="D58" s="170"/>
      <c r="E58" s="169"/>
      <c r="S58" s="755"/>
      <c r="T58" s="755"/>
      <c r="U58" s="755"/>
      <c r="V58" s="755"/>
      <c r="W58" s="755"/>
      <c r="X58" s="755"/>
    </row>
    <row r="59" spans="3:24" s="163" customFormat="1" ht="15">
      <c r="C59" s="170"/>
      <c r="D59" s="170"/>
      <c r="E59" s="169"/>
      <c r="S59" s="755"/>
      <c r="T59" s="755"/>
      <c r="U59" s="755"/>
      <c r="V59" s="755"/>
      <c r="W59" s="755"/>
      <c r="X59" s="755"/>
    </row>
    <row r="60" spans="3:24" s="163" customFormat="1" ht="15">
      <c r="C60" s="170"/>
      <c r="D60" s="170"/>
      <c r="E60" s="169"/>
      <c r="S60" s="755"/>
      <c r="T60" s="755"/>
      <c r="U60" s="755"/>
      <c r="V60" s="755"/>
      <c r="W60" s="755"/>
      <c r="X60" s="755"/>
    </row>
    <row r="61" spans="3:24" s="163" customFormat="1" ht="15">
      <c r="C61" s="170"/>
      <c r="D61" s="170"/>
      <c r="E61" s="169"/>
      <c r="S61" s="755"/>
      <c r="T61" s="755"/>
      <c r="U61" s="755"/>
      <c r="V61" s="755"/>
      <c r="W61" s="755"/>
      <c r="X61" s="755"/>
    </row>
    <row r="62" spans="3:24" s="163" customFormat="1" ht="15">
      <c r="C62" s="170"/>
      <c r="D62" s="170"/>
      <c r="E62" s="169"/>
      <c r="S62" s="755"/>
      <c r="T62" s="755"/>
      <c r="U62" s="755"/>
      <c r="V62" s="755"/>
      <c r="W62" s="755"/>
      <c r="X62" s="755"/>
    </row>
    <row r="63" spans="3:24" s="163" customFormat="1" ht="15">
      <c r="C63" s="170"/>
      <c r="D63" s="170"/>
      <c r="E63" s="169"/>
      <c r="S63" s="755"/>
      <c r="T63" s="755"/>
      <c r="U63" s="755"/>
      <c r="V63" s="755"/>
      <c r="W63" s="755"/>
      <c r="X63" s="755"/>
    </row>
    <row r="64" spans="3:24" s="163" customFormat="1" ht="15">
      <c r="C64" s="170"/>
      <c r="D64" s="170"/>
      <c r="E64" s="169"/>
      <c r="S64" s="755"/>
      <c r="T64" s="755"/>
      <c r="U64" s="755"/>
      <c r="V64" s="755"/>
      <c r="W64" s="755"/>
      <c r="X64" s="755"/>
    </row>
    <row r="65" spans="3:24" s="163" customFormat="1" ht="15">
      <c r="C65" s="170"/>
      <c r="D65" s="170"/>
      <c r="E65" s="169"/>
      <c r="S65" s="755"/>
      <c r="T65" s="755"/>
      <c r="U65" s="755"/>
      <c r="V65" s="755"/>
      <c r="W65" s="755"/>
      <c r="X65" s="755"/>
    </row>
    <row r="66" spans="3:24" s="163" customFormat="1" ht="15">
      <c r="C66" s="170"/>
      <c r="D66" s="170"/>
      <c r="E66" s="169"/>
      <c r="S66" s="755"/>
      <c r="T66" s="755"/>
      <c r="U66" s="755"/>
      <c r="V66" s="755"/>
      <c r="W66" s="755"/>
      <c r="X66" s="755"/>
    </row>
    <row r="67" spans="3:24" s="163" customFormat="1" ht="15">
      <c r="C67" s="170"/>
      <c r="D67" s="170"/>
      <c r="E67" s="169"/>
      <c r="S67" s="755"/>
      <c r="T67" s="755"/>
      <c r="U67" s="755"/>
      <c r="V67" s="755"/>
      <c r="W67" s="755"/>
      <c r="X67" s="755"/>
    </row>
    <row r="68" spans="3:24" s="163" customFormat="1" ht="15">
      <c r="C68" s="170"/>
      <c r="D68" s="170"/>
      <c r="E68" s="169"/>
      <c r="S68" s="755"/>
      <c r="T68" s="755"/>
      <c r="U68" s="755"/>
      <c r="V68" s="755"/>
      <c r="W68" s="755"/>
      <c r="X68" s="755"/>
    </row>
    <row r="69" spans="3:24" s="163" customFormat="1" ht="15">
      <c r="C69" s="170"/>
      <c r="D69" s="170"/>
      <c r="E69" s="169"/>
      <c r="S69" s="755"/>
      <c r="T69" s="755"/>
      <c r="U69" s="755"/>
      <c r="V69" s="755"/>
      <c r="W69" s="755"/>
      <c r="X69" s="755"/>
    </row>
    <row r="70" spans="3:24" s="163" customFormat="1" ht="15">
      <c r="C70" s="170"/>
      <c r="D70" s="170"/>
      <c r="E70" s="169"/>
      <c r="S70" s="755"/>
      <c r="T70" s="755"/>
      <c r="U70" s="755"/>
      <c r="V70" s="755"/>
      <c r="W70" s="755"/>
      <c r="X70" s="755"/>
    </row>
    <row r="71" spans="3:24" s="163" customFormat="1" ht="15">
      <c r="C71" s="170"/>
      <c r="D71" s="170"/>
      <c r="E71" s="169"/>
      <c r="S71" s="755"/>
      <c r="T71" s="755"/>
      <c r="U71" s="755"/>
      <c r="V71" s="755"/>
      <c r="W71" s="755"/>
      <c r="X71" s="755"/>
    </row>
    <row r="72" spans="3:24" s="163" customFormat="1" ht="15">
      <c r="C72" s="170"/>
      <c r="D72" s="170"/>
      <c r="E72" s="169"/>
      <c r="S72" s="755"/>
      <c r="T72" s="755"/>
      <c r="U72" s="755"/>
      <c r="V72" s="755"/>
      <c r="W72" s="755"/>
      <c r="X72" s="755"/>
    </row>
    <row r="73" spans="3:24" s="163" customFormat="1" ht="15">
      <c r="C73" s="170"/>
      <c r="D73" s="170"/>
      <c r="E73" s="169"/>
      <c r="S73" s="755"/>
      <c r="T73" s="755"/>
      <c r="U73" s="755"/>
      <c r="V73" s="755"/>
      <c r="W73" s="755"/>
      <c r="X73" s="755"/>
    </row>
    <row r="74" spans="3:24" s="163" customFormat="1" ht="15">
      <c r="C74" s="170"/>
      <c r="D74" s="170"/>
      <c r="E74" s="169"/>
      <c r="S74" s="755"/>
      <c r="T74" s="755"/>
      <c r="U74" s="755"/>
      <c r="V74" s="755"/>
      <c r="W74" s="755"/>
      <c r="X74" s="755"/>
    </row>
    <row r="75" spans="3:24" s="163" customFormat="1" ht="15">
      <c r="C75" s="170"/>
      <c r="D75" s="170"/>
      <c r="E75" s="169"/>
      <c r="S75" s="755"/>
      <c r="T75" s="755"/>
      <c r="U75" s="755"/>
      <c r="V75" s="755"/>
      <c r="W75" s="755"/>
      <c r="X75" s="755"/>
    </row>
    <row r="76" spans="3:24" s="163" customFormat="1" ht="15">
      <c r="C76" s="170"/>
      <c r="D76" s="170"/>
      <c r="E76" s="169"/>
      <c r="S76" s="755"/>
      <c r="T76" s="755"/>
      <c r="U76" s="755"/>
      <c r="V76" s="755"/>
      <c r="W76" s="755"/>
      <c r="X76" s="755"/>
    </row>
    <row r="77" spans="3:24" s="163" customFormat="1" ht="15">
      <c r="C77" s="170"/>
      <c r="D77" s="170"/>
      <c r="E77" s="169"/>
      <c r="S77" s="755"/>
      <c r="T77" s="755"/>
      <c r="U77" s="755"/>
      <c r="V77" s="755"/>
      <c r="W77" s="755"/>
      <c r="X77" s="755"/>
    </row>
    <row r="78" spans="3:24" s="163" customFormat="1" ht="15">
      <c r="C78" s="170"/>
      <c r="D78" s="170"/>
      <c r="E78" s="169"/>
      <c r="S78" s="755"/>
      <c r="T78" s="755"/>
      <c r="U78" s="755"/>
      <c r="V78" s="755"/>
      <c r="W78" s="755"/>
      <c r="X78" s="755"/>
    </row>
    <row r="79" spans="3:24" s="163" customFormat="1" ht="15">
      <c r="C79" s="170"/>
      <c r="D79" s="170"/>
      <c r="E79" s="169"/>
      <c r="S79" s="755"/>
      <c r="T79" s="755"/>
      <c r="U79" s="755"/>
      <c r="V79" s="755"/>
      <c r="W79" s="755"/>
      <c r="X79" s="755"/>
    </row>
    <row r="80" spans="3:24" s="163" customFormat="1" ht="15">
      <c r="C80" s="170"/>
      <c r="D80" s="170"/>
      <c r="E80" s="169"/>
      <c r="S80" s="755"/>
      <c r="T80" s="755"/>
      <c r="U80" s="755"/>
      <c r="V80" s="755"/>
      <c r="W80" s="755"/>
      <c r="X80" s="755"/>
    </row>
    <row r="81" spans="3:24" s="163" customFormat="1" ht="15">
      <c r="C81" s="170"/>
      <c r="D81" s="170"/>
      <c r="E81" s="169"/>
      <c r="S81" s="755"/>
      <c r="T81" s="755"/>
      <c r="U81" s="755"/>
      <c r="V81" s="755"/>
      <c r="W81" s="755"/>
      <c r="X81" s="755"/>
    </row>
    <row r="82" spans="3:24" s="163" customFormat="1" ht="15">
      <c r="C82" s="170"/>
      <c r="D82" s="170"/>
      <c r="E82" s="169"/>
      <c r="S82" s="755"/>
      <c r="T82" s="755"/>
      <c r="U82" s="755"/>
      <c r="V82" s="755"/>
      <c r="W82" s="755"/>
      <c r="X82" s="755"/>
    </row>
    <row r="83" spans="3:24" s="163" customFormat="1" ht="15">
      <c r="C83" s="170"/>
      <c r="D83" s="170"/>
      <c r="E83" s="169"/>
      <c r="S83" s="755"/>
      <c r="T83" s="755"/>
      <c r="U83" s="755"/>
      <c r="V83" s="755"/>
      <c r="W83" s="755"/>
      <c r="X83" s="755"/>
    </row>
    <row r="84" spans="3:24" s="163" customFormat="1" ht="15">
      <c r="C84" s="170"/>
      <c r="D84" s="170"/>
      <c r="E84" s="169"/>
      <c r="S84" s="755"/>
      <c r="T84" s="755"/>
      <c r="U84" s="755"/>
      <c r="V84" s="755"/>
      <c r="W84" s="755"/>
      <c r="X84" s="755"/>
    </row>
    <row r="85" spans="3:24" s="163" customFormat="1" ht="15">
      <c r="C85" s="170"/>
      <c r="D85" s="170"/>
      <c r="E85" s="169"/>
      <c r="S85" s="755"/>
      <c r="T85" s="755"/>
      <c r="U85" s="755"/>
      <c r="V85" s="755"/>
      <c r="W85" s="755"/>
      <c r="X85" s="755"/>
    </row>
    <row r="86" spans="3:24" s="163" customFormat="1" ht="15">
      <c r="C86" s="170"/>
      <c r="D86" s="170"/>
      <c r="E86" s="169"/>
      <c r="S86" s="755"/>
      <c r="T86" s="755"/>
      <c r="U86" s="755"/>
      <c r="V86" s="755"/>
      <c r="W86" s="755"/>
      <c r="X86" s="755"/>
    </row>
    <row r="87" spans="3:24" s="163" customFormat="1" ht="15">
      <c r="C87" s="170"/>
      <c r="D87" s="170"/>
      <c r="E87" s="169"/>
      <c r="S87" s="755"/>
      <c r="T87" s="755"/>
      <c r="U87" s="755"/>
      <c r="V87" s="755"/>
      <c r="W87" s="755"/>
      <c r="X87" s="755"/>
    </row>
    <row r="88" spans="3:24" s="163" customFormat="1" ht="15">
      <c r="C88" s="170"/>
      <c r="D88" s="170"/>
      <c r="E88" s="169"/>
      <c r="S88" s="755"/>
      <c r="T88" s="755"/>
      <c r="U88" s="755"/>
      <c r="V88" s="755"/>
      <c r="W88" s="755"/>
      <c r="X88" s="755"/>
    </row>
    <row r="89" spans="3:24" s="163" customFormat="1" ht="15">
      <c r="C89" s="170"/>
      <c r="D89" s="170"/>
      <c r="E89" s="169"/>
      <c r="S89" s="755"/>
      <c r="T89" s="755"/>
      <c r="U89" s="755"/>
      <c r="V89" s="755"/>
      <c r="W89" s="755"/>
      <c r="X89" s="755"/>
    </row>
    <row r="90" spans="3:41" s="163" customFormat="1" ht="15">
      <c r="C90" s="170"/>
      <c r="D90" s="170"/>
      <c r="E90" s="169"/>
      <c r="S90" s="755"/>
      <c r="T90" s="755"/>
      <c r="U90" s="755"/>
      <c r="V90" s="755"/>
      <c r="W90" s="755"/>
      <c r="X90" s="755"/>
      <c r="AL90" s="165"/>
      <c r="AM90" s="165"/>
      <c r="AN90" s="165"/>
      <c r="AO90" s="165"/>
    </row>
    <row r="91" spans="3:45" s="163" customFormat="1" ht="24" customHeight="1">
      <c r="C91" s="170"/>
      <c r="D91" s="170"/>
      <c r="E91" s="169"/>
      <c r="M91" s="165"/>
      <c r="N91" s="165"/>
      <c r="O91" s="165"/>
      <c r="P91" s="165"/>
      <c r="Q91" s="165"/>
      <c r="R91" s="165"/>
      <c r="S91" s="756"/>
      <c r="T91" s="756"/>
      <c r="U91" s="756"/>
      <c r="V91" s="756"/>
      <c r="W91" s="756"/>
      <c r="X91" s="756"/>
      <c r="Y91" s="165"/>
      <c r="Z91" s="165"/>
      <c r="AA91" s="165"/>
      <c r="AB91" s="165"/>
      <c r="AC91" s="165"/>
      <c r="AD91" s="165"/>
      <c r="AE91" s="165"/>
      <c r="AF91" s="165"/>
      <c r="AG91" s="165"/>
      <c r="AH91" s="165"/>
      <c r="AI91" s="165"/>
      <c r="AJ91" s="165"/>
      <c r="AK91" s="165"/>
      <c r="AP91" s="165"/>
      <c r="AQ91" s="165"/>
      <c r="AR91" s="165"/>
      <c r="AS91" s="165"/>
    </row>
    <row r="92" spans="3:45" s="165" customFormat="1" ht="24" customHeight="1">
      <c r="C92" s="170"/>
      <c r="D92" s="170"/>
      <c r="E92" s="171"/>
      <c r="M92" s="163"/>
      <c r="N92" s="163"/>
      <c r="O92" s="163"/>
      <c r="P92" s="163"/>
      <c r="Q92" s="163"/>
      <c r="R92" s="163"/>
      <c r="S92" s="755"/>
      <c r="T92" s="755"/>
      <c r="U92" s="755"/>
      <c r="V92" s="755"/>
      <c r="W92" s="755"/>
      <c r="X92" s="755"/>
      <c r="Y92" s="163"/>
      <c r="Z92" s="163"/>
      <c r="AA92" s="163"/>
      <c r="AB92" s="163"/>
      <c r="AC92" s="163"/>
      <c r="AD92" s="163"/>
      <c r="AE92" s="163"/>
      <c r="AF92" s="163"/>
      <c r="AG92" s="163"/>
      <c r="AH92" s="163"/>
      <c r="AI92" s="163"/>
      <c r="AJ92" s="163"/>
      <c r="AK92" s="163"/>
      <c r="AL92" s="163"/>
      <c r="AM92" s="163"/>
      <c r="AN92" s="163"/>
      <c r="AO92" s="163"/>
      <c r="AP92" s="163"/>
      <c r="AQ92" s="163"/>
      <c r="AR92" s="163"/>
      <c r="AS92" s="163"/>
    </row>
    <row r="93" spans="3:24" s="163" customFormat="1" ht="84" customHeight="1">
      <c r="C93" s="170"/>
      <c r="D93" s="170"/>
      <c r="E93" s="169"/>
      <c r="S93" s="755"/>
      <c r="T93" s="755"/>
      <c r="U93" s="755"/>
      <c r="V93" s="755"/>
      <c r="W93" s="755"/>
      <c r="X93" s="755"/>
    </row>
    <row r="94" spans="3:24" s="163" customFormat="1" ht="15">
      <c r="C94" s="170"/>
      <c r="D94" s="170"/>
      <c r="E94" s="169"/>
      <c r="S94" s="755"/>
      <c r="T94" s="755"/>
      <c r="U94" s="755"/>
      <c r="V94" s="755"/>
      <c r="W94" s="755"/>
      <c r="X94" s="755"/>
    </row>
    <row r="95" spans="3:24" s="163" customFormat="1" ht="15">
      <c r="C95" s="170"/>
      <c r="D95" s="170"/>
      <c r="E95" s="169"/>
      <c r="S95" s="755"/>
      <c r="T95" s="755"/>
      <c r="U95" s="755"/>
      <c r="V95" s="755"/>
      <c r="W95" s="755"/>
      <c r="X95" s="755"/>
    </row>
    <row r="96" spans="3:24" s="163" customFormat="1" ht="15">
      <c r="C96" s="170"/>
      <c r="D96" s="170"/>
      <c r="E96" s="169"/>
      <c r="S96" s="755"/>
      <c r="T96" s="755"/>
      <c r="U96" s="755"/>
      <c r="V96" s="755"/>
      <c r="W96" s="755"/>
      <c r="X96" s="755"/>
    </row>
    <row r="97" spans="3:24" s="163" customFormat="1" ht="15">
      <c r="C97" s="170"/>
      <c r="D97" s="170"/>
      <c r="E97" s="169"/>
      <c r="S97" s="755"/>
      <c r="T97" s="755"/>
      <c r="U97" s="755"/>
      <c r="V97" s="755"/>
      <c r="W97" s="755"/>
      <c r="X97" s="755"/>
    </row>
    <row r="98" spans="3:24" s="163" customFormat="1" ht="15">
      <c r="C98" s="170"/>
      <c r="D98" s="170"/>
      <c r="E98" s="169"/>
      <c r="S98" s="755"/>
      <c r="T98" s="755"/>
      <c r="U98" s="755"/>
      <c r="V98" s="755"/>
      <c r="W98" s="755"/>
      <c r="X98" s="755"/>
    </row>
    <row r="99" spans="3:24" s="163" customFormat="1" ht="15">
      <c r="C99" s="170"/>
      <c r="D99" s="170"/>
      <c r="E99" s="169"/>
      <c r="S99" s="755"/>
      <c r="T99" s="755"/>
      <c r="U99" s="755"/>
      <c r="V99" s="755"/>
      <c r="W99" s="755"/>
      <c r="X99" s="755"/>
    </row>
    <row r="100" spans="3:24" s="163" customFormat="1" ht="15">
      <c r="C100" s="170"/>
      <c r="D100" s="170"/>
      <c r="E100" s="169"/>
      <c r="S100" s="755"/>
      <c r="T100" s="755"/>
      <c r="U100" s="755"/>
      <c r="V100" s="755"/>
      <c r="W100" s="755"/>
      <c r="X100" s="755"/>
    </row>
    <row r="101" spans="3:24" s="163" customFormat="1" ht="15">
      <c r="C101" s="170"/>
      <c r="D101" s="170"/>
      <c r="E101" s="169"/>
      <c r="S101" s="755"/>
      <c r="T101" s="755"/>
      <c r="U101" s="755"/>
      <c r="V101" s="755"/>
      <c r="W101" s="755"/>
      <c r="X101" s="755"/>
    </row>
    <row r="102" spans="3:24" s="163" customFormat="1" ht="15">
      <c r="C102" s="170"/>
      <c r="D102" s="170"/>
      <c r="E102" s="169"/>
      <c r="S102" s="755"/>
      <c r="T102" s="755"/>
      <c r="U102" s="755"/>
      <c r="V102" s="755"/>
      <c r="W102" s="755"/>
      <c r="X102" s="755"/>
    </row>
    <row r="103" spans="3:24" s="163" customFormat="1" ht="15">
      <c r="C103" s="170"/>
      <c r="D103" s="170"/>
      <c r="E103" s="169"/>
      <c r="S103" s="755"/>
      <c r="T103" s="755"/>
      <c r="U103" s="755"/>
      <c r="V103" s="755"/>
      <c r="W103" s="755"/>
      <c r="X103" s="755"/>
    </row>
    <row r="104" spans="3:24" s="163" customFormat="1" ht="15">
      <c r="C104" s="170"/>
      <c r="D104" s="170"/>
      <c r="E104" s="169"/>
      <c r="S104" s="755"/>
      <c r="T104" s="755"/>
      <c r="U104" s="755"/>
      <c r="V104" s="755"/>
      <c r="W104" s="755"/>
      <c r="X104" s="755"/>
    </row>
    <row r="105" spans="3:24" s="163" customFormat="1" ht="15">
      <c r="C105" s="170"/>
      <c r="D105" s="170"/>
      <c r="E105" s="169"/>
      <c r="S105" s="755"/>
      <c r="T105" s="755"/>
      <c r="U105" s="755"/>
      <c r="V105" s="755"/>
      <c r="W105" s="755"/>
      <c r="X105" s="755"/>
    </row>
    <row r="106" spans="3:24" s="163" customFormat="1" ht="15">
      <c r="C106" s="170"/>
      <c r="D106" s="170"/>
      <c r="E106" s="169"/>
      <c r="S106" s="755"/>
      <c r="T106" s="755"/>
      <c r="U106" s="755"/>
      <c r="V106" s="755"/>
      <c r="W106" s="755"/>
      <c r="X106" s="755"/>
    </row>
    <row r="107" spans="5:24" s="163" customFormat="1" ht="15">
      <c r="E107" s="169"/>
      <c r="S107" s="755"/>
      <c r="T107" s="755"/>
      <c r="U107" s="755"/>
      <c r="V107" s="755"/>
      <c r="W107" s="755"/>
      <c r="X107" s="755"/>
    </row>
    <row r="108" spans="5:24" s="163" customFormat="1" ht="15">
      <c r="E108" s="169"/>
      <c r="S108" s="755"/>
      <c r="T108" s="755"/>
      <c r="U108" s="755"/>
      <c r="V108" s="755"/>
      <c r="W108" s="755"/>
      <c r="X108" s="755"/>
    </row>
    <row r="109" spans="5:24" s="163" customFormat="1" ht="15">
      <c r="E109" s="169"/>
      <c r="S109" s="755"/>
      <c r="T109" s="755"/>
      <c r="U109" s="755"/>
      <c r="V109" s="755"/>
      <c r="W109" s="755"/>
      <c r="X109" s="755"/>
    </row>
    <row r="110" spans="5:24" s="163" customFormat="1" ht="15">
      <c r="E110" s="169"/>
      <c r="S110" s="755"/>
      <c r="T110" s="755"/>
      <c r="U110" s="755"/>
      <c r="V110" s="755"/>
      <c r="W110" s="755"/>
      <c r="X110" s="755"/>
    </row>
    <row r="111" spans="5:24" s="163" customFormat="1" ht="15">
      <c r="E111" s="169"/>
      <c r="S111" s="755"/>
      <c r="T111" s="755"/>
      <c r="U111" s="755"/>
      <c r="V111" s="755"/>
      <c r="W111" s="755"/>
      <c r="X111" s="755"/>
    </row>
    <row r="112" spans="5:24" s="163" customFormat="1" ht="15">
      <c r="E112" s="169"/>
      <c r="S112" s="755"/>
      <c r="T112" s="755"/>
      <c r="U112" s="755"/>
      <c r="V112" s="755"/>
      <c r="W112" s="755"/>
      <c r="X112" s="755"/>
    </row>
    <row r="113" spans="2:24" s="163" customFormat="1" ht="15">
      <c r="B113" s="172"/>
      <c r="E113" s="169"/>
      <c r="S113" s="755"/>
      <c r="T113" s="755"/>
      <c r="U113" s="755"/>
      <c r="V113" s="755"/>
      <c r="W113" s="755"/>
      <c r="X113" s="755"/>
    </row>
    <row r="114" spans="5:24" s="163" customFormat="1" ht="15">
      <c r="E114" s="169"/>
      <c r="S114" s="755"/>
      <c r="T114" s="755"/>
      <c r="U114" s="755"/>
      <c r="V114" s="755"/>
      <c r="W114" s="755"/>
      <c r="X114" s="755"/>
    </row>
    <row r="115" spans="5:24" s="163" customFormat="1" ht="15">
      <c r="E115" s="169"/>
      <c r="S115" s="755"/>
      <c r="T115" s="755"/>
      <c r="U115" s="755"/>
      <c r="V115" s="755"/>
      <c r="W115" s="755"/>
      <c r="X115" s="755"/>
    </row>
    <row r="116" spans="5:24" s="163" customFormat="1" ht="15">
      <c r="E116" s="169"/>
      <c r="S116" s="755"/>
      <c r="T116" s="755"/>
      <c r="U116" s="755"/>
      <c r="V116" s="755"/>
      <c r="W116" s="755"/>
      <c r="X116" s="755"/>
    </row>
    <row r="117" spans="5:24" s="163" customFormat="1" ht="15">
      <c r="E117" s="169"/>
      <c r="S117" s="755"/>
      <c r="T117" s="755"/>
      <c r="U117" s="755"/>
      <c r="V117" s="755"/>
      <c r="W117" s="755"/>
      <c r="X117" s="755"/>
    </row>
    <row r="118" spans="5:24" s="163" customFormat="1" ht="15">
      <c r="E118" s="169"/>
      <c r="S118" s="755"/>
      <c r="T118" s="755"/>
      <c r="U118" s="755"/>
      <c r="V118" s="755"/>
      <c r="W118" s="755"/>
      <c r="X118" s="755"/>
    </row>
    <row r="119" spans="5:24" s="163" customFormat="1" ht="15">
      <c r="E119" s="169"/>
      <c r="S119" s="755"/>
      <c r="T119" s="755"/>
      <c r="U119" s="755"/>
      <c r="V119" s="755"/>
      <c r="W119" s="755"/>
      <c r="X119" s="755"/>
    </row>
    <row r="120" spans="5:24" s="163" customFormat="1" ht="15">
      <c r="E120" s="169"/>
      <c r="S120" s="755"/>
      <c r="T120" s="755"/>
      <c r="U120" s="755"/>
      <c r="V120" s="755"/>
      <c r="W120" s="755"/>
      <c r="X120" s="755"/>
    </row>
    <row r="121" spans="5:24" s="163" customFormat="1" ht="15">
      <c r="E121" s="169"/>
      <c r="S121" s="755"/>
      <c r="T121" s="755"/>
      <c r="U121" s="755"/>
      <c r="V121" s="755"/>
      <c r="W121" s="755"/>
      <c r="X121" s="755"/>
    </row>
    <row r="122" spans="5:24" s="163" customFormat="1" ht="15">
      <c r="E122" s="169"/>
      <c r="S122" s="755"/>
      <c r="T122" s="755"/>
      <c r="U122" s="755"/>
      <c r="V122" s="755"/>
      <c r="W122" s="755"/>
      <c r="X122" s="755"/>
    </row>
    <row r="123" spans="5:24" s="163" customFormat="1" ht="15">
      <c r="E123" s="169"/>
      <c r="S123" s="755"/>
      <c r="T123" s="755"/>
      <c r="U123" s="755"/>
      <c r="V123" s="755"/>
      <c r="W123" s="755"/>
      <c r="X123" s="755"/>
    </row>
    <row r="124" spans="5:24" s="163" customFormat="1" ht="15">
      <c r="E124" s="169"/>
      <c r="S124" s="755"/>
      <c r="T124" s="755"/>
      <c r="U124" s="755"/>
      <c r="V124" s="755"/>
      <c r="W124" s="755"/>
      <c r="X124" s="755"/>
    </row>
    <row r="125" spans="5:24" s="163" customFormat="1" ht="15">
      <c r="E125" s="169"/>
      <c r="S125" s="755"/>
      <c r="T125" s="755"/>
      <c r="U125" s="755"/>
      <c r="V125" s="755"/>
      <c r="W125" s="755"/>
      <c r="X125" s="755"/>
    </row>
    <row r="126" spans="5:24" s="163" customFormat="1" ht="15">
      <c r="E126" s="169"/>
      <c r="S126" s="755"/>
      <c r="T126" s="755"/>
      <c r="U126" s="755"/>
      <c r="V126" s="755"/>
      <c r="W126" s="755"/>
      <c r="X126" s="755"/>
    </row>
    <row r="127" spans="5:24" s="163" customFormat="1" ht="15">
      <c r="E127" s="169"/>
      <c r="S127" s="755"/>
      <c r="T127" s="755"/>
      <c r="U127" s="755"/>
      <c r="V127" s="755"/>
      <c r="W127" s="755"/>
      <c r="X127" s="755"/>
    </row>
    <row r="128" spans="5:24" s="163" customFormat="1" ht="15">
      <c r="E128" s="169"/>
      <c r="S128" s="755"/>
      <c r="T128" s="755"/>
      <c r="U128" s="755"/>
      <c r="V128" s="755"/>
      <c r="W128" s="755"/>
      <c r="X128" s="755"/>
    </row>
    <row r="129" spans="5:24" s="163" customFormat="1" ht="15">
      <c r="E129" s="169"/>
      <c r="S129" s="755"/>
      <c r="T129" s="755"/>
      <c r="U129" s="755"/>
      <c r="V129" s="755"/>
      <c r="W129" s="755"/>
      <c r="X129" s="755"/>
    </row>
    <row r="130" spans="5:24" s="163" customFormat="1" ht="15">
      <c r="E130" s="169"/>
      <c r="S130" s="755"/>
      <c r="T130" s="755"/>
      <c r="U130" s="755"/>
      <c r="V130" s="755"/>
      <c r="W130" s="755"/>
      <c r="X130" s="755"/>
    </row>
    <row r="131" spans="5:24" s="163" customFormat="1" ht="15">
      <c r="E131" s="169"/>
      <c r="S131" s="755"/>
      <c r="T131" s="755"/>
      <c r="U131" s="755"/>
      <c r="V131" s="755"/>
      <c r="W131" s="755"/>
      <c r="X131" s="755"/>
    </row>
    <row r="132" spans="5:24" s="163" customFormat="1" ht="15">
      <c r="E132" s="169"/>
      <c r="S132" s="755"/>
      <c r="T132" s="755"/>
      <c r="U132" s="755"/>
      <c r="V132" s="755"/>
      <c r="W132" s="755"/>
      <c r="X132" s="755"/>
    </row>
    <row r="133" spans="5:24" s="163" customFormat="1" ht="15">
      <c r="E133" s="169"/>
      <c r="S133" s="755"/>
      <c r="T133" s="755"/>
      <c r="U133" s="755"/>
      <c r="V133" s="755"/>
      <c r="W133" s="755"/>
      <c r="X133" s="755"/>
    </row>
    <row r="134" spans="5:24" s="163" customFormat="1" ht="15">
      <c r="E134" s="169"/>
      <c r="S134" s="755"/>
      <c r="T134" s="755"/>
      <c r="U134" s="755"/>
      <c r="V134" s="755"/>
      <c r="W134" s="755"/>
      <c r="X134" s="755"/>
    </row>
    <row r="135" spans="5:24" s="163" customFormat="1" ht="15">
      <c r="E135" s="169"/>
      <c r="S135" s="755"/>
      <c r="T135" s="755"/>
      <c r="U135" s="755"/>
      <c r="V135" s="755"/>
      <c r="W135" s="755"/>
      <c r="X135" s="755"/>
    </row>
    <row r="136" spans="5:24" s="163" customFormat="1" ht="15">
      <c r="E136" s="169"/>
      <c r="S136" s="755"/>
      <c r="T136" s="755"/>
      <c r="U136" s="755"/>
      <c r="V136" s="755"/>
      <c r="W136" s="755"/>
      <c r="X136" s="755"/>
    </row>
    <row r="137" spans="5:24" s="163" customFormat="1" ht="15">
      <c r="E137" s="169"/>
      <c r="S137" s="755"/>
      <c r="T137" s="755"/>
      <c r="U137" s="755"/>
      <c r="V137" s="755"/>
      <c r="W137" s="755"/>
      <c r="X137" s="755"/>
    </row>
    <row r="138" spans="5:24" s="163" customFormat="1" ht="15">
      <c r="E138" s="169"/>
      <c r="S138" s="755"/>
      <c r="T138" s="755"/>
      <c r="U138" s="755"/>
      <c r="V138" s="755"/>
      <c r="W138" s="755"/>
      <c r="X138" s="755"/>
    </row>
    <row r="139" spans="5:24" s="163" customFormat="1" ht="15">
      <c r="E139" s="169"/>
      <c r="S139" s="755"/>
      <c r="T139" s="755"/>
      <c r="U139" s="755"/>
      <c r="V139" s="755"/>
      <c r="W139" s="755"/>
      <c r="X139" s="755"/>
    </row>
    <row r="140" spans="5:24" s="163" customFormat="1" ht="15">
      <c r="E140" s="169"/>
      <c r="S140" s="755"/>
      <c r="T140" s="755"/>
      <c r="U140" s="755"/>
      <c r="V140" s="755"/>
      <c r="W140" s="755"/>
      <c r="X140" s="755"/>
    </row>
    <row r="141" spans="5:24" s="163" customFormat="1" ht="15">
      <c r="E141" s="169"/>
      <c r="S141" s="755"/>
      <c r="T141" s="755"/>
      <c r="U141" s="755"/>
      <c r="V141" s="755"/>
      <c r="W141" s="755"/>
      <c r="X141" s="755"/>
    </row>
    <row r="142" spans="5:24" s="163" customFormat="1" ht="15">
      <c r="E142" s="169"/>
      <c r="S142" s="755"/>
      <c r="T142" s="755"/>
      <c r="U142" s="755"/>
      <c r="V142" s="755"/>
      <c r="W142" s="755"/>
      <c r="X142" s="755"/>
    </row>
    <row r="143" spans="5:24" s="163" customFormat="1" ht="15">
      <c r="E143" s="169"/>
      <c r="S143" s="755"/>
      <c r="T143" s="755"/>
      <c r="U143" s="755"/>
      <c r="V143" s="755"/>
      <c r="W143" s="755"/>
      <c r="X143" s="755"/>
    </row>
    <row r="144" spans="5:24" s="163" customFormat="1" ht="15">
      <c r="E144" s="169"/>
      <c r="S144" s="755"/>
      <c r="T144" s="755"/>
      <c r="U144" s="755"/>
      <c r="V144" s="755"/>
      <c r="W144" s="755"/>
      <c r="X144" s="755"/>
    </row>
    <row r="145" spans="5:24" s="163" customFormat="1" ht="15">
      <c r="E145" s="169"/>
      <c r="S145" s="755"/>
      <c r="T145" s="755"/>
      <c r="U145" s="755"/>
      <c r="V145" s="755"/>
      <c r="W145" s="755"/>
      <c r="X145" s="755"/>
    </row>
    <row r="146" spans="5:24" s="163" customFormat="1" ht="15">
      <c r="E146" s="169"/>
      <c r="S146" s="755"/>
      <c r="T146" s="755"/>
      <c r="U146" s="755"/>
      <c r="V146" s="755"/>
      <c r="W146" s="755"/>
      <c r="X146" s="755"/>
    </row>
    <row r="147" spans="5:24" s="163" customFormat="1" ht="15">
      <c r="E147" s="169"/>
      <c r="S147" s="755"/>
      <c r="T147" s="755"/>
      <c r="U147" s="755"/>
      <c r="V147" s="755"/>
      <c r="W147" s="755"/>
      <c r="X147" s="755"/>
    </row>
    <row r="148" spans="5:24" s="163" customFormat="1" ht="15">
      <c r="E148" s="169"/>
      <c r="S148" s="755"/>
      <c r="T148" s="755"/>
      <c r="U148" s="755"/>
      <c r="V148" s="755"/>
      <c r="W148" s="755"/>
      <c r="X148" s="755"/>
    </row>
    <row r="149" spans="5:24" s="163" customFormat="1" ht="15">
      <c r="E149" s="169"/>
      <c r="S149" s="755"/>
      <c r="T149" s="755"/>
      <c r="U149" s="755"/>
      <c r="V149" s="755"/>
      <c r="W149" s="755"/>
      <c r="X149" s="755"/>
    </row>
    <row r="150" spans="5:24" s="163" customFormat="1" ht="15">
      <c r="E150" s="169"/>
      <c r="S150" s="755"/>
      <c r="T150" s="755"/>
      <c r="U150" s="755"/>
      <c r="V150" s="755"/>
      <c r="W150" s="755"/>
      <c r="X150" s="755"/>
    </row>
    <row r="151" spans="5:24" s="163" customFormat="1" ht="15">
      <c r="E151" s="169"/>
      <c r="S151" s="755"/>
      <c r="T151" s="755"/>
      <c r="U151" s="755"/>
      <c r="V151" s="755"/>
      <c r="W151" s="755"/>
      <c r="X151" s="755"/>
    </row>
    <row r="152" spans="5:24" s="163" customFormat="1" ht="15">
      <c r="E152" s="169"/>
      <c r="S152" s="755"/>
      <c r="T152" s="755"/>
      <c r="U152" s="755"/>
      <c r="V152" s="755"/>
      <c r="W152" s="755"/>
      <c r="X152" s="755"/>
    </row>
    <row r="153" spans="5:24" s="163" customFormat="1" ht="15">
      <c r="E153" s="169"/>
      <c r="S153" s="755"/>
      <c r="T153" s="755"/>
      <c r="U153" s="755"/>
      <c r="V153" s="755"/>
      <c r="W153" s="755"/>
      <c r="X153" s="755"/>
    </row>
    <row r="154" spans="5:24" s="163" customFormat="1" ht="15">
      <c r="E154" s="169"/>
      <c r="S154" s="755"/>
      <c r="T154" s="755"/>
      <c r="U154" s="755"/>
      <c r="V154" s="755"/>
      <c r="W154" s="755"/>
      <c r="X154" s="755"/>
    </row>
    <row r="155" spans="5:24" s="163" customFormat="1" ht="15">
      <c r="E155" s="169"/>
      <c r="S155" s="755"/>
      <c r="T155" s="755"/>
      <c r="U155" s="755"/>
      <c r="V155" s="755"/>
      <c r="W155" s="755"/>
      <c r="X155" s="755"/>
    </row>
    <row r="156" spans="5:24" s="163" customFormat="1" ht="15">
      <c r="E156" s="169"/>
      <c r="S156" s="755"/>
      <c r="T156" s="755"/>
      <c r="U156" s="755"/>
      <c r="V156" s="755"/>
      <c r="W156" s="755"/>
      <c r="X156" s="755"/>
    </row>
    <row r="157" spans="5:24" s="163" customFormat="1" ht="15">
      <c r="E157" s="169"/>
      <c r="S157" s="755"/>
      <c r="T157" s="755"/>
      <c r="U157" s="755"/>
      <c r="V157" s="755"/>
      <c r="W157" s="755"/>
      <c r="X157" s="755"/>
    </row>
    <row r="158" spans="5:24" s="163" customFormat="1" ht="15">
      <c r="E158" s="169"/>
      <c r="S158" s="755"/>
      <c r="T158" s="755"/>
      <c r="U158" s="755"/>
      <c r="V158" s="755"/>
      <c r="W158" s="755"/>
      <c r="X158" s="755"/>
    </row>
    <row r="159" spans="5:24" s="163" customFormat="1" ht="15">
      <c r="E159" s="169"/>
      <c r="S159" s="755"/>
      <c r="T159" s="755"/>
      <c r="U159" s="755"/>
      <c r="V159" s="755"/>
      <c r="W159" s="755"/>
      <c r="X159" s="755"/>
    </row>
    <row r="160" spans="5:24" s="163" customFormat="1" ht="15">
      <c r="E160" s="169"/>
      <c r="S160" s="755"/>
      <c r="T160" s="755"/>
      <c r="U160" s="755"/>
      <c r="V160" s="755"/>
      <c r="W160" s="755"/>
      <c r="X160" s="755"/>
    </row>
    <row r="161" spans="5:24" s="163" customFormat="1" ht="15">
      <c r="E161" s="169"/>
      <c r="S161" s="755"/>
      <c r="T161" s="755"/>
      <c r="U161" s="755"/>
      <c r="V161" s="755"/>
      <c r="W161" s="755"/>
      <c r="X161" s="755"/>
    </row>
    <row r="162" spans="5:24" s="163" customFormat="1" ht="15">
      <c r="E162" s="169"/>
      <c r="S162" s="755"/>
      <c r="T162" s="755"/>
      <c r="U162" s="755"/>
      <c r="V162" s="755"/>
      <c r="W162" s="755"/>
      <c r="X162" s="755"/>
    </row>
    <row r="163" spans="5:24" s="163" customFormat="1" ht="15">
      <c r="E163" s="169"/>
      <c r="S163" s="755"/>
      <c r="T163" s="755"/>
      <c r="U163" s="755"/>
      <c r="V163" s="755"/>
      <c r="W163" s="755"/>
      <c r="X163" s="755"/>
    </row>
    <row r="164" spans="5:24" s="163" customFormat="1" ht="15">
      <c r="E164" s="169"/>
      <c r="S164" s="755"/>
      <c r="T164" s="755"/>
      <c r="U164" s="755"/>
      <c r="V164" s="755"/>
      <c r="W164" s="755"/>
      <c r="X164" s="755"/>
    </row>
    <row r="165" spans="5:24" s="163" customFormat="1" ht="15">
      <c r="E165" s="169"/>
      <c r="S165" s="755"/>
      <c r="T165" s="755"/>
      <c r="U165" s="755"/>
      <c r="V165" s="755"/>
      <c r="W165" s="755"/>
      <c r="X165" s="755"/>
    </row>
    <row r="166" spans="5:24" s="163" customFormat="1" ht="15">
      <c r="E166" s="169"/>
      <c r="S166" s="755"/>
      <c r="T166" s="755"/>
      <c r="U166" s="755"/>
      <c r="V166" s="755"/>
      <c r="W166" s="755"/>
      <c r="X166" s="755"/>
    </row>
    <row r="167" spans="5:24" s="163" customFormat="1" ht="15">
      <c r="E167" s="169"/>
      <c r="S167" s="755"/>
      <c r="T167" s="755"/>
      <c r="U167" s="755"/>
      <c r="V167" s="755"/>
      <c r="W167" s="755"/>
      <c r="X167" s="755"/>
    </row>
    <row r="168" spans="5:24" s="163" customFormat="1" ht="15">
      <c r="E168" s="169"/>
      <c r="S168" s="755"/>
      <c r="T168" s="755"/>
      <c r="U168" s="755"/>
      <c r="V168" s="755"/>
      <c r="W168" s="755"/>
      <c r="X168" s="755"/>
    </row>
    <row r="169" spans="5:24" s="163" customFormat="1" ht="15">
      <c r="E169" s="169"/>
      <c r="S169" s="755"/>
      <c r="T169" s="755"/>
      <c r="U169" s="755"/>
      <c r="V169" s="755"/>
      <c r="W169" s="755"/>
      <c r="X169" s="755"/>
    </row>
    <row r="170" spans="5:24" s="163" customFormat="1" ht="15">
      <c r="E170" s="169"/>
      <c r="S170" s="755"/>
      <c r="T170" s="755"/>
      <c r="U170" s="755"/>
      <c r="V170" s="755"/>
      <c r="W170" s="755"/>
      <c r="X170" s="755"/>
    </row>
    <row r="171" spans="5:24" s="163" customFormat="1" ht="15">
      <c r="E171" s="169"/>
      <c r="S171" s="755"/>
      <c r="T171" s="755"/>
      <c r="U171" s="755"/>
      <c r="V171" s="755"/>
      <c r="W171" s="755"/>
      <c r="X171" s="755"/>
    </row>
    <row r="172" spans="5:24" s="163" customFormat="1" ht="15">
      <c r="E172" s="169"/>
      <c r="S172" s="755"/>
      <c r="T172" s="755"/>
      <c r="U172" s="755"/>
      <c r="V172" s="755"/>
      <c r="W172" s="755"/>
      <c r="X172" s="755"/>
    </row>
    <row r="173" spans="5:24" s="163" customFormat="1" ht="15">
      <c r="E173" s="169"/>
      <c r="S173" s="755"/>
      <c r="T173" s="755"/>
      <c r="U173" s="755"/>
      <c r="V173" s="755"/>
      <c r="W173" s="755"/>
      <c r="X173" s="755"/>
    </row>
    <row r="174" spans="5:24" s="163" customFormat="1" ht="15">
      <c r="E174" s="169"/>
      <c r="S174" s="755"/>
      <c r="T174" s="755"/>
      <c r="U174" s="755"/>
      <c r="V174" s="755"/>
      <c r="W174" s="755"/>
      <c r="X174" s="755"/>
    </row>
    <row r="175" spans="5:24" s="163" customFormat="1" ht="15">
      <c r="E175" s="169"/>
      <c r="S175" s="755"/>
      <c r="T175" s="755"/>
      <c r="U175" s="755"/>
      <c r="V175" s="755"/>
      <c r="W175" s="755"/>
      <c r="X175" s="755"/>
    </row>
    <row r="176" spans="5:24" s="163" customFormat="1" ht="15">
      <c r="E176" s="169"/>
      <c r="S176" s="755"/>
      <c r="T176" s="755"/>
      <c r="U176" s="755"/>
      <c r="V176" s="755"/>
      <c r="W176" s="755"/>
      <c r="X176" s="755"/>
    </row>
    <row r="177" spans="5:24" s="163" customFormat="1" ht="15">
      <c r="E177" s="169"/>
      <c r="S177" s="755"/>
      <c r="T177" s="755"/>
      <c r="U177" s="755"/>
      <c r="V177" s="755"/>
      <c r="W177" s="755"/>
      <c r="X177" s="755"/>
    </row>
    <row r="178" spans="5:24" s="163" customFormat="1" ht="15">
      <c r="E178" s="169"/>
      <c r="S178" s="755"/>
      <c r="T178" s="755"/>
      <c r="U178" s="755"/>
      <c r="V178" s="755"/>
      <c r="W178" s="755"/>
      <c r="X178" s="755"/>
    </row>
    <row r="179" spans="5:24" s="163" customFormat="1" ht="15">
      <c r="E179" s="169"/>
      <c r="S179" s="755"/>
      <c r="T179" s="755"/>
      <c r="U179" s="755"/>
      <c r="V179" s="755"/>
      <c r="W179" s="755"/>
      <c r="X179" s="755"/>
    </row>
    <row r="180" spans="5:24" s="163" customFormat="1" ht="15">
      <c r="E180" s="169"/>
      <c r="S180" s="755"/>
      <c r="T180" s="755"/>
      <c r="U180" s="755"/>
      <c r="V180" s="755"/>
      <c r="W180" s="755"/>
      <c r="X180" s="755"/>
    </row>
    <row r="181" spans="5:24" s="163" customFormat="1" ht="15">
      <c r="E181" s="169"/>
      <c r="S181" s="755"/>
      <c r="T181" s="755"/>
      <c r="U181" s="755"/>
      <c r="V181" s="755"/>
      <c r="W181" s="755"/>
      <c r="X181" s="755"/>
    </row>
    <row r="182" spans="5:24" s="163" customFormat="1" ht="15">
      <c r="E182" s="169"/>
      <c r="S182" s="755"/>
      <c r="T182" s="755"/>
      <c r="U182" s="755"/>
      <c r="V182" s="755"/>
      <c r="W182" s="755"/>
      <c r="X182" s="755"/>
    </row>
    <row r="183" spans="5:24" s="163" customFormat="1" ht="15">
      <c r="E183" s="169"/>
      <c r="S183" s="755"/>
      <c r="T183" s="755"/>
      <c r="U183" s="755"/>
      <c r="V183" s="755"/>
      <c r="W183" s="755"/>
      <c r="X183" s="755"/>
    </row>
    <row r="184" spans="5:24" s="163" customFormat="1" ht="15">
      <c r="E184" s="169"/>
      <c r="S184" s="755"/>
      <c r="T184" s="755"/>
      <c r="U184" s="755"/>
      <c r="V184" s="755"/>
      <c r="W184" s="755"/>
      <c r="X184" s="755"/>
    </row>
    <row r="185" spans="5:24" s="163" customFormat="1" ht="15">
      <c r="E185" s="169"/>
      <c r="S185" s="755"/>
      <c r="T185" s="755"/>
      <c r="U185" s="755"/>
      <c r="V185" s="755"/>
      <c r="W185" s="755"/>
      <c r="X185" s="755"/>
    </row>
    <row r="186" spans="5:24" s="163" customFormat="1" ht="15">
      <c r="E186" s="169"/>
      <c r="S186" s="755"/>
      <c r="T186" s="755"/>
      <c r="U186" s="755"/>
      <c r="V186" s="755"/>
      <c r="W186" s="755"/>
      <c r="X186" s="755"/>
    </row>
    <row r="187" spans="5:24" s="163" customFormat="1" ht="15">
      <c r="E187" s="169"/>
      <c r="S187" s="755"/>
      <c r="T187" s="755"/>
      <c r="U187" s="755"/>
      <c r="V187" s="755"/>
      <c r="W187" s="755"/>
      <c r="X187" s="755"/>
    </row>
    <row r="188" spans="5:24" s="163" customFormat="1" ht="15">
      <c r="E188" s="169"/>
      <c r="S188" s="755"/>
      <c r="T188" s="755"/>
      <c r="U188" s="755"/>
      <c r="V188" s="755"/>
      <c r="W188" s="755"/>
      <c r="X188" s="755"/>
    </row>
    <row r="189" spans="5:24" s="163" customFormat="1" ht="15">
      <c r="E189" s="169"/>
      <c r="S189" s="755"/>
      <c r="T189" s="755"/>
      <c r="U189" s="755"/>
      <c r="V189" s="755"/>
      <c r="W189" s="755"/>
      <c r="X189" s="755"/>
    </row>
    <row r="190" spans="5:24" s="163" customFormat="1" ht="15">
      <c r="E190" s="169"/>
      <c r="S190" s="755"/>
      <c r="T190" s="755"/>
      <c r="U190" s="755"/>
      <c r="V190" s="755"/>
      <c r="W190" s="755"/>
      <c r="X190" s="755"/>
    </row>
    <row r="191" spans="5:24" s="163" customFormat="1" ht="15">
      <c r="E191" s="169"/>
      <c r="S191" s="755"/>
      <c r="T191" s="755"/>
      <c r="U191" s="755"/>
      <c r="V191" s="755"/>
      <c r="W191" s="755"/>
      <c r="X191" s="755"/>
    </row>
    <row r="192" spans="5:24" s="163" customFormat="1" ht="15">
      <c r="E192" s="169"/>
      <c r="S192" s="755"/>
      <c r="T192" s="755"/>
      <c r="U192" s="755"/>
      <c r="V192" s="755"/>
      <c r="W192" s="755"/>
      <c r="X192" s="755"/>
    </row>
    <row r="193" spans="5:24" s="163" customFormat="1" ht="15">
      <c r="E193" s="169"/>
      <c r="S193" s="755"/>
      <c r="T193" s="755"/>
      <c r="U193" s="755"/>
      <c r="V193" s="755"/>
      <c r="W193" s="755"/>
      <c r="X193" s="755"/>
    </row>
    <row r="194" spans="5:24" s="163" customFormat="1" ht="15">
      <c r="E194" s="169"/>
      <c r="S194" s="755"/>
      <c r="T194" s="755"/>
      <c r="U194" s="755"/>
      <c r="V194" s="755"/>
      <c r="W194" s="755"/>
      <c r="X194" s="755"/>
    </row>
    <row r="195" spans="5:24" s="163" customFormat="1" ht="15">
      <c r="E195" s="169"/>
      <c r="S195" s="755"/>
      <c r="T195" s="755"/>
      <c r="U195" s="755"/>
      <c r="V195" s="755"/>
      <c r="W195" s="755"/>
      <c r="X195" s="755"/>
    </row>
    <row r="196" spans="5:24" s="163" customFormat="1" ht="15">
      <c r="E196" s="169"/>
      <c r="S196" s="755"/>
      <c r="T196" s="755"/>
      <c r="U196" s="755"/>
      <c r="V196" s="755"/>
      <c r="W196" s="755"/>
      <c r="X196" s="755"/>
    </row>
    <row r="197" spans="5:24" s="163" customFormat="1" ht="15">
      <c r="E197" s="169"/>
      <c r="S197" s="755"/>
      <c r="T197" s="755"/>
      <c r="U197" s="755"/>
      <c r="V197" s="755"/>
      <c r="W197" s="755"/>
      <c r="X197" s="755"/>
    </row>
    <row r="198" spans="5:24" s="163" customFormat="1" ht="15">
      <c r="E198" s="169"/>
      <c r="S198" s="755"/>
      <c r="T198" s="755"/>
      <c r="U198" s="755"/>
      <c r="V198" s="755"/>
      <c r="W198" s="755"/>
      <c r="X198" s="755"/>
    </row>
    <row r="199" spans="5:24" s="163" customFormat="1" ht="15">
      <c r="E199" s="169"/>
      <c r="S199" s="755"/>
      <c r="T199" s="755"/>
      <c r="U199" s="755"/>
      <c r="V199" s="755"/>
      <c r="W199" s="755"/>
      <c r="X199" s="755"/>
    </row>
    <row r="200" spans="5:24" s="163" customFormat="1" ht="15">
      <c r="E200" s="169"/>
      <c r="S200" s="755"/>
      <c r="T200" s="755"/>
      <c r="U200" s="755"/>
      <c r="V200" s="755"/>
      <c r="W200" s="755"/>
      <c r="X200" s="755"/>
    </row>
    <row r="201" spans="5:24" s="163" customFormat="1" ht="15">
      <c r="E201" s="169"/>
      <c r="S201" s="755"/>
      <c r="T201" s="755"/>
      <c r="U201" s="755"/>
      <c r="V201" s="755"/>
      <c r="W201" s="755"/>
      <c r="X201" s="755"/>
    </row>
    <row r="202" spans="5:24" s="163" customFormat="1" ht="15">
      <c r="E202" s="169"/>
      <c r="S202" s="755"/>
      <c r="T202" s="755"/>
      <c r="U202" s="755"/>
      <c r="V202" s="755"/>
      <c r="W202" s="755"/>
      <c r="X202" s="755"/>
    </row>
    <row r="203" spans="5:24" s="163" customFormat="1" ht="15">
      <c r="E203" s="169"/>
      <c r="S203" s="755"/>
      <c r="T203" s="755"/>
      <c r="U203" s="755"/>
      <c r="V203" s="755"/>
      <c r="W203" s="755"/>
      <c r="X203" s="755"/>
    </row>
    <row r="204" spans="5:24" s="163" customFormat="1" ht="15">
      <c r="E204" s="169"/>
      <c r="S204" s="755"/>
      <c r="T204" s="755"/>
      <c r="U204" s="755"/>
      <c r="V204" s="755"/>
      <c r="W204" s="755"/>
      <c r="X204" s="755"/>
    </row>
    <row r="205" spans="5:24" s="163" customFormat="1" ht="15">
      <c r="E205" s="169"/>
      <c r="S205" s="755"/>
      <c r="T205" s="755"/>
      <c r="U205" s="755"/>
      <c r="V205" s="755"/>
      <c r="W205" s="755"/>
      <c r="X205" s="755"/>
    </row>
    <row r="206" spans="5:24" s="163" customFormat="1" ht="15">
      <c r="E206" s="169"/>
      <c r="S206" s="755"/>
      <c r="T206" s="755"/>
      <c r="U206" s="755"/>
      <c r="V206" s="755"/>
      <c r="W206" s="755"/>
      <c r="X206" s="755"/>
    </row>
    <row r="207" spans="5:24" s="163" customFormat="1" ht="15">
      <c r="E207" s="169"/>
      <c r="S207" s="755"/>
      <c r="T207" s="755"/>
      <c r="U207" s="755"/>
      <c r="V207" s="755"/>
      <c r="W207" s="755"/>
      <c r="X207" s="755"/>
    </row>
    <row r="208" spans="5:24" s="163" customFormat="1" ht="15">
      <c r="E208" s="169"/>
      <c r="S208" s="755"/>
      <c r="T208" s="755"/>
      <c r="U208" s="755"/>
      <c r="V208" s="755"/>
      <c r="W208" s="755"/>
      <c r="X208" s="755"/>
    </row>
    <row r="209" spans="5:24" s="163" customFormat="1" ht="15">
      <c r="E209" s="169"/>
      <c r="S209" s="755"/>
      <c r="T209" s="755"/>
      <c r="U209" s="755"/>
      <c r="V209" s="755"/>
      <c r="W209" s="755"/>
      <c r="X209" s="755"/>
    </row>
    <row r="210" spans="5:24" s="163" customFormat="1" ht="15">
      <c r="E210" s="169"/>
      <c r="S210" s="755"/>
      <c r="T210" s="755"/>
      <c r="U210" s="755"/>
      <c r="V210" s="755"/>
      <c r="W210" s="755"/>
      <c r="X210" s="755"/>
    </row>
    <row r="211" spans="5:24" s="163" customFormat="1" ht="15">
      <c r="E211" s="169"/>
      <c r="S211" s="755"/>
      <c r="T211" s="755"/>
      <c r="U211" s="755"/>
      <c r="V211" s="755"/>
      <c r="W211" s="755"/>
      <c r="X211" s="755"/>
    </row>
    <row r="212" spans="5:24" s="163" customFormat="1" ht="15">
      <c r="E212" s="169"/>
      <c r="S212" s="755"/>
      <c r="T212" s="755"/>
      <c r="U212" s="755"/>
      <c r="V212" s="755"/>
      <c r="W212" s="755"/>
      <c r="X212" s="755"/>
    </row>
    <row r="213" spans="5:24" s="163" customFormat="1" ht="15">
      <c r="E213" s="169"/>
      <c r="S213" s="755"/>
      <c r="T213" s="755"/>
      <c r="U213" s="755"/>
      <c r="V213" s="755"/>
      <c r="W213" s="755"/>
      <c r="X213" s="755"/>
    </row>
    <row r="214" spans="5:24" s="163" customFormat="1" ht="15">
      <c r="E214" s="169"/>
      <c r="S214" s="755"/>
      <c r="T214" s="755"/>
      <c r="U214" s="755"/>
      <c r="V214" s="755"/>
      <c r="W214" s="755"/>
      <c r="X214" s="755"/>
    </row>
    <row r="215" spans="5:24" s="163" customFormat="1" ht="15">
      <c r="E215" s="169"/>
      <c r="S215" s="755"/>
      <c r="T215" s="755"/>
      <c r="U215" s="755"/>
      <c r="V215" s="755"/>
      <c r="W215" s="755"/>
      <c r="X215" s="755"/>
    </row>
    <row r="216" spans="5:24" s="163" customFormat="1" ht="15">
      <c r="E216" s="169"/>
      <c r="S216" s="755"/>
      <c r="T216" s="755"/>
      <c r="U216" s="755"/>
      <c r="V216" s="755"/>
      <c r="W216" s="755"/>
      <c r="X216" s="755"/>
    </row>
    <row r="217" spans="5:24" s="163" customFormat="1" ht="15">
      <c r="E217" s="169"/>
      <c r="S217" s="755"/>
      <c r="T217" s="755"/>
      <c r="U217" s="755"/>
      <c r="V217" s="755"/>
      <c r="W217" s="755"/>
      <c r="X217" s="755"/>
    </row>
    <row r="218" spans="5:24" s="163" customFormat="1" ht="15">
      <c r="E218" s="169"/>
      <c r="S218" s="755"/>
      <c r="T218" s="755"/>
      <c r="U218" s="755"/>
      <c r="V218" s="755"/>
      <c r="W218" s="755"/>
      <c r="X218" s="755"/>
    </row>
    <row r="219" spans="5:24" s="163" customFormat="1" ht="15">
      <c r="E219" s="169"/>
      <c r="S219" s="755"/>
      <c r="T219" s="755"/>
      <c r="U219" s="755"/>
      <c r="V219" s="755"/>
      <c r="W219" s="755"/>
      <c r="X219" s="755"/>
    </row>
    <row r="220" spans="5:24" s="163" customFormat="1" ht="15">
      <c r="E220" s="169"/>
      <c r="S220" s="755"/>
      <c r="T220" s="755"/>
      <c r="U220" s="755"/>
      <c r="V220" s="755"/>
      <c r="W220" s="755"/>
      <c r="X220" s="755"/>
    </row>
    <row r="221" spans="5:24" s="163" customFormat="1" ht="15">
      <c r="E221" s="169"/>
      <c r="S221" s="755"/>
      <c r="T221" s="755"/>
      <c r="U221" s="755"/>
      <c r="V221" s="755"/>
      <c r="W221" s="755"/>
      <c r="X221" s="755"/>
    </row>
    <row r="222" spans="5:24" s="163" customFormat="1" ht="15">
      <c r="E222" s="169"/>
      <c r="S222" s="755"/>
      <c r="T222" s="755"/>
      <c r="U222" s="755"/>
      <c r="V222" s="755"/>
      <c r="W222" s="755"/>
      <c r="X222" s="755"/>
    </row>
    <row r="223" spans="5:24" s="163" customFormat="1" ht="15">
      <c r="E223" s="169"/>
      <c r="S223" s="755"/>
      <c r="T223" s="755"/>
      <c r="U223" s="755"/>
      <c r="V223" s="755"/>
      <c r="W223" s="755"/>
      <c r="X223" s="755"/>
    </row>
    <row r="224" spans="5:24" s="163" customFormat="1" ht="15">
      <c r="E224" s="169"/>
      <c r="S224" s="755"/>
      <c r="T224" s="755"/>
      <c r="U224" s="755"/>
      <c r="V224" s="755"/>
      <c r="W224" s="755"/>
      <c r="X224" s="755"/>
    </row>
    <row r="225" spans="5:24" s="163" customFormat="1" ht="15">
      <c r="E225" s="169"/>
      <c r="S225" s="755"/>
      <c r="T225" s="755"/>
      <c r="U225" s="755"/>
      <c r="V225" s="755"/>
      <c r="W225" s="755"/>
      <c r="X225" s="755"/>
    </row>
    <row r="226" spans="5:24" s="163" customFormat="1" ht="15">
      <c r="E226" s="169"/>
      <c r="S226" s="755"/>
      <c r="T226" s="755"/>
      <c r="U226" s="755"/>
      <c r="V226" s="755"/>
      <c r="W226" s="755"/>
      <c r="X226" s="755"/>
    </row>
    <row r="227" spans="5:24" s="163" customFormat="1" ht="15">
      <c r="E227" s="169"/>
      <c r="S227" s="755"/>
      <c r="T227" s="755"/>
      <c r="U227" s="755"/>
      <c r="V227" s="755"/>
      <c r="W227" s="755"/>
      <c r="X227" s="755"/>
    </row>
    <row r="228" spans="5:24" s="163" customFormat="1" ht="15">
      <c r="E228" s="169"/>
      <c r="S228" s="755"/>
      <c r="T228" s="755"/>
      <c r="U228" s="755"/>
      <c r="V228" s="755"/>
      <c r="W228" s="755"/>
      <c r="X228" s="755"/>
    </row>
    <row r="229" spans="5:24" s="163" customFormat="1" ht="15">
      <c r="E229" s="169"/>
      <c r="S229" s="755"/>
      <c r="T229" s="755"/>
      <c r="U229" s="755"/>
      <c r="V229" s="755"/>
      <c r="W229" s="755"/>
      <c r="X229" s="755"/>
    </row>
    <row r="230" spans="5:24" s="163" customFormat="1" ht="15">
      <c r="E230" s="169"/>
      <c r="S230" s="755"/>
      <c r="T230" s="755"/>
      <c r="U230" s="755"/>
      <c r="V230" s="755"/>
      <c r="W230" s="755"/>
      <c r="X230" s="755"/>
    </row>
    <row r="231" spans="5:24" s="163" customFormat="1" ht="15">
      <c r="E231" s="169"/>
      <c r="S231" s="755"/>
      <c r="T231" s="755"/>
      <c r="U231" s="755"/>
      <c r="V231" s="755"/>
      <c r="W231" s="755"/>
      <c r="X231" s="755"/>
    </row>
    <row r="232" spans="5:24" s="163" customFormat="1" ht="15">
      <c r="E232" s="169"/>
      <c r="S232" s="755"/>
      <c r="T232" s="755"/>
      <c r="U232" s="755"/>
      <c r="V232" s="755"/>
      <c r="W232" s="755"/>
      <c r="X232" s="755"/>
    </row>
    <row r="233" spans="5:24" s="163" customFormat="1" ht="15">
      <c r="E233" s="169"/>
      <c r="S233" s="755"/>
      <c r="T233" s="755"/>
      <c r="U233" s="755"/>
      <c r="V233" s="755"/>
      <c r="W233" s="755"/>
      <c r="X233" s="755"/>
    </row>
    <row r="234" spans="5:24" s="163" customFormat="1" ht="15">
      <c r="E234" s="169"/>
      <c r="S234" s="755"/>
      <c r="T234" s="755"/>
      <c r="U234" s="755"/>
      <c r="V234" s="755"/>
      <c r="W234" s="755"/>
      <c r="X234" s="755"/>
    </row>
    <row r="235" spans="5:24" s="163" customFormat="1" ht="15">
      <c r="E235" s="169"/>
      <c r="S235" s="755"/>
      <c r="T235" s="755"/>
      <c r="U235" s="755"/>
      <c r="V235" s="755"/>
      <c r="W235" s="755"/>
      <c r="X235" s="755"/>
    </row>
    <row r="236" spans="5:24" s="163" customFormat="1" ht="15">
      <c r="E236" s="169"/>
      <c r="S236" s="755"/>
      <c r="T236" s="755"/>
      <c r="U236" s="755"/>
      <c r="V236" s="755"/>
      <c r="W236" s="755"/>
      <c r="X236" s="755"/>
    </row>
    <row r="237" spans="5:24" s="163" customFormat="1" ht="15">
      <c r="E237" s="169"/>
      <c r="S237" s="755"/>
      <c r="T237" s="755"/>
      <c r="U237" s="755"/>
      <c r="V237" s="755"/>
      <c r="W237" s="755"/>
      <c r="X237" s="755"/>
    </row>
    <row r="238" spans="5:24" s="163" customFormat="1" ht="15">
      <c r="E238" s="169"/>
      <c r="S238" s="755"/>
      <c r="T238" s="755"/>
      <c r="U238" s="755"/>
      <c r="V238" s="755"/>
      <c r="W238" s="755"/>
      <c r="X238" s="755"/>
    </row>
    <row r="239" spans="5:24" s="163" customFormat="1" ht="15">
      <c r="E239" s="169"/>
      <c r="S239" s="755"/>
      <c r="T239" s="755"/>
      <c r="U239" s="755"/>
      <c r="V239" s="755"/>
      <c r="W239" s="755"/>
      <c r="X239" s="755"/>
    </row>
    <row r="240" spans="5:24" s="163" customFormat="1" ht="15">
      <c r="E240" s="169"/>
      <c r="S240" s="755"/>
      <c r="T240" s="755"/>
      <c r="U240" s="755"/>
      <c r="V240" s="755"/>
      <c r="W240" s="755"/>
      <c r="X240" s="755"/>
    </row>
    <row r="241" spans="5:24" s="163" customFormat="1" ht="15">
      <c r="E241" s="169"/>
      <c r="S241" s="755"/>
      <c r="T241" s="755"/>
      <c r="U241" s="755"/>
      <c r="V241" s="755"/>
      <c r="W241" s="755"/>
      <c r="X241" s="755"/>
    </row>
    <row r="242" spans="5:24" s="163" customFormat="1" ht="15">
      <c r="E242" s="169"/>
      <c r="S242" s="755"/>
      <c r="T242" s="755"/>
      <c r="U242" s="755"/>
      <c r="V242" s="755"/>
      <c r="W242" s="755"/>
      <c r="X242" s="755"/>
    </row>
    <row r="243" spans="5:24" s="163" customFormat="1" ht="15">
      <c r="E243" s="169"/>
      <c r="S243" s="755"/>
      <c r="T243" s="755"/>
      <c r="U243" s="755"/>
      <c r="V243" s="755"/>
      <c r="W243" s="755"/>
      <c r="X243" s="755"/>
    </row>
    <row r="244" spans="5:24" s="163" customFormat="1" ht="15">
      <c r="E244" s="169"/>
      <c r="S244" s="755"/>
      <c r="T244" s="755"/>
      <c r="U244" s="755"/>
      <c r="V244" s="755"/>
      <c r="W244" s="755"/>
      <c r="X244" s="755"/>
    </row>
    <row r="245" spans="5:24" s="163" customFormat="1" ht="15">
      <c r="E245" s="169"/>
      <c r="S245" s="755"/>
      <c r="T245" s="755"/>
      <c r="U245" s="755"/>
      <c r="V245" s="755"/>
      <c r="W245" s="755"/>
      <c r="X245" s="755"/>
    </row>
    <row r="246" spans="5:24" s="163" customFormat="1" ht="15">
      <c r="E246" s="169"/>
      <c r="S246" s="755"/>
      <c r="T246" s="755"/>
      <c r="U246" s="755"/>
      <c r="V246" s="755"/>
      <c r="W246" s="755"/>
      <c r="X246" s="755"/>
    </row>
    <row r="247" spans="5:24" s="163" customFormat="1" ht="15">
      <c r="E247" s="169"/>
      <c r="S247" s="755"/>
      <c r="T247" s="755"/>
      <c r="U247" s="755"/>
      <c r="V247" s="755"/>
      <c r="W247" s="755"/>
      <c r="X247" s="755"/>
    </row>
    <row r="248" spans="5:24" s="163" customFormat="1" ht="15">
      <c r="E248" s="169"/>
      <c r="S248" s="755"/>
      <c r="T248" s="755"/>
      <c r="U248" s="755"/>
      <c r="V248" s="755"/>
      <c r="W248" s="755"/>
      <c r="X248" s="755"/>
    </row>
    <row r="249" spans="5:24" s="163" customFormat="1" ht="15">
      <c r="E249" s="169"/>
      <c r="S249" s="755"/>
      <c r="T249" s="755"/>
      <c r="U249" s="755"/>
      <c r="V249" s="755"/>
      <c r="W249" s="755"/>
      <c r="X249" s="755"/>
    </row>
    <row r="250" spans="5:24" s="163" customFormat="1" ht="15">
      <c r="E250" s="169"/>
      <c r="S250" s="755"/>
      <c r="T250" s="755"/>
      <c r="U250" s="755"/>
      <c r="V250" s="755"/>
      <c r="W250" s="755"/>
      <c r="X250" s="755"/>
    </row>
    <row r="251" spans="5:24" s="163" customFormat="1" ht="15">
      <c r="E251" s="169"/>
      <c r="S251" s="755"/>
      <c r="T251" s="755"/>
      <c r="U251" s="755"/>
      <c r="V251" s="755"/>
      <c r="W251" s="755"/>
      <c r="X251" s="755"/>
    </row>
    <row r="252" spans="5:24" s="163" customFormat="1" ht="15">
      <c r="E252" s="169"/>
      <c r="S252" s="755"/>
      <c r="T252" s="755"/>
      <c r="U252" s="755"/>
      <c r="V252" s="755"/>
      <c r="W252" s="755"/>
      <c r="X252" s="755"/>
    </row>
    <row r="253" spans="5:24" s="163" customFormat="1" ht="15">
      <c r="E253" s="169"/>
      <c r="S253" s="755"/>
      <c r="T253" s="755"/>
      <c r="U253" s="755"/>
      <c r="V253" s="755"/>
      <c r="W253" s="755"/>
      <c r="X253" s="755"/>
    </row>
    <row r="254" spans="5:24" s="163" customFormat="1" ht="15">
      <c r="E254" s="169"/>
      <c r="S254" s="755"/>
      <c r="T254" s="755"/>
      <c r="U254" s="755"/>
      <c r="V254" s="755"/>
      <c r="W254" s="755"/>
      <c r="X254" s="755"/>
    </row>
    <row r="255" spans="5:24" s="163" customFormat="1" ht="15">
      <c r="E255" s="169"/>
      <c r="S255" s="755"/>
      <c r="T255" s="755"/>
      <c r="U255" s="755"/>
      <c r="V255" s="755"/>
      <c r="W255" s="755"/>
      <c r="X255" s="755"/>
    </row>
    <row r="256" spans="5:24" s="163" customFormat="1" ht="15">
      <c r="E256" s="169"/>
      <c r="S256" s="755"/>
      <c r="T256" s="755"/>
      <c r="U256" s="755"/>
      <c r="V256" s="755"/>
      <c r="W256" s="755"/>
      <c r="X256" s="755"/>
    </row>
    <row r="257" spans="5:24" s="163" customFormat="1" ht="15">
      <c r="E257" s="169"/>
      <c r="S257" s="755"/>
      <c r="T257" s="755"/>
      <c r="U257" s="755"/>
      <c r="V257" s="755"/>
      <c r="W257" s="755"/>
      <c r="X257" s="755"/>
    </row>
    <row r="258" spans="5:24" s="163" customFormat="1" ht="15">
      <c r="E258" s="169"/>
      <c r="S258" s="755"/>
      <c r="T258" s="755"/>
      <c r="U258" s="755"/>
      <c r="V258" s="755"/>
      <c r="W258" s="755"/>
      <c r="X258" s="755"/>
    </row>
    <row r="259" spans="5:24" s="163" customFormat="1" ht="15">
      <c r="E259" s="169"/>
      <c r="S259" s="755"/>
      <c r="T259" s="755"/>
      <c r="U259" s="755"/>
      <c r="V259" s="755"/>
      <c r="W259" s="755"/>
      <c r="X259" s="755"/>
    </row>
    <row r="260" spans="5:24" s="163" customFormat="1" ht="15">
      <c r="E260" s="169"/>
      <c r="S260" s="755"/>
      <c r="T260" s="755"/>
      <c r="U260" s="755"/>
      <c r="V260" s="755"/>
      <c r="W260" s="755"/>
      <c r="X260" s="755"/>
    </row>
    <row r="261" spans="5:24" s="163" customFormat="1" ht="15">
      <c r="E261" s="169"/>
      <c r="S261" s="755"/>
      <c r="T261" s="755"/>
      <c r="U261" s="755"/>
      <c r="V261" s="755"/>
      <c r="W261" s="755"/>
      <c r="X261" s="755"/>
    </row>
    <row r="262" spans="5:24" s="163" customFormat="1" ht="15">
      <c r="E262" s="169"/>
      <c r="S262" s="755"/>
      <c r="T262" s="755"/>
      <c r="U262" s="755"/>
      <c r="V262" s="755"/>
      <c r="W262" s="755"/>
      <c r="X262" s="755"/>
    </row>
    <row r="263" spans="5:24" s="163" customFormat="1" ht="15">
      <c r="E263" s="169"/>
      <c r="S263" s="755"/>
      <c r="T263" s="755"/>
      <c r="U263" s="755"/>
      <c r="V263" s="755"/>
      <c r="W263" s="755"/>
      <c r="X263" s="755"/>
    </row>
    <row r="264" spans="5:24" s="163" customFormat="1" ht="15">
      <c r="E264" s="169"/>
      <c r="S264" s="755"/>
      <c r="T264" s="755"/>
      <c r="U264" s="755"/>
      <c r="V264" s="755"/>
      <c r="W264" s="755"/>
      <c r="X264" s="755"/>
    </row>
    <row r="265" spans="5:24" s="163" customFormat="1" ht="15">
      <c r="E265" s="169"/>
      <c r="S265" s="755"/>
      <c r="T265" s="755"/>
      <c r="U265" s="755"/>
      <c r="V265" s="755"/>
      <c r="W265" s="755"/>
      <c r="X265" s="755"/>
    </row>
    <row r="266" spans="5:24" s="163" customFormat="1" ht="15">
      <c r="E266" s="169"/>
      <c r="S266" s="755"/>
      <c r="T266" s="755"/>
      <c r="U266" s="755"/>
      <c r="V266" s="755"/>
      <c r="W266" s="755"/>
      <c r="X266" s="755"/>
    </row>
    <row r="267" spans="5:24" s="163" customFormat="1" ht="15">
      <c r="E267" s="169"/>
      <c r="S267" s="755"/>
      <c r="T267" s="755"/>
      <c r="U267" s="755"/>
      <c r="V267" s="755"/>
      <c r="W267" s="755"/>
      <c r="X267" s="755"/>
    </row>
    <row r="268" spans="5:24" s="163" customFormat="1" ht="15">
      <c r="E268" s="169"/>
      <c r="S268" s="755"/>
      <c r="T268" s="755"/>
      <c r="U268" s="755"/>
      <c r="V268" s="755"/>
      <c r="W268" s="755"/>
      <c r="X268" s="755"/>
    </row>
    <row r="269" spans="5:24" s="163" customFormat="1" ht="15">
      <c r="E269" s="169"/>
      <c r="S269" s="755"/>
      <c r="T269" s="755"/>
      <c r="U269" s="755"/>
      <c r="V269" s="755"/>
      <c r="W269" s="755"/>
      <c r="X269" s="755"/>
    </row>
    <row r="270" spans="5:24" s="163" customFormat="1" ht="15">
      <c r="E270" s="169"/>
      <c r="S270" s="755"/>
      <c r="T270" s="755"/>
      <c r="U270" s="755"/>
      <c r="V270" s="755"/>
      <c r="W270" s="755"/>
      <c r="X270" s="755"/>
    </row>
    <row r="271" spans="5:24" s="163" customFormat="1" ht="15">
      <c r="E271" s="169"/>
      <c r="S271" s="755"/>
      <c r="T271" s="755"/>
      <c r="U271" s="755"/>
      <c r="V271" s="755"/>
      <c r="W271" s="755"/>
      <c r="X271" s="755"/>
    </row>
    <row r="272" spans="5:24" s="163" customFormat="1" ht="15">
      <c r="E272" s="169"/>
      <c r="S272" s="755"/>
      <c r="T272" s="755"/>
      <c r="U272" s="755"/>
      <c r="V272" s="755"/>
      <c r="W272" s="755"/>
      <c r="X272" s="755"/>
    </row>
    <row r="273" spans="5:24" s="163" customFormat="1" ht="15">
      <c r="E273" s="169"/>
      <c r="S273" s="755"/>
      <c r="T273" s="755"/>
      <c r="U273" s="755"/>
      <c r="V273" s="755"/>
      <c r="W273" s="755"/>
      <c r="X273" s="755"/>
    </row>
    <row r="274" spans="5:24" s="163" customFormat="1" ht="15">
      <c r="E274" s="169"/>
      <c r="S274" s="755"/>
      <c r="T274" s="755"/>
      <c r="U274" s="755"/>
      <c r="V274" s="755"/>
      <c r="W274" s="755"/>
      <c r="X274" s="755"/>
    </row>
    <row r="275" spans="5:24" s="163" customFormat="1" ht="15">
      <c r="E275" s="169"/>
      <c r="S275" s="755"/>
      <c r="T275" s="755"/>
      <c r="U275" s="755"/>
      <c r="V275" s="755"/>
      <c r="W275" s="755"/>
      <c r="X275" s="755"/>
    </row>
    <row r="276" spans="5:24" s="163" customFormat="1" ht="15">
      <c r="E276" s="169"/>
      <c r="S276" s="755"/>
      <c r="T276" s="755"/>
      <c r="U276" s="755"/>
      <c r="V276" s="755"/>
      <c r="W276" s="755"/>
      <c r="X276" s="755"/>
    </row>
    <row r="277" spans="5:24" s="163" customFormat="1" ht="15">
      <c r="E277" s="169"/>
      <c r="S277" s="755"/>
      <c r="T277" s="755"/>
      <c r="U277" s="755"/>
      <c r="V277" s="755"/>
      <c r="W277" s="755"/>
      <c r="X277" s="755"/>
    </row>
    <row r="278" spans="5:24" s="163" customFormat="1" ht="15">
      <c r="E278" s="169"/>
      <c r="S278" s="755"/>
      <c r="T278" s="755"/>
      <c r="U278" s="755"/>
      <c r="V278" s="755"/>
      <c r="W278" s="755"/>
      <c r="X278" s="755"/>
    </row>
    <row r="279" spans="5:24" s="163" customFormat="1" ht="15">
      <c r="E279" s="169"/>
      <c r="S279" s="755"/>
      <c r="T279" s="755"/>
      <c r="U279" s="755"/>
      <c r="V279" s="755"/>
      <c r="W279" s="755"/>
      <c r="X279" s="755"/>
    </row>
    <row r="280" spans="5:24" s="163" customFormat="1" ht="15">
      <c r="E280" s="169"/>
      <c r="S280" s="755"/>
      <c r="T280" s="755"/>
      <c r="U280" s="755"/>
      <c r="V280" s="755"/>
      <c r="W280" s="755"/>
      <c r="X280" s="755"/>
    </row>
    <row r="281" spans="5:24" s="163" customFormat="1" ht="15">
      <c r="E281" s="169"/>
      <c r="S281" s="755"/>
      <c r="T281" s="755"/>
      <c r="U281" s="755"/>
      <c r="V281" s="755"/>
      <c r="W281" s="755"/>
      <c r="X281" s="755"/>
    </row>
    <row r="282" spans="5:24" s="163" customFormat="1" ht="15">
      <c r="E282" s="169"/>
      <c r="S282" s="755"/>
      <c r="T282" s="755"/>
      <c r="U282" s="755"/>
      <c r="V282" s="755"/>
      <c r="W282" s="755"/>
      <c r="X282" s="755"/>
    </row>
    <row r="283" spans="5:24" s="163" customFormat="1" ht="15">
      <c r="E283" s="169"/>
      <c r="S283" s="755"/>
      <c r="T283" s="755"/>
      <c r="U283" s="755"/>
      <c r="V283" s="755"/>
      <c r="W283" s="755"/>
      <c r="X283" s="755"/>
    </row>
    <row r="284" spans="5:24" s="163" customFormat="1" ht="15">
      <c r="E284" s="169"/>
      <c r="S284" s="755"/>
      <c r="T284" s="755"/>
      <c r="U284" s="755"/>
      <c r="V284" s="755"/>
      <c r="W284" s="755"/>
      <c r="X284" s="755"/>
    </row>
    <row r="285" spans="5:24" s="163" customFormat="1" ht="15">
      <c r="E285" s="169"/>
      <c r="S285" s="755"/>
      <c r="T285" s="755"/>
      <c r="U285" s="755"/>
      <c r="V285" s="755"/>
      <c r="W285" s="755"/>
      <c r="X285" s="755"/>
    </row>
    <row r="286" spans="5:24" s="163" customFormat="1" ht="15">
      <c r="E286" s="169"/>
      <c r="S286" s="755"/>
      <c r="T286" s="755"/>
      <c r="U286" s="755"/>
      <c r="V286" s="755"/>
      <c r="W286" s="755"/>
      <c r="X286" s="755"/>
    </row>
    <row r="287" spans="5:24" s="163" customFormat="1" ht="15">
      <c r="E287" s="169"/>
      <c r="S287" s="755"/>
      <c r="T287" s="755"/>
      <c r="U287" s="755"/>
      <c r="V287" s="755"/>
      <c r="W287" s="755"/>
      <c r="X287" s="755"/>
    </row>
    <row r="288" spans="5:24" s="163" customFormat="1" ht="15">
      <c r="E288" s="169"/>
      <c r="S288" s="755"/>
      <c r="T288" s="755"/>
      <c r="U288" s="755"/>
      <c r="V288" s="755"/>
      <c r="W288" s="755"/>
      <c r="X288" s="755"/>
    </row>
    <row r="289" spans="5:24" s="163" customFormat="1" ht="15">
      <c r="E289" s="169"/>
      <c r="S289" s="755"/>
      <c r="T289" s="755"/>
      <c r="U289" s="755"/>
      <c r="V289" s="755"/>
      <c r="W289" s="755"/>
      <c r="X289" s="755"/>
    </row>
    <row r="290" spans="5:24" s="163" customFormat="1" ht="15">
      <c r="E290" s="169"/>
      <c r="S290" s="755"/>
      <c r="T290" s="755"/>
      <c r="U290" s="755"/>
      <c r="V290" s="755"/>
      <c r="W290" s="755"/>
      <c r="X290" s="755"/>
    </row>
    <row r="291" spans="5:24" s="163" customFormat="1" ht="15">
      <c r="E291" s="169"/>
      <c r="S291" s="755"/>
      <c r="T291" s="755"/>
      <c r="U291" s="755"/>
      <c r="V291" s="755"/>
      <c r="W291" s="755"/>
      <c r="X291" s="755"/>
    </row>
    <row r="292" spans="5:24" s="163" customFormat="1" ht="15">
      <c r="E292" s="169"/>
      <c r="S292" s="755"/>
      <c r="T292" s="755"/>
      <c r="U292" s="755"/>
      <c r="V292" s="755"/>
      <c r="W292" s="755"/>
      <c r="X292" s="755"/>
    </row>
    <row r="293" spans="5:24" s="163" customFormat="1" ht="15">
      <c r="E293" s="169"/>
      <c r="S293" s="755"/>
      <c r="T293" s="755"/>
      <c r="U293" s="755"/>
      <c r="V293" s="755"/>
      <c r="W293" s="755"/>
      <c r="X293" s="755"/>
    </row>
    <row r="294" spans="5:24" s="163" customFormat="1" ht="15">
      <c r="E294" s="169"/>
      <c r="S294" s="755"/>
      <c r="T294" s="755"/>
      <c r="U294" s="755"/>
      <c r="V294" s="755"/>
      <c r="W294" s="755"/>
      <c r="X294" s="755"/>
    </row>
    <row r="295" spans="5:24" s="163" customFormat="1" ht="15">
      <c r="E295" s="169"/>
      <c r="S295" s="755"/>
      <c r="T295" s="755"/>
      <c r="U295" s="755"/>
      <c r="V295" s="755"/>
      <c r="W295" s="755"/>
      <c r="X295" s="755"/>
    </row>
    <row r="296" spans="5:24" s="163" customFormat="1" ht="15">
      <c r="E296" s="169"/>
      <c r="S296" s="755"/>
      <c r="T296" s="755"/>
      <c r="U296" s="755"/>
      <c r="V296" s="755"/>
      <c r="W296" s="755"/>
      <c r="X296" s="755"/>
    </row>
    <row r="297" spans="5:24" s="163" customFormat="1" ht="15">
      <c r="E297" s="169"/>
      <c r="S297" s="755"/>
      <c r="T297" s="755"/>
      <c r="U297" s="755"/>
      <c r="V297" s="755"/>
      <c r="W297" s="755"/>
      <c r="X297" s="755"/>
    </row>
    <row r="298" spans="5:24" s="163" customFormat="1" ht="15">
      <c r="E298" s="169"/>
      <c r="S298" s="755"/>
      <c r="T298" s="755"/>
      <c r="U298" s="755"/>
      <c r="V298" s="755"/>
      <c r="W298" s="755"/>
      <c r="X298" s="755"/>
    </row>
    <row r="299" spans="5:24" s="163" customFormat="1" ht="15">
      <c r="E299" s="169"/>
      <c r="S299" s="755"/>
      <c r="T299" s="755"/>
      <c r="U299" s="755"/>
      <c r="V299" s="755"/>
      <c r="W299" s="755"/>
      <c r="X299" s="755"/>
    </row>
    <row r="300" spans="5:24" s="163" customFormat="1" ht="15">
      <c r="E300" s="169"/>
      <c r="S300" s="755"/>
      <c r="T300" s="755"/>
      <c r="U300" s="755"/>
      <c r="V300" s="755"/>
      <c r="W300" s="755"/>
      <c r="X300" s="755"/>
    </row>
    <row r="301" spans="5:24" s="163" customFormat="1" ht="15">
      <c r="E301" s="169"/>
      <c r="S301" s="755"/>
      <c r="T301" s="755"/>
      <c r="U301" s="755"/>
      <c r="V301" s="755"/>
      <c r="W301" s="755"/>
      <c r="X301" s="755"/>
    </row>
    <row r="302" spans="5:24" s="163" customFormat="1" ht="15">
      <c r="E302" s="169"/>
      <c r="S302" s="755"/>
      <c r="T302" s="755"/>
      <c r="U302" s="755"/>
      <c r="V302" s="755"/>
      <c r="W302" s="755"/>
      <c r="X302" s="755"/>
    </row>
    <row r="303" spans="5:24" s="163" customFormat="1" ht="15">
      <c r="E303" s="169"/>
      <c r="S303" s="755"/>
      <c r="T303" s="755"/>
      <c r="U303" s="755"/>
      <c r="V303" s="755"/>
      <c r="W303" s="755"/>
      <c r="X303" s="755"/>
    </row>
    <row r="304" spans="5:24" s="163" customFormat="1" ht="15">
      <c r="E304" s="169"/>
      <c r="S304" s="755"/>
      <c r="T304" s="755"/>
      <c r="U304" s="755"/>
      <c r="V304" s="755"/>
      <c r="W304" s="755"/>
      <c r="X304" s="755"/>
    </row>
    <row r="305" spans="5:24" s="163" customFormat="1" ht="15">
      <c r="E305" s="169"/>
      <c r="S305" s="755"/>
      <c r="T305" s="755"/>
      <c r="U305" s="755"/>
      <c r="V305" s="755"/>
      <c r="W305" s="755"/>
      <c r="X305" s="755"/>
    </row>
    <row r="306" spans="5:24" s="163" customFormat="1" ht="15">
      <c r="E306" s="169"/>
      <c r="S306" s="755"/>
      <c r="T306" s="755"/>
      <c r="U306" s="755"/>
      <c r="V306" s="755"/>
      <c r="W306" s="755"/>
      <c r="X306" s="755"/>
    </row>
    <row r="307" spans="5:24" s="163" customFormat="1" ht="15">
      <c r="E307" s="169"/>
      <c r="S307" s="755"/>
      <c r="T307" s="755"/>
      <c r="U307" s="755"/>
      <c r="V307" s="755"/>
      <c r="W307" s="755"/>
      <c r="X307" s="755"/>
    </row>
    <row r="308" spans="5:24" s="163" customFormat="1" ht="15">
      <c r="E308" s="169"/>
      <c r="S308" s="755"/>
      <c r="T308" s="755"/>
      <c r="U308" s="755"/>
      <c r="V308" s="755"/>
      <c r="W308" s="755"/>
      <c r="X308" s="755"/>
    </row>
    <row r="309" spans="5:24" s="163" customFormat="1" ht="15">
      <c r="E309" s="169"/>
      <c r="S309" s="755"/>
      <c r="T309" s="755"/>
      <c r="U309" s="755"/>
      <c r="V309" s="755"/>
      <c r="W309" s="755"/>
      <c r="X309" s="755"/>
    </row>
    <row r="310" spans="5:24" s="163" customFormat="1" ht="15">
      <c r="E310" s="169"/>
      <c r="S310" s="755"/>
      <c r="T310" s="755"/>
      <c r="U310" s="755"/>
      <c r="V310" s="755"/>
      <c r="W310" s="755"/>
      <c r="X310" s="755"/>
    </row>
    <row r="311" spans="5:24" s="163" customFormat="1" ht="15">
      <c r="E311" s="169"/>
      <c r="S311" s="755"/>
      <c r="T311" s="755"/>
      <c r="U311" s="755"/>
      <c r="V311" s="755"/>
      <c r="W311" s="755"/>
      <c r="X311" s="755"/>
    </row>
    <row r="312" spans="5:24" s="163" customFormat="1" ht="15">
      <c r="E312" s="169"/>
      <c r="S312" s="755"/>
      <c r="T312" s="755"/>
      <c r="U312" s="755"/>
      <c r="V312" s="755"/>
      <c r="W312" s="755"/>
      <c r="X312" s="755"/>
    </row>
    <row r="313" spans="5:24" s="163" customFormat="1" ht="15">
      <c r="E313" s="169"/>
      <c r="S313" s="755"/>
      <c r="T313" s="755"/>
      <c r="U313" s="755"/>
      <c r="V313" s="755"/>
      <c r="W313" s="755"/>
      <c r="X313" s="755"/>
    </row>
    <row r="314" spans="5:24" s="163" customFormat="1" ht="15">
      <c r="E314" s="169"/>
      <c r="S314" s="755"/>
      <c r="T314" s="755"/>
      <c r="U314" s="755"/>
      <c r="V314" s="755"/>
      <c r="W314" s="755"/>
      <c r="X314" s="755"/>
    </row>
    <row r="315" spans="5:24" s="163" customFormat="1" ht="15">
      <c r="E315" s="169"/>
      <c r="S315" s="755"/>
      <c r="T315" s="755"/>
      <c r="U315" s="755"/>
      <c r="V315" s="755"/>
      <c r="W315" s="755"/>
      <c r="X315" s="755"/>
    </row>
    <row r="316" spans="5:24" s="163" customFormat="1" ht="15">
      <c r="E316" s="169"/>
      <c r="S316" s="755"/>
      <c r="T316" s="755"/>
      <c r="U316" s="755"/>
      <c r="V316" s="755"/>
      <c r="W316" s="755"/>
      <c r="X316" s="755"/>
    </row>
    <row r="317" spans="5:24" s="163" customFormat="1" ht="15">
      <c r="E317" s="169"/>
      <c r="S317" s="755"/>
      <c r="T317" s="755"/>
      <c r="U317" s="755"/>
      <c r="V317" s="755"/>
      <c r="W317" s="755"/>
      <c r="X317" s="755"/>
    </row>
    <row r="318" spans="5:24" s="163" customFormat="1" ht="15">
      <c r="E318" s="169"/>
      <c r="S318" s="755"/>
      <c r="T318" s="755"/>
      <c r="U318" s="755"/>
      <c r="V318" s="755"/>
      <c r="W318" s="755"/>
      <c r="X318" s="755"/>
    </row>
    <row r="319" spans="5:24" s="163" customFormat="1" ht="15">
      <c r="E319" s="169"/>
      <c r="S319" s="755"/>
      <c r="T319" s="755"/>
      <c r="U319" s="755"/>
      <c r="V319" s="755"/>
      <c r="W319" s="755"/>
      <c r="X319" s="755"/>
    </row>
    <row r="320" spans="5:24" s="163" customFormat="1" ht="15">
      <c r="E320" s="169"/>
      <c r="S320" s="755"/>
      <c r="T320" s="755"/>
      <c r="U320" s="755"/>
      <c r="V320" s="755"/>
      <c r="W320" s="755"/>
      <c r="X320" s="755"/>
    </row>
    <row r="321" spans="5:24" s="163" customFormat="1" ht="15">
      <c r="E321" s="169"/>
      <c r="S321" s="755"/>
      <c r="T321" s="755"/>
      <c r="U321" s="755"/>
      <c r="V321" s="755"/>
      <c r="W321" s="755"/>
      <c r="X321" s="755"/>
    </row>
    <row r="322" spans="5:24" s="163" customFormat="1" ht="15">
      <c r="E322" s="169"/>
      <c r="S322" s="755"/>
      <c r="T322" s="755"/>
      <c r="U322" s="755"/>
      <c r="V322" s="755"/>
      <c r="W322" s="755"/>
      <c r="X322" s="755"/>
    </row>
    <row r="323" spans="5:24" s="163" customFormat="1" ht="15">
      <c r="E323" s="169"/>
      <c r="S323" s="755"/>
      <c r="T323" s="755"/>
      <c r="U323" s="755"/>
      <c r="V323" s="755"/>
      <c r="W323" s="755"/>
      <c r="X323" s="755"/>
    </row>
    <row r="324" spans="5:24" s="163" customFormat="1" ht="15">
      <c r="E324" s="169"/>
      <c r="S324" s="755"/>
      <c r="T324" s="755"/>
      <c r="U324" s="755"/>
      <c r="V324" s="755"/>
      <c r="W324" s="755"/>
      <c r="X324" s="755"/>
    </row>
    <row r="325" spans="5:24" s="163" customFormat="1" ht="15">
      <c r="E325" s="169"/>
      <c r="S325" s="755"/>
      <c r="T325" s="755"/>
      <c r="U325" s="755"/>
      <c r="V325" s="755"/>
      <c r="W325" s="755"/>
      <c r="X325" s="755"/>
    </row>
    <row r="326" spans="5:24" s="163" customFormat="1" ht="15">
      <c r="E326" s="169"/>
      <c r="S326" s="755"/>
      <c r="T326" s="755"/>
      <c r="U326" s="755"/>
      <c r="V326" s="755"/>
      <c r="W326" s="755"/>
      <c r="X326" s="755"/>
    </row>
    <row r="327" spans="5:24" s="163" customFormat="1" ht="15">
      <c r="E327" s="169"/>
      <c r="S327" s="755"/>
      <c r="T327" s="755"/>
      <c r="U327" s="755"/>
      <c r="V327" s="755"/>
      <c r="W327" s="755"/>
      <c r="X327" s="755"/>
    </row>
    <row r="328" spans="5:24" s="163" customFormat="1" ht="15">
      <c r="E328" s="169"/>
      <c r="S328" s="755"/>
      <c r="T328" s="755"/>
      <c r="U328" s="755"/>
      <c r="V328" s="755"/>
      <c r="W328" s="755"/>
      <c r="X328" s="755"/>
    </row>
    <row r="329" spans="5:24" s="163" customFormat="1" ht="15">
      <c r="E329" s="169"/>
      <c r="S329" s="755"/>
      <c r="T329" s="755"/>
      <c r="U329" s="755"/>
      <c r="V329" s="755"/>
      <c r="W329" s="755"/>
      <c r="X329" s="755"/>
    </row>
    <row r="330" spans="5:24" s="163" customFormat="1" ht="15">
      <c r="E330" s="169"/>
      <c r="S330" s="755"/>
      <c r="T330" s="755"/>
      <c r="U330" s="755"/>
      <c r="V330" s="755"/>
      <c r="W330" s="755"/>
      <c r="X330" s="755"/>
    </row>
    <row r="331" spans="5:24" s="163" customFormat="1" ht="15">
      <c r="E331" s="169"/>
      <c r="S331" s="755"/>
      <c r="T331" s="755"/>
      <c r="U331" s="755"/>
      <c r="V331" s="755"/>
      <c r="W331" s="755"/>
      <c r="X331" s="755"/>
    </row>
    <row r="332" spans="5:24" s="163" customFormat="1" ht="15">
      <c r="E332" s="169"/>
      <c r="S332" s="755"/>
      <c r="T332" s="755"/>
      <c r="U332" s="755"/>
      <c r="V332" s="755"/>
      <c r="W332" s="755"/>
      <c r="X332" s="755"/>
    </row>
    <row r="333" spans="5:24" s="163" customFormat="1" ht="15">
      <c r="E333" s="169"/>
      <c r="S333" s="755"/>
      <c r="T333" s="755"/>
      <c r="U333" s="755"/>
      <c r="V333" s="755"/>
      <c r="W333" s="755"/>
      <c r="X333" s="755"/>
    </row>
    <row r="334" spans="5:24" s="163" customFormat="1" ht="15">
      <c r="E334" s="169"/>
      <c r="S334" s="755"/>
      <c r="T334" s="755"/>
      <c r="U334" s="755"/>
      <c r="V334" s="755"/>
      <c r="W334" s="755"/>
      <c r="X334" s="755"/>
    </row>
    <row r="335" spans="5:24" s="163" customFormat="1" ht="15">
      <c r="E335" s="169"/>
      <c r="S335" s="755"/>
      <c r="T335" s="755"/>
      <c r="U335" s="755"/>
      <c r="V335" s="755"/>
      <c r="W335" s="755"/>
      <c r="X335" s="755"/>
    </row>
    <row r="336" spans="5:24" s="163" customFormat="1" ht="15">
      <c r="E336" s="169"/>
      <c r="S336" s="755"/>
      <c r="T336" s="755"/>
      <c r="U336" s="755"/>
      <c r="V336" s="755"/>
      <c r="W336" s="755"/>
      <c r="X336" s="755"/>
    </row>
    <row r="337" spans="5:24" s="163" customFormat="1" ht="15">
      <c r="E337" s="169"/>
      <c r="S337" s="755"/>
      <c r="T337" s="755"/>
      <c r="U337" s="755"/>
      <c r="V337" s="755"/>
      <c r="W337" s="755"/>
      <c r="X337" s="755"/>
    </row>
    <row r="338" spans="5:24" s="163" customFormat="1" ht="15">
      <c r="E338" s="169"/>
      <c r="S338" s="755"/>
      <c r="T338" s="755"/>
      <c r="U338" s="755"/>
      <c r="V338" s="755"/>
      <c r="W338" s="755"/>
      <c r="X338" s="755"/>
    </row>
    <row r="339" spans="5:24" s="163" customFormat="1" ht="15">
      <c r="E339" s="169"/>
      <c r="S339" s="755"/>
      <c r="T339" s="755"/>
      <c r="U339" s="755"/>
      <c r="V339" s="755"/>
      <c r="W339" s="755"/>
      <c r="X339" s="755"/>
    </row>
    <row r="340" spans="5:24" s="163" customFormat="1" ht="15">
      <c r="E340" s="169"/>
      <c r="S340" s="755"/>
      <c r="T340" s="755"/>
      <c r="U340" s="755"/>
      <c r="V340" s="755"/>
      <c r="W340" s="755"/>
      <c r="X340" s="755"/>
    </row>
    <row r="341" spans="5:24" s="163" customFormat="1" ht="15">
      <c r="E341" s="169"/>
      <c r="S341" s="755"/>
      <c r="T341" s="755"/>
      <c r="U341" s="755"/>
      <c r="V341" s="755"/>
      <c r="W341" s="755"/>
      <c r="X341" s="755"/>
    </row>
    <row r="342" spans="5:24" s="163" customFormat="1" ht="15">
      <c r="E342" s="169"/>
      <c r="S342" s="755"/>
      <c r="T342" s="755"/>
      <c r="U342" s="755"/>
      <c r="V342" s="755"/>
      <c r="W342" s="755"/>
      <c r="X342" s="755"/>
    </row>
    <row r="343" spans="5:24" s="163" customFormat="1" ht="15">
      <c r="E343" s="169"/>
      <c r="S343" s="755"/>
      <c r="T343" s="755"/>
      <c r="U343" s="755"/>
      <c r="V343" s="755"/>
      <c r="W343" s="755"/>
      <c r="X343" s="755"/>
    </row>
    <row r="344" spans="5:24" s="163" customFormat="1" ht="15">
      <c r="E344" s="169"/>
      <c r="S344" s="755"/>
      <c r="T344" s="755"/>
      <c r="U344" s="755"/>
      <c r="V344" s="755"/>
      <c r="W344" s="755"/>
      <c r="X344" s="755"/>
    </row>
    <row r="345" spans="5:24" s="163" customFormat="1" ht="15">
      <c r="E345" s="169"/>
      <c r="S345" s="755"/>
      <c r="T345" s="755"/>
      <c r="U345" s="755"/>
      <c r="V345" s="755"/>
      <c r="W345" s="755"/>
      <c r="X345" s="755"/>
    </row>
    <row r="346" spans="5:24" s="163" customFormat="1" ht="15">
      <c r="E346" s="169"/>
      <c r="S346" s="755"/>
      <c r="T346" s="755"/>
      <c r="U346" s="755"/>
      <c r="V346" s="755"/>
      <c r="W346" s="755"/>
      <c r="X346" s="755"/>
    </row>
    <row r="347" spans="5:24" s="163" customFormat="1" ht="15">
      <c r="E347" s="169"/>
      <c r="S347" s="755"/>
      <c r="T347" s="755"/>
      <c r="U347" s="755"/>
      <c r="V347" s="755"/>
      <c r="W347" s="755"/>
      <c r="X347" s="755"/>
    </row>
    <row r="348" spans="5:24" s="163" customFormat="1" ht="15">
      <c r="E348" s="169"/>
      <c r="S348" s="755"/>
      <c r="T348" s="755"/>
      <c r="U348" s="755"/>
      <c r="V348" s="755"/>
      <c r="W348" s="755"/>
      <c r="X348" s="755"/>
    </row>
    <row r="349" spans="5:24" s="163" customFormat="1" ht="15">
      <c r="E349" s="169"/>
      <c r="S349" s="755"/>
      <c r="T349" s="755"/>
      <c r="U349" s="755"/>
      <c r="V349" s="755"/>
      <c r="W349" s="755"/>
      <c r="X349" s="755"/>
    </row>
    <row r="350" spans="5:24" s="163" customFormat="1" ht="15">
      <c r="E350" s="169"/>
      <c r="S350" s="755"/>
      <c r="T350" s="755"/>
      <c r="U350" s="755"/>
      <c r="V350" s="755"/>
      <c r="W350" s="755"/>
      <c r="X350" s="755"/>
    </row>
    <row r="351" spans="5:24" s="163" customFormat="1" ht="15">
      <c r="E351" s="169"/>
      <c r="S351" s="755"/>
      <c r="T351" s="755"/>
      <c r="U351" s="755"/>
      <c r="V351" s="755"/>
      <c r="W351" s="755"/>
      <c r="X351" s="755"/>
    </row>
    <row r="352" spans="5:24" s="163" customFormat="1" ht="15">
      <c r="E352" s="169"/>
      <c r="S352" s="755"/>
      <c r="T352" s="755"/>
      <c r="U352" s="755"/>
      <c r="V352" s="755"/>
      <c r="W352" s="755"/>
      <c r="X352" s="755"/>
    </row>
    <row r="353" spans="5:24" s="163" customFormat="1" ht="15">
      <c r="E353" s="169"/>
      <c r="S353" s="755"/>
      <c r="T353" s="755"/>
      <c r="U353" s="755"/>
      <c r="V353" s="755"/>
      <c r="W353" s="755"/>
      <c r="X353" s="755"/>
    </row>
    <row r="354" spans="5:24" s="163" customFormat="1" ht="15">
      <c r="E354" s="169"/>
      <c r="S354" s="755"/>
      <c r="T354" s="755"/>
      <c r="U354" s="755"/>
      <c r="V354" s="755"/>
      <c r="W354" s="755"/>
      <c r="X354" s="755"/>
    </row>
    <row r="355" spans="5:24" s="163" customFormat="1" ht="15">
      <c r="E355" s="169"/>
      <c r="S355" s="755"/>
      <c r="T355" s="755"/>
      <c r="U355" s="755"/>
      <c r="V355" s="755"/>
      <c r="W355" s="755"/>
      <c r="X355" s="755"/>
    </row>
    <row r="356" spans="5:24" s="163" customFormat="1" ht="15">
      <c r="E356" s="169"/>
      <c r="S356" s="755"/>
      <c r="T356" s="755"/>
      <c r="U356" s="755"/>
      <c r="V356" s="755"/>
      <c r="W356" s="755"/>
      <c r="X356" s="755"/>
    </row>
    <row r="357" spans="5:24" s="163" customFormat="1" ht="15">
      <c r="E357" s="169"/>
      <c r="S357" s="755"/>
      <c r="T357" s="755"/>
      <c r="U357" s="755"/>
      <c r="V357" s="755"/>
      <c r="W357" s="755"/>
      <c r="X357" s="755"/>
    </row>
    <row r="358" spans="5:24" s="163" customFormat="1" ht="15">
      <c r="E358" s="169"/>
      <c r="S358" s="755"/>
      <c r="T358" s="755"/>
      <c r="U358" s="755"/>
      <c r="V358" s="755"/>
      <c r="W358" s="755"/>
      <c r="X358" s="755"/>
    </row>
    <row r="359" spans="5:24" s="163" customFormat="1" ht="15">
      <c r="E359" s="169"/>
      <c r="S359" s="755"/>
      <c r="T359" s="755"/>
      <c r="U359" s="755"/>
      <c r="V359" s="755"/>
      <c r="W359" s="755"/>
      <c r="X359" s="755"/>
    </row>
    <row r="360" spans="5:24" s="163" customFormat="1" ht="15">
      <c r="E360" s="169"/>
      <c r="S360" s="755"/>
      <c r="T360" s="755"/>
      <c r="U360" s="755"/>
      <c r="V360" s="755"/>
      <c r="W360" s="755"/>
      <c r="X360" s="755"/>
    </row>
    <row r="361" spans="5:24" s="163" customFormat="1" ht="15">
      <c r="E361" s="169"/>
      <c r="S361" s="755"/>
      <c r="T361" s="755"/>
      <c r="U361" s="755"/>
      <c r="V361" s="755"/>
      <c r="W361" s="755"/>
      <c r="X361" s="755"/>
    </row>
    <row r="362" spans="5:24" s="163" customFormat="1" ht="15">
      <c r="E362" s="169"/>
      <c r="S362" s="755"/>
      <c r="T362" s="755"/>
      <c r="U362" s="755"/>
      <c r="V362" s="755"/>
      <c r="W362" s="755"/>
      <c r="X362" s="755"/>
    </row>
    <row r="363" spans="5:24" s="163" customFormat="1" ht="15">
      <c r="E363" s="169"/>
      <c r="S363" s="755"/>
      <c r="T363" s="755"/>
      <c r="U363" s="755"/>
      <c r="V363" s="755"/>
      <c r="W363" s="755"/>
      <c r="X363" s="755"/>
    </row>
    <row r="364" spans="5:24" s="163" customFormat="1" ht="15">
      <c r="E364" s="169"/>
      <c r="S364" s="755"/>
      <c r="T364" s="755"/>
      <c r="U364" s="755"/>
      <c r="V364" s="755"/>
      <c r="W364" s="755"/>
      <c r="X364" s="755"/>
    </row>
    <row r="365" spans="5:24" s="163" customFormat="1" ht="15">
      <c r="E365" s="169"/>
      <c r="S365" s="755"/>
      <c r="T365" s="755"/>
      <c r="U365" s="755"/>
      <c r="V365" s="755"/>
      <c r="W365" s="755"/>
      <c r="X365" s="755"/>
    </row>
    <row r="366" spans="5:24" s="163" customFormat="1" ht="15">
      <c r="E366" s="169"/>
      <c r="S366" s="755"/>
      <c r="T366" s="755"/>
      <c r="U366" s="755"/>
      <c r="V366" s="755"/>
      <c r="W366" s="755"/>
      <c r="X366" s="755"/>
    </row>
    <row r="367" spans="5:24" s="163" customFormat="1" ht="15">
      <c r="E367" s="169"/>
      <c r="S367" s="755"/>
      <c r="T367" s="755"/>
      <c r="U367" s="755"/>
      <c r="V367" s="755"/>
      <c r="W367" s="755"/>
      <c r="X367" s="755"/>
    </row>
    <row r="368" spans="5:24" s="163" customFormat="1" ht="15">
      <c r="E368" s="169"/>
      <c r="S368" s="755"/>
      <c r="T368" s="755"/>
      <c r="U368" s="755"/>
      <c r="V368" s="755"/>
      <c r="W368" s="755"/>
      <c r="X368" s="755"/>
    </row>
    <row r="369" spans="5:24" s="163" customFormat="1" ht="15">
      <c r="E369" s="169"/>
      <c r="S369" s="755"/>
      <c r="T369" s="755"/>
      <c r="U369" s="755"/>
      <c r="V369" s="755"/>
      <c r="W369" s="755"/>
      <c r="X369" s="755"/>
    </row>
    <row r="370" spans="5:24" s="163" customFormat="1" ht="15">
      <c r="E370" s="169"/>
      <c r="S370" s="755"/>
      <c r="T370" s="755"/>
      <c r="U370" s="755"/>
      <c r="V370" s="755"/>
      <c r="W370" s="755"/>
      <c r="X370" s="755"/>
    </row>
    <row r="371" spans="5:24" s="163" customFormat="1" ht="15">
      <c r="E371" s="169"/>
      <c r="S371" s="755"/>
      <c r="T371" s="755"/>
      <c r="U371" s="755"/>
      <c r="V371" s="755"/>
      <c r="W371" s="755"/>
      <c r="X371" s="755"/>
    </row>
    <row r="372" spans="5:24" s="163" customFormat="1" ht="15">
      <c r="E372" s="169"/>
      <c r="S372" s="755"/>
      <c r="T372" s="755"/>
      <c r="U372" s="755"/>
      <c r="V372" s="755"/>
      <c r="W372" s="755"/>
      <c r="X372" s="755"/>
    </row>
    <row r="373" spans="5:24" s="163" customFormat="1" ht="15">
      <c r="E373" s="169"/>
      <c r="S373" s="755"/>
      <c r="T373" s="755"/>
      <c r="U373" s="755"/>
      <c r="V373" s="755"/>
      <c r="W373" s="755"/>
      <c r="X373" s="755"/>
    </row>
    <row r="374" spans="5:24" s="163" customFormat="1" ht="15">
      <c r="E374" s="169"/>
      <c r="S374" s="755"/>
      <c r="T374" s="755"/>
      <c r="U374" s="755"/>
      <c r="V374" s="755"/>
      <c r="W374" s="755"/>
      <c r="X374" s="755"/>
    </row>
    <row r="375" spans="5:24" s="163" customFormat="1" ht="15">
      <c r="E375" s="169"/>
      <c r="S375" s="755"/>
      <c r="T375" s="755"/>
      <c r="U375" s="755"/>
      <c r="V375" s="755"/>
      <c r="W375" s="755"/>
      <c r="X375" s="755"/>
    </row>
    <row r="376" spans="5:24" s="163" customFormat="1" ht="15">
      <c r="E376" s="169"/>
      <c r="S376" s="755"/>
      <c r="T376" s="755"/>
      <c r="U376" s="755"/>
      <c r="V376" s="755"/>
      <c r="W376" s="755"/>
      <c r="X376" s="755"/>
    </row>
    <row r="377" spans="5:24" s="163" customFormat="1" ht="15">
      <c r="E377" s="169"/>
      <c r="S377" s="755"/>
      <c r="T377" s="755"/>
      <c r="U377" s="755"/>
      <c r="V377" s="755"/>
      <c r="W377" s="755"/>
      <c r="X377" s="755"/>
    </row>
    <row r="378" spans="5:24" s="163" customFormat="1" ht="15">
      <c r="E378" s="169"/>
      <c r="S378" s="755"/>
      <c r="T378" s="755"/>
      <c r="U378" s="755"/>
      <c r="V378" s="755"/>
      <c r="W378" s="755"/>
      <c r="X378" s="755"/>
    </row>
    <row r="379" spans="5:24" s="163" customFormat="1" ht="15">
      <c r="E379" s="169"/>
      <c r="S379" s="755"/>
      <c r="T379" s="755"/>
      <c r="U379" s="755"/>
      <c r="V379" s="755"/>
      <c r="W379" s="755"/>
      <c r="X379" s="755"/>
    </row>
    <row r="380" spans="5:24" s="163" customFormat="1" ht="15">
      <c r="E380" s="169"/>
      <c r="S380" s="755"/>
      <c r="T380" s="755"/>
      <c r="U380" s="755"/>
      <c r="V380" s="755"/>
      <c r="W380" s="755"/>
      <c r="X380" s="755"/>
    </row>
    <row r="381" spans="5:24" s="163" customFormat="1" ht="15">
      <c r="E381" s="169"/>
      <c r="S381" s="755"/>
      <c r="T381" s="755"/>
      <c r="U381" s="755"/>
      <c r="V381" s="755"/>
      <c r="W381" s="755"/>
      <c r="X381" s="755"/>
    </row>
    <row r="382" spans="5:24" s="163" customFormat="1" ht="15">
      <c r="E382" s="169"/>
      <c r="S382" s="755"/>
      <c r="T382" s="755"/>
      <c r="U382" s="755"/>
      <c r="V382" s="755"/>
      <c r="W382" s="755"/>
      <c r="X382" s="755"/>
    </row>
    <row r="383" spans="5:24" s="163" customFormat="1" ht="15">
      <c r="E383" s="169"/>
      <c r="S383" s="755"/>
      <c r="T383" s="755"/>
      <c r="U383" s="755"/>
      <c r="V383" s="755"/>
      <c r="W383" s="755"/>
      <c r="X383" s="755"/>
    </row>
    <row r="384" spans="5:24" s="163" customFormat="1" ht="15">
      <c r="E384" s="169"/>
      <c r="S384" s="755"/>
      <c r="T384" s="755"/>
      <c r="U384" s="755"/>
      <c r="V384" s="755"/>
      <c r="W384" s="755"/>
      <c r="X384" s="755"/>
    </row>
    <row r="385" spans="5:24" s="163" customFormat="1" ht="15">
      <c r="E385" s="169"/>
      <c r="S385" s="755"/>
      <c r="T385" s="755"/>
      <c r="U385" s="755"/>
      <c r="V385" s="755"/>
      <c r="W385" s="755"/>
      <c r="X385" s="755"/>
    </row>
    <row r="386" spans="5:24" s="163" customFormat="1" ht="15">
      <c r="E386" s="169"/>
      <c r="S386" s="755"/>
      <c r="T386" s="755"/>
      <c r="U386" s="755"/>
      <c r="V386" s="755"/>
      <c r="W386" s="755"/>
      <c r="X386" s="755"/>
    </row>
    <row r="387" spans="5:24" s="163" customFormat="1" ht="15">
      <c r="E387" s="169"/>
      <c r="S387" s="755"/>
      <c r="T387" s="755"/>
      <c r="U387" s="755"/>
      <c r="V387" s="755"/>
      <c r="W387" s="755"/>
      <c r="X387" s="755"/>
    </row>
    <row r="388" spans="5:24" s="163" customFormat="1" ht="15">
      <c r="E388" s="169"/>
      <c r="S388" s="755"/>
      <c r="T388" s="755"/>
      <c r="U388" s="755"/>
      <c r="V388" s="755"/>
      <c r="W388" s="755"/>
      <c r="X388" s="755"/>
    </row>
    <row r="389" spans="5:24" s="163" customFormat="1" ht="15">
      <c r="E389" s="169"/>
      <c r="S389" s="755"/>
      <c r="T389" s="755"/>
      <c r="U389" s="755"/>
      <c r="V389" s="755"/>
      <c r="W389" s="755"/>
      <c r="X389" s="755"/>
    </row>
    <row r="390" spans="5:24" s="163" customFormat="1" ht="15">
      <c r="E390" s="169"/>
      <c r="S390" s="755"/>
      <c r="T390" s="755"/>
      <c r="U390" s="755"/>
      <c r="V390" s="755"/>
      <c r="W390" s="755"/>
      <c r="X390" s="755"/>
    </row>
    <row r="391" spans="5:24" s="163" customFormat="1" ht="15">
      <c r="E391" s="169"/>
      <c r="S391" s="755"/>
      <c r="T391" s="755"/>
      <c r="U391" s="755"/>
      <c r="V391" s="755"/>
      <c r="W391" s="755"/>
      <c r="X391" s="755"/>
    </row>
    <row r="392" spans="5:24" s="163" customFormat="1" ht="15">
      <c r="E392" s="169"/>
      <c r="S392" s="755"/>
      <c r="T392" s="755"/>
      <c r="U392" s="755"/>
      <c r="V392" s="755"/>
      <c r="W392" s="755"/>
      <c r="X392" s="755"/>
    </row>
    <row r="393" spans="5:24" s="163" customFormat="1" ht="15">
      <c r="E393" s="169"/>
      <c r="S393" s="755"/>
      <c r="T393" s="755"/>
      <c r="U393" s="755"/>
      <c r="V393" s="755"/>
      <c r="W393" s="755"/>
      <c r="X393" s="755"/>
    </row>
    <row r="394" spans="5:24" s="163" customFormat="1" ht="15">
      <c r="E394" s="169"/>
      <c r="S394" s="755"/>
      <c r="T394" s="755"/>
      <c r="U394" s="755"/>
      <c r="V394" s="755"/>
      <c r="W394" s="755"/>
      <c r="X394" s="755"/>
    </row>
    <row r="395" spans="5:24" s="163" customFormat="1" ht="15">
      <c r="E395" s="169"/>
      <c r="S395" s="755"/>
      <c r="T395" s="755"/>
      <c r="U395" s="755"/>
      <c r="V395" s="755"/>
      <c r="W395" s="755"/>
      <c r="X395" s="755"/>
    </row>
    <row r="396" spans="5:24" s="163" customFormat="1" ht="15">
      <c r="E396" s="169"/>
      <c r="S396" s="755"/>
      <c r="T396" s="755"/>
      <c r="U396" s="755"/>
      <c r="V396" s="755"/>
      <c r="W396" s="755"/>
      <c r="X396" s="755"/>
    </row>
    <row r="397" spans="5:24" s="163" customFormat="1" ht="15">
      <c r="E397" s="169"/>
      <c r="S397" s="755"/>
      <c r="T397" s="755"/>
      <c r="U397" s="755"/>
      <c r="V397" s="755"/>
      <c r="W397" s="755"/>
      <c r="X397" s="755"/>
    </row>
    <row r="398" spans="5:24" s="163" customFormat="1" ht="15">
      <c r="E398" s="169"/>
      <c r="S398" s="755"/>
      <c r="T398" s="755"/>
      <c r="U398" s="755"/>
      <c r="V398" s="755"/>
      <c r="W398" s="755"/>
      <c r="X398" s="755"/>
    </row>
    <row r="399" spans="5:24" s="163" customFormat="1" ht="15">
      <c r="E399" s="169"/>
      <c r="S399" s="755"/>
      <c r="T399" s="755"/>
      <c r="U399" s="755"/>
      <c r="V399" s="755"/>
      <c r="W399" s="755"/>
      <c r="X399" s="755"/>
    </row>
    <row r="400" spans="5:24" s="163" customFormat="1" ht="15">
      <c r="E400" s="169"/>
      <c r="S400" s="755"/>
      <c r="T400" s="755"/>
      <c r="U400" s="755"/>
      <c r="V400" s="755"/>
      <c r="W400" s="755"/>
      <c r="X400" s="755"/>
    </row>
    <row r="401" spans="5:24" s="163" customFormat="1" ht="15">
      <c r="E401" s="169"/>
      <c r="S401" s="755"/>
      <c r="T401" s="755"/>
      <c r="U401" s="755"/>
      <c r="V401" s="755"/>
      <c r="W401" s="755"/>
      <c r="X401" s="755"/>
    </row>
    <row r="402" spans="5:24" s="163" customFormat="1" ht="15">
      <c r="E402" s="169"/>
      <c r="S402" s="755"/>
      <c r="T402" s="755"/>
      <c r="U402" s="755"/>
      <c r="V402" s="755"/>
      <c r="W402" s="755"/>
      <c r="X402" s="755"/>
    </row>
    <row r="403" spans="5:24" s="163" customFormat="1" ht="15">
      <c r="E403" s="169"/>
      <c r="S403" s="755"/>
      <c r="T403" s="755"/>
      <c r="U403" s="755"/>
      <c r="V403" s="755"/>
      <c r="W403" s="755"/>
      <c r="X403" s="755"/>
    </row>
    <row r="404" spans="5:24" s="163" customFormat="1" ht="15">
      <c r="E404" s="169"/>
      <c r="S404" s="755"/>
      <c r="T404" s="755"/>
      <c r="U404" s="755"/>
      <c r="V404" s="755"/>
      <c r="W404" s="755"/>
      <c r="X404" s="755"/>
    </row>
    <row r="405" spans="5:24" s="163" customFormat="1" ht="15">
      <c r="E405" s="169"/>
      <c r="S405" s="755"/>
      <c r="T405" s="755"/>
      <c r="U405" s="755"/>
      <c r="V405" s="755"/>
      <c r="W405" s="755"/>
      <c r="X405" s="755"/>
    </row>
    <row r="406" spans="5:24" s="163" customFormat="1" ht="15">
      <c r="E406" s="169"/>
      <c r="S406" s="755"/>
      <c r="T406" s="755"/>
      <c r="U406" s="755"/>
      <c r="V406" s="755"/>
      <c r="W406" s="755"/>
      <c r="X406" s="755"/>
    </row>
    <row r="407" spans="5:24" s="163" customFormat="1" ht="15">
      <c r="E407" s="169"/>
      <c r="S407" s="755"/>
      <c r="T407" s="755"/>
      <c r="U407" s="755"/>
      <c r="V407" s="755"/>
      <c r="W407" s="755"/>
      <c r="X407" s="755"/>
    </row>
    <row r="408" spans="5:24" s="163" customFormat="1" ht="15">
      <c r="E408" s="169"/>
      <c r="S408" s="755"/>
      <c r="T408" s="755"/>
      <c r="U408" s="755"/>
      <c r="V408" s="755"/>
      <c r="W408" s="755"/>
      <c r="X408" s="755"/>
    </row>
    <row r="409" spans="5:24" s="163" customFormat="1" ht="15">
      <c r="E409" s="169"/>
      <c r="S409" s="755"/>
      <c r="T409" s="755"/>
      <c r="U409" s="755"/>
      <c r="V409" s="755"/>
      <c r="W409" s="755"/>
      <c r="X409" s="755"/>
    </row>
    <row r="410" spans="5:24" s="163" customFormat="1" ht="15">
      <c r="E410" s="169"/>
      <c r="S410" s="755"/>
      <c r="T410" s="755"/>
      <c r="U410" s="755"/>
      <c r="V410" s="755"/>
      <c r="W410" s="755"/>
      <c r="X410" s="755"/>
    </row>
    <row r="411" spans="5:24" s="163" customFormat="1" ht="15">
      <c r="E411" s="169"/>
      <c r="S411" s="755"/>
      <c r="T411" s="755"/>
      <c r="U411" s="755"/>
      <c r="V411" s="755"/>
      <c r="W411" s="755"/>
      <c r="X411" s="755"/>
    </row>
    <row r="412" spans="5:24" s="163" customFormat="1" ht="15">
      <c r="E412" s="169"/>
      <c r="S412" s="755"/>
      <c r="T412" s="755"/>
      <c r="U412" s="755"/>
      <c r="V412" s="755"/>
      <c r="W412" s="755"/>
      <c r="X412" s="755"/>
    </row>
    <row r="413" spans="5:24" s="163" customFormat="1" ht="15">
      <c r="E413" s="169"/>
      <c r="S413" s="755"/>
      <c r="T413" s="755"/>
      <c r="U413" s="755"/>
      <c r="V413" s="755"/>
      <c r="W413" s="755"/>
      <c r="X413" s="755"/>
    </row>
    <row r="414" spans="5:24" s="163" customFormat="1" ht="15">
      <c r="E414" s="169"/>
      <c r="S414" s="755"/>
      <c r="T414" s="755"/>
      <c r="U414" s="755"/>
      <c r="V414" s="755"/>
      <c r="W414" s="755"/>
      <c r="X414" s="755"/>
    </row>
    <row r="415" spans="5:24" s="163" customFormat="1" ht="15">
      <c r="E415" s="169"/>
      <c r="S415" s="755"/>
      <c r="T415" s="755"/>
      <c r="U415" s="755"/>
      <c r="V415" s="755"/>
      <c r="W415" s="755"/>
      <c r="X415" s="755"/>
    </row>
    <row r="416" spans="5:24" s="163" customFormat="1" ht="15">
      <c r="E416" s="169"/>
      <c r="S416" s="755"/>
      <c r="T416" s="755"/>
      <c r="U416" s="755"/>
      <c r="V416" s="755"/>
      <c r="W416" s="755"/>
      <c r="X416" s="755"/>
    </row>
    <row r="417" spans="5:24" s="163" customFormat="1" ht="15">
      <c r="E417" s="169"/>
      <c r="S417" s="755"/>
      <c r="T417" s="755"/>
      <c r="U417" s="755"/>
      <c r="V417" s="755"/>
      <c r="W417" s="755"/>
      <c r="X417" s="755"/>
    </row>
    <row r="418" spans="5:24" s="163" customFormat="1" ht="15">
      <c r="E418" s="169"/>
      <c r="S418" s="755"/>
      <c r="T418" s="755"/>
      <c r="U418" s="755"/>
      <c r="V418" s="755"/>
      <c r="W418" s="755"/>
      <c r="X418" s="755"/>
    </row>
    <row r="419" spans="5:24" s="163" customFormat="1" ht="15">
      <c r="E419" s="169"/>
      <c r="S419" s="755"/>
      <c r="T419" s="755"/>
      <c r="U419" s="755"/>
      <c r="V419" s="755"/>
      <c r="W419" s="755"/>
      <c r="X419" s="755"/>
    </row>
    <row r="420" spans="5:24" s="163" customFormat="1" ht="15">
      <c r="E420" s="169"/>
      <c r="S420" s="755"/>
      <c r="T420" s="755"/>
      <c r="U420" s="755"/>
      <c r="V420" s="755"/>
      <c r="W420" s="755"/>
      <c r="X420" s="755"/>
    </row>
    <row r="421" spans="5:24" s="163" customFormat="1" ht="15">
      <c r="E421" s="169"/>
      <c r="S421" s="755"/>
      <c r="T421" s="755"/>
      <c r="U421" s="755"/>
      <c r="V421" s="755"/>
      <c r="W421" s="755"/>
      <c r="X421" s="755"/>
    </row>
    <row r="422" spans="5:24" s="163" customFormat="1" ht="15">
      <c r="E422" s="169"/>
      <c r="S422" s="755"/>
      <c r="T422" s="755"/>
      <c r="U422" s="755"/>
      <c r="V422" s="755"/>
      <c r="W422" s="755"/>
      <c r="X422" s="755"/>
    </row>
    <row r="423" spans="5:24" s="163" customFormat="1" ht="15">
      <c r="E423" s="169"/>
      <c r="S423" s="755"/>
      <c r="T423" s="755"/>
      <c r="U423" s="755"/>
      <c r="V423" s="755"/>
      <c r="W423" s="755"/>
      <c r="X423" s="755"/>
    </row>
    <row r="424" spans="5:24" s="163" customFormat="1" ht="15">
      <c r="E424" s="169"/>
      <c r="S424" s="755"/>
      <c r="T424" s="755"/>
      <c r="U424" s="755"/>
      <c r="V424" s="755"/>
      <c r="W424" s="755"/>
      <c r="X424" s="755"/>
    </row>
    <row r="425" spans="5:24" s="163" customFormat="1" ht="15">
      <c r="E425" s="169"/>
      <c r="S425" s="755"/>
      <c r="T425" s="755"/>
      <c r="U425" s="755"/>
      <c r="V425" s="755"/>
      <c r="W425" s="755"/>
      <c r="X425" s="755"/>
    </row>
    <row r="426" spans="5:24" s="163" customFormat="1" ht="15">
      <c r="E426" s="169"/>
      <c r="S426" s="755"/>
      <c r="T426" s="755"/>
      <c r="U426" s="755"/>
      <c r="V426" s="755"/>
      <c r="W426" s="755"/>
      <c r="X426" s="755"/>
    </row>
    <row r="427" spans="5:24" s="163" customFormat="1" ht="15">
      <c r="E427" s="169"/>
      <c r="S427" s="755"/>
      <c r="T427" s="755"/>
      <c r="U427" s="755"/>
      <c r="V427" s="755"/>
      <c r="W427" s="755"/>
      <c r="X427" s="755"/>
    </row>
    <row r="428" spans="5:24" s="163" customFormat="1" ht="15">
      <c r="E428" s="169"/>
      <c r="S428" s="755"/>
      <c r="T428" s="755"/>
      <c r="U428" s="755"/>
      <c r="V428" s="755"/>
      <c r="W428" s="755"/>
      <c r="X428" s="755"/>
    </row>
    <row r="429" spans="5:24" s="163" customFormat="1" ht="15">
      <c r="E429" s="169"/>
      <c r="S429" s="755"/>
      <c r="T429" s="755"/>
      <c r="U429" s="755"/>
      <c r="V429" s="755"/>
      <c r="W429" s="755"/>
      <c r="X429" s="755"/>
    </row>
    <row r="430" spans="5:24" s="163" customFormat="1" ht="15">
      <c r="E430" s="169"/>
      <c r="S430" s="755"/>
      <c r="T430" s="755"/>
      <c r="U430" s="755"/>
      <c r="V430" s="755"/>
      <c r="W430" s="755"/>
      <c r="X430" s="755"/>
    </row>
    <row r="431" spans="5:24" s="163" customFormat="1" ht="15">
      <c r="E431" s="169"/>
      <c r="S431" s="755"/>
      <c r="T431" s="755"/>
      <c r="U431" s="755"/>
      <c r="V431" s="755"/>
      <c r="W431" s="755"/>
      <c r="X431" s="755"/>
    </row>
    <row r="432" spans="5:24" s="163" customFormat="1" ht="15">
      <c r="E432" s="169"/>
      <c r="S432" s="755"/>
      <c r="T432" s="755"/>
      <c r="U432" s="755"/>
      <c r="V432" s="755"/>
      <c r="W432" s="755"/>
      <c r="X432" s="755"/>
    </row>
    <row r="433" spans="5:24" s="163" customFormat="1" ht="15">
      <c r="E433" s="169"/>
      <c r="S433" s="755"/>
      <c r="T433" s="755"/>
      <c r="U433" s="755"/>
      <c r="V433" s="755"/>
      <c r="W433" s="755"/>
      <c r="X433" s="755"/>
    </row>
    <row r="434" spans="5:24" s="163" customFormat="1" ht="15">
      <c r="E434" s="169"/>
      <c r="S434" s="755"/>
      <c r="T434" s="755"/>
      <c r="U434" s="755"/>
      <c r="V434" s="755"/>
      <c r="W434" s="755"/>
      <c r="X434" s="755"/>
    </row>
    <row r="435" spans="5:24" s="163" customFormat="1" ht="15">
      <c r="E435" s="169"/>
      <c r="S435" s="755"/>
      <c r="T435" s="755"/>
      <c r="U435" s="755"/>
      <c r="V435" s="755"/>
      <c r="W435" s="755"/>
      <c r="X435" s="755"/>
    </row>
    <row r="436" spans="5:24" s="163" customFormat="1" ht="15">
      <c r="E436" s="169"/>
      <c r="S436" s="755"/>
      <c r="T436" s="755"/>
      <c r="U436" s="755"/>
      <c r="V436" s="755"/>
      <c r="W436" s="755"/>
      <c r="X436" s="755"/>
    </row>
    <row r="437" spans="5:24" s="163" customFormat="1" ht="15">
      <c r="E437" s="169"/>
      <c r="S437" s="755"/>
      <c r="T437" s="755"/>
      <c r="U437" s="755"/>
      <c r="V437" s="755"/>
      <c r="W437" s="755"/>
      <c r="X437" s="755"/>
    </row>
    <row r="438" spans="5:24" s="163" customFormat="1" ht="15">
      <c r="E438" s="169"/>
      <c r="S438" s="755"/>
      <c r="T438" s="755"/>
      <c r="U438" s="755"/>
      <c r="V438" s="755"/>
      <c r="W438" s="755"/>
      <c r="X438" s="755"/>
    </row>
    <row r="439" spans="5:24" s="163" customFormat="1" ht="15">
      <c r="E439" s="169"/>
      <c r="S439" s="755"/>
      <c r="T439" s="755"/>
      <c r="U439" s="755"/>
      <c r="V439" s="755"/>
      <c r="W439" s="755"/>
      <c r="X439" s="755"/>
    </row>
    <row r="440" spans="5:24" s="163" customFormat="1" ht="15">
      <c r="E440" s="169"/>
      <c r="S440" s="755"/>
      <c r="T440" s="755"/>
      <c r="U440" s="755"/>
      <c r="V440" s="755"/>
      <c r="W440" s="755"/>
      <c r="X440" s="755"/>
    </row>
    <row r="441" spans="5:24" s="163" customFormat="1" ht="15">
      <c r="E441" s="169"/>
      <c r="S441" s="755"/>
      <c r="T441" s="755"/>
      <c r="U441" s="755"/>
      <c r="V441" s="755"/>
      <c r="W441" s="755"/>
      <c r="X441" s="755"/>
    </row>
    <row r="442" spans="5:24" s="163" customFormat="1" ht="15">
      <c r="E442" s="169"/>
      <c r="S442" s="755"/>
      <c r="T442" s="755"/>
      <c r="U442" s="755"/>
      <c r="V442" s="755"/>
      <c r="W442" s="755"/>
      <c r="X442" s="755"/>
    </row>
    <row r="443" spans="5:24" s="163" customFormat="1" ht="15">
      <c r="E443" s="169"/>
      <c r="S443" s="755"/>
      <c r="T443" s="755"/>
      <c r="U443" s="755"/>
      <c r="V443" s="755"/>
      <c r="W443" s="755"/>
      <c r="X443" s="755"/>
    </row>
    <row r="444" spans="5:24" s="163" customFormat="1" ht="15">
      <c r="E444" s="169"/>
      <c r="S444" s="755"/>
      <c r="T444" s="755"/>
      <c r="U444" s="755"/>
      <c r="V444" s="755"/>
      <c r="W444" s="755"/>
      <c r="X444" s="755"/>
    </row>
    <row r="445" spans="5:24" s="163" customFormat="1" ht="15">
      <c r="E445" s="169"/>
      <c r="S445" s="755"/>
      <c r="T445" s="755"/>
      <c r="U445" s="755"/>
      <c r="V445" s="755"/>
      <c r="W445" s="755"/>
      <c r="X445" s="755"/>
    </row>
    <row r="446" spans="5:24" s="163" customFormat="1" ht="15">
      <c r="E446" s="169"/>
      <c r="S446" s="755"/>
      <c r="T446" s="755"/>
      <c r="U446" s="755"/>
      <c r="V446" s="755"/>
      <c r="W446" s="755"/>
      <c r="X446" s="755"/>
    </row>
    <row r="447" spans="5:24" s="163" customFormat="1" ht="15">
      <c r="E447" s="169"/>
      <c r="S447" s="755"/>
      <c r="T447" s="755"/>
      <c r="U447" s="755"/>
      <c r="V447" s="755"/>
      <c r="W447" s="755"/>
      <c r="X447" s="755"/>
    </row>
    <row r="448" spans="5:24" s="163" customFormat="1" ht="15">
      <c r="E448" s="169"/>
      <c r="S448" s="755"/>
      <c r="T448" s="755"/>
      <c r="U448" s="755"/>
      <c r="V448" s="755"/>
      <c r="W448" s="755"/>
      <c r="X448" s="755"/>
    </row>
    <row r="449" spans="5:24" s="163" customFormat="1" ht="15">
      <c r="E449" s="169"/>
      <c r="S449" s="755"/>
      <c r="T449" s="755"/>
      <c r="U449" s="755"/>
      <c r="V449" s="755"/>
      <c r="W449" s="755"/>
      <c r="X449" s="755"/>
    </row>
    <row r="450" spans="5:24" s="163" customFormat="1" ht="15">
      <c r="E450" s="169"/>
      <c r="S450" s="755"/>
      <c r="T450" s="755"/>
      <c r="U450" s="755"/>
      <c r="V450" s="755"/>
      <c r="W450" s="755"/>
      <c r="X450" s="755"/>
    </row>
    <row r="451" spans="5:24" s="163" customFormat="1" ht="15">
      <c r="E451" s="169"/>
      <c r="S451" s="755"/>
      <c r="T451" s="755"/>
      <c r="U451" s="755"/>
      <c r="V451" s="755"/>
      <c r="W451" s="755"/>
      <c r="X451" s="755"/>
    </row>
    <row r="452" spans="5:24" s="163" customFormat="1" ht="15">
      <c r="E452" s="169"/>
      <c r="S452" s="755"/>
      <c r="T452" s="755"/>
      <c r="U452" s="755"/>
      <c r="V452" s="755"/>
      <c r="W452" s="755"/>
      <c r="X452" s="755"/>
    </row>
    <row r="453" spans="5:24" s="163" customFormat="1" ht="15">
      <c r="E453" s="169"/>
      <c r="S453" s="755"/>
      <c r="T453" s="755"/>
      <c r="U453" s="755"/>
      <c r="V453" s="755"/>
      <c r="W453" s="755"/>
      <c r="X453" s="755"/>
    </row>
    <row r="454" spans="5:24" s="163" customFormat="1" ht="15">
      <c r="E454" s="169"/>
      <c r="S454" s="755"/>
      <c r="T454" s="755"/>
      <c r="U454" s="755"/>
      <c r="V454" s="755"/>
      <c r="W454" s="755"/>
      <c r="X454" s="755"/>
    </row>
    <row r="455" spans="5:24" s="163" customFormat="1" ht="15">
      <c r="E455" s="169"/>
      <c r="S455" s="755"/>
      <c r="T455" s="755"/>
      <c r="U455" s="755"/>
      <c r="V455" s="755"/>
      <c r="W455" s="755"/>
      <c r="X455" s="755"/>
    </row>
    <row r="456" spans="5:24" s="163" customFormat="1" ht="15">
      <c r="E456" s="169"/>
      <c r="S456" s="755"/>
      <c r="T456" s="755"/>
      <c r="U456" s="755"/>
      <c r="V456" s="755"/>
      <c r="W456" s="755"/>
      <c r="X456" s="755"/>
    </row>
    <row r="457" spans="5:24" s="163" customFormat="1" ht="15">
      <c r="E457" s="169"/>
      <c r="S457" s="755"/>
      <c r="T457" s="755"/>
      <c r="U457" s="755"/>
      <c r="V457" s="755"/>
      <c r="W457" s="755"/>
      <c r="X457" s="755"/>
    </row>
    <row r="458" spans="5:24" s="163" customFormat="1" ht="15">
      <c r="E458" s="169"/>
      <c r="S458" s="755"/>
      <c r="T458" s="755"/>
      <c r="U458" s="755"/>
      <c r="V458" s="755"/>
      <c r="W458" s="755"/>
      <c r="X458" s="755"/>
    </row>
    <row r="459" spans="5:24" s="163" customFormat="1" ht="15">
      <c r="E459" s="169"/>
      <c r="S459" s="755"/>
      <c r="T459" s="755"/>
      <c r="U459" s="755"/>
      <c r="V459" s="755"/>
      <c r="W459" s="755"/>
      <c r="X459" s="755"/>
    </row>
    <row r="460" spans="5:24" s="163" customFormat="1" ht="15">
      <c r="E460" s="169"/>
      <c r="S460" s="755"/>
      <c r="T460" s="755"/>
      <c r="U460" s="755"/>
      <c r="V460" s="755"/>
      <c r="W460" s="755"/>
      <c r="X460" s="755"/>
    </row>
    <row r="461" spans="5:24" s="163" customFormat="1" ht="15">
      <c r="E461" s="169"/>
      <c r="S461" s="755"/>
      <c r="T461" s="755"/>
      <c r="U461" s="755"/>
      <c r="V461" s="755"/>
      <c r="W461" s="755"/>
      <c r="X461" s="755"/>
    </row>
    <row r="462" spans="5:24" s="163" customFormat="1" ht="15">
      <c r="E462" s="169"/>
      <c r="S462" s="755"/>
      <c r="T462" s="755"/>
      <c r="U462" s="755"/>
      <c r="V462" s="755"/>
      <c r="W462" s="755"/>
      <c r="X462" s="755"/>
    </row>
    <row r="463" spans="5:24" s="163" customFormat="1" ht="15">
      <c r="E463" s="169"/>
      <c r="S463" s="755"/>
      <c r="T463" s="755"/>
      <c r="U463" s="755"/>
      <c r="V463" s="755"/>
      <c r="W463" s="755"/>
      <c r="X463" s="755"/>
    </row>
    <row r="464" spans="5:24" s="163" customFormat="1" ht="15">
      <c r="E464" s="169"/>
      <c r="S464" s="755"/>
      <c r="T464" s="755"/>
      <c r="U464" s="755"/>
      <c r="V464" s="755"/>
      <c r="W464" s="755"/>
      <c r="X464" s="755"/>
    </row>
    <row r="465" spans="5:24" s="163" customFormat="1" ht="15">
      <c r="E465" s="169"/>
      <c r="S465" s="755"/>
      <c r="T465" s="755"/>
      <c r="U465" s="755"/>
      <c r="V465" s="755"/>
      <c r="W465" s="755"/>
      <c r="X465" s="755"/>
    </row>
    <row r="466" spans="5:24" s="163" customFormat="1" ht="15">
      <c r="E466" s="169"/>
      <c r="S466" s="755"/>
      <c r="T466" s="755"/>
      <c r="U466" s="755"/>
      <c r="V466" s="755"/>
      <c r="W466" s="755"/>
      <c r="X466" s="755"/>
    </row>
    <row r="467" spans="5:24" s="163" customFormat="1" ht="15">
      <c r="E467" s="169"/>
      <c r="S467" s="755"/>
      <c r="T467" s="755"/>
      <c r="U467" s="755"/>
      <c r="V467" s="755"/>
      <c r="W467" s="755"/>
      <c r="X467" s="755"/>
    </row>
    <row r="468" spans="5:24" s="163" customFormat="1" ht="15">
      <c r="E468" s="169"/>
      <c r="S468" s="755"/>
      <c r="T468" s="755"/>
      <c r="U468" s="755"/>
      <c r="V468" s="755"/>
      <c r="W468" s="755"/>
      <c r="X468" s="755"/>
    </row>
    <row r="469" spans="5:24" s="163" customFormat="1" ht="15">
      <c r="E469" s="169"/>
      <c r="S469" s="755"/>
      <c r="T469" s="755"/>
      <c r="U469" s="755"/>
      <c r="V469" s="755"/>
      <c r="W469" s="755"/>
      <c r="X469" s="755"/>
    </row>
    <row r="470" spans="5:24" s="163" customFormat="1" ht="15">
      <c r="E470" s="169"/>
      <c r="S470" s="755"/>
      <c r="T470" s="755"/>
      <c r="U470" s="755"/>
      <c r="V470" s="755"/>
      <c r="W470" s="755"/>
      <c r="X470" s="755"/>
    </row>
    <row r="471" spans="5:24" s="163" customFormat="1" ht="15">
      <c r="E471" s="169"/>
      <c r="S471" s="755"/>
      <c r="T471" s="755"/>
      <c r="U471" s="755"/>
      <c r="V471" s="755"/>
      <c r="W471" s="755"/>
      <c r="X471" s="755"/>
    </row>
    <row r="472" spans="5:24" s="163" customFormat="1" ht="15">
      <c r="E472" s="169"/>
      <c r="S472" s="755"/>
      <c r="T472" s="755"/>
      <c r="U472" s="755"/>
      <c r="V472" s="755"/>
      <c r="W472" s="755"/>
      <c r="X472" s="755"/>
    </row>
    <row r="473" spans="5:24" s="163" customFormat="1" ht="15">
      <c r="E473" s="169"/>
      <c r="S473" s="755"/>
      <c r="T473" s="755"/>
      <c r="U473" s="755"/>
      <c r="V473" s="755"/>
      <c r="W473" s="755"/>
      <c r="X473" s="755"/>
    </row>
    <row r="474" spans="5:24" s="163" customFormat="1" ht="15">
      <c r="E474" s="169"/>
      <c r="S474" s="755"/>
      <c r="T474" s="755"/>
      <c r="U474" s="755"/>
      <c r="V474" s="755"/>
      <c r="W474" s="755"/>
      <c r="X474" s="755"/>
    </row>
    <row r="475" spans="5:24" s="163" customFormat="1" ht="15">
      <c r="E475" s="169"/>
      <c r="S475" s="755"/>
      <c r="T475" s="755"/>
      <c r="U475" s="755"/>
      <c r="V475" s="755"/>
      <c r="W475" s="755"/>
      <c r="X475" s="755"/>
    </row>
    <row r="476" spans="5:24" s="163" customFormat="1" ht="15">
      <c r="E476" s="169"/>
      <c r="S476" s="755"/>
      <c r="T476" s="755"/>
      <c r="U476" s="755"/>
      <c r="V476" s="755"/>
      <c r="W476" s="755"/>
      <c r="X476" s="755"/>
    </row>
    <row r="477" spans="5:24" s="163" customFormat="1" ht="15">
      <c r="E477" s="169"/>
      <c r="S477" s="755"/>
      <c r="T477" s="755"/>
      <c r="U477" s="755"/>
      <c r="V477" s="755"/>
      <c r="W477" s="755"/>
      <c r="X477" s="755"/>
    </row>
    <row r="478" spans="5:24" s="163" customFormat="1" ht="15">
      <c r="E478" s="169"/>
      <c r="S478" s="755"/>
      <c r="T478" s="755"/>
      <c r="U478" s="755"/>
      <c r="V478" s="755"/>
      <c r="W478" s="755"/>
      <c r="X478" s="755"/>
    </row>
    <row r="479" spans="5:24" s="163" customFormat="1" ht="15">
      <c r="E479" s="169"/>
      <c r="S479" s="755"/>
      <c r="T479" s="755"/>
      <c r="U479" s="755"/>
      <c r="V479" s="755"/>
      <c r="W479" s="755"/>
      <c r="X479" s="755"/>
    </row>
    <row r="480" spans="5:24" s="163" customFormat="1" ht="15">
      <c r="E480" s="169"/>
      <c r="S480" s="755"/>
      <c r="T480" s="755"/>
      <c r="U480" s="755"/>
      <c r="V480" s="755"/>
      <c r="W480" s="755"/>
      <c r="X480" s="755"/>
    </row>
    <row r="481" spans="5:24" s="163" customFormat="1" ht="15">
      <c r="E481" s="169"/>
      <c r="S481" s="755"/>
      <c r="T481" s="755"/>
      <c r="U481" s="755"/>
      <c r="V481" s="755"/>
      <c r="W481" s="755"/>
      <c r="X481" s="755"/>
    </row>
    <row r="482" spans="5:24" s="163" customFormat="1" ht="15">
      <c r="E482" s="169"/>
      <c r="S482" s="755"/>
      <c r="T482" s="755"/>
      <c r="U482" s="755"/>
      <c r="V482" s="755"/>
      <c r="W482" s="755"/>
      <c r="X482" s="755"/>
    </row>
    <row r="483" spans="5:24" s="163" customFormat="1" ht="15">
      <c r="E483" s="169"/>
      <c r="S483" s="755"/>
      <c r="T483" s="755"/>
      <c r="U483" s="755"/>
      <c r="V483" s="755"/>
      <c r="W483" s="755"/>
      <c r="X483" s="755"/>
    </row>
    <row r="484" spans="5:24" s="163" customFormat="1" ht="15">
      <c r="E484" s="169"/>
      <c r="S484" s="755"/>
      <c r="T484" s="755"/>
      <c r="U484" s="755"/>
      <c r="V484" s="755"/>
      <c r="W484" s="755"/>
      <c r="X484" s="755"/>
    </row>
    <row r="485" spans="5:24" s="163" customFormat="1" ht="15">
      <c r="E485" s="169"/>
      <c r="S485" s="755"/>
      <c r="T485" s="755"/>
      <c r="U485" s="755"/>
      <c r="V485" s="755"/>
      <c r="W485" s="755"/>
      <c r="X485" s="755"/>
    </row>
    <row r="486" spans="5:24" s="163" customFormat="1" ht="15">
      <c r="E486" s="169"/>
      <c r="S486" s="755"/>
      <c r="T486" s="755"/>
      <c r="U486" s="755"/>
      <c r="V486" s="755"/>
      <c r="W486" s="755"/>
      <c r="X486" s="755"/>
    </row>
    <row r="487" spans="5:24" s="163" customFormat="1" ht="15">
      <c r="E487" s="169"/>
      <c r="S487" s="755"/>
      <c r="T487" s="755"/>
      <c r="U487" s="755"/>
      <c r="V487" s="755"/>
      <c r="W487" s="755"/>
      <c r="X487" s="755"/>
    </row>
    <row r="488" spans="5:24" s="163" customFormat="1" ht="15">
      <c r="E488" s="169"/>
      <c r="S488" s="755"/>
      <c r="T488" s="755"/>
      <c r="U488" s="755"/>
      <c r="V488" s="755"/>
      <c r="W488" s="755"/>
      <c r="X488" s="755"/>
    </row>
    <row r="489" spans="5:24" s="163" customFormat="1" ht="15">
      <c r="E489" s="169"/>
      <c r="S489" s="755"/>
      <c r="T489" s="755"/>
      <c r="U489" s="755"/>
      <c r="V489" s="755"/>
      <c r="W489" s="755"/>
      <c r="X489" s="755"/>
    </row>
    <row r="490" spans="5:24" s="163" customFormat="1" ht="15">
      <c r="E490" s="169"/>
      <c r="S490" s="755"/>
      <c r="T490" s="755"/>
      <c r="U490" s="755"/>
      <c r="V490" s="755"/>
      <c r="W490" s="755"/>
      <c r="X490" s="755"/>
    </row>
    <row r="491" spans="5:24" s="163" customFormat="1" ht="15">
      <c r="E491" s="169"/>
      <c r="S491" s="755"/>
      <c r="T491" s="755"/>
      <c r="U491" s="755"/>
      <c r="V491" s="755"/>
      <c r="W491" s="755"/>
      <c r="X491" s="755"/>
    </row>
    <row r="492" spans="5:24" s="163" customFormat="1" ht="15">
      <c r="E492" s="169"/>
      <c r="S492" s="755"/>
      <c r="T492" s="755"/>
      <c r="U492" s="755"/>
      <c r="V492" s="755"/>
      <c r="W492" s="755"/>
      <c r="X492" s="755"/>
    </row>
    <row r="493" spans="5:24" s="163" customFormat="1" ht="15">
      <c r="E493" s="169"/>
      <c r="S493" s="755"/>
      <c r="T493" s="755"/>
      <c r="U493" s="755"/>
      <c r="V493" s="755"/>
      <c r="W493" s="755"/>
      <c r="X493" s="755"/>
    </row>
    <row r="494" spans="5:24" s="163" customFormat="1" ht="15">
      <c r="E494" s="169"/>
      <c r="S494" s="755"/>
      <c r="T494" s="755"/>
      <c r="U494" s="755"/>
      <c r="V494" s="755"/>
      <c r="W494" s="755"/>
      <c r="X494" s="755"/>
    </row>
    <row r="495" spans="5:24" s="163" customFormat="1" ht="15">
      <c r="E495" s="169"/>
      <c r="S495" s="755"/>
      <c r="T495" s="755"/>
      <c r="U495" s="755"/>
      <c r="V495" s="755"/>
      <c r="W495" s="755"/>
      <c r="X495" s="755"/>
    </row>
    <row r="496" spans="5:24" s="163" customFormat="1" ht="15">
      <c r="E496" s="169"/>
      <c r="S496" s="755"/>
      <c r="T496" s="755"/>
      <c r="U496" s="755"/>
      <c r="V496" s="755"/>
      <c r="W496" s="755"/>
      <c r="X496" s="755"/>
    </row>
    <row r="497" spans="5:24" s="163" customFormat="1" ht="15">
      <c r="E497" s="169"/>
      <c r="S497" s="755"/>
      <c r="T497" s="755"/>
      <c r="U497" s="755"/>
      <c r="V497" s="755"/>
      <c r="W497" s="755"/>
      <c r="X497" s="755"/>
    </row>
    <row r="498" spans="5:24" s="163" customFormat="1" ht="15">
      <c r="E498" s="169"/>
      <c r="S498" s="755"/>
      <c r="T498" s="755"/>
      <c r="U498" s="755"/>
      <c r="V498" s="755"/>
      <c r="W498" s="755"/>
      <c r="X498" s="755"/>
    </row>
    <row r="499" spans="5:24" s="163" customFormat="1" ht="15">
      <c r="E499" s="169"/>
      <c r="S499" s="755"/>
      <c r="T499" s="755"/>
      <c r="U499" s="755"/>
      <c r="V499" s="755"/>
      <c r="W499" s="755"/>
      <c r="X499" s="755"/>
    </row>
    <row r="500" spans="5:24" s="163" customFormat="1" ht="15">
      <c r="E500" s="169"/>
      <c r="S500" s="755"/>
      <c r="T500" s="755"/>
      <c r="U500" s="755"/>
      <c r="V500" s="755"/>
      <c r="W500" s="755"/>
      <c r="X500" s="755"/>
    </row>
    <row r="501" spans="5:24" s="163" customFormat="1" ht="15">
      <c r="E501" s="169"/>
      <c r="S501" s="755"/>
      <c r="T501" s="755"/>
      <c r="U501" s="755"/>
      <c r="V501" s="755"/>
      <c r="W501" s="755"/>
      <c r="X501" s="755"/>
    </row>
    <row r="502" spans="5:24" s="163" customFormat="1" ht="15">
      <c r="E502" s="169"/>
      <c r="S502" s="755"/>
      <c r="T502" s="755"/>
      <c r="U502" s="755"/>
      <c r="V502" s="755"/>
      <c r="W502" s="755"/>
      <c r="X502" s="755"/>
    </row>
    <row r="503" spans="5:24" s="163" customFormat="1" ht="15">
      <c r="E503" s="169"/>
      <c r="S503" s="755"/>
      <c r="T503" s="755"/>
      <c r="U503" s="755"/>
      <c r="V503" s="755"/>
      <c r="W503" s="755"/>
      <c r="X503" s="755"/>
    </row>
    <row r="504" spans="5:24" s="163" customFormat="1" ht="15">
      <c r="E504" s="169"/>
      <c r="S504" s="755"/>
      <c r="T504" s="755"/>
      <c r="U504" s="755"/>
      <c r="V504" s="755"/>
      <c r="W504" s="755"/>
      <c r="X504" s="755"/>
    </row>
    <row r="505" spans="5:24" s="163" customFormat="1" ht="15">
      <c r="E505" s="169"/>
      <c r="S505" s="755"/>
      <c r="T505" s="755"/>
      <c r="U505" s="755"/>
      <c r="V505" s="755"/>
      <c r="W505" s="755"/>
      <c r="X505" s="755"/>
    </row>
    <row r="506" spans="5:24" s="163" customFormat="1" ht="15">
      <c r="E506" s="169"/>
      <c r="S506" s="755"/>
      <c r="T506" s="755"/>
      <c r="U506" s="755"/>
      <c r="V506" s="755"/>
      <c r="W506" s="755"/>
      <c r="X506" s="755"/>
    </row>
    <row r="507" spans="5:24" s="163" customFormat="1" ht="15">
      <c r="E507" s="169"/>
      <c r="S507" s="755"/>
      <c r="T507" s="755"/>
      <c r="U507" s="755"/>
      <c r="V507" s="755"/>
      <c r="W507" s="755"/>
      <c r="X507" s="755"/>
    </row>
    <row r="508" spans="5:24" s="163" customFormat="1" ht="15">
      <c r="E508" s="169"/>
      <c r="S508" s="755"/>
      <c r="T508" s="755"/>
      <c r="U508" s="755"/>
      <c r="V508" s="755"/>
      <c r="W508" s="755"/>
      <c r="X508" s="755"/>
    </row>
    <row r="509" spans="5:24" s="163" customFormat="1" ht="15">
      <c r="E509" s="169"/>
      <c r="S509" s="755"/>
      <c r="T509" s="755"/>
      <c r="U509" s="755"/>
      <c r="V509" s="755"/>
      <c r="W509" s="755"/>
      <c r="X509" s="755"/>
    </row>
    <row r="510" spans="5:24" s="163" customFormat="1" ht="15">
      <c r="E510" s="169"/>
      <c r="S510" s="755"/>
      <c r="T510" s="755"/>
      <c r="U510" s="755"/>
      <c r="V510" s="755"/>
      <c r="W510" s="755"/>
      <c r="X510" s="755"/>
    </row>
    <row r="511" spans="5:24" s="163" customFormat="1" ht="15">
      <c r="E511" s="169"/>
      <c r="S511" s="755"/>
      <c r="T511" s="755"/>
      <c r="U511" s="755"/>
      <c r="V511" s="755"/>
      <c r="W511" s="755"/>
      <c r="X511" s="755"/>
    </row>
    <row r="512" spans="5:24" s="163" customFormat="1" ht="15">
      <c r="E512" s="169"/>
      <c r="S512" s="755"/>
      <c r="T512" s="755"/>
      <c r="U512" s="755"/>
      <c r="V512" s="755"/>
      <c r="W512" s="755"/>
      <c r="X512" s="755"/>
    </row>
    <row r="513" spans="5:24" s="163" customFormat="1" ht="15">
      <c r="E513" s="169"/>
      <c r="S513" s="755"/>
      <c r="T513" s="755"/>
      <c r="U513" s="755"/>
      <c r="V513" s="755"/>
      <c r="W513" s="755"/>
      <c r="X513" s="755"/>
    </row>
    <row r="514" spans="5:24" s="163" customFormat="1" ht="15">
      <c r="E514" s="169"/>
      <c r="S514" s="755"/>
      <c r="T514" s="755"/>
      <c r="U514" s="755"/>
      <c r="V514" s="755"/>
      <c r="W514" s="755"/>
      <c r="X514" s="755"/>
    </row>
    <row r="515" spans="5:24" s="163" customFormat="1" ht="15">
      <c r="E515" s="169"/>
      <c r="S515" s="755"/>
      <c r="T515" s="755"/>
      <c r="U515" s="755"/>
      <c r="V515" s="755"/>
      <c r="W515" s="755"/>
      <c r="X515" s="755"/>
    </row>
    <row r="516" spans="5:24" s="163" customFormat="1" ht="15">
      <c r="E516" s="169"/>
      <c r="S516" s="755"/>
      <c r="T516" s="755"/>
      <c r="U516" s="755"/>
      <c r="V516" s="755"/>
      <c r="W516" s="755"/>
      <c r="X516" s="755"/>
    </row>
    <row r="517" spans="5:24" s="163" customFormat="1" ht="15">
      <c r="E517" s="169"/>
      <c r="S517" s="755"/>
      <c r="T517" s="755"/>
      <c r="U517" s="755"/>
      <c r="V517" s="755"/>
      <c r="W517" s="755"/>
      <c r="X517" s="755"/>
    </row>
    <row r="518" spans="5:24" s="163" customFormat="1" ht="15">
      <c r="E518" s="169"/>
      <c r="S518" s="755"/>
      <c r="T518" s="755"/>
      <c r="U518" s="755"/>
      <c r="V518" s="755"/>
      <c r="W518" s="755"/>
      <c r="X518" s="755"/>
    </row>
    <row r="519" spans="5:24" s="163" customFormat="1" ht="15">
      <c r="E519" s="169"/>
      <c r="S519" s="755"/>
      <c r="T519" s="755"/>
      <c r="U519" s="755"/>
      <c r="V519" s="755"/>
      <c r="W519" s="755"/>
      <c r="X519" s="755"/>
    </row>
    <row r="520" spans="5:24" s="163" customFormat="1" ht="15">
      <c r="E520" s="169"/>
      <c r="S520" s="755"/>
      <c r="T520" s="755"/>
      <c r="U520" s="755"/>
      <c r="V520" s="755"/>
      <c r="W520" s="755"/>
      <c r="X520" s="755"/>
    </row>
    <row r="521" spans="5:24" s="163" customFormat="1" ht="15">
      <c r="E521" s="169"/>
      <c r="S521" s="755"/>
      <c r="T521" s="755"/>
      <c r="U521" s="755"/>
      <c r="V521" s="755"/>
      <c r="W521" s="755"/>
      <c r="X521" s="755"/>
    </row>
    <row r="522" spans="5:24" s="163" customFormat="1" ht="15">
      <c r="E522" s="169"/>
      <c r="S522" s="755"/>
      <c r="T522" s="755"/>
      <c r="U522" s="755"/>
      <c r="V522" s="755"/>
      <c r="W522" s="755"/>
      <c r="X522" s="755"/>
    </row>
    <row r="523" spans="5:24" s="163" customFormat="1" ht="15">
      <c r="E523" s="169"/>
      <c r="S523" s="755"/>
      <c r="T523" s="755"/>
      <c r="U523" s="755"/>
      <c r="V523" s="755"/>
      <c r="W523" s="755"/>
      <c r="X523" s="755"/>
    </row>
    <row r="524" spans="5:24" s="163" customFormat="1" ht="15">
      <c r="E524" s="169"/>
      <c r="S524" s="755"/>
      <c r="T524" s="755"/>
      <c r="U524" s="755"/>
      <c r="V524" s="755"/>
      <c r="W524" s="755"/>
      <c r="X524" s="755"/>
    </row>
    <row r="525" spans="5:24" s="163" customFormat="1" ht="15">
      <c r="E525" s="169"/>
      <c r="S525" s="755"/>
      <c r="T525" s="755"/>
      <c r="U525" s="755"/>
      <c r="V525" s="755"/>
      <c r="W525" s="755"/>
      <c r="X525" s="755"/>
    </row>
    <row r="526" spans="5:24" s="163" customFormat="1" ht="15">
      <c r="E526" s="169"/>
      <c r="S526" s="755"/>
      <c r="T526" s="755"/>
      <c r="U526" s="755"/>
      <c r="V526" s="755"/>
      <c r="W526" s="755"/>
      <c r="X526" s="755"/>
    </row>
    <row r="527" spans="5:24" s="163" customFormat="1" ht="15">
      <c r="E527" s="169"/>
      <c r="S527" s="755"/>
      <c r="T527" s="755"/>
      <c r="U527" s="755"/>
      <c r="V527" s="755"/>
      <c r="W527" s="755"/>
      <c r="X527" s="755"/>
    </row>
    <row r="528" spans="5:24" s="163" customFormat="1" ht="15">
      <c r="E528" s="169"/>
      <c r="S528" s="755"/>
      <c r="T528" s="755"/>
      <c r="U528" s="755"/>
      <c r="V528" s="755"/>
      <c r="W528" s="755"/>
      <c r="X528" s="755"/>
    </row>
    <row r="529" spans="5:24" s="163" customFormat="1" ht="15">
      <c r="E529" s="169"/>
      <c r="S529" s="755"/>
      <c r="T529" s="755"/>
      <c r="U529" s="755"/>
      <c r="V529" s="755"/>
      <c r="W529" s="755"/>
      <c r="X529" s="755"/>
    </row>
    <row r="530" spans="5:24" s="163" customFormat="1" ht="15">
      <c r="E530" s="169"/>
      <c r="S530" s="755"/>
      <c r="T530" s="755"/>
      <c r="U530" s="755"/>
      <c r="V530" s="755"/>
      <c r="W530" s="755"/>
      <c r="X530" s="755"/>
    </row>
    <row r="531" spans="5:24" s="163" customFormat="1" ht="15">
      <c r="E531" s="169"/>
      <c r="S531" s="755"/>
      <c r="T531" s="755"/>
      <c r="U531" s="755"/>
      <c r="V531" s="755"/>
      <c r="W531" s="755"/>
      <c r="X531" s="755"/>
    </row>
    <row r="532" spans="5:24" s="163" customFormat="1" ht="15">
      <c r="E532" s="169"/>
      <c r="S532" s="755"/>
      <c r="T532" s="755"/>
      <c r="U532" s="755"/>
      <c r="V532" s="755"/>
      <c r="W532" s="755"/>
      <c r="X532" s="755"/>
    </row>
    <row r="533" spans="5:24" s="163" customFormat="1" ht="15">
      <c r="E533" s="169"/>
      <c r="S533" s="755"/>
      <c r="T533" s="755"/>
      <c r="U533" s="755"/>
      <c r="V533" s="755"/>
      <c r="W533" s="755"/>
      <c r="X533" s="755"/>
    </row>
    <row r="534" spans="5:24" s="163" customFormat="1" ht="15">
      <c r="E534" s="169"/>
      <c r="S534" s="755"/>
      <c r="T534" s="755"/>
      <c r="U534" s="755"/>
      <c r="V534" s="755"/>
      <c r="W534" s="755"/>
      <c r="X534" s="755"/>
    </row>
    <row r="535" spans="5:24" s="163" customFormat="1" ht="15">
      <c r="E535" s="169"/>
      <c r="S535" s="755"/>
      <c r="T535" s="755"/>
      <c r="U535" s="755"/>
      <c r="V535" s="755"/>
      <c r="W535" s="755"/>
      <c r="X535" s="755"/>
    </row>
    <row r="536" spans="5:24" s="163" customFormat="1" ht="15">
      <c r="E536" s="169"/>
      <c r="S536" s="755"/>
      <c r="T536" s="755"/>
      <c r="U536" s="755"/>
      <c r="V536" s="755"/>
      <c r="W536" s="755"/>
      <c r="X536" s="755"/>
    </row>
    <row r="537" spans="5:24" s="163" customFormat="1" ht="15">
      <c r="E537" s="169"/>
      <c r="S537" s="755"/>
      <c r="T537" s="755"/>
      <c r="U537" s="755"/>
      <c r="V537" s="755"/>
      <c r="W537" s="755"/>
      <c r="X537" s="755"/>
    </row>
    <row r="538" spans="5:24" s="163" customFormat="1" ht="15">
      <c r="E538" s="169"/>
      <c r="S538" s="755"/>
      <c r="T538" s="755"/>
      <c r="U538" s="755"/>
      <c r="V538" s="755"/>
      <c r="W538" s="755"/>
      <c r="X538" s="755"/>
    </row>
    <row r="539" spans="5:24" s="163" customFormat="1" ht="15">
      <c r="E539" s="169"/>
      <c r="S539" s="755"/>
      <c r="T539" s="755"/>
      <c r="U539" s="755"/>
      <c r="V539" s="755"/>
      <c r="W539" s="755"/>
      <c r="X539" s="755"/>
    </row>
    <row r="540" spans="5:24" s="163" customFormat="1" ht="15">
      <c r="E540" s="169"/>
      <c r="S540" s="755"/>
      <c r="T540" s="755"/>
      <c r="U540" s="755"/>
      <c r="V540" s="755"/>
      <c r="W540" s="755"/>
      <c r="X540" s="755"/>
    </row>
    <row r="541" spans="5:24" s="163" customFormat="1" ht="15">
      <c r="E541" s="169"/>
      <c r="S541" s="755"/>
      <c r="T541" s="755"/>
      <c r="U541" s="755"/>
      <c r="V541" s="755"/>
      <c r="W541" s="755"/>
      <c r="X541" s="755"/>
    </row>
    <row r="542" spans="5:24" s="163" customFormat="1" ht="15">
      <c r="E542" s="169"/>
      <c r="S542" s="755"/>
      <c r="T542" s="755"/>
      <c r="U542" s="755"/>
      <c r="V542" s="755"/>
      <c r="W542" s="755"/>
      <c r="X542" s="755"/>
    </row>
    <row r="543" spans="5:24" s="163" customFormat="1" ht="15">
      <c r="E543" s="169"/>
      <c r="S543" s="755"/>
      <c r="T543" s="755"/>
      <c r="U543" s="755"/>
      <c r="V543" s="755"/>
      <c r="W543" s="755"/>
      <c r="X543" s="755"/>
    </row>
    <row r="544" spans="3:7" ht="15">
      <c r="C544" s="434"/>
      <c r="D544" s="434"/>
      <c r="E544" s="442"/>
      <c r="F544" s="434"/>
      <c r="G544" s="434"/>
    </row>
    <row r="545" spans="3:7" ht="15">
      <c r="C545" s="434"/>
      <c r="D545" s="434"/>
      <c r="E545" s="442"/>
      <c r="F545" s="434"/>
      <c r="G545" s="434"/>
    </row>
    <row r="546" spans="3:7" ht="15">
      <c r="C546" s="434"/>
      <c r="D546" s="434"/>
      <c r="E546" s="442"/>
      <c r="F546" s="434"/>
      <c r="G546" s="434"/>
    </row>
    <row r="547" spans="3:7" ht="15">
      <c r="C547" s="434"/>
      <c r="D547" s="434"/>
      <c r="E547" s="442"/>
      <c r="F547" s="434"/>
      <c r="G547" s="434"/>
    </row>
    <row r="548" spans="3:7" ht="15">
      <c r="C548" s="434"/>
      <c r="D548" s="434"/>
      <c r="E548" s="442"/>
      <c r="F548" s="434"/>
      <c r="G548" s="434"/>
    </row>
    <row r="549" spans="3:7" ht="15">
      <c r="C549" s="434"/>
      <c r="D549" s="434"/>
      <c r="E549" s="442"/>
      <c r="F549" s="434"/>
      <c r="G549" s="434"/>
    </row>
    <row r="550" spans="3:7" ht="15">
      <c r="C550" s="434"/>
      <c r="D550" s="434"/>
      <c r="E550" s="442"/>
      <c r="F550" s="434"/>
      <c r="G550" s="434"/>
    </row>
    <row r="551" spans="3:7" ht="15">
      <c r="C551" s="434"/>
      <c r="D551" s="434"/>
      <c r="E551" s="442"/>
      <c r="F551" s="434"/>
      <c r="G551" s="434"/>
    </row>
    <row r="552" spans="3:7" ht="15">
      <c r="C552" s="434"/>
      <c r="D552" s="434"/>
      <c r="E552" s="442"/>
      <c r="F552" s="434"/>
      <c r="G552" s="434"/>
    </row>
    <row r="553" spans="3:7" ht="15">
      <c r="C553" s="434"/>
      <c r="D553" s="434"/>
      <c r="E553" s="442"/>
      <c r="F553" s="434"/>
      <c r="G553" s="434"/>
    </row>
    <row r="554" spans="3:7" ht="15">
      <c r="C554" s="434"/>
      <c r="D554" s="434"/>
      <c r="E554" s="442"/>
      <c r="F554" s="434"/>
      <c r="G554" s="434"/>
    </row>
    <row r="555" spans="3:7" ht="15">
      <c r="C555" s="434"/>
      <c r="D555" s="434"/>
      <c r="E555" s="442"/>
      <c r="F555" s="434"/>
      <c r="G555" s="434"/>
    </row>
    <row r="556" spans="3:7" ht="15">
      <c r="C556" s="434"/>
      <c r="D556" s="434"/>
      <c r="E556" s="442"/>
      <c r="F556" s="434"/>
      <c r="G556" s="434"/>
    </row>
    <row r="557" spans="3:7" ht="15">
      <c r="C557" s="434"/>
      <c r="D557" s="434"/>
      <c r="E557" s="442"/>
      <c r="F557" s="434"/>
      <c r="G557" s="434"/>
    </row>
    <row r="558" spans="3:7" ht="15">
      <c r="C558" s="434"/>
      <c r="D558" s="434"/>
      <c r="E558" s="442"/>
      <c r="F558" s="434"/>
      <c r="G558" s="434"/>
    </row>
    <row r="559" spans="3:7" ht="15">
      <c r="C559" s="434"/>
      <c r="D559" s="434"/>
      <c r="E559" s="442"/>
      <c r="F559" s="434"/>
      <c r="G559" s="434"/>
    </row>
    <row r="560" spans="3:7" ht="15">
      <c r="C560" s="434"/>
      <c r="D560" s="434"/>
      <c r="E560" s="442"/>
      <c r="F560" s="434"/>
      <c r="G560" s="434"/>
    </row>
    <row r="561" spans="3:7" ht="15">
      <c r="C561" s="434"/>
      <c r="D561" s="434"/>
      <c r="E561" s="442"/>
      <c r="F561" s="434"/>
      <c r="G561" s="434"/>
    </row>
    <row r="562" spans="3:7" ht="15">
      <c r="C562" s="434"/>
      <c r="D562" s="434"/>
      <c r="E562" s="442"/>
      <c r="F562" s="434"/>
      <c r="G562" s="434"/>
    </row>
    <row r="563" spans="3:7" ht="15">
      <c r="C563" s="434"/>
      <c r="D563" s="434"/>
      <c r="E563" s="442"/>
      <c r="F563" s="434"/>
      <c r="G563" s="434"/>
    </row>
    <row r="564" spans="3:7" ht="15">
      <c r="C564" s="434"/>
      <c r="D564" s="434"/>
      <c r="E564" s="442"/>
      <c r="F564" s="434"/>
      <c r="G564" s="434"/>
    </row>
    <row r="565" spans="3:7" ht="15">
      <c r="C565" s="434"/>
      <c r="D565" s="434"/>
      <c r="E565" s="442"/>
      <c r="F565" s="434"/>
      <c r="G565" s="434"/>
    </row>
    <row r="566" spans="3:7" ht="15">
      <c r="C566" s="434"/>
      <c r="D566" s="434"/>
      <c r="E566" s="442"/>
      <c r="F566" s="434"/>
      <c r="G566" s="434"/>
    </row>
    <row r="567" spans="3:7" ht="15">
      <c r="C567" s="434"/>
      <c r="D567" s="434"/>
      <c r="E567" s="442"/>
      <c r="F567" s="434"/>
      <c r="G567" s="434"/>
    </row>
    <row r="568" spans="3:7" ht="15">
      <c r="C568" s="434"/>
      <c r="D568" s="434"/>
      <c r="E568" s="442"/>
      <c r="F568" s="434"/>
      <c r="G568" s="434"/>
    </row>
    <row r="569" spans="3:7" ht="15">
      <c r="C569" s="434"/>
      <c r="D569" s="434"/>
      <c r="E569" s="442"/>
      <c r="F569" s="434"/>
      <c r="G569" s="434"/>
    </row>
    <row r="570" spans="3:7" ht="15">
      <c r="C570" s="434"/>
      <c r="D570" s="434"/>
      <c r="E570" s="442"/>
      <c r="F570" s="434"/>
      <c r="G570" s="434"/>
    </row>
    <row r="571" spans="3:7" ht="15">
      <c r="C571" s="434"/>
      <c r="D571" s="434"/>
      <c r="E571" s="442"/>
      <c r="F571" s="434"/>
      <c r="G571" s="434"/>
    </row>
    <row r="572" spans="3:7" ht="15">
      <c r="C572" s="434"/>
      <c r="D572" s="434"/>
      <c r="E572" s="442"/>
      <c r="F572" s="434"/>
      <c r="G572" s="434"/>
    </row>
    <row r="573" spans="3:7" ht="15">
      <c r="C573" s="434"/>
      <c r="D573" s="434"/>
      <c r="E573" s="442"/>
      <c r="F573" s="434"/>
      <c r="G573" s="434"/>
    </row>
    <row r="574" spans="3:7" ht="15">
      <c r="C574" s="434"/>
      <c r="D574" s="434"/>
      <c r="E574" s="442"/>
      <c r="F574" s="434"/>
      <c r="G574" s="434"/>
    </row>
    <row r="575" spans="3:7" ht="15">
      <c r="C575" s="434"/>
      <c r="D575" s="434"/>
      <c r="E575" s="442"/>
      <c r="F575" s="434"/>
      <c r="G575" s="434"/>
    </row>
    <row r="576" spans="3:7" ht="15">
      <c r="C576" s="434"/>
      <c r="D576" s="434"/>
      <c r="E576" s="442"/>
      <c r="F576" s="434"/>
      <c r="G576" s="434"/>
    </row>
    <row r="577" spans="3:7" ht="15">
      <c r="C577" s="434"/>
      <c r="D577" s="434"/>
      <c r="E577" s="442"/>
      <c r="F577" s="434"/>
      <c r="G577" s="434"/>
    </row>
    <row r="578" spans="3:7" ht="15">
      <c r="C578" s="434"/>
      <c r="D578" s="434"/>
      <c r="E578" s="442"/>
      <c r="F578" s="434"/>
      <c r="G578" s="434"/>
    </row>
    <row r="579" spans="3:7" ht="15">
      <c r="C579" s="434"/>
      <c r="D579" s="434"/>
      <c r="E579" s="442"/>
      <c r="F579" s="434"/>
      <c r="G579" s="434"/>
    </row>
    <row r="580" spans="3:7" ht="15">
      <c r="C580" s="434"/>
      <c r="D580" s="434"/>
      <c r="E580" s="442"/>
      <c r="F580" s="434"/>
      <c r="G580" s="434"/>
    </row>
    <row r="581" spans="3:7" ht="15">
      <c r="C581" s="434"/>
      <c r="D581" s="434"/>
      <c r="E581" s="442"/>
      <c r="F581" s="434"/>
      <c r="G581" s="434"/>
    </row>
    <row r="582" spans="3:7" ht="15">
      <c r="C582" s="434"/>
      <c r="D582" s="434"/>
      <c r="E582" s="442"/>
      <c r="F582" s="434"/>
      <c r="G582" s="434"/>
    </row>
    <row r="583" spans="3:7" ht="15">
      <c r="C583" s="434"/>
      <c r="D583" s="434"/>
      <c r="E583" s="442"/>
      <c r="F583" s="434"/>
      <c r="G583" s="434"/>
    </row>
    <row r="584" spans="3:7" ht="15">
      <c r="C584" s="434"/>
      <c r="D584" s="434"/>
      <c r="E584" s="442"/>
      <c r="F584" s="434"/>
      <c r="G584" s="434"/>
    </row>
    <row r="585" spans="3:7" ht="15">
      <c r="C585" s="434"/>
      <c r="D585" s="434"/>
      <c r="E585" s="442"/>
      <c r="F585" s="434"/>
      <c r="G585" s="434"/>
    </row>
    <row r="586" spans="3:7" ht="15">
      <c r="C586" s="434"/>
      <c r="D586" s="434"/>
      <c r="E586" s="442"/>
      <c r="F586" s="434"/>
      <c r="G586" s="434"/>
    </row>
    <row r="587" spans="3:7" ht="15">
      <c r="C587" s="434"/>
      <c r="D587" s="434"/>
      <c r="E587" s="442"/>
      <c r="F587" s="434"/>
      <c r="G587" s="434"/>
    </row>
    <row r="588" spans="3:7" ht="15">
      <c r="C588" s="434"/>
      <c r="D588" s="434"/>
      <c r="E588" s="442"/>
      <c r="F588" s="434"/>
      <c r="G588" s="434"/>
    </row>
    <row r="589" spans="3:7" ht="15">
      <c r="C589" s="434"/>
      <c r="D589" s="434"/>
      <c r="E589" s="442"/>
      <c r="F589" s="434"/>
      <c r="G589" s="434"/>
    </row>
    <row r="590" spans="3:7" ht="15">
      <c r="C590" s="434"/>
      <c r="D590" s="434"/>
      <c r="E590" s="442"/>
      <c r="F590" s="434"/>
      <c r="G590" s="434"/>
    </row>
    <row r="591" spans="3:7" ht="15">
      <c r="C591" s="434"/>
      <c r="D591" s="434"/>
      <c r="E591" s="442"/>
      <c r="F591" s="434"/>
      <c r="G591" s="434"/>
    </row>
    <row r="592" spans="3:7" ht="15">
      <c r="C592" s="434"/>
      <c r="D592" s="434"/>
      <c r="E592" s="442"/>
      <c r="F592" s="434"/>
      <c r="G592" s="434"/>
    </row>
    <row r="593" spans="3:7" ht="15">
      <c r="C593" s="434"/>
      <c r="D593" s="434"/>
      <c r="E593" s="442"/>
      <c r="F593" s="434"/>
      <c r="G593" s="434"/>
    </row>
    <row r="594" spans="3:7" ht="15">
      <c r="C594" s="434"/>
      <c r="D594" s="434"/>
      <c r="E594" s="442"/>
      <c r="F594" s="434"/>
      <c r="G594" s="434"/>
    </row>
    <row r="595" spans="3:7" ht="15">
      <c r="C595" s="434"/>
      <c r="D595" s="434"/>
      <c r="E595" s="442"/>
      <c r="F595" s="434"/>
      <c r="G595" s="434"/>
    </row>
    <row r="596" spans="3:7" ht="15">
      <c r="C596" s="434"/>
      <c r="D596" s="434"/>
      <c r="E596" s="442"/>
      <c r="F596" s="434"/>
      <c r="G596" s="434"/>
    </row>
    <row r="597" spans="3:7" ht="15">
      <c r="C597" s="434"/>
      <c r="D597" s="434"/>
      <c r="E597" s="442"/>
      <c r="F597" s="434"/>
      <c r="G597" s="434"/>
    </row>
    <row r="598" spans="3:7" ht="15">
      <c r="C598" s="434"/>
      <c r="D598" s="434"/>
      <c r="E598" s="442"/>
      <c r="F598" s="434"/>
      <c r="G598" s="434"/>
    </row>
  </sheetData>
  <sheetProtection algorithmName="SHA-512" hashValue="kYcoYZ/CnscDql4GF/Uhb+8MzvfgbFOhjmFQxDZkKWUow8/kWbTBlnmlnnOMulYBSO73yO6B3qHZzkQ8v2s7kA==" saltValue="ykNwblah7s83MIDU5qQhAQ==" spinCount="100000" sheet="1" objects="1" scenarios="1"/>
  <mergeCells count="10">
    <mergeCell ref="C43:E43"/>
    <mergeCell ref="I43:K43"/>
    <mergeCell ref="I44:K44"/>
    <mergeCell ref="I45:K45"/>
    <mergeCell ref="C33:E41"/>
    <mergeCell ref="F37:H37"/>
    <mergeCell ref="F38:H38"/>
    <mergeCell ref="F39:H39"/>
    <mergeCell ref="C42:E42"/>
    <mergeCell ref="I42:K42"/>
  </mergeCells>
  <conditionalFormatting sqref="L4:L32">
    <cfRule type="cellIs" priority="127" dxfId="178" operator="greaterThan">
      <formula>0</formula>
    </cfRule>
  </conditionalFormatting>
  <conditionalFormatting sqref="L33">
    <cfRule type="cellIs" priority="212" dxfId="85" operator="greaterThan">
      <formula>0</formula>
    </cfRule>
  </conditionalFormatting>
  <conditionalFormatting sqref="N4:N32">
    <cfRule type="cellIs" priority="158" dxfId="89" operator="greaterThan">
      <formula>$N$37</formula>
    </cfRule>
  </conditionalFormatting>
  <conditionalFormatting sqref="N34">
    <cfRule type="cellIs" priority="152" dxfId="87" operator="greaterThan">
      <formula>$N$39</formula>
    </cfRule>
    <cfRule type="cellIs" priority="138" dxfId="86" operator="equal">
      <formula>$N$39+AVERAGE($N$4:$N$32)</formula>
    </cfRule>
  </conditionalFormatting>
  <conditionalFormatting sqref="N35">
    <cfRule type="cellIs" priority="169" dxfId="85" operator="greaterThan">
      <formula>$N$37</formula>
    </cfRule>
    <cfRule type="cellIs" priority="168" dxfId="86" operator="equal">
      <formula>$N$37+MAX($N$4:$N$32)</formula>
    </cfRule>
  </conditionalFormatting>
  <conditionalFormatting sqref="O4:O32">
    <cfRule type="cellIs" priority="123" dxfId="89" operator="between">
      <formula>$O$37</formula>
      <formula>99999</formula>
    </cfRule>
  </conditionalFormatting>
  <conditionalFormatting sqref="O34">
    <cfRule type="cellIs" priority="151" dxfId="86" operator="equal">
      <formula>$O$39+AVERAGE($O$4:$O$32)</formula>
    </cfRule>
    <cfRule type="cellIs" priority="210" dxfId="87" operator="greaterThan">
      <formula>$O$39</formula>
    </cfRule>
  </conditionalFormatting>
  <conditionalFormatting sqref="O35">
    <cfRule type="cellIs" priority="197" dxfId="85" operator="greaterThan">
      <formula>$O$37</formula>
    </cfRule>
    <cfRule type="cellIs" priority="196" dxfId="86" operator="equal">
      <formula>$O$37+MAX($O$4:$O$32)</formula>
    </cfRule>
  </conditionalFormatting>
  <conditionalFormatting sqref="P4:P32">
    <cfRule type="cellIs" priority="222" dxfId="89" operator="lessThan">
      <formula>$P$38</formula>
    </cfRule>
  </conditionalFormatting>
  <conditionalFormatting sqref="P34">
    <cfRule type="cellIs" priority="102" dxfId="87" operator="lessThan">
      <formula>$P$39</formula>
    </cfRule>
    <cfRule type="cellIs" priority="101" dxfId="86" operator="equal">
      <formula>$P$39+AVERAGE($P$4:$P$32)</formula>
    </cfRule>
  </conditionalFormatting>
  <conditionalFormatting sqref="P35">
    <cfRule type="cellIs" priority="190" dxfId="86" operator="equal">
      <formula>$P$37+MAX($P$4:$P$32)</formula>
    </cfRule>
    <cfRule type="cellIs" priority="191" dxfId="85" operator="greaterThan">
      <formula>$P$37</formula>
    </cfRule>
  </conditionalFormatting>
  <conditionalFormatting sqref="P36">
    <cfRule type="cellIs" priority="115" dxfId="86" operator="equal">
      <formula>$P$38+MIN($P$4:$P$32)</formula>
    </cfRule>
    <cfRule type="cellIs" priority="211" dxfId="85" operator="lessThan">
      <formula>$P$38</formula>
    </cfRule>
  </conditionalFormatting>
  <conditionalFormatting sqref="Q4:Q32">
    <cfRule type="cellIs" priority="37" dxfId="107" operator="greaterThan">
      <formula>$Q$39</formula>
    </cfRule>
  </conditionalFormatting>
  <conditionalFormatting sqref="R4:R32">
    <cfRule type="cellIs" priority="36" dxfId="107" operator="greaterThan">
      <formula>$R$39</formula>
    </cfRule>
  </conditionalFormatting>
  <conditionalFormatting sqref="T4:T32">
    <cfRule type="cellIs" priority="156" dxfId="89" operator="greaterThan">
      <formula>$T$37</formula>
    </cfRule>
  </conditionalFormatting>
  <conditionalFormatting sqref="T34">
    <cfRule type="cellIs" priority="135" dxfId="87" operator="greaterThan">
      <formula>$T$39</formula>
    </cfRule>
    <cfRule type="cellIs" priority="134" dxfId="86" operator="equal">
      <formula>$T$39+AVERAGE($T$4:$T$32)</formula>
    </cfRule>
  </conditionalFormatting>
  <conditionalFormatting sqref="T35">
    <cfRule type="cellIs" priority="116" dxfId="86" operator="equal">
      <formula>$T$37+MAX($T$4:$T$32)</formula>
    </cfRule>
    <cfRule type="cellIs" priority="165" dxfId="85" operator="greaterThan">
      <formula>$T$37</formula>
    </cfRule>
  </conditionalFormatting>
  <conditionalFormatting sqref="U4:U32">
    <cfRule type="cellIs" priority="121" dxfId="89" operator="between">
      <formula>$U$37</formula>
      <formula>9999</formula>
    </cfRule>
  </conditionalFormatting>
  <conditionalFormatting sqref="U34">
    <cfRule type="cellIs" priority="147" dxfId="86" operator="equal">
      <formula>$U$39+AVERAGE($U$4:$U$32)</formula>
    </cfRule>
    <cfRule type="cellIs" priority="148" dxfId="87" operator="greaterThan">
      <formula>$U$39</formula>
    </cfRule>
  </conditionalFormatting>
  <conditionalFormatting sqref="U35">
    <cfRule type="cellIs" priority="188" dxfId="86" operator="equal">
      <formula>$U$37+MAX($U$4:$U$32)</formula>
    </cfRule>
    <cfRule type="cellIs" priority="189" dxfId="85" operator="greaterThan">
      <formula>$U$37</formula>
    </cfRule>
  </conditionalFormatting>
  <conditionalFormatting sqref="V4:V32">
    <cfRule type="cellIs" priority="228" dxfId="89" operator="lessThan">
      <formula>$V$38</formula>
    </cfRule>
  </conditionalFormatting>
  <conditionalFormatting sqref="V34">
    <cfRule type="cellIs" priority="97" dxfId="86" operator="equal">
      <formula>$V$39+AVERAGE($V$4:$V$32)</formula>
    </cfRule>
    <cfRule type="cellIs" priority="98" dxfId="87" operator="lessThan">
      <formula>$V$39</formula>
    </cfRule>
  </conditionalFormatting>
  <conditionalFormatting sqref="V35">
    <cfRule type="cellIs" priority="186" dxfId="86" operator="equal">
      <formula>$V$37+MAX($V$4:$V$32)</formula>
    </cfRule>
    <cfRule type="cellIs" priority="187" dxfId="85" operator="greaterThan">
      <formula>$V$37</formula>
    </cfRule>
  </conditionalFormatting>
  <conditionalFormatting sqref="V36">
    <cfRule type="cellIs" priority="111" dxfId="86" operator="equal">
      <formula>$V$38+MIN($V$4:$V$32)</formula>
    </cfRule>
    <cfRule type="cellIs" priority="112" dxfId="85" operator="lessThan">
      <formula>$V$38</formula>
    </cfRule>
  </conditionalFormatting>
  <conditionalFormatting sqref="W4:W32">
    <cfRule type="cellIs" priority="22" dxfId="107" operator="greaterThan">
      <formula>$W$39</formula>
    </cfRule>
  </conditionalFormatting>
  <conditionalFormatting sqref="X4:X32">
    <cfRule type="cellIs" priority="21" dxfId="107" operator="greaterThan">
      <formula>$X$39</formula>
    </cfRule>
  </conditionalFormatting>
  <conditionalFormatting sqref="Z4:Z32">
    <cfRule type="cellIs" priority="155" dxfId="89" operator="greaterThan">
      <formula>$Z$37</formula>
    </cfRule>
  </conditionalFormatting>
  <conditionalFormatting sqref="Z34">
    <cfRule type="cellIs" priority="133" dxfId="87" operator="greaterThan">
      <formula>$Z$39</formula>
    </cfRule>
    <cfRule type="cellIs" priority="132" dxfId="86" operator="equal">
      <formula>$Z$39+AVERAGE($Z$4:$Z$32)</formula>
    </cfRule>
  </conditionalFormatting>
  <conditionalFormatting sqref="Z35">
    <cfRule type="cellIs" priority="163" dxfId="86" operator="equal">
      <formula>$Z$37+MAX($Z$4:$Z$32)</formula>
    </cfRule>
    <cfRule type="cellIs" priority="164" dxfId="85" operator="greaterThan">
      <formula>$Z$37</formula>
    </cfRule>
  </conditionalFormatting>
  <conditionalFormatting sqref="AA4:AA32">
    <cfRule type="cellIs" priority="120" dxfId="89" operator="between">
      <formula>$AA$37</formula>
      <formula>9999</formula>
    </cfRule>
  </conditionalFormatting>
  <conditionalFormatting sqref="AA34">
    <cfRule type="cellIs" priority="146" dxfId="87" operator="greaterThan">
      <formula>$AA$39</formula>
    </cfRule>
    <cfRule type="cellIs" priority="145" dxfId="86" operator="equal">
      <formula>$AA$39+AVERAGE($AA$4:$AA$32)</formula>
    </cfRule>
  </conditionalFormatting>
  <conditionalFormatting sqref="AA35">
    <cfRule type="cellIs" priority="184" dxfId="86" operator="equal">
      <formula>$AA$37+MAX($AA$4:$AA$32)</formula>
    </cfRule>
    <cfRule type="cellIs" priority="185" dxfId="85" operator="greaterThan">
      <formula>$AA$37</formula>
    </cfRule>
  </conditionalFormatting>
  <conditionalFormatting sqref="AB4:AB32">
    <cfRule type="cellIs" priority="229" dxfId="89" operator="lessThan">
      <formula>$AB$38</formula>
    </cfRule>
  </conditionalFormatting>
  <conditionalFormatting sqref="AB34">
    <cfRule type="cellIs" priority="96" dxfId="87" operator="lessThan">
      <formula>$AB$39</formula>
    </cfRule>
    <cfRule type="cellIs" priority="95" dxfId="86" operator="equal">
      <formula>$AB$39+AVERAGE($AB$4:$AB$32)</formula>
    </cfRule>
  </conditionalFormatting>
  <conditionalFormatting sqref="AB35">
    <cfRule type="cellIs" priority="182" dxfId="86" operator="equal">
      <formula>$AB$37+MAX($AB$4:$AB$32)</formula>
    </cfRule>
    <cfRule type="cellIs" priority="183" dxfId="85" operator="greaterThan">
      <formula>$AB$37</formula>
    </cfRule>
  </conditionalFormatting>
  <conditionalFormatting sqref="AB36">
    <cfRule type="cellIs" priority="109" dxfId="86" operator="equal">
      <formula>$AB$38+MIN($AB$4:$AB$32)</formula>
    </cfRule>
    <cfRule type="cellIs" priority="110" dxfId="85" operator="lessThan">
      <formula>$AB$38</formula>
    </cfRule>
  </conditionalFormatting>
  <conditionalFormatting sqref="AC4:AC32">
    <cfRule type="cellIs" priority="46" dxfId="89" operator="greaterThan">
      <formula>$AC$39</formula>
    </cfRule>
  </conditionalFormatting>
  <conditionalFormatting sqref="AD4:AD32">
    <cfRule type="cellIs" priority="45" dxfId="89" operator="greaterThan">
      <formula>$AD$39</formula>
    </cfRule>
  </conditionalFormatting>
  <conditionalFormatting sqref="AE4 AE6 AE8 AE10 AE12 AE14 AE16 AE18 AE20 AE22 AE24 AE26 AE28 AE30 AE32">
    <cfRule type="containsBlanks" priority="202" dxfId="119">
      <formula>LEN(TRIM(AE4))=0</formula>
    </cfRule>
  </conditionalFormatting>
  <conditionalFormatting sqref="AE4:AE32">
    <cfRule type="cellIs" priority="203" dxfId="89" operator="lessThan">
      <formula>$AE$38</formula>
    </cfRule>
  </conditionalFormatting>
  <conditionalFormatting sqref="AE34">
    <cfRule type="cellIs" priority="204" dxfId="87" operator="lessThan">
      <formula>$AE$39</formula>
    </cfRule>
  </conditionalFormatting>
  <conditionalFormatting sqref="AE36">
    <cfRule type="cellIs" priority="213" dxfId="85" operator="lessThan">
      <formula>$AE$38</formula>
    </cfRule>
  </conditionalFormatting>
  <conditionalFormatting sqref="AE5:AF5 AE7:AF7 AE9:AF9 AE11:AF11 AE13:AF13 AE15:AF15 AE17:AF17 AE19:AF19 AE21:AF21 AE23:AF23 AE25:AF25 AE27:AF27 AE29:AF29 AE31:AF31">
    <cfRule type="containsBlanks" priority="201" dxfId="115">
      <formula>LEN(TRIM(AE5))=0</formula>
    </cfRule>
  </conditionalFormatting>
  <conditionalFormatting sqref="AF4 AF6 AF8 AF10 AF12 AF14 AF16 AF18 AF20 AF22 AF24 AF26 AF28 AF30 AF32">
    <cfRule type="containsBlanks" priority="214" dxfId="114">
      <formula>LEN(TRIM(AF4))=0</formula>
    </cfRule>
  </conditionalFormatting>
  <conditionalFormatting sqref="AF4:AF32">
    <cfRule type="cellIs" priority="220" dxfId="113" operator="greaterThan">
      <formula>$AF$37</formula>
    </cfRule>
    <cfRule type="cellIs" priority="230" dxfId="107" operator="lessThan">
      <formula>$AF$38</formula>
    </cfRule>
  </conditionalFormatting>
  <conditionalFormatting sqref="AF35">
    <cfRule type="cellIs" priority="209" dxfId="111" operator="greaterThan">
      <formula>$AF$37</formula>
    </cfRule>
  </conditionalFormatting>
  <conditionalFormatting sqref="AF36">
    <cfRule type="cellIs" priority="208" dxfId="85" operator="lessThan">
      <formula>$AF$38</formula>
    </cfRule>
  </conditionalFormatting>
  <conditionalFormatting sqref="AH4:AH32">
    <cfRule type="cellIs" priority="215" dxfId="89" operator="greaterThan">
      <formula>$AH$37</formula>
    </cfRule>
  </conditionalFormatting>
  <conditionalFormatting sqref="AH35">
    <cfRule type="cellIs" priority="207" dxfId="85" operator="greaterThan">
      <formula>$AH$37</formula>
    </cfRule>
  </conditionalFormatting>
  <conditionalFormatting sqref="AJ4:AJ32">
    <cfRule type="cellIs" priority="200" dxfId="107" operator="greaterThan">
      <formula>$AJ$37</formula>
    </cfRule>
  </conditionalFormatting>
  <conditionalFormatting sqref="AJ34">
    <cfRule type="cellIs" priority="199" dxfId="87" operator="greaterThan">
      <formula>$AJ$39</formula>
    </cfRule>
  </conditionalFormatting>
  <conditionalFormatting sqref="AJ35">
    <cfRule type="cellIs" priority="198" dxfId="85" operator="greaterThan">
      <formula>$AJ$37</formula>
    </cfRule>
  </conditionalFormatting>
  <conditionalFormatting sqref="AL4:AL32">
    <cfRule type="cellIs" priority="86" dxfId="89" operator="greaterThan">
      <formula>$AL$37</formula>
    </cfRule>
  </conditionalFormatting>
  <conditionalFormatting sqref="AL34">
    <cfRule type="cellIs" priority="85" dxfId="87" operator="greaterThan">
      <formula>$AL$39</formula>
    </cfRule>
    <cfRule type="cellIs" priority="84" dxfId="86" operator="equal">
      <formula>$AL$39+AVERAGE($AL$4:$AL$32)</formula>
    </cfRule>
  </conditionalFormatting>
  <conditionalFormatting sqref="AL35">
    <cfRule type="cellIs" priority="23" dxfId="86" operator="equal">
      <formula>$AL$37+MAX($AL$4:$AL$32)</formula>
    </cfRule>
    <cfRule type="cellIs" priority="24" dxfId="85" operator="greaterThan">
      <formula>$AL$37</formula>
    </cfRule>
  </conditionalFormatting>
  <conditionalFormatting sqref="AM4:AM32">
    <cfRule type="cellIs" priority="83" dxfId="89" operator="between">
      <formula>$AM$37</formula>
      <formula>9999</formula>
    </cfRule>
  </conditionalFormatting>
  <conditionalFormatting sqref="AM34">
    <cfRule type="cellIs" priority="81" dxfId="86" operator="equal">
      <formula>$AM$39+AVERAGE($AM$4:$AM$32)</formula>
    </cfRule>
    <cfRule type="cellIs" priority="82" dxfId="87" operator="greaterThan">
      <formula>$AM$39</formula>
    </cfRule>
  </conditionalFormatting>
  <conditionalFormatting sqref="AM35">
    <cfRule type="cellIs" priority="87" dxfId="86" operator="equal">
      <formula>$AM$37+MAX($AM$4:$AM$32)</formula>
    </cfRule>
    <cfRule type="cellIs" priority="88" dxfId="85" operator="greaterThan">
      <formula>$AM$37</formula>
    </cfRule>
  </conditionalFormatting>
  <conditionalFormatting sqref="AN4:AN32">
    <cfRule type="cellIs" priority="153" dxfId="89" operator="greaterThan">
      <formula>$AN$37</formula>
    </cfRule>
  </conditionalFormatting>
  <conditionalFormatting sqref="AN34">
    <cfRule type="cellIs" priority="129" dxfId="87" operator="greaterThan">
      <formula>$AN$39</formula>
    </cfRule>
    <cfRule type="cellIs" priority="128" dxfId="86" operator="equal">
      <formula>$AN$39+AVERAGE($AN$4:$AN$32)</formula>
    </cfRule>
  </conditionalFormatting>
  <conditionalFormatting sqref="AN35">
    <cfRule type="cellIs" priority="159" dxfId="86" operator="equal">
      <formula>$AN$37+MAX($AN$4:$AN$32)</formula>
    </cfRule>
    <cfRule type="cellIs" priority="160" dxfId="85" operator="greaterThan">
      <formula>$AN$37</formula>
    </cfRule>
  </conditionalFormatting>
  <conditionalFormatting sqref="AO4:AO32">
    <cfRule type="cellIs" priority="117" dxfId="89" operator="between">
      <formula>$AO$37</formula>
      <formula>9999</formula>
    </cfRule>
  </conditionalFormatting>
  <conditionalFormatting sqref="AO34">
    <cfRule type="cellIs" priority="139" dxfId="86" operator="equal">
      <formula>$AO$39+AVERAGE($AO$4:$AO$32)</formula>
    </cfRule>
    <cfRule type="cellIs" priority="140" dxfId="87" operator="greaterThan">
      <formula>$AO$39</formula>
    </cfRule>
  </conditionalFormatting>
  <conditionalFormatting sqref="AO35">
    <cfRule type="cellIs" priority="172" dxfId="86" operator="equal">
      <formula>$AO$37+MAX($AO$4:$AO$32)</formula>
    </cfRule>
    <cfRule type="cellIs" priority="173" dxfId="85" operator="greaterThan">
      <formula>$AO$37</formula>
    </cfRule>
  </conditionalFormatting>
  <dataValidations count="6">
    <dataValidation type="decimal" allowBlank="1" showInputMessage="1" showErrorMessage="1" errorTitle="Numbers Only" error="Enter Numbers Only" sqref="W4:X34 AH4:AH37 W36:X36 AJ4:AJ37 AI37:AI39 AJ39 AK37:AO39 M4:V36 I4:L39 Y4:AF36 M37:AG39 AL4:AN36">
      <formula1>0</formula1>
      <formula2>99999999</formula2>
    </dataValidation>
    <dataValidation type="decimal" allowBlank="1" showInputMessage="1" showErrorMessage="1" errorTitle="Numbers Only" error="Enter Nubers Only" sqref="AH38:AH39 AJ38">
      <formula1>0</formula1>
      <formula2>99999999</formula2>
    </dataValidation>
    <dataValidation allowBlank="1" showInputMessage="1" showErrorMessage="1" error="Only the less than symbol &quot;&lt;&quot; may be entered in this column." sqref="AG4:AG32 AI4:AI32 AK4:AK32"/>
    <dataValidation type="decimal" allowBlank="1" showInputMessage="1" showErrorMessage="1" error="Enter Numbers Only" sqref="W2:X2">
      <formula1>0</formula1>
      <formula2>99999999</formula2>
    </dataValidation>
    <dataValidation allowBlank="1" showInputMessage="1" showErrorMessage="1" error="Enter County on the January Tab" sqref="I44:K44"/>
    <dataValidation allowBlank="1" showInputMessage="1" showErrorMessage="1" error="Enter Plant Name on January Tab" sqref="I42:K42"/>
  </dataValidations>
  <printOptions horizontalCentered="1" verticalCentered="1"/>
  <pageMargins left="0" right="0" top="0.65" bottom="0.25" header="0.3" footer="0.3"/>
  <pageSetup fitToWidth="0" horizontalDpi="600" verticalDpi="600" orientation="landscape" paperSize="5" scale="50"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B1:ER600"/>
  <sheetViews>
    <sheetView zoomScale="70" zoomScaleNormal="70" zoomScalePageLayoutView="55" workbookViewId="0" topLeftCell="E16">
      <selection activeCell="AH33" sqref="AH33"/>
    </sheetView>
  </sheetViews>
  <sheetFormatPr defaultColWidth="8.7109375" defaultRowHeight="15"/>
  <cols>
    <col min="1" max="1" width="8.7109375" style="19" hidden="1" customWidth="1"/>
    <col min="2" max="2" width="7.00390625" style="19" hidden="1" customWidth="1"/>
    <col min="3" max="3" width="14.57421875" style="19" customWidth="1"/>
    <col min="4" max="4" width="20.421875" style="19" customWidth="1"/>
    <col min="5" max="5" width="14.7109375" style="28" customWidth="1"/>
    <col min="6" max="6" width="7.7109375" style="19" bestFit="1" customWidth="1"/>
    <col min="7" max="7" width="19.57421875" style="19" customWidth="1"/>
    <col min="8" max="8" width="14.7109375" style="19" customWidth="1"/>
    <col min="9" max="11" width="8.7109375" style="19" customWidth="1"/>
    <col min="12" max="12" width="6.57421875" style="19" bestFit="1" customWidth="1"/>
    <col min="13" max="13" width="8.7109375" style="19" customWidth="1"/>
    <col min="14" max="14" width="9.421875" style="19" customWidth="1"/>
    <col min="15" max="15" width="9.00390625" style="19" customWidth="1"/>
    <col min="16" max="16" width="8.7109375" style="19" customWidth="1"/>
    <col min="17" max="18" width="10.140625" style="19" bestFit="1" customWidth="1"/>
    <col min="19" max="24" width="9.7109375" style="752" customWidth="1"/>
    <col min="25" max="25" width="9.140625" style="19" customWidth="1"/>
    <col min="26" max="26" width="8.7109375" style="19" customWidth="1"/>
    <col min="27" max="27" width="8.8515625" style="19" customWidth="1"/>
    <col min="28" max="29" width="8.7109375" style="19" customWidth="1"/>
    <col min="30" max="30" width="9.140625" style="19" bestFit="1" customWidth="1"/>
    <col min="31" max="31" width="8.7109375" style="19" customWidth="1"/>
    <col min="32" max="32" width="8.28125" style="19" customWidth="1"/>
    <col min="33" max="33" width="4.7109375" style="19" customWidth="1"/>
    <col min="34" max="34" width="8.7109375" style="19" customWidth="1"/>
    <col min="35" max="35" width="4.7109375" style="19" customWidth="1"/>
    <col min="36" max="36" width="8.7109375" style="19" customWidth="1"/>
    <col min="37" max="37" width="4.7109375" style="19" customWidth="1"/>
    <col min="38" max="41" width="8.7109375" style="19" customWidth="1"/>
    <col min="42" max="148" width="8.7109375" style="163" customWidth="1"/>
    <col min="149" max="16384" width="8.7109375" style="19" customWidth="1"/>
  </cols>
  <sheetData>
    <row r="1" spans="2:148" s="6" customFormat="1" ht="120.75" customHeight="1" thickBot="1">
      <c r="B1" s="85" t="s">
        <v>165</v>
      </c>
      <c r="C1" s="1" t="s">
        <v>166</v>
      </c>
      <c r="D1" s="1" t="s">
        <v>167</v>
      </c>
      <c r="E1" s="2" t="s">
        <v>168</v>
      </c>
      <c r="F1" s="3" t="s">
        <v>169</v>
      </c>
      <c r="G1" s="3" t="s">
        <v>170</v>
      </c>
      <c r="H1" s="3" t="s">
        <v>171</v>
      </c>
      <c r="I1" s="4" t="s">
        <v>172</v>
      </c>
      <c r="J1" s="428" t="s">
        <v>173</v>
      </c>
      <c r="K1" s="428" t="s">
        <v>176</v>
      </c>
      <c r="L1" s="428" t="s">
        <v>177</v>
      </c>
      <c r="M1" s="4" t="s">
        <v>180</v>
      </c>
      <c r="N1" s="5" t="s">
        <v>181</v>
      </c>
      <c r="O1" s="428" t="s">
        <v>182</v>
      </c>
      <c r="P1" s="428" t="s">
        <v>183</v>
      </c>
      <c r="Q1" s="428" t="s">
        <v>184</v>
      </c>
      <c r="R1" s="429" t="s">
        <v>185</v>
      </c>
      <c r="S1" s="714" t="s">
        <v>188</v>
      </c>
      <c r="T1" s="715" t="s">
        <v>189</v>
      </c>
      <c r="U1" s="715" t="s">
        <v>190</v>
      </c>
      <c r="V1" s="715" t="s">
        <v>191</v>
      </c>
      <c r="W1" s="715" t="s">
        <v>46</v>
      </c>
      <c r="X1" s="716" t="s">
        <v>47</v>
      </c>
      <c r="Y1" s="4" t="s">
        <v>192</v>
      </c>
      <c r="Z1" s="428" t="s">
        <v>193</v>
      </c>
      <c r="AA1" s="428" t="s">
        <v>194</v>
      </c>
      <c r="AB1" s="428" t="s">
        <v>195</v>
      </c>
      <c r="AC1" s="428" t="s">
        <v>55</v>
      </c>
      <c r="AD1" s="429" t="s">
        <v>56</v>
      </c>
      <c r="AE1" s="429" t="s">
        <v>197</v>
      </c>
      <c r="AF1" s="429" t="s">
        <v>199</v>
      </c>
      <c r="AG1" s="428" t="s">
        <v>67</v>
      </c>
      <c r="AH1" s="430" t="s">
        <v>201</v>
      </c>
      <c r="AI1" s="4" t="s">
        <v>71</v>
      </c>
      <c r="AJ1" s="429" t="s">
        <v>73</v>
      </c>
      <c r="AK1" s="4" t="s">
        <v>75</v>
      </c>
      <c r="AL1" s="428" t="s">
        <v>212</v>
      </c>
      <c r="AM1" s="428" t="s">
        <v>213</v>
      </c>
      <c r="AN1" s="428" t="s">
        <v>216</v>
      </c>
      <c r="AO1" s="428" t="s">
        <v>217</v>
      </c>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row>
    <row r="2" spans="2:148" s="6" customFormat="1" ht="111" customHeight="1" hidden="1" thickBot="1">
      <c r="B2" s="86"/>
      <c r="C2" s="7"/>
      <c r="D2" s="7"/>
      <c r="E2" s="8"/>
      <c r="F2" s="9"/>
      <c r="G2" s="9"/>
      <c r="H2" s="9" t="s">
        <v>227</v>
      </c>
      <c r="I2" s="10">
        <v>46529</v>
      </c>
      <c r="J2" s="431">
        <v>50050</v>
      </c>
      <c r="K2" s="599">
        <v>50050</v>
      </c>
      <c r="L2" s="599">
        <v>80998</v>
      </c>
      <c r="M2" s="397">
        <v>80082</v>
      </c>
      <c r="N2" s="398">
        <v>80082</v>
      </c>
      <c r="O2" s="599"/>
      <c r="P2" s="599">
        <v>80358</v>
      </c>
      <c r="Q2" s="599"/>
      <c r="R2" s="597"/>
      <c r="S2" s="714" t="s">
        <v>229</v>
      </c>
      <c r="T2" s="715" t="s">
        <v>229</v>
      </c>
      <c r="U2" s="715"/>
      <c r="V2" s="715"/>
      <c r="W2" s="715"/>
      <c r="X2" s="716"/>
      <c r="Y2" s="397" t="s">
        <v>230</v>
      </c>
      <c r="Z2" s="599" t="s">
        <v>230</v>
      </c>
      <c r="AA2" s="599"/>
      <c r="AB2" s="599">
        <v>81011</v>
      </c>
      <c r="AC2" s="599"/>
      <c r="AD2" s="597"/>
      <c r="AE2" s="597" t="s">
        <v>231</v>
      </c>
      <c r="AF2" s="597" t="s">
        <v>232</v>
      </c>
      <c r="AG2" s="599"/>
      <c r="AH2" s="396" t="s">
        <v>233</v>
      </c>
      <c r="AI2" s="397"/>
      <c r="AJ2" s="597">
        <v>51040</v>
      </c>
      <c r="AK2" s="397"/>
      <c r="AL2" s="599"/>
      <c r="AM2" s="599"/>
      <c r="AN2" s="599">
        <v>665</v>
      </c>
      <c r="AO2" s="599"/>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row>
    <row r="3" spans="2:148" s="6" customFormat="1" ht="220.5" customHeight="1" hidden="1" thickBot="1">
      <c r="B3" s="87" t="s">
        <v>165</v>
      </c>
      <c r="C3" s="16" t="s">
        <v>236</v>
      </c>
      <c r="D3" s="16" t="s">
        <v>237</v>
      </c>
      <c r="E3" s="32" t="s">
        <v>238</v>
      </c>
      <c r="F3" s="16" t="s">
        <v>239</v>
      </c>
      <c r="G3" s="16" t="s">
        <v>240</v>
      </c>
      <c r="H3" s="16" t="s">
        <v>241</v>
      </c>
      <c r="I3" s="14" t="s">
        <v>242</v>
      </c>
      <c r="J3" s="432" t="s">
        <v>243</v>
      </c>
      <c r="K3" s="428" t="s">
        <v>246</v>
      </c>
      <c r="L3" s="428" t="s">
        <v>247</v>
      </c>
      <c r="M3" s="4" t="s">
        <v>250</v>
      </c>
      <c r="N3" s="5" t="s">
        <v>251</v>
      </c>
      <c r="O3" s="428" t="s">
        <v>252</v>
      </c>
      <c r="P3" s="428" t="s">
        <v>253</v>
      </c>
      <c r="Q3" s="428" t="s">
        <v>254</v>
      </c>
      <c r="R3" s="429" t="s">
        <v>255</v>
      </c>
      <c r="S3" s="714" t="s">
        <v>262</v>
      </c>
      <c r="T3" s="715" t="s">
        <v>263</v>
      </c>
      <c r="U3" s="715" t="s">
        <v>264</v>
      </c>
      <c r="V3" s="715" t="s">
        <v>265</v>
      </c>
      <c r="W3" s="715" t="s">
        <v>266</v>
      </c>
      <c r="X3" s="716" t="s">
        <v>267</v>
      </c>
      <c r="Y3" s="4" t="s">
        <v>268</v>
      </c>
      <c r="Z3" s="428" t="s">
        <v>269</v>
      </c>
      <c r="AA3" s="428" t="s">
        <v>270</v>
      </c>
      <c r="AB3" s="428" t="s">
        <v>271</v>
      </c>
      <c r="AC3" s="428" t="s">
        <v>272</v>
      </c>
      <c r="AD3" s="429" t="s">
        <v>273</v>
      </c>
      <c r="AE3" s="429" t="s">
        <v>275</v>
      </c>
      <c r="AF3" s="429" t="s">
        <v>277</v>
      </c>
      <c r="AG3" s="428" t="s">
        <v>279</v>
      </c>
      <c r="AH3" s="430" t="s">
        <v>280</v>
      </c>
      <c r="AI3" s="4" t="s">
        <v>281</v>
      </c>
      <c r="AJ3" s="429" t="s">
        <v>282</v>
      </c>
      <c r="AK3" s="4" t="s">
        <v>283</v>
      </c>
      <c r="AL3" s="428" t="s">
        <v>296</v>
      </c>
      <c r="AM3" s="428" t="s">
        <v>297</v>
      </c>
      <c r="AN3" s="428" t="s">
        <v>300</v>
      </c>
      <c r="AO3" s="428" t="s">
        <v>301</v>
      </c>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row>
    <row r="4" spans="2:41" ht="21" customHeight="1">
      <c r="B4" s="86"/>
      <c r="C4" s="418" t="str">
        <f>'Permit Limits'!E5</f>
        <v>TN0060186</v>
      </c>
      <c r="D4" s="418" t="str">
        <f>'Permit Limits'!D10</f>
        <v>External Outfall</v>
      </c>
      <c r="E4" s="419" t="str">
        <f>'Permit Limits'!E10</f>
        <v>001</v>
      </c>
      <c r="F4" s="418">
        <f>'Permit Limits'!H5</f>
        <v>2024</v>
      </c>
      <c r="G4" s="20" t="s">
        <v>328</v>
      </c>
      <c r="H4" s="421">
        <v>1</v>
      </c>
      <c r="I4" s="51">
        <v>0.1</v>
      </c>
      <c r="J4" s="52">
        <v>0.12952</v>
      </c>
      <c r="K4" s="399">
        <v>0.12952</v>
      </c>
      <c r="L4" s="393"/>
      <c r="M4" s="392"/>
      <c r="N4" s="393"/>
      <c r="O4" s="450" t="str">
        <f aca="true" t="shared" si="0" ref="O4:O34">IF(N4&lt;&gt;0,(8.34*K4*N4),"")</f>
        <v/>
      </c>
      <c r="P4" s="450" t="str">
        <f>IF(M4&lt;&gt;0,(1-N4/M4)*100,"")</f>
        <v/>
      </c>
      <c r="Q4" s="393"/>
      <c r="R4" s="66"/>
      <c r="S4" s="717"/>
      <c r="T4" s="399"/>
      <c r="U4" s="718" t="str">
        <f aca="true" t="shared" si="1" ref="U4:U34">IF(T4&lt;&gt;0,(8.34*K4*T4),"")</f>
        <v/>
      </c>
      <c r="V4" s="718" t="str">
        <f aca="true" t="shared" si="2" ref="V4:V34">IF(S4&lt;&gt;0,(1-T4/S4)*100,"")</f>
        <v/>
      </c>
      <c r="W4" s="399"/>
      <c r="X4" s="719"/>
      <c r="Y4" s="392"/>
      <c r="Z4" s="393"/>
      <c r="AA4" s="450" t="str">
        <f aca="true" t="shared" si="3" ref="AA4:AA34">IF(Z4&lt;&gt;0,(8.34*K4*Z4),"")</f>
        <v/>
      </c>
      <c r="AB4" s="450" t="str">
        <f>IF(Y4&lt;&gt;0,(1-Z4/Y4)*100,"")</f>
        <v/>
      </c>
      <c r="AC4" s="393"/>
      <c r="AD4" s="66"/>
      <c r="AE4" s="66">
        <v>6.9</v>
      </c>
      <c r="AF4" s="66">
        <v>6.9</v>
      </c>
      <c r="AG4" s="395"/>
      <c r="AH4" s="394">
        <v>0.1</v>
      </c>
      <c r="AI4" s="54"/>
      <c r="AJ4" s="66"/>
      <c r="AK4" s="54"/>
      <c r="AL4" s="393"/>
      <c r="AM4" s="450" t="str">
        <f aca="true" t="shared" si="4" ref="AM4:AM34">IF(AL4&lt;&gt;0,(8.34*K4*AL4),"")</f>
        <v/>
      </c>
      <c r="AN4" s="393"/>
      <c r="AO4" s="450" t="str">
        <f aca="true" t="shared" si="5" ref="AO4:AO34">IF(AN4&lt;&gt;0,(8.34*K4*AN4),"")</f>
        <v/>
      </c>
    </row>
    <row r="5" spans="2:41" ht="21" customHeight="1">
      <c r="B5" s="86"/>
      <c r="C5" s="423" t="str">
        <f>C4</f>
        <v>TN0060186</v>
      </c>
      <c r="D5" s="423" t="str">
        <f>D4</f>
        <v>External Outfall</v>
      </c>
      <c r="E5" s="422" t="str">
        <f>E4</f>
        <v>001</v>
      </c>
      <c r="F5" s="423">
        <f>F4</f>
        <v>2024</v>
      </c>
      <c r="G5" s="423" t="s">
        <v>328</v>
      </c>
      <c r="H5" s="424">
        <v>2</v>
      </c>
      <c r="I5" s="102"/>
      <c r="J5" s="108">
        <v>0.12502</v>
      </c>
      <c r="K5" s="108">
        <v>0.12502</v>
      </c>
      <c r="L5" s="103"/>
      <c r="M5" s="114"/>
      <c r="N5" s="103"/>
      <c r="O5" s="444" t="str">
        <f t="shared" si="0"/>
        <v/>
      </c>
      <c r="P5" s="444" t="str">
        <f>IF(M5&lt;&gt;0,(1-N5/M5)*100,"")</f>
        <v/>
      </c>
      <c r="Q5" s="103"/>
      <c r="R5" s="111"/>
      <c r="S5" s="720"/>
      <c r="T5" s="108"/>
      <c r="U5" s="721" t="str">
        <f t="shared" si="1"/>
        <v/>
      </c>
      <c r="V5" s="721" t="str">
        <f t="shared" si="2"/>
        <v/>
      </c>
      <c r="W5" s="108"/>
      <c r="X5" s="722"/>
      <c r="Y5" s="114"/>
      <c r="Z5" s="103"/>
      <c r="AA5" s="444" t="str">
        <f t="shared" si="3"/>
        <v/>
      </c>
      <c r="AB5" s="444" t="str">
        <f>IF(Y5&lt;&gt;0,(1-Z5/Y5)*100,"")</f>
        <v/>
      </c>
      <c r="AC5" s="103"/>
      <c r="AD5" s="111"/>
      <c r="AE5" s="111"/>
      <c r="AF5" s="111"/>
      <c r="AG5" s="55"/>
      <c r="AH5" s="68"/>
      <c r="AI5" s="56"/>
      <c r="AJ5" s="111"/>
      <c r="AK5" s="56"/>
      <c r="AL5" s="103"/>
      <c r="AM5" s="444" t="str">
        <f t="shared" si="4"/>
        <v/>
      </c>
      <c r="AN5" s="103"/>
      <c r="AO5" s="444" t="str">
        <f t="shared" si="5"/>
        <v/>
      </c>
    </row>
    <row r="6" spans="2:41" ht="21" customHeight="1">
      <c r="B6" s="86"/>
      <c r="C6" s="423" t="str">
        <f aca="true" t="shared" si="6" ref="C6:C34">C5</f>
        <v>TN0060186</v>
      </c>
      <c r="D6" s="423" t="str">
        <f aca="true" t="shared" si="7" ref="D6:D34">D5</f>
        <v>External Outfall</v>
      </c>
      <c r="E6" s="422" t="str">
        <f aca="true" t="shared" si="8" ref="E6:E34">E5</f>
        <v>001</v>
      </c>
      <c r="F6" s="423">
        <f aca="true" t="shared" si="9" ref="F6:F34">F5</f>
        <v>2024</v>
      </c>
      <c r="G6" s="423" t="s">
        <v>328</v>
      </c>
      <c r="H6" s="424">
        <v>3</v>
      </c>
      <c r="I6" s="106"/>
      <c r="J6" s="109">
        <v>0.12502</v>
      </c>
      <c r="K6" s="109">
        <v>0.12502</v>
      </c>
      <c r="L6" s="104"/>
      <c r="M6" s="115"/>
      <c r="N6" s="104"/>
      <c r="O6" s="444" t="str">
        <f t="shared" si="0"/>
        <v/>
      </c>
      <c r="P6" s="444" t="str">
        <f aca="true" t="shared" si="10" ref="P6:P33">IF(M6&lt;&gt;0,(1-N6/M6)*100,"")</f>
        <v/>
      </c>
      <c r="Q6" s="104"/>
      <c r="R6" s="112"/>
      <c r="S6" s="723"/>
      <c r="T6" s="109"/>
      <c r="U6" s="721" t="str">
        <f t="shared" si="1"/>
        <v/>
      </c>
      <c r="V6" s="721" t="str">
        <f t="shared" si="2"/>
        <v/>
      </c>
      <c r="W6" s="109"/>
      <c r="X6" s="724"/>
      <c r="Y6" s="115"/>
      <c r="Z6" s="104"/>
      <c r="AA6" s="444" t="str">
        <f t="shared" si="3"/>
        <v/>
      </c>
      <c r="AB6" s="444" t="str">
        <f aca="true" t="shared" si="11" ref="AB6:AB33">IF(Y6&lt;&gt;0,(1-Z6/Y6)*100,"")</f>
        <v/>
      </c>
      <c r="AC6" s="104"/>
      <c r="AD6" s="112"/>
      <c r="AE6" s="112"/>
      <c r="AF6" s="112"/>
      <c r="AG6" s="57"/>
      <c r="AH6" s="69"/>
      <c r="AI6" s="58"/>
      <c r="AJ6" s="112"/>
      <c r="AK6" s="58"/>
      <c r="AL6" s="104"/>
      <c r="AM6" s="444" t="str">
        <f t="shared" si="4"/>
        <v/>
      </c>
      <c r="AN6" s="104"/>
      <c r="AO6" s="444" t="str">
        <f t="shared" si="5"/>
        <v/>
      </c>
    </row>
    <row r="7" spans="2:41" ht="21" customHeight="1">
      <c r="B7" s="86"/>
      <c r="C7" s="423" t="str">
        <f t="shared" si="6"/>
        <v>TN0060186</v>
      </c>
      <c r="D7" s="423" t="str">
        <f t="shared" si="7"/>
        <v>External Outfall</v>
      </c>
      <c r="E7" s="422" t="str">
        <f t="shared" si="8"/>
        <v>001</v>
      </c>
      <c r="F7" s="423">
        <f t="shared" si="9"/>
        <v>2024</v>
      </c>
      <c r="G7" s="423" t="s">
        <v>328</v>
      </c>
      <c r="H7" s="424">
        <v>4</v>
      </c>
      <c r="I7" s="102">
        <v>0.2</v>
      </c>
      <c r="J7" s="108">
        <v>0.12502</v>
      </c>
      <c r="K7" s="108">
        <v>0.12502</v>
      </c>
      <c r="L7" s="103"/>
      <c r="M7" s="114"/>
      <c r="N7" s="103"/>
      <c r="O7" s="444" t="str">
        <f t="shared" si="0"/>
        <v/>
      </c>
      <c r="P7" s="444" t="str">
        <f t="shared" si="10"/>
        <v/>
      </c>
      <c r="Q7" s="103"/>
      <c r="R7" s="111"/>
      <c r="S7" s="720"/>
      <c r="T7" s="108"/>
      <c r="U7" s="721" t="str">
        <f t="shared" si="1"/>
        <v/>
      </c>
      <c r="V7" s="721" t="str">
        <f t="shared" si="2"/>
        <v/>
      </c>
      <c r="W7" s="108"/>
      <c r="X7" s="722"/>
      <c r="Y7" s="114"/>
      <c r="Z7" s="103"/>
      <c r="AA7" s="444" t="str">
        <f t="shared" si="3"/>
        <v/>
      </c>
      <c r="AB7" s="444" t="str">
        <f t="shared" si="11"/>
        <v/>
      </c>
      <c r="AC7" s="103"/>
      <c r="AD7" s="111"/>
      <c r="AE7" s="111">
        <v>6.7</v>
      </c>
      <c r="AF7" s="111">
        <v>6.9</v>
      </c>
      <c r="AG7" s="55"/>
      <c r="AH7" s="68">
        <v>0.1</v>
      </c>
      <c r="AI7" s="56"/>
      <c r="AJ7" s="111">
        <v>1</v>
      </c>
      <c r="AK7" s="56"/>
      <c r="AL7" s="103"/>
      <c r="AM7" s="444" t="str">
        <f t="shared" si="4"/>
        <v/>
      </c>
      <c r="AN7" s="103"/>
      <c r="AO7" s="444" t="str">
        <f t="shared" si="5"/>
        <v/>
      </c>
    </row>
    <row r="8" spans="2:41" ht="21" customHeight="1">
      <c r="B8" s="86"/>
      <c r="C8" s="423" t="str">
        <f t="shared" si="6"/>
        <v>TN0060186</v>
      </c>
      <c r="D8" s="423" t="str">
        <f t="shared" si="7"/>
        <v>External Outfall</v>
      </c>
      <c r="E8" s="422" t="str">
        <f t="shared" si="8"/>
        <v>001</v>
      </c>
      <c r="F8" s="423">
        <f t="shared" si="9"/>
        <v>2024</v>
      </c>
      <c r="G8" s="423" t="s">
        <v>328</v>
      </c>
      <c r="H8" s="424">
        <v>5</v>
      </c>
      <c r="I8" s="106">
        <v>0</v>
      </c>
      <c r="J8" s="109">
        <v>0.11902</v>
      </c>
      <c r="K8" s="109">
        <v>0.11902</v>
      </c>
      <c r="L8" s="104"/>
      <c r="M8" s="115"/>
      <c r="N8" s="104"/>
      <c r="O8" s="444" t="str">
        <f t="shared" si="0"/>
        <v/>
      </c>
      <c r="P8" s="444" t="str">
        <f t="shared" si="10"/>
        <v/>
      </c>
      <c r="Q8" s="104"/>
      <c r="R8" s="112"/>
      <c r="S8" s="723"/>
      <c r="T8" s="109"/>
      <c r="U8" s="721" t="str">
        <f t="shared" si="1"/>
        <v/>
      </c>
      <c r="V8" s="721" t="str">
        <f t="shared" si="2"/>
        <v/>
      </c>
      <c r="W8" s="109"/>
      <c r="X8" s="724"/>
      <c r="Y8" s="115"/>
      <c r="Z8" s="104"/>
      <c r="AA8" s="444" t="str">
        <f t="shared" si="3"/>
        <v/>
      </c>
      <c r="AB8" s="444" t="str">
        <f t="shared" si="11"/>
        <v/>
      </c>
      <c r="AC8" s="104"/>
      <c r="AD8" s="112"/>
      <c r="AE8" s="112">
        <v>6.8</v>
      </c>
      <c r="AF8" s="112">
        <v>6.9</v>
      </c>
      <c r="AG8" s="57"/>
      <c r="AH8" s="69">
        <v>0.1</v>
      </c>
      <c r="AI8" s="58"/>
      <c r="AJ8" s="112">
        <v>1</v>
      </c>
      <c r="AK8" s="58"/>
      <c r="AL8" s="104"/>
      <c r="AM8" s="444" t="str">
        <f t="shared" si="4"/>
        <v/>
      </c>
      <c r="AN8" s="104"/>
      <c r="AO8" s="444" t="str">
        <f t="shared" si="5"/>
        <v/>
      </c>
    </row>
    <row r="9" spans="2:41" ht="21" customHeight="1">
      <c r="B9" s="86"/>
      <c r="C9" s="423" t="str">
        <f t="shared" si="6"/>
        <v>TN0060186</v>
      </c>
      <c r="D9" s="423" t="str">
        <f t="shared" si="7"/>
        <v>External Outfall</v>
      </c>
      <c r="E9" s="422" t="str">
        <f t="shared" si="8"/>
        <v>001</v>
      </c>
      <c r="F9" s="423">
        <f t="shared" si="9"/>
        <v>2024</v>
      </c>
      <c r="G9" s="423" t="s">
        <v>328</v>
      </c>
      <c r="H9" s="424">
        <v>6</v>
      </c>
      <c r="I9" s="102">
        <v>0.7</v>
      </c>
      <c r="J9" s="108">
        <v>0.11648</v>
      </c>
      <c r="K9" s="108">
        <v>0.11648</v>
      </c>
      <c r="L9" s="103"/>
      <c r="M9" s="114"/>
      <c r="N9" s="103"/>
      <c r="O9" s="444" t="str">
        <f t="shared" si="0"/>
        <v/>
      </c>
      <c r="P9" s="444" t="str">
        <f t="shared" si="10"/>
        <v/>
      </c>
      <c r="Q9" s="103"/>
      <c r="R9" s="111"/>
      <c r="S9" s="720"/>
      <c r="T9" s="108"/>
      <c r="U9" s="721" t="str">
        <f t="shared" si="1"/>
        <v/>
      </c>
      <c r="V9" s="721" t="str">
        <f t="shared" si="2"/>
        <v/>
      </c>
      <c r="W9" s="108"/>
      <c r="X9" s="722"/>
      <c r="Y9" s="114"/>
      <c r="Z9" s="103"/>
      <c r="AA9" s="444" t="str">
        <f t="shared" si="3"/>
        <v/>
      </c>
      <c r="AB9" s="444" t="str">
        <f t="shared" si="11"/>
        <v/>
      </c>
      <c r="AC9" s="103"/>
      <c r="AD9" s="111"/>
      <c r="AE9" s="111">
        <v>8.5</v>
      </c>
      <c r="AF9" s="111">
        <v>6.8</v>
      </c>
      <c r="AG9" s="55"/>
      <c r="AH9" s="68">
        <v>0.1</v>
      </c>
      <c r="AI9" s="56"/>
      <c r="AJ9" s="111">
        <v>2</v>
      </c>
      <c r="AK9" s="56"/>
      <c r="AL9" s="103"/>
      <c r="AM9" s="444" t="str">
        <f t="shared" si="4"/>
        <v/>
      </c>
      <c r="AN9" s="103"/>
      <c r="AO9" s="444" t="str">
        <f t="shared" si="5"/>
        <v/>
      </c>
    </row>
    <row r="10" spans="2:41" ht="21" customHeight="1">
      <c r="B10" s="86"/>
      <c r="C10" s="423" t="str">
        <f t="shared" si="6"/>
        <v>TN0060186</v>
      </c>
      <c r="D10" s="423" t="str">
        <f t="shared" si="7"/>
        <v>External Outfall</v>
      </c>
      <c r="E10" s="422" t="str">
        <f t="shared" si="8"/>
        <v>001</v>
      </c>
      <c r="F10" s="423">
        <f t="shared" si="9"/>
        <v>2024</v>
      </c>
      <c r="G10" s="423" t="s">
        <v>328</v>
      </c>
      <c r="H10" s="424">
        <v>7</v>
      </c>
      <c r="I10" s="106">
        <v>0.4</v>
      </c>
      <c r="J10" s="109">
        <v>0.27627</v>
      </c>
      <c r="K10" s="109">
        <v>0.27627</v>
      </c>
      <c r="L10" s="104"/>
      <c r="M10" s="115">
        <v>96.9</v>
      </c>
      <c r="N10" s="104">
        <v>5.3</v>
      </c>
      <c r="O10" s="444">
        <f t="shared" si="0"/>
        <v>12.21168654</v>
      </c>
      <c r="P10" s="444">
        <f t="shared" si="10"/>
        <v>94.53044375644994</v>
      </c>
      <c r="Q10" s="104"/>
      <c r="R10" s="112"/>
      <c r="S10" s="723">
        <v>25</v>
      </c>
      <c r="T10" s="109">
        <v>1.1</v>
      </c>
      <c r="U10" s="721">
        <f t="shared" si="1"/>
        <v>2.5345009800000002</v>
      </c>
      <c r="V10" s="721">
        <f t="shared" si="2"/>
        <v>95.6</v>
      </c>
      <c r="W10" s="109"/>
      <c r="X10" s="724"/>
      <c r="Y10" s="115">
        <v>108</v>
      </c>
      <c r="Z10" s="104">
        <v>7</v>
      </c>
      <c r="AA10" s="444">
        <f t="shared" si="3"/>
        <v>16.1286426</v>
      </c>
      <c r="AB10" s="444">
        <f t="shared" si="11"/>
        <v>93.51851851851852</v>
      </c>
      <c r="AC10" s="104"/>
      <c r="AD10" s="112"/>
      <c r="AE10" s="112">
        <v>8</v>
      </c>
      <c r="AF10" s="112">
        <v>6.9</v>
      </c>
      <c r="AG10" s="57"/>
      <c r="AH10" s="69">
        <v>0.1</v>
      </c>
      <c r="AI10" s="58"/>
      <c r="AJ10" s="112"/>
      <c r="AK10" s="58"/>
      <c r="AL10" s="104"/>
      <c r="AM10" s="444" t="str">
        <f t="shared" si="4"/>
        <v/>
      </c>
      <c r="AN10" s="104"/>
      <c r="AO10" s="444" t="str">
        <f t="shared" si="5"/>
        <v/>
      </c>
    </row>
    <row r="11" spans="2:41" ht="21" customHeight="1">
      <c r="B11" s="86"/>
      <c r="C11" s="423" t="str">
        <f t="shared" si="6"/>
        <v>TN0060186</v>
      </c>
      <c r="D11" s="423" t="str">
        <f t="shared" si="7"/>
        <v>External Outfall</v>
      </c>
      <c r="E11" s="422" t="str">
        <f t="shared" si="8"/>
        <v>001</v>
      </c>
      <c r="F11" s="423">
        <f t="shared" si="9"/>
        <v>2024</v>
      </c>
      <c r="G11" s="423" t="s">
        <v>328</v>
      </c>
      <c r="H11" s="424">
        <v>8</v>
      </c>
      <c r="I11" s="102">
        <v>0.1</v>
      </c>
      <c r="J11" s="108">
        <v>0.18759</v>
      </c>
      <c r="K11" s="108">
        <v>0.18759</v>
      </c>
      <c r="L11" s="103"/>
      <c r="M11" s="114"/>
      <c r="N11" s="103"/>
      <c r="O11" s="444" t="str">
        <f t="shared" si="0"/>
        <v/>
      </c>
      <c r="P11" s="444" t="str">
        <f t="shared" si="10"/>
        <v/>
      </c>
      <c r="Q11" s="103"/>
      <c r="R11" s="111"/>
      <c r="S11" s="720"/>
      <c r="T11" s="108"/>
      <c r="U11" s="721" t="str">
        <f t="shared" si="1"/>
        <v/>
      </c>
      <c r="V11" s="721" t="str">
        <f t="shared" si="2"/>
        <v/>
      </c>
      <c r="W11" s="108"/>
      <c r="X11" s="722"/>
      <c r="Y11" s="114"/>
      <c r="Z11" s="103"/>
      <c r="AA11" s="444" t="str">
        <f t="shared" si="3"/>
        <v/>
      </c>
      <c r="AB11" s="444" t="str">
        <f t="shared" si="11"/>
        <v/>
      </c>
      <c r="AC11" s="103"/>
      <c r="AD11" s="111"/>
      <c r="AE11" s="111">
        <v>6.5</v>
      </c>
      <c r="AF11" s="111">
        <v>6.9</v>
      </c>
      <c r="AG11" s="55"/>
      <c r="AH11" s="68">
        <v>0.1</v>
      </c>
      <c r="AI11" s="56"/>
      <c r="AJ11" s="111"/>
      <c r="AK11" s="56"/>
      <c r="AL11" s="103"/>
      <c r="AM11" s="444" t="str">
        <f t="shared" si="4"/>
        <v/>
      </c>
      <c r="AN11" s="103"/>
      <c r="AO11" s="444" t="str">
        <f t="shared" si="5"/>
        <v/>
      </c>
    </row>
    <row r="12" spans="2:41" ht="21" customHeight="1">
      <c r="B12" s="86"/>
      <c r="C12" s="423" t="str">
        <f t="shared" si="6"/>
        <v>TN0060186</v>
      </c>
      <c r="D12" s="423" t="str">
        <f t="shared" si="7"/>
        <v>External Outfall</v>
      </c>
      <c r="E12" s="422" t="str">
        <f t="shared" si="8"/>
        <v>001</v>
      </c>
      <c r="F12" s="423">
        <f t="shared" si="9"/>
        <v>2024</v>
      </c>
      <c r="G12" s="423" t="s">
        <v>328</v>
      </c>
      <c r="H12" s="424">
        <v>9</v>
      </c>
      <c r="I12" s="106"/>
      <c r="J12" s="109">
        <v>0.20294</v>
      </c>
      <c r="K12" s="109">
        <v>0.20294</v>
      </c>
      <c r="L12" s="104"/>
      <c r="M12" s="115"/>
      <c r="N12" s="104"/>
      <c r="O12" s="444" t="str">
        <f t="shared" si="0"/>
        <v/>
      </c>
      <c r="P12" s="444" t="str">
        <f t="shared" si="10"/>
        <v/>
      </c>
      <c r="Q12" s="104">
        <v>5.3</v>
      </c>
      <c r="R12" s="112">
        <v>12.2</v>
      </c>
      <c r="S12" s="723"/>
      <c r="T12" s="109"/>
      <c r="U12" s="721" t="str">
        <f t="shared" si="1"/>
        <v/>
      </c>
      <c r="V12" s="721" t="str">
        <f t="shared" si="2"/>
        <v/>
      </c>
      <c r="W12" s="109">
        <v>1.1</v>
      </c>
      <c r="X12" s="724">
        <v>2.535</v>
      </c>
      <c r="Y12" s="115"/>
      <c r="Z12" s="104"/>
      <c r="AA12" s="444" t="str">
        <f t="shared" si="3"/>
        <v/>
      </c>
      <c r="AB12" s="444" t="str">
        <f t="shared" si="11"/>
        <v/>
      </c>
      <c r="AC12" s="104">
        <v>7</v>
      </c>
      <c r="AD12" s="112">
        <v>16.1</v>
      </c>
      <c r="AE12" s="112"/>
      <c r="AF12" s="112"/>
      <c r="AG12" s="57"/>
      <c r="AH12" s="69"/>
      <c r="AI12" s="58"/>
      <c r="AJ12" s="112"/>
      <c r="AK12" s="58"/>
      <c r="AL12" s="104"/>
      <c r="AM12" s="444" t="str">
        <f t="shared" si="4"/>
        <v/>
      </c>
      <c r="AN12" s="104"/>
      <c r="AO12" s="444" t="str">
        <f t="shared" si="5"/>
        <v/>
      </c>
    </row>
    <row r="13" spans="2:41" ht="21" customHeight="1">
      <c r="B13" s="86"/>
      <c r="C13" s="423" t="str">
        <f t="shared" si="6"/>
        <v>TN0060186</v>
      </c>
      <c r="D13" s="423" t="str">
        <f t="shared" si="7"/>
        <v>External Outfall</v>
      </c>
      <c r="E13" s="422" t="str">
        <f t="shared" si="8"/>
        <v>001</v>
      </c>
      <c r="F13" s="423">
        <f t="shared" si="9"/>
        <v>2024</v>
      </c>
      <c r="G13" s="423" t="s">
        <v>328</v>
      </c>
      <c r="H13" s="424">
        <v>10</v>
      </c>
      <c r="I13" s="102"/>
      <c r="J13" s="108">
        <v>0.20294</v>
      </c>
      <c r="K13" s="108">
        <v>0.20294</v>
      </c>
      <c r="L13" s="103"/>
      <c r="M13" s="114"/>
      <c r="N13" s="103"/>
      <c r="O13" s="444" t="str">
        <f t="shared" si="0"/>
        <v/>
      </c>
      <c r="P13" s="444" t="str">
        <f t="shared" si="10"/>
        <v/>
      </c>
      <c r="Q13" s="103"/>
      <c r="R13" s="111"/>
      <c r="S13" s="720"/>
      <c r="T13" s="108"/>
      <c r="U13" s="721" t="str">
        <f t="shared" si="1"/>
        <v/>
      </c>
      <c r="V13" s="721" t="str">
        <f t="shared" si="2"/>
        <v/>
      </c>
      <c r="W13" s="108"/>
      <c r="X13" s="722"/>
      <c r="Y13" s="114"/>
      <c r="Z13" s="103"/>
      <c r="AA13" s="444" t="str">
        <f t="shared" si="3"/>
        <v/>
      </c>
      <c r="AB13" s="444" t="str">
        <f t="shared" si="11"/>
        <v/>
      </c>
      <c r="AC13" s="103"/>
      <c r="AD13" s="111"/>
      <c r="AE13" s="111"/>
      <c r="AF13" s="111"/>
      <c r="AG13" s="55"/>
      <c r="AH13" s="68"/>
      <c r="AI13" s="56"/>
      <c r="AJ13" s="111"/>
      <c r="AK13" s="56"/>
      <c r="AL13" s="103"/>
      <c r="AM13" s="444" t="str">
        <f t="shared" si="4"/>
        <v/>
      </c>
      <c r="AN13" s="103"/>
      <c r="AO13" s="444" t="str">
        <f t="shared" si="5"/>
        <v/>
      </c>
    </row>
    <row r="14" spans="2:41" ht="21" customHeight="1">
      <c r="B14" s="86"/>
      <c r="C14" s="423" t="str">
        <f t="shared" si="6"/>
        <v>TN0060186</v>
      </c>
      <c r="D14" s="423" t="str">
        <f t="shared" si="7"/>
        <v>External Outfall</v>
      </c>
      <c r="E14" s="422" t="str">
        <f t="shared" si="8"/>
        <v>001</v>
      </c>
      <c r="F14" s="423">
        <f t="shared" si="9"/>
        <v>2024</v>
      </c>
      <c r="G14" s="423" t="s">
        <v>328</v>
      </c>
      <c r="H14" s="424">
        <v>11</v>
      </c>
      <c r="I14" s="106">
        <v>0.7</v>
      </c>
      <c r="J14" s="109">
        <v>0.20294</v>
      </c>
      <c r="K14" s="109">
        <v>0.20294</v>
      </c>
      <c r="L14" s="104"/>
      <c r="M14" s="72"/>
      <c r="N14" s="73"/>
      <c r="O14" s="444" t="str">
        <f t="shared" si="0"/>
        <v/>
      </c>
      <c r="P14" s="444" t="str">
        <f t="shared" si="10"/>
        <v/>
      </c>
      <c r="Q14" s="104"/>
      <c r="R14" s="112"/>
      <c r="S14" s="725"/>
      <c r="T14" s="726"/>
      <c r="U14" s="721" t="str">
        <f t="shared" si="1"/>
        <v/>
      </c>
      <c r="V14" s="721" t="str">
        <f t="shared" si="2"/>
        <v/>
      </c>
      <c r="W14" s="109"/>
      <c r="X14" s="724"/>
      <c r="Y14" s="72"/>
      <c r="Z14" s="73"/>
      <c r="AA14" s="444" t="str">
        <f t="shared" si="3"/>
        <v/>
      </c>
      <c r="AB14" s="444" t="str">
        <f t="shared" si="11"/>
        <v/>
      </c>
      <c r="AC14" s="104"/>
      <c r="AD14" s="112"/>
      <c r="AE14" s="112">
        <v>8.7</v>
      </c>
      <c r="AF14" s="112">
        <v>6.9</v>
      </c>
      <c r="AG14" s="57"/>
      <c r="AH14" s="69">
        <v>0.1</v>
      </c>
      <c r="AI14" s="58"/>
      <c r="AJ14" s="112"/>
      <c r="AK14" s="58"/>
      <c r="AL14" s="73"/>
      <c r="AM14" s="444" t="str">
        <f t="shared" si="4"/>
        <v/>
      </c>
      <c r="AN14" s="73"/>
      <c r="AO14" s="444" t="str">
        <f t="shared" si="5"/>
        <v/>
      </c>
    </row>
    <row r="15" spans="2:41" ht="21" customHeight="1">
      <c r="B15" s="86"/>
      <c r="C15" s="423" t="str">
        <f t="shared" si="6"/>
        <v>TN0060186</v>
      </c>
      <c r="D15" s="423" t="str">
        <f t="shared" si="7"/>
        <v>External Outfall</v>
      </c>
      <c r="E15" s="422" t="str">
        <f t="shared" si="8"/>
        <v>001</v>
      </c>
      <c r="F15" s="423">
        <f t="shared" si="9"/>
        <v>2024</v>
      </c>
      <c r="G15" s="423" t="s">
        <v>328</v>
      </c>
      <c r="H15" s="424">
        <v>12</v>
      </c>
      <c r="I15" s="102">
        <v>0</v>
      </c>
      <c r="J15" s="108">
        <v>0.14589</v>
      </c>
      <c r="K15" s="108">
        <v>0.14589</v>
      </c>
      <c r="L15" s="103"/>
      <c r="M15" s="114"/>
      <c r="N15" s="103"/>
      <c r="O15" s="444" t="str">
        <f t="shared" si="0"/>
        <v/>
      </c>
      <c r="P15" s="444" t="str">
        <f t="shared" si="10"/>
        <v/>
      </c>
      <c r="Q15" s="103"/>
      <c r="R15" s="111"/>
      <c r="S15" s="720"/>
      <c r="T15" s="108"/>
      <c r="U15" s="721" t="str">
        <f t="shared" si="1"/>
        <v/>
      </c>
      <c r="V15" s="721" t="str">
        <f t="shared" si="2"/>
        <v/>
      </c>
      <c r="W15" s="108"/>
      <c r="X15" s="722"/>
      <c r="Y15" s="114"/>
      <c r="Z15" s="103"/>
      <c r="AA15" s="444" t="str">
        <f t="shared" si="3"/>
        <v/>
      </c>
      <c r="AB15" s="444" t="str">
        <f t="shared" si="11"/>
        <v/>
      </c>
      <c r="AC15" s="103"/>
      <c r="AD15" s="111"/>
      <c r="AE15" s="111">
        <v>7.2</v>
      </c>
      <c r="AF15" s="111">
        <v>6.9</v>
      </c>
      <c r="AG15" s="55"/>
      <c r="AH15" s="68">
        <v>0.1</v>
      </c>
      <c r="AI15" s="56"/>
      <c r="AJ15" s="111">
        <v>4.1</v>
      </c>
      <c r="AK15" s="56"/>
      <c r="AL15" s="103"/>
      <c r="AM15" s="444" t="str">
        <f t="shared" si="4"/>
        <v/>
      </c>
      <c r="AN15" s="103"/>
      <c r="AO15" s="444" t="str">
        <f t="shared" si="5"/>
        <v/>
      </c>
    </row>
    <row r="16" spans="2:41" ht="21" customHeight="1">
      <c r="B16" s="86"/>
      <c r="C16" s="423" t="str">
        <f t="shared" si="6"/>
        <v>TN0060186</v>
      </c>
      <c r="D16" s="423" t="str">
        <f t="shared" si="7"/>
        <v>External Outfall</v>
      </c>
      <c r="E16" s="422" t="str">
        <f t="shared" si="8"/>
        <v>001</v>
      </c>
      <c r="F16" s="423">
        <f t="shared" si="9"/>
        <v>2024</v>
      </c>
      <c r="G16" s="423" t="s">
        <v>328</v>
      </c>
      <c r="H16" s="424">
        <v>13</v>
      </c>
      <c r="I16" s="106">
        <v>0</v>
      </c>
      <c r="J16" s="109">
        <v>0.12704</v>
      </c>
      <c r="K16" s="109">
        <v>0.12704</v>
      </c>
      <c r="L16" s="104"/>
      <c r="M16" s="72"/>
      <c r="N16" s="73"/>
      <c r="O16" s="444" t="str">
        <f t="shared" si="0"/>
        <v/>
      </c>
      <c r="P16" s="444" t="str">
        <f t="shared" si="10"/>
        <v/>
      </c>
      <c r="Q16" s="104"/>
      <c r="R16" s="112"/>
      <c r="S16" s="725"/>
      <c r="T16" s="726"/>
      <c r="U16" s="721" t="str">
        <f t="shared" si="1"/>
        <v/>
      </c>
      <c r="V16" s="721" t="str">
        <f t="shared" si="2"/>
        <v/>
      </c>
      <c r="W16" s="109"/>
      <c r="X16" s="724"/>
      <c r="Y16" s="72"/>
      <c r="Z16" s="73"/>
      <c r="AA16" s="444" t="str">
        <f t="shared" si="3"/>
        <v/>
      </c>
      <c r="AB16" s="444" t="str">
        <f t="shared" si="11"/>
        <v/>
      </c>
      <c r="AC16" s="104"/>
      <c r="AD16" s="112"/>
      <c r="AE16" s="74">
        <v>6.2</v>
      </c>
      <c r="AF16" s="74">
        <v>7</v>
      </c>
      <c r="AG16" s="75"/>
      <c r="AH16" s="33">
        <v>0.1</v>
      </c>
      <c r="AI16" s="76"/>
      <c r="AJ16" s="74">
        <v>224.7</v>
      </c>
      <c r="AK16" s="76"/>
      <c r="AL16" s="73"/>
      <c r="AM16" s="444" t="str">
        <f t="shared" si="4"/>
        <v/>
      </c>
      <c r="AN16" s="73"/>
      <c r="AO16" s="444" t="str">
        <f t="shared" si="5"/>
        <v/>
      </c>
    </row>
    <row r="17" spans="2:41" ht="21" customHeight="1">
      <c r="B17" s="86"/>
      <c r="C17" s="423" t="str">
        <f t="shared" si="6"/>
        <v>TN0060186</v>
      </c>
      <c r="D17" s="423" t="str">
        <f t="shared" si="7"/>
        <v>External Outfall</v>
      </c>
      <c r="E17" s="422" t="str">
        <f t="shared" si="8"/>
        <v>001</v>
      </c>
      <c r="F17" s="423">
        <f t="shared" si="9"/>
        <v>2024</v>
      </c>
      <c r="G17" s="423" t="s">
        <v>328</v>
      </c>
      <c r="H17" s="424">
        <v>14</v>
      </c>
      <c r="I17" s="102">
        <v>0</v>
      </c>
      <c r="J17" s="108">
        <v>0.1448</v>
      </c>
      <c r="K17" s="108">
        <v>0.1448</v>
      </c>
      <c r="L17" s="103"/>
      <c r="M17" s="114">
        <v>84.4</v>
      </c>
      <c r="N17" s="103">
        <v>4.7</v>
      </c>
      <c r="O17" s="444">
        <f t="shared" si="0"/>
        <v>5.6758704</v>
      </c>
      <c r="P17" s="444">
        <f t="shared" si="10"/>
        <v>94.43127962085308</v>
      </c>
      <c r="Q17" s="103"/>
      <c r="R17" s="111"/>
      <c r="S17" s="720">
        <v>29</v>
      </c>
      <c r="T17" s="108">
        <v>0.9</v>
      </c>
      <c r="U17" s="721">
        <f t="shared" si="1"/>
        <v>1.0868688</v>
      </c>
      <c r="V17" s="721">
        <f t="shared" si="2"/>
        <v>96.89655172413794</v>
      </c>
      <c r="W17" s="108"/>
      <c r="X17" s="722"/>
      <c r="Y17" s="114">
        <v>100</v>
      </c>
      <c r="Z17" s="103">
        <v>9</v>
      </c>
      <c r="AA17" s="444">
        <f t="shared" si="3"/>
        <v>10.868688</v>
      </c>
      <c r="AB17" s="444">
        <f t="shared" si="11"/>
        <v>91</v>
      </c>
      <c r="AC17" s="103"/>
      <c r="AD17" s="111"/>
      <c r="AE17" s="111">
        <v>6.1</v>
      </c>
      <c r="AF17" s="111">
        <v>6.8</v>
      </c>
      <c r="AG17" s="55"/>
      <c r="AH17" s="68">
        <v>0.1</v>
      </c>
      <c r="AI17" s="56"/>
      <c r="AJ17" s="111">
        <v>16</v>
      </c>
      <c r="AK17" s="56"/>
      <c r="AL17" s="103"/>
      <c r="AM17" s="444" t="str">
        <f t="shared" si="4"/>
        <v/>
      </c>
      <c r="AN17" s="103"/>
      <c r="AO17" s="444" t="str">
        <f t="shared" si="5"/>
        <v/>
      </c>
    </row>
    <row r="18" spans="2:41" ht="21" customHeight="1">
      <c r="B18" s="86"/>
      <c r="C18" s="423" t="str">
        <f t="shared" si="6"/>
        <v>TN0060186</v>
      </c>
      <c r="D18" s="423" t="str">
        <f t="shared" si="7"/>
        <v>External Outfall</v>
      </c>
      <c r="E18" s="422" t="str">
        <f t="shared" si="8"/>
        <v>001</v>
      </c>
      <c r="F18" s="423">
        <f t="shared" si="9"/>
        <v>2024</v>
      </c>
      <c r="G18" s="423" t="s">
        <v>328</v>
      </c>
      <c r="H18" s="424">
        <v>15</v>
      </c>
      <c r="I18" s="106">
        <v>0.4</v>
      </c>
      <c r="J18" s="109">
        <v>0.0912</v>
      </c>
      <c r="K18" s="109">
        <v>0.0912</v>
      </c>
      <c r="L18" s="104"/>
      <c r="M18" s="115"/>
      <c r="N18" s="104"/>
      <c r="O18" s="444" t="str">
        <f t="shared" si="0"/>
        <v/>
      </c>
      <c r="P18" s="444" t="str">
        <f t="shared" si="10"/>
        <v/>
      </c>
      <c r="Q18" s="104"/>
      <c r="R18" s="112"/>
      <c r="S18" s="723"/>
      <c r="T18" s="109"/>
      <c r="U18" s="721" t="str">
        <f t="shared" si="1"/>
        <v/>
      </c>
      <c r="V18" s="721" t="str">
        <f t="shared" si="2"/>
        <v/>
      </c>
      <c r="W18" s="109"/>
      <c r="X18" s="724"/>
      <c r="Y18" s="115"/>
      <c r="Z18" s="104"/>
      <c r="AA18" s="444" t="str">
        <f t="shared" si="3"/>
        <v/>
      </c>
      <c r="AB18" s="444" t="str">
        <f t="shared" si="11"/>
        <v/>
      </c>
      <c r="AC18" s="104"/>
      <c r="AD18" s="112"/>
      <c r="AE18" s="112">
        <v>6.1</v>
      </c>
      <c r="AF18" s="112">
        <v>6.8</v>
      </c>
      <c r="AG18" s="57"/>
      <c r="AH18" s="69">
        <v>0.1</v>
      </c>
      <c r="AI18" s="58"/>
      <c r="AJ18" s="112"/>
      <c r="AK18" s="58"/>
      <c r="AL18" s="104"/>
      <c r="AM18" s="444" t="str">
        <f t="shared" si="4"/>
        <v/>
      </c>
      <c r="AN18" s="104"/>
      <c r="AO18" s="444" t="str">
        <f t="shared" si="5"/>
        <v/>
      </c>
    </row>
    <row r="19" spans="2:41" ht="21" customHeight="1">
      <c r="B19" s="86"/>
      <c r="C19" s="423" t="str">
        <f t="shared" si="6"/>
        <v>TN0060186</v>
      </c>
      <c r="D19" s="423" t="str">
        <f t="shared" si="7"/>
        <v>External Outfall</v>
      </c>
      <c r="E19" s="422" t="str">
        <f t="shared" si="8"/>
        <v>001</v>
      </c>
      <c r="F19" s="423">
        <f t="shared" si="9"/>
        <v>2024</v>
      </c>
      <c r="G19" s="423" t="s">
        <v>328</v>
      </c>
      <c r="H19" s="424">
        <v>16</v>
      </c>
      <c r="I19" s="102"/>
      <c r="J19" s="108">
        <v>0.13494</v>
      </c>
      <c r="K19" s="108">
        <v>0.13494</v>
      </c>
      <c r="L19" s="103"/>
      <c r="M19" s="114"/>
      <c r="N19" s="103"/>
      <c r="O19" s="444" t="str">
        <f t="shared" si="0"/>
        <v/>
      </c>
      <c r="P19" s="444" t="str">
        <f t="shared" si="10"/>
        <v/>
      </c>
      <c r="Q19" s="103">
        <v>4.7</v>
      </c>
      <c r="R19" s="111">
        <v>5.7</v>
      </c>
      <c r="S19" s="720"/>
      <c r="T19" s="108"/>
      <c r="U19" s="721" t="str">
        <f t="shared" si="1"/>
        <v/>
      </c>
      <c r="V19" s="721" t="str">
        <f t="shared" si="2"/>
        <v/>
      </c>
      <c r="W19" s="108">
        <v>0.9</v>
      </c>
      <c r="X19" s="722">
        <v>1.087</v>
      </c>
      <c r="Y19" s="114"/>
      <c r="Z19" s="103"/>
      <c r="AA19" s="444" t="str">
        <f t="shared" si="3"/>
        <v/>
      </c>
      <c r="AB19" s="444" t="str">
        <f t="shared" si="11"/>
        <v/>
      </c>
      <c r="AC19" s="103">
        <v>9</v>
      </c>
      <c r="AD19" s="111">
        <v>10.9</v>
      </c>
      <c r="AE19" s="111"/>
      <c r="AF19" s="111"/>
      <c r="AG19" s="55"/>
      <c r="AH19" s="68"/>
      <c r="AI19" s="56"/>
      <c r="AJ19" s="111"/>
      <c r="AK19" s="56"/>
      <c r="AL19" s="103"/>
      <c r="AM19" s="444" t="str">
        <f t="shared" si="4"/>
        <v/>
      </c>
      <c r="AN19" s="103"/>
      <c r="AO19" s="444" t="str">
        <f t="shared" si="5"/>
        <v/>
      </c>
    </row>
    <row r="20" spans="2:41" ht="21" customHeight="1">
      <c r="B20" s="86"/>
      <c r="C20" s="423" t="str">
        <f t="shared" si="6"/>
        <v>TN0060186</v>
      </c>
      <c r="D20" s="423" t="str">
        <f t="shared" si="7"/>
        <v>External Outfall</v>
      </c>
      <c r="E20" s="422" t="str">
        <f t="shared" si="8"/>
        <v>001</v>
      </c>
      <c r="F20" s="423">
        <f t="shared" si="9"/>
        <v>2024</v>
      </c>
      <c r="G20" s="423" t="s">
        <v>328</v>
      </c>
      <c r="H20" s="424">
        <v>17</v>
      </c>
      <c r="I20" s="106"/>
      <c r="J20" s="109">
        <v>0.13494</v>
      </c>
      <c r="K20" s="109">
        <v>0.13494</v>
      </c>
      <c r="L20" s="104"/>
      <c r="M20" s="115"/>
      <c r="N20" s="104"/>
      <c r="O20" s="444" t="str">
        <f t="shared" si="0"/>
        <v/>
      </c>
      <c r="P20" s="444" t="str">
        <f t="shared" si="10"/>
        <v/>
      </c>
      <c r="Q20" s="104"/>
      <c r="R20" s="112"/>
      <c r="S20" s="723"/>
      <c r="T20" s="109"/>
      <c r="U20" s="721" t="str">
        <f t="shared" si="1"/>
        <v/>
      </c>
      <c r="V20" s="721" t="str">
        <f t="shared" si="2"/>
        <v/>
      </c>
      <c r="W20" s="109"/>
      <c r="X20" s="724"/>
      <c r="Y20" s="115"/>
      <c r="Z20" s="104"/>
      <c r="AA20" s="444" t="str">
        <f t="shared" si="3"/>
        <v/>
      </c>
      <c r="AB20" s="444" t="str">
        <f t="shared" si="11"/>
        <v/>
      </c>
      <c r="AC20" s="104"/>
      <c r="AD20" s="112"/>
      <c r="AE20" s="112"/>
      <c r="AF20" s="112"/>
      <c r="AG20" s="57"/>
      <c r="AH20" s="69"/>
      <c r="AI20" s="58"/>
      <c r="AJ20" s="112"/>
      <c r="AK20" s="58"/>
      <c r="AL20" s="104"/>
      <c r="AM20" s="444" t="str">
        <f t="shared" si="4"/>
        <v/>
      </c>
      <c r="AN20" s="104"/>
      <c r="AO20" s="444" t="str">
        <f t="shared" si="5"/>
        <v/>
      </c>
    </row>
    <row r="21" spans="2:41" ht="21" customHeight="1">
      <c r="B21" s="86"/>
      <c r="C21" s="423" t="str">
        <f t="shared" si="6"/>
        <v>TN0060186</v>
      </c>
      <c r="D21" s="423" t="str">
        <f t="shared" si="7"/>
        <v>External Outfall</v>
      </c>
      <c r="E21" s="422" t="str">
        <f t="shared" si="8"/>
        <v>001</v>
      </c>
      <c r="F21" s="423">
        <f t="shared" si="9"/>
        <v>2024</v>
      </c>
      <c r="G21" s="423" t="s">
        <v>328</v>
      </c>
      <c r="H21" s="424">
        <v>18</v>
      </c>
      <c r="I21" s="102">
        <v>0</v>
      </c>
      <c r="J21" s="108">
        <v>0.13494</v>
      </c>
      <c r="K21" s="108">
        <v>0.13494</v>
      </c>
      <c r="L21" s="103"/>
      <c r="M21" s="114"/>
      <c r="N21" s="103"/>
      <c r="O21" s="444" t="str">
        <f t="shared" si="0"/>
        <v/>
      </c>
      <c r="P21" s="444" t="str">
        <f t="shared" si="10"/>
        <v/>
      </c>
      <c r="Q21" s="103"/>
      <c r="R21" s="111"/>
      <c r="S21" s="720"/>
      <c r="T21" s="108"/>
      <c r="U21" s="721" t="str">
        <f t="shared" si="1"/>
        <v/>
      </c>
      <c r="V21" s="721" t="str">
        <f t="shared" si="2"/>
        <v/>
      </c>
      <c r="W21" s="108"/>
      <c r="X21" s="722"/>
      <c r="Y21" s="114"/>
      <c r="Z21" s="103"/>
      <c r="AA21" s="444" t="str">
        <f t="shared" si="3"/>
        <v/>
      </c>
      <c r="AB21" s="444" t="str">
        <f t="shared" si="11"/>
        <v/>
      </c>
      <c r="AC21" s="103"/>
      <c r="AD21" s="111"/>
      <c r="AE21" s="111">
        <v>9</v>
      </c>
      <c r="AF21" s="111">
        <v>6.7</v>
      </c>
      <c r="AG21" s="55"/>
      <c r="AH21" s="68">
        <v>0.1</v>
      </c>
      <c r="AI21" s="56"/>
      <c r="AJ21" s="111">
        <v>102.9</v>
      </c>
      <c r="AK21" s="56"/>
      <c r="AL21" s="103"/>
      <c r="AM21" s="444" t="str">
        <f t="shared" si="4"/>
        <v/>
      </c>
      <c r="AN21" s="103"/>
      <c r="AO21" s="444" t="str">
        <f t="shared" si="5"/>
        <v/>
      </c>
    </row>
    <row r="22" spans="2:41" ht="21" customHeight="1">
      <c r="B22" s="86"/>
      <c r="C22" s="423" t="str">
        <f t="shared" si="6"/>
        <v>TN0060186</v>
      </c>
      <c r="D22" s="423" t="str">
        <f t="shared" si="7"/>
        <v>External Outfall</v>
      </c>
      <c r="E22" s="422" t="str">
        <f t="shared" si="8"/>
        <v>001</v>
      </c>
      <c r="F22" s="423">
        <f t="shared" si="9"/>
        <v>2024</v>
      </c>
      <c r="G22" s="423" t="s">
        <v>328</v>
      </c>
      <c r="H22" s="424">
        <v>19</v>
      </c>
      <c r="I22" s="106">
        <v>0</v>
      </c>
      <c r="J22" s="109">
        <v>0.11767</v>
      </c>
      <c r="K22" s="109">
        <v>0.11767</v>
      </c>
      <c r="L22" s="104"/>
      <c r="M22" s="72"/>
      <c r="N22" s="73"/>
      <c r="O22" s="444" t="str">
        <f t="shared" si="0"/>
        <v/>
      </c>
      <c r="P22" s="444" t="str">
        <f t="shared" si="10"/>
        <v/>
      </c>
      <c r="Q22" s="104"/>
      <c r="R22" s="112"/>
      <c r="S22" s="725"/>
      <c r="T22" s="726"/>
      <c r="U22" s="721" t="str">
        <f t="shared" si="1"/>
        <v/>
      </c>
      <c r="V22" s="721" t="str">
        <f t="shared" si="2"/>
        <v/>
      </c>
      <c r="W22" s="109"/>
      <c r="X22" s="724"/>
      <c r="Y22" s="72"/>
      <c r="Z22" s="73"/>
      <c r="AA22" s="444" t="str">
        <f t="shared" si="3"/>
        <v/>
      </c>
      <c r="AB22" s="444" t="str">
        <f t="shared" si="11"/>
        <v/>
      </c>
      <c r="AC22" s="104"/>
      <c r="AD22" s="112"/>
      <c r="AE22" s="112">
        <v>6.7</v>
      </c>
      <c r="AF22" s="112">
        <v>6.8</v>
      </c>
      <c r="AG22" s="57"/>
      <c r="AH22" s="69">
        <v>0.1</v>
      </c>
      <c r="AI22" s="58"/>
      <c r="AJ22" s="112"/>
      <c r="AK22" s="58"/>
      <c r="AL22" s="73"/>
      <c r="AM22" s="444" t="str">
        <f t="shared" si="4"/>
        <v/>
      </c>
      <c r="AN22" s="73"/>
      <c r="AO22" s="444" t="str">
        <f t="shared" si="5"/>
        <v/>
      </c>
    </row>
    <row r="23" spans="2:41" ht="21" customHeight="1">
      <c r="B23" s="86"/>
      <c r="C23" s="423" t="str">
        <f t="shared" si="6"/>
        <v>TN0060186</v>
      </c>
      <c r="D23" s="423" t="str">
        <f t="shared" si="7"/>
        <v>External Outfall</v>
      </c>
      <c r="E23" s="422" t="str">
        <f t="shared" si="8"/>
        <v>001</v>
      </c>
      <c r="F23" s="423">
        <f t="shared" si="9"/>
        <v>2024</v>
      </c>
      <c r="G23" s="423" t="s">
        <v>328</v>
      </c>
      <c r="H23" s="424">
        <v>20</v>
      </c>
      <c r="I23" s="102">
        <v>0</v>
      </c>
      <c r="J23" s="108">
        <v>0.10089</v>
      </c>
      <c r="K23" s="108">
        <v>0.10089</v>
      </c>
      <c r="L23" s="103"/>
      <c r="M23" s="114"/>
      <c r="N23" s="103"/>
      <c r="O23" s="444" t="str">
        <f t="shared" si="0"/>
        <v/>
      </c>
      <c r="P23" s="444" t="str">
        <f t="shared" si="10"/>
        <v/>
      </c>
      <c r="Q23" s="103"/>
      <c r="R23" s="111"/>
      <c r="S23" s="720"/>
      <c r="T23" s="108"/>
      <c r="U23" s="721" t="str">
        <f t="shared" si="1"/>
        <v/>
      </c>
      <c r="V23" s="721" t="str">
        <f t="shared" si="2"/>
        <v/>
      </c>
      <c r="W23" s="108"/>
      <c r="X23" s="722"/>
      <c r="Y23" s="114"/>
      <c r="Z23" s="103"/>
      <c r="AA23" s="444" t="str">
        <f t="shared" si="3"/>
        <v/>
      </c>
      <c r="AB23" s="444" t="str">
        <f t="shared" si="11"/>
        <v/>
      </c>
      <c r="AC23" s="103"/>
      <c r="AD23" s="111"/>
      <c r="AE23" s="111">
        <v>7</v>
      </c>
      <c r="AF23" s="111">
        <v>6.7</v>
      </c>
      <c r="AG23" s="55"/>
      <c r="AH23" s="68">
        <v>0.1</v>
      </c>
      <c r="AI23" s="56"/>
      <c r="AJ23" s="111">
        <v>131.7</v>
      </c>
      <c r="AK23" s="56"/>
      <c r="AL23" s="103"/>
      <c r="AM23" s="444" t="str">
        <f t="shared" si="4"/>
        <v/>
      </c>
      <c r="AN23" s="103"/>
      <c r="AO23" s="444" t="str">
        <f t="shared" si="5"/>
        <v/>
      </c>
    </row>
    <row r="24" spans="2:41" ht="21" customHeight="1">
      <c r="B24" s="86"/>
      <c r="C24" s="423" t="str">
        <f t="shared" si="6"/>
        <v>TN0060186</v>
      </c>
      <c r="D24" s="423" t="str">
        <f t="shared" si="7"/>
        <v>External Outfall</v>
      </c>
      <c r="E24" s="422" t="str">
        <f t="shared" si="8"/>
        <v>001</v>
      </c>
      <c r="F24" s="423">
        <f t="shared" si="9"/>
        <v>2024</v>
      </c>
      <c r="G24" s="423" t="s">
        <v>328</v>
      </c>
      <c r="H24" s="424">
        <v>21</v>
      </c>
      <c r="I24" s="106">
        <v>0</v>
      </c>
      <c r="J24" s="109">
        <v>0.11055</v>
      </c>
      <c r="K24" s="109">
        <v>0.11055</v>
      </c>
      <c r="L24" s="104"/>
      <c r="M24" s="72">
        <v>225</v>
      </c>
      <c r="N24" s="73">
        <v>3.3</v>
      </c>
      <c r="O24" s="444">
        <f t="shared" si="0"/>
        <v>3.0425571</v>
      </c>
      <c r="P24" s="444">
        <f t="shared" si="10"/>
        <v>98.53333333333333</v>
      </c>
      <c r="Q24" s="104"/>
      <c r="R24" s="112"/>
      <c r="S24" s="725">
        <v>44</v>
      </c>
      <c r="T24" s="726">
        <v>0.9</v>
      </c>
      <c r="U24" s="721">
        <f t="shared" si="1"/>
        <v>0.8297883</v>
      </c>
      <c r="V24" s="721">
        <f t="shared" si="2"/>
        <v>97.95454545454545</v>
      </c>
      <c r="W24" s="109"/>
      <c r="X24" s="724"/>
      <c r="Y24" s="72">
        <v>248</v>
      </c>
      <c r="Z24" s="73">
        <v>4.5</v>
      </c>
      <c r="AA24" s="444">
        <f t="shared" si="3"/>
        <v>4.1489415</v>
      </c>
      <c r="AB24" s="444">
        <f t="shared" si="11"/>
        <v>98.18548387096774</v>
      </c>
      <c r="AC24" s="104"/>
      <c r="AD24" s="112"/>
      <c r="AE24" s="112">
        <v>7.2</v>
      </c>
      <c r="AF24" s="112">
        <v>6.8</v>
      </c>
      <c r="AG24" s="57"/>
      <c r="AH24" s="69">
        <v>0.1</v>
      </c>
      <c r="AI24" s="58"/>
      <c r="AJ24" s="112">
        <v>20.7</v>
      </c>
      <c r="AK24" s="58"/>
      <c r="AL24" s="73"/>
      <c r="AM24" s="444" t="str">
        <f t="shared" si="4"/>
        <v/>
      </c>
      <c r="AN24" s="73"/>
      <c r="AO24" s="444" t="str">
        <f t="shared" si="5"/>
        <v/>
      </c>
    </row>
    <row r="25" spans="2:41" ht="21" customHeight="1">
      <c r="B25" s="86"/>
      <c r="C25" s="423" t="str">
        <f t="shared" si="6"/>
        <v>TN0060186</v>
      </c>
      <c r="D25" s="423" t="str">
        <f t="shared" si="7"/>
        <v>External Outfall</v>
      </c>
      <c r="E25" s="422" t="str">
        <f t="shared" si="8"/>
        <v>001</v>
      </c>
      <c r="F25" s="423">
        <f t="shared" si="9"/>
        <v>2024</v>
      </c>
      <c r="G25" s="423" t="s">
        <v>328</v>
      </c>
      <c r="H25" s="424">
        <v>22</v>
      </c>
      <c r="I25" s="102">
        <v>0</v>
      </c>
      <c r="J25" s="108">
        <v>0.10466</v>
      </c>
      <c r="K25" s="108">
        <v>0.10466</v>
      </c>
      <c r="L25" s="103"/>
      <c r="M25" s="114"/>
      <c r="N25" s="103"/>
      <c r="O25" s="444" t="str">
        <f t="shared" si="0"/>
        <v/>
      </c>
      <c r="P25" s="444" t="str">
        <f t="shared" si="10"/>
        <v/>
      </c>
      <c r="Q25" s="103"/>
      <c r="R25" s="111"/>
      <c r="S25" s="720"/>
      <c r="T25" s="108"/>
      <c r="U25" s="721" t="str">
        <f t="shared" si="1"/>
        <v/>
      </c>
      <c r="V25" s="721" t="str">
        <f t="shared" si="2"/>
        <v/>
      </c>
      <c r="W25" s="108"/>
      <c r="X25" s="722"/>
      <c r="Y25" s="114"/>
      <c r="Z25" s="103"/>
      <c r="AA25" s="444" t="str">
        <f t="shared" si="3"/>
        <v/>
      </c>
      <c r="AB25" s="444" t="str">
        <f t="shared" si="11"/>
        <v/>
      </c>
      <c r="AC25" s="103"/>
      <c r="AD25" s="111"/>
      <c r="AE25" s="111">
        <v>7.1</v>
      </c>
      <c r="AF25" s="111">
        <v>6.7</v>
      </c>
      <c r="AG25" s="55"/>
      <c r="AH25" s="68">
        <v>0.1</v>
      </c>
      <c r="AI25" s="56"/>
      <c r="AJ25" s="111"/>
      <c r="AK25" s="56"/>
      <c r="AL25" s="103"/>
      <c r="AM25" s="444" t="str">
        <f t="shared" si="4"/>
        <v/>
      </c>
      <c r="AN25" s="103"/>
      <c r="AO25" s="444" t="str">
        <f t="shared" si="5"/>
        <v/>
      </c>
    </row>
    <row r="26" spans="2:41" ht="21" customHeight="1">
      <c r="B26" s="86"/>
      <c r="C26" s="423" t="str">
        <f t="shared" si="6"/>
        <v>TN0060186</v>
      </c>
      <c r="D26" s="423" t="str">
        <f t="shared" si="7"/>
        <v>External Outfall</v>
      </c>
      <c r="E26" s="422" t="str">
        <f t="shared" si="8"/>
        <v>001</v>
      </c>
      <c r="F26" s="423">
        <f t="shared" si="9"/>
        <v>2024</v>
      </c>
      <c r="G26" s="423" t="s">
        <v>328</v>
      </c>
      <c r="H26" s="424">
        <v>23</v>
      </c>
      <c r="I26" s="106"/>
      <c r="J26" s="109">
        <v>0.11542</v>
      </c>
      <c r="K26" s="109">
        <v>0.11542</v>
      </c>
      <c r="L26" s="104"/>
      <c r="M26" s="115"/>
      <c r="N26" s="104"/>
      <c r="O26" s="444" t="str">
        <f t="shared" si="0"/>
        <v/>
      </c>
      <c r="P26" s="444" t="str">
        <f t="shared" si="10"/>
        <v/>
      </c>
      <c r="Q26" s="104">
        <v>3.3</v>
      </c>
      <c r="R26" s="112">
        <v>3</v>
      </c>
      <c r="S26" s="723"/>
      <c r="T26" s="109"/>
      <c r="U26" s="721" t="str">
        <f t="shared" si="1"/>
        <v/>
      </c>
      <c r="V26" s="721" t="str">
        <f t="shared" si="2"/>
        <v/>
      </c>
      <c r="W26" s="109">
        <v>0.9</v>
      </c>
      <c r="X26" s="724">
        <v>0.83</v>
      </c>
      <c r="Y26" s="115"/>
      <c r="Z26" s="104"/>
      <c r="AA26" s="444" t="str">
        <f t="shared" si="3"/>
        <v/>
      </c>
      <c r="AB26" s="444" t="str">
        <f t="shared" si="11"/>
        <v/>
      </c>
      <c r="AC26" s="104">
        <v>4.5</v>
      </c>
      <c r="AD26" s="112">
        <v>4.1</v>
      </c>
      <c r="AE26" s="112"/>
      <c r="AF26" s="112"/>
      <c r="AG26" s="57"/>
      <c r="AH26" s="69"/>
      <c r="AI26" s="58"/>
      <c r="AJ26" s="112"/>
      <c r="AK26" s="58"/>
      <c r="AL26" s="104"/>
      <c r="AM26" s="444" t="str">
        <f t="shared" si="4"/>
        <v/>
      </c>
      <c r="AN26" s="104"/>
      <c r="AO26" s="444" t="str">
        <f t="shared" si="5"/>
        <v/>
      </c>
    </row>
    <row r="27" spans="2:41" ht="21" customHeight="1">
      <c r="B27" s="86"/>
      <c r="C27" s="423" t="str">
        <f t="shared" si="6"/>
        <v>TN0060186</v>
      </c>
      <c r="D27" s="423" t="str">
        <f t="shared" si="7"/>
        <v>External Outfall</v>
      </c>
      <c r="E27" s="422" t="str">
        <f t="shared" si="8"/>
        <v>001</v>
      </c>
      <c r="F27" s="423">
        <f t="shared" si="9"/>
        <v>2024</v>
      </c>
      <c r="G27" s="423" t="s">
        <v>328</v>
      </c>
      <c r="H27" s="424">
        <v>24</v>
      </c>
      <c r="I27" s="102"/>
      <c r="J27" s="108">
        <v>0.11542</v>
      </c>
      <c r="K27" s="108">
        <v>0.11542</v>
      </c>
      <c r="L27" s="103"/>
      <c r="M27" s="114"/>
      <c r="N27" s="103"/>
      <c r="O27" s="444" t="str">
        <f t="shared" si="0"/>
        <v/>
      </c>
      <c r="P27" s="444" t="str">
        <f t="shared" si="10"/>
        <v/>
      </c>
      <c r="Q27" s="103"/>
      <c r="R27" s="111"/>
      <c r="S27" s="720"/>
      <c r="T27" s="108"/>
      <c r="U27" s="721" t="str">
        <f t="shared" si="1"/>
        <v/>
      </c>
      <c r="V27" s="721" t="str">
        <f t="shared" si="2"/>
        <v/>
      </c>
      <c r="W27" s="108"/>
      <c r="X27" s="722"/>
      <c r="Y27" s="114"/>
      <c r="Z27" s="103"/>
      <c r="AA27" s="444" t="str">
        <f t="shared" si="3"/>
        <v/>
      </c>
      <c r="AB27" s="444" t="str">
        <f t="shared" si="11"/>
        <v/>
      </c>
      <c r="AC27" s="103"/>
      <c r="AD27" s="111"/>
      <c r="AE27" s="111"/>
      <c r="AF27" s="111"/>
      <c r="AG27" s="55"/>
      <c r="AH27" s="68"/>
      <c r="AI27" s="56"/>
      <c r="AJ27" s="111"/>
      <c r="AK27" s="56"/>
      <c r="AL27" s="103"/>
      <c r="AM27" s="444" t="str">
        <f t="shared" si="4"/>
        <v/>
      </c>
      <c r="AN27" s="103"/>
      <c r="AO27" s="444" t="str">
        <f t="shared" si="5"/>
        <v/>
      </c>
    </row>
    <row r="28" spans="2:41" ht="21" customHeight="1">
      <c r="B28" s="86"/>
      <c r="C28" s="423" t="str">
        <f t="shared" si="6"/>
        <v>TN0060186</v>
      </c>
      <c r="D28" s="423" t="str">
        <f t="shared" si="7"/>
        <v>External Outfall</v>
      </c>
      <c r="E28" s="422" t="str">
        <f t="shared" si="8"/>
        <v>001</v>
      </c>
      <c r="F28" s="423">
        <f t="shared" si="9"/>
        <v>2024</v>
      </c>
      <c r="G28" s="423" t="s">
        <v>328</v>
      </c>
      <c r="H28" s="424">
        <v>25</v>
      </c>
      <c r="I28" s="106">
        <v>0.6</v>
      </c>
      <c r="J28" s="109">
        <v>0.11542</v>
      </c>
      <c r="K28" s="109">
        <v>0.11542</v>
      </c>
      <c r="L28" s="104"/>
      <c r="M28" s="72"/>
      <c r="N28" s="73"/>
      <c r="O28" s="444" t="str">
        <f t="shared" si="0"/>
        <v/>
      </c>
      <c r="P28" s="444" t="str">
        <f t="shared" si="10"/>
        <v/>
      </c>
      <c r="Q28" s="104"/>
      <c r="R28" s="112"/>
      <c r="S28" s="725"/>
      <c r="T28" s="726"/>
      <c r="U28" s="721" t="str">
        <f t="shared" si="1"/>
        <v/>
      </c>
      <c r="V28" s="721" t="str">
        <f t="shared" si="2"/>
        <v/>
      </c>
      <c r="W28" s="109"/>
      <c r="X28" s="724"/>
      <c r="Y28" s="72"/>
      <c r="Z28" s="73"/>
      <c r="AA28" s="444" t="str">
        <f t="shared" si="3"/>
        <v/>
      </c>
      <c r="AB28" s="444" t="str">
        <f t="shared" si="11"/>
        <v/>
      </c>
      <c r="AC28" s="104"/>
      <c r="AD28" s="112"/>
      <c r="AE28" s="112">
        <v>7</v>
      </c>
      <c r="AF28" s="112">
        <v>6.7</v>
      </c>
      <c r="AG28" s="57"/>
      <c r="AH28" s="69">
        <v>0.1</v>
      </c>
      <c r="AI28" s="58"/>
      <c r="AJ28" s="112">
        <v>52</v>
      </c>
      <c r="AK28" s="58"/>
      <c r="AL28" s="73"/>
      <c r="AM28" s="444" t="str">
        <f t="shared" si="4"/>
        <v/>
      </c>
      <c r="AN28" s="73"/>
      <c r="AO28" s="444" t="str">
        <f t="shared" si="5"/>
        <v/>
      </c>
    </row>
    <row r="29" spans="2:41" ht="21" customHeight="1">
      <c r="B29" s="86"/>
      <c r="C29" s="423" t="str">
        <f t="shared" si="6"/>
        <v>TN0060186</v>
      </c>
      <c r="D29" s="423" t="str">
        <f t="shared" si="7"/>
        <v>External Outfall</v>
      </c>
      <c r="E29" s="422" t="str">
        <f t="shared" si="8"/>
        <v>001</v>
      </c>
      <c r="F29" s="423">
        <f t="shared" si="9"/>
        <v>2024</v>
      </c>
      <c r="G29" s="423" t="s">
        <v>328</v>
      </c>
      <c r="H29" s="424">
        <v>26</v>
      </c>
      <c r="I29" s="102">
        <v>0.3</v>
      </c>
      <c r="J29" s="108">
        <v>0.09539</v>
      </c>
      <c r="K29" s="108">
        <v>0.09539</v>
      </c>
      <c r="L29" s="103"/>
      <c r="M29" s="114"/>
      <c r="N29" s="103"/>
      <c r="O29" s="444" t="str">
        <f t="shared" si="0"/>
        <v/>
      </c>
      <c r="P29" s="444" t="str">
        <f t="shared" si="10"/>
        <v/>
      </c>
      <c r="Q29" s="103"/>
      <c r="R29" s="111"/>
      <c r="S29" s="720"/>
      <c r="T29" s="108"/>
      <c r="U29" s="721" t="str">
        <f t="shared" si="1"/>
        <v/>
      </c>
      <c r="V29" s="721" t="str">
        <f t="shared" si="2"/>
        <v/>
      </c>
      <c r="W29" s="108"/>
      <c r="X29" s="722"/>
      <c r="Y29" s="114"/>
      <c r="Z29" s="103"/>
      <c r="AA29" s="444" t="str">
        <f t="shared" si="3"/>
        <v/>
      </c>
      <c r="AB29" s="444" t="str">
        <f t="shared" si="11"/>
        <v/>
      </c>
      <c r="AC29" s="103"/>
      <c r="AD29" s="111"/>
      <c r="AE29" s="111">
        <v>6.9</v>
      </c>
      <c r="AF29" s="111">
        <v>6.8</v>
      </c>
      <c r="AG29" s="55"/>
      <c r="AH29" s="68">
        <v>0.1</v>
      </c>
      <c r="AI29" s="56"/>
      <c r="AJ29" s="111">
        <v>1</v>
      </c>
      <c r="AK29" s="56"/>
      <c r="AL29" s="103"/>
      <c r="AM29" s="444" t="str">
        <f t="shared" si="4"/>
        <v/>
      </c>
      <c r="AN29" s="103"/>
      <c r="AO29" s="444" t="str">
        <f t="shared" si="5"/>
        <v/>
      </c>
    </row>
    <row r="30" spans="2:41" ht="21" customHeight="1">
      <c r="B30" s="86"/>
      <c r="C30" s="423" t="str">
        <f t="shared" si="6"/>
        <v>TN0060186</v>
      </c>
      <c r="D30" s="423" t="str">
        <f t="shared" si="7"/>
        <v>External Outfall</v>
      </c>
      <c r="E30" s="422" t="str">
        <f t="shared" si="8"/>
        <v>001</v>
      </c>
      <c r="F30" s="423">
        <f t="shared" si="9"/>
        <v>2024</v>
      </c>
      <c r="G30" s="423" t="s">
        <v>328</v>
      </c>
      <c r="H30" s="424">
        <v>27</v>
      </c>
      <c r="I30" s="106">
        <v>0.6</v>
      </c>
      <c r="J30" s="150">
        <v>0.26896</v>
      </c>
      <c r="K30" s="150">
        <v>0.26896</v>
      </c>
      <c r="L30" s="104"/>
      <c r="M30" s="72"/>
      <c r="N30" s="73"/>
      <c r="O30" s="444" t="str">
        <f t="shared" si="0"/>
        <v/>
      </c>
      <c r="P30" s="444" t="str">
        <f t="shared" si="10"/>
        <v/>
      </c>
      <c r="Q30" s="104"/>
      <c r="R30" s="112"/>
      <c r="S30" s="725"/>
      <c r="T30" s="726"/>
      <c r="U30" s="721" t="str">
        <f t="shared" si="1"/>
        <v/>
      </c>
      <c r="V30" s="721" t="str">
        <f t="shared" si="2"/>
        <v/>
      </c>
      <c r="W30" s="109"/>
      <c r="X30" s="724"/>
      <c r="Y30" s="72"/>
      <c r="Z30" s="73"/>
      <c r="AA30" s="444" t="str">
        <f t="shared" si="3"/>
        <v/>
      </c>
      <c r="AB30" s="444" t="str">
        <f t="shared" si="11"/>
        <v/>
      </c>
      <c r="AC30" s="104"/>
      <c r="AD30" s="112"/>
      <c r="AE30" s="112">
        <v>7.5</v>
      </c>
      <c r="AF30" s="112">
        <v>6.8</v>
      </c>
      <c r="AG30" s="57"/>
      <c r="AH30" s="69">
        <v>0.1</v>
      </c>
      <c r="AI30" s="58"/>
      <c r="AJ30" s="112">
        <v>55.6</v>
      </c>
      <c r="AK30" s="58"/>
      <c r="AL30" s="73"/>
      <c r="AM30" s="444" t="str">
        <f t="shared" si="4"/>
        <v/>
      </c>
      <c r="AN30" s="73"/>
      <c r="AO30" s="444" t="str">
        <f t="shared" si="5"/>
        <v/>
      </c>
    </row>
    <row r="31" spans="2:41" ht="21" customHeight="1">
      <c r="B31" s="86"/>
      <c r="C31" s="423" t="str">
        <f t="shared" si="6"/>
        <v>TN0060186</v>
      </c>
      <c r="D31" s="423" t="str">
        <f t="shared" si="7"/>
        <v>External Outfall</v>
      </c>
      <c r="E31" s="422" t="str">
        <f t="shared" si="8"/>
        <v>001</v>
      </c>
      <c r="F31" s="423">
        <f t="shared" si="9"/>
        <v>2024</v>
      </c>
      <c r="G31" s="423" t="s">
        <v>328</v>
      </c>
      <c r="H31" s="424">
        <v>28</v>
      </c>
      <c r="I31" s="102">
        <v>0</v>
      </c>
      <c r="J31" s="108">
        <v>0.16988</v>
      </c>
      <c r="K31" s="108">
        <v>0.16988</v>
      </c>
      <c r="L31" s="103"/>
      <c r="M31" s="114"/>
      <c r="N31" s="103"/>
      <c r="O31" s="444" t="str">
        <f t="shared" si="0"/>
        <v/>
      </c>
      <c r="P31" s="444" t="str">
        <f t="shared" si="10"/>
        <v/>
      </c>
      <c r="Q31" s="103"/>
      <c r="R31" s="111"/>
      <c r="S31" s="720">
        <v>20</v>
      </c>
      <c r="T31" s="108">
        <v>0.8</v>
      </c>
      <c r="U31" s="721">
        <f t="shared" si="1"/>
        <v>1.1334393600000001</v>
      </c>
      <c r="V31" s="721">
        <f t="shared" si="2"/>
        <v>96</v>
      </c>
      <c r="W31" s="108"/>
      <c r="X31" s="722"/>
      <c r="Y31" s="114">
        <v>76</v>
      </c>
      <c r="Z31" s="103">
        <v>7</v>
      </c>
      <c r="AA31" s="444">
        <f t="shared" si="3"/>
        <v>9.9175944</v>
      </c>
      <c r="AB31" s="444">
        <f t="shared" si="11"/>
        <v>90.78947368421053</v>
      </c>
      <c r="AC31" s="103"/>
      <c r="AD31" s="111"/>
      <c r="AE31" s="111">
        <v>7.1</v>
      </c>
      <c r="AF31" s="111">
        <v>6.8</v>
      </c>
      <c r="AG31" s="55"/>
      <c r="AH31" s="68">
        <v>0.1</v>
      </c>
      <c r="AI31" s="56"/>
      <c r="AJ31" s="111"/>
      <c r="AK31" s="56"/>
      <c r="AL31" s="103"/>
      <c r="AM31" s="444" t="str">
        <f t="shared" si="4"/>
        <v/>
      </c>
      <c r="AN31" s="103"/>
      <c r="AO31" s="444" t="str">
        <f t="shared" si="5"/>
        <v/>
      </c>
    </row>
    <row r="32" spans="2:41" ht="21" customHeight="1">
      <c r="B32" s="86"/>
      <c r="C32" s="423" t="str">
        <f t="shared" si="6"/>
        <v>TN0060186</v>
      </c>
      <c r="D32" s="423" t="str">
        <f t="shared" si="7"/>
        <v>External Outfall</v>
      </c>
      <c r="E32" s="422" t="str">
        <f t="shared" si="8"/>
        <v>001</v>
      </c>
      <c r="F32" s="423">
        <f t="shared" si="9"/>
        <v>2024</v>
      </c>
      <c r="G32" s="423" t="s">
        <v>328</v>
      </c>
      <c r="H32" s="424">
        <v>29</v>
      </c>
      <c r="I32" s="106">
        <v>0</v>
      </c>
      <c r="J32" s="109">
        <v>0.15796</v>
      </c>
      <c r="K32" s="109">
        <v>0.15796</v>
      </c>
      <c r="L32" s="104"/>
      <c r="M32" s="115"/>
      <c r="N32" s="104"/>
      <c r="O32" s="444" t="str">
        <f t="shared" si="0"/>
        <v/>
      </c>
      <c r="P32" s="444" t="str">
        <f>IF(M32&lt;&gt;0,(1-N32/M32)*100,"")</f>
        <v/>
      </c>
      <c r="Q32" s="104"/>
      <c r="R32" s="112"/>
      <c r="S32" s="723"/>
      <c r="T32" s="109"/>
      <c r="U32" s="721" t="str">
        <f t="shared" si="1"/>
        <v/>
      </c>
      <c r="V32" s="721" t="str">
        <f t="shared" si="2"/>
        <v/>
      </c>
      <c r="W32" s="109"/>
      <c r="X32" s="724"/>
      <c r="Y32" s="115"/>
      <c r="Z32" s="104"/>
      <c r="AA32" s="444" t="str">
        <f t="shared" si="3"/>
        <v/>
      </c>
      <c r="AB32" s="444" t="str">
        <f>IF(Y32&lt;&gt;0,(1-Z32/Y32)*100,"")</f>
        <v/>
      </c>
      <c r="AC32" s="104"/>
      <c r="AD32" s="112"/>
      <c r="AE32" s="112">
        <v>7</v>
      </c>
      <c r="AF32" s="112">
        <v>6.9</v>
      </c>
      <c r="AG32" s="57"/>
      <c r="AH32" s="69">
        <v>0.1</v>
      </c>
      <c r="AI32" s="58"/>
      <c r="AJ32" s="112"/>
      <c r="AK32" s="58"/>
      <c r="AL32" s="104"/>
      <c r="AM32" s="444" t="str">
        <f t="shared" si="4"/>
        <v/>
      </c>
      <c r="AN32" s="104"/>
      <c r="AO32" s="444" t="str">
        <f t="shared" si="5"/>
        <v/>
      </c>
    </row>
    <row r="33" spans="2:41" ht="21" customHeight="1">
      <c r="B33" s="86"/>
      <c r="C33" s="423" t="str">
        <f t="shared" si="6"/>
        <v>TN0060186</v>
      </c>
      <c r="D33" s="423" t="str">
        <f t="shared" si="7"/>
        <v>External Outfall</v>
      </c>
      <c r="E33" s="422" t="str">
        <f t="shared" si="8"/>
        <v>001</v>
      </c>
      <c r="F33" s="423">
        <f t="shared" si="9"/>
        <v>2024</v>
      </c>
      <c r="G33" s="423" t="s">
        <v>328</v>
      </c>
      <c r="H33" s="424">
        <v>30</v>
      </c>
      <c r="I33" s="102"/>
      <c r="J33" s="108">
        <v>0.10406</v>
      </c>
      <c r="K33" s="108">
        <v>0.10406</v>
      </c>
      <c r="L33" s="103"/>
      <c r="M33" s="114"/>
      <c r="N33" s="103"/>
      <c r="O33" s="444" t="str">
        <f t="shared" si="0"/>
        <v/>
      </c>
      <c r="P33" s="444" t="str">
        <f t="shared" si="10"/>
        <v/>
      </c>
      <c r="Q33" s="103"/>
      <c r="R33" s="111"/>
      <c r="S33" s="720"/>
      <c r="T33" s="108"/>
      <c r="U33" s="721" t="str">
        <f t="shared" si="1"/>
        <v/>
      </c>
      <c r="V33" s="721" t="str">
        <f t="shared" si="2"/>
        <v/>
      </c>
      <c r="W33" s="108">
        <v>0.8</v>
      </c>
      <c r="X33" s="722">
        <v>1.133</v>
      </c>
      <c r="Y33" s="114"/>
      <c r="Z33" s="103"/>
      <c r="AA33" s="444" t="str">
        <f t="shared" si="3"/>
        <v/>
      </c>
      <c r="AB33" s="444" t="str">
        <f t="shared" si="11"/>
        <v/>
      </c>
      <c r="AC33" s="103">
        <v>7</v>
      </c>
      <c r="AD33" s="111">
        <v>9.9</v>
      </c>
      <c r="AE33" s="111"/>
      <c r="AF33" s="111"/>
      <c r="AG33" s="55"/>
      <c r="AH33" s="68"/>
      <c r="AI33" s="56"/>
      <c r="AJ33" s="111"/>
      <c r="AK33" s="56"/>
      <c r="AL33" s="103"/>
      <c r="AM33" s="444" t="str">
        <f t="shared" si="4"/>
        <v/>
      </c>
      <c r="AN33" s="103"/>
      <c r="AO33" s="444" t="str">
        <f t="shared" si="5"/>
        <v/>
      </c>
    </row>
    <row r="34" spans="2:41" ht="21" customHeight="1" thickBot="1">
      <c r="B34" s="88"/>
      <c r="C34" s="426" t="str">
        <f t="shared" si="6"/>
        <v>TN0060186</v>
      </c>
      <c r="D34" s="426" t="str">
        <f t="shared" si="7"/>
        <v>External Outfall</v>
      </c>
      <c r="E34" s="425" t="str">
        <f t="shared" si="8"/>
        <v>001</v>
      </c>
      <c r="F34" s="426">
        <f t="shared" si="9"/>
        <v>2024</v>
      </c>
      <c r="G34" s="426" t="s">
        <v>328</v>
      </c>
      <c r="H34" s="427">
        <v>31</v>
      </c>
      <c r="I34" s="107"/>
      <c r="J34" s="110">
        <v>0.10406</v>
      </c>
      <c r="K34" s="110">
        <v>0.10406</v>
      </c>
      <c r="L34" s="105"/>
      <c r="M34" s="116"/>
      <c r="N34" s="105"/>
      <c r="O34" s="449" t="str">
        <f t="shared" si="0"/>
        <v/>
      </c>
      <c r="P34" s="449" t="str">
        <f>IF(M34&lt;&gt;0,(1-N34/M34)*100,"")</f>
        <v/>
      </c>
      <c r="Q34" s="105"/>
      <c r="R34" s="113"/>
      <c r="S34" s="727"/>
      <c r="T34" s="110"/>
      <c r="U34" s="728" t="str">
        <f t="shared" si="1"/>
        <v/>
      </c>
      <c r="V34" s="728" t="str">
        <f t="shared" si="2"/>
        <v/>
      </c>
      <c r="W34" s="110"/>
      <c r="X34" s="729"/>
      <c r="Y34" s="116"/>
      <c r="Z34" s="105"/>
      <c r="AA34" s="449" t="str">
        <f t="shared" si="3"/>
        <v/>
      </c>
      <c r="AB34" s="449" t="str">
        <f>IF(Y34&lt;&gt;0,(1-Z34/Y34)*100,"")</f>
        <v/>
      </c>
      <c r="AC34" s="105"/>
      <c r="AD34" s="113"/>
      <c r="AE34" s="113"/>
      <c r="AF34" s="113"/>
      <c r="AG34" s="59"/>
      <c r="AH34" s="70"/>
      <c r="AI34" s="60"/>
      <c r="AJ34" s="113"/>
      <c r="AK34" s="60"/>
      <c r="AL34" s="105"/>
      <c r="AM34" s="449" t="str">
        <f t="shared" si="4"/>
        <v/>
      </c>
      <c r="AN34" s="105"/>
      <c r="AO34" s="449" t="str">
        <f t="shared" si="5"/>
        <v/>
      </c>
    </row>
    <row r="35" spans="2:148" s="6" customFormat="1" ht="21" customHeight="1">
      <c r="B35" s="433"/>
      <c r="C35" s="833" t="s">
        <v>311</v>
      </c>
      <c r="D35" s="834"/>
      <c r="E35" s="834"/>
      <c r="F35" s="21"/>
      <c r="G35" s="22"/>
      <c r="H35" s="117" t="s">
        <v>312</v>
      </c>
      <c r="I35" s="118">
        <f>SUM(I4:I34)</f>
        <v>4.1</v>
      </c>
      <c r="J35" s="119">
        <f>SUM(J4:J34)</f>
        <v>4.406849999999999</v>
      </c>
      <c r="K35" s="119">
        <f>SUM(K4:K34)</f>
        <v>4.406849999999999</v>
      </c>
      <c r="L35" s="121">
        <f>SUM(L4:L34)</f>
        <v>0</v>
      </c>
      <c r="M35" s="124"/>
      <c r="N35" s="122"/>
      <c r="O35" s="121">
        <f>SUM(O4:O34)</f>
        <v>20.93011404</v>
      </c>
      <c r="P35" s="621"/>
      <c r="Q35" s="621"/>
      <c r="R35" s="125"/>
      <c r="S35" s="730"/>
      <c r="T35" s="120"/>
      <c r="U35" s="119">
        <f>SUM(U4:U34)</f>
        <v>5.58459744</v>
      </c>
      <c r="V35" s="731"/>
      <c r="W35" s="731"/>
      <c r="X35" s="732"/>
      <c r="Y35" s="124"/>
      <c r="Z35" s="122"/>
      <c r="AA35" s="121">
        <f>SUM(AA4:AA34)</f>
        <v>41.063866499999996</v>
      </c>
      <c r="AB35" s="621"/>
      <c r="AC35" s="621"/>
      <c r="AD35" s="125"/>
      <c r="AE35" s="123"/>
      <c r="AF35" s="123"/>
      <c r="AG35" s="126"/>
      <c r="AH35" s="127"/>
      <c r="AI35" s="128"/>
      <c r="AJ35" s="127"/>
      <c r="AK35" s="128"/>
      <c r="AL35" s="122"/>
      <c r="AM35" s="121">
        <f>SUM(AM4:AM34)</f>
        <v>0</v>
      </c>
      <c r="AN35" s="122"/>
      <c r="AO35" s="121">
        <f>SUM(AO4:AO34)</f>
        <v>0</v>
      </c>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c r="CG35" s="162"/>
      <c r="CH35" s="162"/>
      <c r="CI35" s="162"/>
      <c r="CJ35" s="162"/>
      <c r="CK35" s="162"/>
      <c r="CL35" s="162"/>
      <c r="CM35" s="162"/>
      <c r="CN35" s="162"/>
      <c r="CO35" s="162"/>
      <c r="CP35" s="162"/>
      <c r="CQ35" s="162"/>
      <c r="CR35" s="162"/>
      <c r="CS35" s="162"/>
      <c r="CT35" s="162"/>
      <c r="CU35" s="162"/>
      <c r="CV35" s="162"/>
      <c r="CW35" s="162"/>
      <c r="CX35" s="162"/>
      <c r="CY35" s="162"/>
      <c r="CZ35" s="162"/>
      <c r="DA35" s="162"/>
      <c r="DB35" s="162"/>
      <c r="DC35" s="162"/>
      <c r="DD35" s="162"/>
      <c r="DE35" s="162"/>
      <c r="DF35" s="162"/>
      <c r="DG35" s="162"/>
      <c r="DH35" s="162"/>
      <c r="DI35" s="162"/>
      <c r="DJ35" s="162"/>
      <c r="DK35" s="162"/>
      <c r="DL35" s="162"/>
      <c r="DM35" s="162"/>
      <c r="DN35" s="162"/>
      <c r="DO35" s="162"/>
      <c r="DP35" s="162"/>
      <c r="DQ35" s="162"/>
      <c r="DR35" s="162"/>
      <c r="DS35" s="162"/>
      <c r="DT35" s="162"/>
      <c r="DU35" s="162"/>
      <c r="DV35" s="162"/>
      <c r="DW35" s="162"/>
      <c r="DX35" s="162"/>
      <c r="DY35" s="162"/>
      <c r="DZ35" s="162"/>
      <c r="EA35" s="162"/>
      <c r="EB35" s="162"/>
      <c r="EC35" s="162"/>
      <c r="ED35" s="162"/>
      <c r="EE35" s="162"/>
      <c r="EF35" s="162"/>
      <c r="EG35" s="162"/>
      <c r="EH35" s="162"/>
      <c r="EI35" s="162"/>
      <c r="EJ35" s="162"/>
      <c r="EK35" s="162"/>
      <c r="EL35" s="162"/>
      <c r="EM35" s="162"/>
      <c r="EN35" s="162"/>
      <c r="EO35" s="162"/>
      <c r="EP35" s="162"/>
      <c r="EQ35" s="162"/>
      <c r="ER35" s="162"/>
    </row>
    <row r="36" spans="2:148" s="6" customFormat="1" ht="21" customHeight="1">
      <c r="B36" s="433"/>
      <c r="C36" s="835"/>
      <c r="D36" s="835"/>
      <c r="E36" s="835"/>
      <c r="F36" s="23"/>
      <c r="G36" s="24"/>
      <c r="H36" s="130" t="s">
        <v>313</v>
      </c>
      <c r="I36" s="131"/>
      <c r="J36" s="132">
        <f>AVERAGE(J4:J34)</f>
        <v>0.1421564516129032</v>
      </c>
      <c r="K36" s="132">
        <f>AVERAGE(K4:K34)</f>
        <v>0.1421564516129032</v>
      </c>
      <c r="L36" s="133"/>
      <c r="M36" s="134">
        <f aca="true" t="shared" si="12" ref="M36:AE36">AVERAGE(M4:M34)</f>
        <v>135.43333333333334</v>
      </c>
      <c r="N36" s="445">
        <f t="shared" si="12"/>
        <v>4.433333333333334</v>
      </c>
      <c r="O36" s="445">
        <f t="shared" si="12"/>
        <v>6.97670468</v>
      </c>
      <c r="P36" s="445">
        <f>(1-N36/M36)*100</f>
        <v>96.7265567314792</v>
      </c>
      <c r="Q36" s="98"/>
      <c r="R36" s="153"/>
      <c r="S36" s="733">
        <f t="shared" si="12"/>
        <v>29.5</v>
      </c>
      <c r="T36" s="132">
        <f t="shared" si="12"/>
        <v>0.925</v>
      </c>
      <c r="U36" s="132">
        <f t="shared" si="12"/>
        <v>1.39614936</v>
      </c>
      <c r="V36" s="132">
        <f>(1-T36/S36)*100</f>
        <v>96.86440677966101</v>
      </c>
      <c r="W36" s="95"/>
      <c r="X36" s="734"/>
      <c r="Y36" s="134">
        <f t="shared" si="12"/>
        <v>133</v>
      </c>
      <c r="Z36" s="445">
        <f t="shared" si="12"/>
        <v>6.875</v>
      </c>
      <c r="AA36" s="445">
        <f t="shared" si="12"/>
        <v>10.265966624999999</v>
      </c>
      <c r="AB36" s="445">
        <f>(1-Z36/Y36)*100</f>
        <v>94.83082706766918</v>
      </c>
      <c r="AC36" s="98"/>
      <c r="AD36" s="153"/>
      <c r="AE36" s="446">
        <f t="shared" si="12"/>
        <v>7.152380952380952</v>
      </c>
      <c r="AF36" s="136"/>
      <c r="AG36" s="133"/>
      <c r="AH36" s="446">
        <f>AVERAGE(AH4:AH34)</f>
        <v>0.10000000000000002</v>
      </c>
      <c r="AI36" s="135"/>
      <c r="AJ36" s="446">
        <f>GEOMEAN(AJ4:AJ34)</f>
        <v>13.028133839971773</v>
      </c>
      <c r="AK36" s="135"/>
      <c r="AL36" s="445" t="e">
        <f>AVERAGE(AL4:AL34)</f>
        <v>#DIV/0!</v>
      </c>
      <c r="AM36" s="445" t="e">
        <f>AVERAGE(AM4:AM34)</f>
        <v>#DIV/0!</v>
      </c>
      <c r="AN36" s="445" t="e">
        <f aca="true" t="shared" si="13" ref="AN36:AO36">AVERAGE(AN4:AN34)</f>
        <v>#DIV/0!</v>
      </c>
      <c r="AO36" s="445" t="e">
        <f t="shared" si="13"/>
        <v>#DIV/0!</v>
      </c>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c r="BV36" s="162"/>
      <c r="BW36" s="162"/>
      <c r="BX36" s="162"/>
      <c r="BY36" s="162"/>
      <c r="BZ36" s="162"/>
      <c r="CA36" s="162"/>
      <c r="CB36" s="162"/>
      <c r="CC36" s="162"/>
      <c r="CD36" s="162"/>
      <c r="CE36" s="162"/>
      <c r="CF36" s="162"/>
      <c r="CG36" s="162"/>
      <c r="CH36" s="162"/>
      <c r="CI36" s="162"/>
      <c r="CJ36" s="162"/>
      <c r="CK36" s="162"/>
      <c r="CL36" s="162"/>
      <c r="CM36" s="162"/>
      <c r="CN36" s="162"/>
      <c r="CO36" s="162"/>
      <c r="CP36" s="162"/>
      <c r="CQ36" s="162"/>
      <c r="CR36" s="162"/>
      <c r="CS36" s="162"/>
      <c r="CT36" s="162"/>
      <c r="CU36" s="162"/>
      <c r="CV36" s="162"/>
      <c r="CW36" s="162"/>
      <c r="CX36" s="162"/>
      <c r="CY36" s="162"/>
      <c r="CZ36" s="162"/>
      <c r="DA36" s="162"/>
      <c r="DB36" s="162"/>
      <c r="DC36" s="162"/>
      <c r="DD36" s="162"/>
      <c r="DE36" s="162"/>
      <c r="DF36" s="162"/>
      <c r="DG36" s="162"/>
      <c r="DH36" s="162"/>
      <c r="DI36" s="162"/>
      <c r="DJ36" s="162"/>
      <c r="DK36" s="162"/>
      <c r="DL36" s="162"/>
      <c r="DM36" s="162"/>
      <c r="DN36" s="162"/>
      <c r="DO36" s="162"/>
      <c r="DP36" s="162"/>
      <c r="DQ36" s="162"/>
      <c r="DR36" s="162"/>
      <c r="DS36" s="162"/>
      <c r="DT36" s="162"/>
      <c r="DU36" s="162"/>
      <c r="DV36" s="162"/>
      <c r="DW36" s="162"/>
      <c r="DX36" s="162"/>
      <c r="DY36" s="162"/>
      <c r="DZ36" s="162"/>
      <c r="EA36" s="162"/>
      <c r="EB36" s="162"/>
      <c r="EC36" s="162"/>
      <c r="ED36" s="162"/>
      <c r="EE36" s="162"/>
      <c r="EF36" s="162"/>
      <c r="EG36" s="162"/>
      <c r="EH36" s="162"/>
      <c r="EI36" s="162"/>
      <c r="EJ36" s="162"/>
      <c r="EK36" s="162"/>
      <c r="EL36" s="162"/>
      <c r="EM36" s="162"/>
      <c r="EN36" s="162"/>
      <c r="EO36" s="162"/>
      <c r="EP36" s="162"/>
      <c r="EQ36" s="162"/>
      <c r="ER36" s="162"/>
    </row>
    <row r="37" spans="2:148" s="6" customFormat="1" ht="21" customHeight="1">
      <c r="B37" s="433"/>
      <c r="C37" s="835"/>
      <c r="D37" s="835"/>
      <c r="E37" s="835"/>
      <c r="F37" s="23"/>
      <c r="G37" s="24"/>
      <c r="H37" s="130" t="s">
        <v>314</v>
      </c>
      <c r="I37" s="138">
        <f aca="true" t="shared" si="14" ref="I37:AF37">MAX(I4:I34)</f>
        <v>0.7</v>
      </c>
      <c r="J37" s="132">
        <f t="shared" si="14"/>
        <v>0.27627</v>
      </c>
      <c r="K37" s="132">
        <f t="shared" si="14"/>
        <v>0.27627</v>
      </c>
      <c r="L37" s="445">
        <f t="shared" si="14"/>
        <v>0</v>
      </c>
      <c r="M37" s="134">
        <f t="shared" si="14"/>
        <v>225</v>
      </c>
      <c r="N37" s="445">
        <f>MAX(N4:N34)</f>
        <v>5.3</v>
      </c>
      <c r="O37" s="445">
        <f>MAX(O4:O34)</f>
        <v>12.21168654</v>
      </c>
      <c r="P37" s="445">
        <f>MAX(P4:P34)</f>
        <v>98.53333333333333</v>
      </c>
      <c r="Q37" s="445">
        <f>MAX(Q4:Q34)</f>
        <v>5.3</v>
      </c>
      <c r="R37" s="446">
        <f>MAX(R4:R34)</f>
        <v>12.2</v>
      </c>
      <c r="S37" s="733">
        <f t="shared" si="14"/>
        <v>44</v>
      </c>
      <c r="T37" s="132">
        <f>MAX(T4:T34)</f>
        <v>1.1</v>
      </c>
      <c r="U37" s="132">
        <f>MAX(U4:U34)</f>
        <v>2.5345009800000002</v>
      </c>
      <c r="V37" s="132">
        <f>MAX(V4:V34)</f>
        <v>97.95454545454545</v>
      </c>
      <c r="W37" s="132">
        <f>MAX(W4:W34)</f>
        <v>1.1</v>
      </c>
      <c r="X37" s="735">
        <f>MAX(X4:X34)</f>
        <v>2.535</v>
      </c>
      <c r="Y37" s="134">
        <f t="shared" si="14"/>
        <v>248</v>
      </c>
      <c r="Z37" s="445">
        <f t="shared" si="14"/>
        <v>9</v>
      </c>
      <c r="AA37" s="445">
        <f t="shared" si="14"/>
        <v>16.1286426</v>
      </c>
      <c r="AB37" s="445">
        <f t="shared" si="14"/>
        <v>98.18548387096774</v>
      </c>
      <c r="AC37" s="445">
        <f t="shared" si="14"/>
        <v>9</v>
      </c>
      <c r="AD37" s="446">
        <f t="shared" si="14"/>
        <v>16.1</v>
      </c>
      <c r="AE37" s="446">
        <f t="shared" si="14"/>
        <v>9</v>
      </c>
      <c r="AF37" s="446">
        <f t="shared" si="14"/>
        <v>7</v>
      </c>
      <c r="AG37" s="133"/>
      <c r="AH37" s="446">
        <f>MAX(AH4:AH34)</f>
        <v>0.1</v>
      </c>
      <c r="AI37" s="135"/>
      <c r="AJ37" s="446">
        <f>MAX(AJ4:AJ34)</f>
        <v>224.7</v>
      </c>
      <c r="AK37" s="135"/>
      <c r="AL37" s="445">
        <f aca="true" t="shared" si="15" ref="AL37:AO37">MAX(AL4:AL34)</f>
        <v>0</v>
      </c>
      <c r="AM37" s="445">
        <f t="shared" si="15"/>
        <v>0</v>
      </c>
      <c r="AN37" s="445">
        <f t="shared" si="15"/>
        <v>0</v>
      </c>
      <c r="AO37" s="445">
        <f t="shared" si="15"/>
        <v>0</v>
      </c>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c r="CD37" s="162"/>
      <c r="CE37" s="162"/>
      <c r="CF37" s="162"/>
      <c r="CG37" s="162"/>
      <c r="CH37" s="162"/>
      <c r="CI37" s="162"/>
      <c r="CJ37" s="162"/>
      <c r="CK37" s="162"/>
      <c r="CL37" s="162"/>
      <c r="CM37" s="162"/>
      <c r="CN37" s="162"/>
      <c r="CO37" s="162"/>
      <c r="CP37" s="162"/>
      <c r="CQ37" s="162"/>
      <c r="CR37" s="162"/>
      <c r="CS37" s="162"/>
      <c r="CT37" s="162"/>
      <c r="CU37" s="162"/>
      <c r="CV37" s="162"/>
      <c r="CW37" s="162"/>
      <c r="CX37" s="162"/>
      <c r="CY37" s="162"/>
      <c r="CZ37" s="162"/>
      <c r="DA37" s="162"/>
      <c r="DB37" s="162"/>
      <c r="DC37" s="162"/>
      <c r="DD37" s="162"/>
      <c r="DE37" s="162"/>
      <c r="DF37" s="162"/>
      <c r="DG37" s="162"/>
      <c r="DH37" s="162"/>
      <c r="DI37" s="162"/>
      <c r="DJ37" s="162"/>
      <c r="DK37" s="162"/>
      <c r="DL37" s="162"/>
      <c r="DM37" s="162"/>
      <c r="DN37" s="162"/>
      <c r="DO37" s="162"/>
      <c r="DP37" s="162"/>
      <c r="DQ37" s="162"/>
      <c r="DR37" s="162"/>
      <c r="DS37" s="162"/>
      <c r="DT37" s="162"/>
      <c r="DU37" s="162"/>
      <c r="DV37" s="162"/>
      <c r="DW37" s="162"/>
      <c r="DX37" s="162"/>
      <c r="DY37" s="162"/>
      <c r="DZ37" s="162"/>
      <c r="EA37" s="162"/>
      <c r="EB37" s="162"/>
      <c r="EC37" s="162"/>
      <c r="ED37" s="162"/>
      <c r="EE37" s="162"/>
      <c r="EF37" s="162"/>
      <c r="EG37" s="162"/>
      <c r="EH37" s="162"/>
      <c r="EI37" s="162"/>
      <c r="EJ37" s="162"/>
      <c r="EK37" s="162"/>
      <c r="EL37" s="162"/>
      <c r="EM37" s="162"/>
      <c r="EN37" s="162"/>
      <c r="EO37" s="162"/>
      <c r="EP37" s="162"/>
      <c r="EQ37" s="162"/>
      <c r="ER37" s="162"/>
    </row>
    <row r="38" spans="2:148" s="6" customFormat="1" ht="21" customHeight="1" thickBot="1">
      <c r="B38" s="433"/>
      <c r="C38" s="835"/>
      <c r="D38" s="835"/>
      <c r="E38" s="835"/>
      <c r="F38" s="23"/>
      <c r="G38" s="24"/>
      <c r="H38" s="139" t="s">
        <v>315</v>
      </c>
      <c r="I38" s="402"/>
      <c r="J38" s="403">
        <f>MIN(J4:J34)</f>
        <v>0.0912</v>
      </c>
      <c r="K38" s="403">
        <f>MIN(K4:K34)</f>
        <v>0.0912</v>
      </c>
      <c r="L38" s="140"/>
      <c r="M38" s="144">
        <f aca="true" t="shared" si="16" ref="M38:AF38">MIN(M4:M34)</f>
        <v>84.4</v>
      </c>
      <c r="N38" s="141">
        <f t="shared" si="16"/>
        <v>3.3</v>
      </c>
      <c r="O38" s="141">
        <f t="shared" si="16"/>
        <v>3.0425571</v>
      </c>
      <c r="P38" s="623">
        <f t="shared" si="16"/>
        <v>94.43127962085308</v>
      </c>
      <c r="Q38" s="98"/>
      <c r="R38" s="153"/>
      <c r="S38" s="736">
        <f t="shared" si="16"/>
        <v>20</v>
      </c>
      <c r="T38" s="403">
        <f t="shared" si="16"/>
        <v>0.8</v>
      </c>
      <c r="U38" s="403">
        <f t="shared" si="16"/>
        <v>0.8297883</v>
      </c>
      <c r="V38" s="737">
        <f t="shared" si="16"/>
        <v>95.6</v>
      </c>
      <c r="W38" s="95"/>
      <c r="X38" s="734"/>
      <c r="Y38" s="144">
        <f t="shared" si="16"/>
        <v>76</v>
      </c>
      <c r="Z38" s="141">
        <f t="shared" si="16"/>
        <v>4.5</v>
      </c>
      <c r="AA38" s="141">
        <f t="shared" si="16"/>
        <v>4.1489415</v>
      </c>
      <c r="AB38" s="623">
        <f t="shared" si="16"/>
        <v>90.78947368421053</v>
      </c>
      <c r="AC38" s="98"/>
      <c r="AD38" s="153"/>
      <c r="AE38" s="142">
        <f t="shared" si="16"/>
        <v>6.1</v>
      </c>
      <c r="AF38" s="142">
        <f t="shared" si="16"/>
        <v>6.7</v>
      </c>
      <c r="AG38" s="140"/>
      <c r="AH38" s="142">
        <f>MIN(AH4:AH34)</f>
        <v>0.1</v>
      </c>
      <c r="AI38" s="404"/>
      <c r="AJ38" s="142">
        <f>MIN(AJ5:AJ35)</f>
        <v>1</v>
      </c>
      <c r="AK38" s="404"/>
      <c r="AL38" s="141">
        <f aca="true" t="shared" si="17" ref="AL38:AO38">MIN(AL4:AL34)</f>
        <v>0</v>
      </c>
      <c r="AM38" s="141">
        <f t="shared" si="17"/>
        <v>0</v>
      </c>
      <c r="AN38" s="141">
        <f t="shared" si="17"/>
        <v>0</v>
      </c>
      <c r="AO38" s="141">
        <f t="shared" si="17"/>
        <v>0</v>
      </c>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c r="CJ38" s="162"/>
      <c r="CK38" s="162"/>
      <c r="CL38" s="162"/>
      <c r="CM38" s="162"/>
      <c r="CN38" s="162"/>
      <c r="CO38" s="162"/>
      <c r="CP38" s="162"/>
      <c r="CQ38" s="162"/>
      <c r="CR38" s="162"/>
      <c r="CS38" s="162"/>
      <c r="CT38" s="162"/>
      <c r="CU38" s="162"/>
      <c r="CV38" s="162"/>
      <c r="CW38" s="162"/>
      <c r="CX38" s="162"/>
      <c r="CY38" s="162"/>
      <c r="CZ38" s="162"/>
      <c r="DA38" s="162"/>
      <c r="DB38" s="162"/>
      <c r="DC38" s="162"/>
      <c r="DD38" s="162"/>
      <c r="DE38" s="162"/>
      <c r="DF38" s="162"/>
      <c r="DG38" s="162"/>
      <c r="DH38" s="162"/>
      <c r="DI38" s="162"/>
      <c r="DJ38" s="162"/>
      <c r="DK38" s="162"/>
      <c r="DL38" s="162"/>
      <c r="DM38" s="162"/>
      <c r="DN38" s="162"/>
      <c r="DO38" s="162"/>
      <c r="DP38" s="162"/>
      <c r="DQ38" s="162"/>
      <c r="DR38" s="162"/>
      <c r="DS38" s="162"/>
      <c r="DT38" s="162"/>
      <c r="DU38" s="162"/>
      <c r="DV38" s="162"/>
      <c r="DW38" s="162"/>
      <c r="DX38" s="162"/>
      <c r="DY38" s="162"/>
      <c r="DZ38" s="162"/>
      <c r="EA38" s="162"/>
      <c r="EB38" s="162"/>
      <c r="EC38" s="162"/>
      <c r="ED38" s="162"/>
      <c r="EE38" s="162"/>
      <c r="EF38" s="162"/>
      <c r="EG38" s="162"/>
      <c r="EH38" s="162"/>
      <c r="EI38" s="162"/>
      <c r="EJ38" s="162"/>
      <c r="EK38" s="162"/>
      <c r="EL38" s="162"/>
      <c r="EM38" s="162"/>
      <c r="EN38" s="162"/>
      <c r="EO38" s="162"/>
      <c r="EP38" s="162"/>
      <c r="EQ38" s="162"/>
      <c r="ER38" s="162"/>
    </row>
    <row r="39" spans="2:148" s="6" customFormat="1" ht="21" customHeight="1">
      <c r="B39" s="433"/>
      <c r="C39" s="835"/>
      <c r="D39" s="835"/>
      <c r="E39" s="835"/>
      <c r="F39" s="837" t="s">
        <v>316</v>
      </c>
      <c r="G39" s="838"/>
      <c r="H39" s="839"/>
      <c r="I39" s="405"/>
      <c r="J39" s="90"/>
      <c r="K39" s="91"/>
      <c r="L39" s="92"/>
      <c r="M39" s="93"/>
      <c r="N39" s="35">
        <f>'Permit Limits'!R11</f>
        <v>46</v>
      </c>
      <c r="O39" s="35">
        <f>'Permit Limits'!S11</f>
        <v>9999</v>
      </c>
      <c r="P39" s="436"/>
      <c r="Q39" s="407"/>
      <c r="R39" s="406"/>
      <c r="S39" s="738"/>
      <c r="T39" s="739">
        <f>'Permit Limits'!AD11</f>
        <v>5</v>
      </c>
      <c r="U39" s="739">
        <f>'Permit Limits'!AE11</f>
        <v>9999</v>
      </c>
      <c r="V39" s="740"/>
      <c r="W39" s="740"/>
      <c r="X39" s="741"/>
      <c r="Y39" s="93"/>
      <c r="Z39" s="35">
        <f>'Permit Limits'!AJ11</f>
        <v>45</v>
      </c>
      <c r="AA39" s="35">
        <f>'Permit Limits'!AK11</f>
        <v>9999</v>
      </c>
      <c r="AB39" s="408"/>
      <c r="AC39" s="407"/>
      <c r="AD39" s="406"/>
      <c r="AE39" s="437"/>
      <c r="AF39" s="35">
        <f>'Permit Limits'!AR11</f>
        <v>9</v>
      </c>
      <c r="AG39" s="37"/>
      <c r="AH39" s="35">
        <f>'Permit Limits'!AU11</f>
        <v>1</v>
      </c>
      <c r="AI39" s="93"/>
      <c r="AJ39" s="36">
        <f>'Permit Limits'!AW11</f>
        <v>941</v>
      </c>
      <c r="AK39" s="93"/>
      <c r="AL39" s="35">
        <f>'Permit Limits'!BL11</f>
        <v>9999</v>
      </c>
      <c r="AM39" s="35">
        <f>'Permit Limits'!BM11</f>
        <v>9999</v>
      </c>
      <c r="AN39" s="35">
        <f>'Permit Limits'!BQ11</f>
        <v>9999</v>
      </c>
      <c r="AO39" s="35">
        <f>'Permit Limits'!BR11</f>
        <v>9999</v>
      </c>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c r="BY39" s="162"/>
      <c r="BZ39" s="162"/>
      <c r="CA39" s="162"/>
      <c r="CB39" s="162"/>
      <c r="CC39" s="162"/>
      <c r="CD39" s="162"/>
      <c r="CE39" s="162"/>
      <c r="CF39" s="162"/>
      <c r="CG39" s="162"/>
      <c r="CH39" s="162"/>
      <c r="CI39" s="162"/>
      <c r="CJ39" s="162"/>
      <c r="CK39" s="162"/>
      <c r="CL39" s="162"/>
      <c r="CM39" s="162"/>
      <c r="CN39" s="162"/>
      <c r="CO39" s="162"/>
      <c r="CP39" s="162"/>
      <c r="CQ39" s="162"/>
      <c r="CR39" s="162"/>
      <c r="CS39" s="162"/>
      <c r="CT39" s="162"/>
      <c r="CU39" s="162"/>
      <c r="CV39" s="162"/>
      <c r="CW39" s="162"/>
      <c r="CX39" s="162"/>
      <c r="CY39" s="162"/>
      <c r="CZ39" s="162"/>
      <c r="DA39" s="162"/>
      <c r="DB39" s="162"/>
      <c r="DC39" s="162"/>
      <c r="DD39" s="162"/>
      <c r="DE39" s="162"/>
      <c r="DF39" s="162"/>
      <c r="DG39" s="162"/>
      <c r="DH39" s="162"/>
      <c r="DI39" s="162"/>
      <c r="DJ39" s="162"/>
      <c r="DK39" s="162"/>
      <c r="DL39" s="162"/>
      <c r="DM39" s="162"/>
      <c r="DN39" s="162"/>
      <c r="DO39" s="162"/>
      <c r="DP39" s="162"/>
      <c r="DQ39" s="162"/>
      <c r="DR39" s="162"/>
      <c r="DS39" s="162"/>
      <c r="DT39" s="162"/>
      <c r="DU39" s="162"/>
      <c r="DV39" s="162"/>
      <c r="DW39" s="162"/>
      <c r="DX39" s="162"/>
      <c r="DY39" s="162"/>
      <c r="DZ39" s="162"/>
      <c r="EA39" s="162"/>
      <c r="EB39" s="162"/>
      <c r="EC39" s="162"/>
      <c r="ED39" s="162"/>
      <c r="EE39" s="162"/>
      <c r="EF39" s="162"/>
      <c r="EG39" s="162"/>
      <c r="EH39" s="162"/>
      <c r="EI39" s="162"/>
      <c r="EJ39" s="162"/>
      <c r="EK39" s="162"/>
      <c r="EL39" s="162"/>
      <c r="EM39" s="162"/>
      <c r="EN39" s="162"/>
      <c r="EO39" s="162"/>
      <c r="EP39" s="162"/>
      <c r="EQ39" s="162"/>
      <c r="ER39" s="162"/>
    </row>
    <row r="40" spans="2:148" s="6" customFormat="1" ht="21" customHeight="1">
      <c r="B40" s="433"/>
      <c r="C40" s="835"/>
      <c r="D40" s="835"/>
      <c r="E40" s="835"/>
      <c r="F40" s="840" t="s">
        <v>317</v>
      </c>
      <c r="G40" s="841"/>
      <c r="H40" s="842"/>
      <c r="I40" s="94"/>
      <c r="J40" s="95"/>
      <c r="K40" s="96"/>
      <c r="L40" s="97"/>
      <c r="M40" s="99"/>
      <c r="N40" s="39"/>
      <c r="O40" s="39"/>
      <c r="P40" s="439">
        <f>'Permit Limits'!T12</f>
        <v>40</v>
      </c>
      <c r="Q40" s="98"/>
      <c r="R40" s="153"/>
      <c r="S40" s="742"/>
      <c r="T40" s="743"/>
      <c r="U40" s="743"/>
      <c r="V40" s="744">
        <f>'Permit Limits'!AF12</f>
        <v>40</v>
      </c>
      <c r="W40" s="95"/>
      <c r="X40" s="734"/>
      <c r="Y40" s="99"/>
      <c r="Z40" s="39"/>
      <c r="AA40" s="39"/>
      <c r="AB40" s="439">
        <f>'Permit Limits'!AL12</f>
        <v>40</v>
      </c>
      <c r="AC40" s="98"/>
      <c r="AD40" s="153"/>
      <c r="AE40" s="38">
        <f>'Permit Limits'!AP12</f>
        <v>6</v>
      </c>
      <c r="AF40" s="38">
        <f>'Permit Limits'!AR12</f>
        <v>6</v>
      </c>
      <c r="AG40" s="39"/>
      <c r="AH40" s="154"/>
      <c r="AI40" s="99"/>
      <c r="AJ40" s="154"/>
      <c r="AK40" s="99"/>
      <c r="AL40" s="39"/>
      <c r="AM40" s="39"/>
      <c r="AN40" s="39"/>
      <c r="AO40" s="39"/>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2"/>
      <c r="CJ40" s="162"/>
      <c r="CK40" s="162"/>
      <c r="CL40" s="162"/>
      <c r="CM40" s="162"/>
      <c r="CN40" s="162"/>
      <c r="CO40" s="162"/>
      <c r="CP40" s="162"/>
      <c r="CQ40" s="162"/>
      <c r="CR40" s="162"/>
      <c r="CS40" s="162"/>
      <c r="CT40" s="162"/>
      <c r="CU40" s="162"/>
      <c r="CV40" s="162"/>
      <c r="CW40" s="162"/>
      <c r="CX40" s="162"/>
      <c r="CY40" s="162"/>
      <c r="CZ40" s="162"/>
      <c r="DA40" s="162"/>
      <c r="DB40" s="162"/>
      <c r="DC40" s="162"/>
      <c r="DD40" s="162"/>
      <c r="DE40" s="162"/>
      <c r="DF40" s="162"/>
      <c r="DG40" s="162"/>
      <c r="DH40" s="162"/>
      <c r="DI40" s="162"/>
      <c r="DJ40" s="162"/>
      <c r="DK40" s="162"/>
      <c r="DL40" s="162"/>
      <c r="DM40" s="162"/>
      <c r="DN40" s="162"/>
      <c r="DO40" s="162"/>
      <c r="DP40" s="162"/>
      <c r="DQ40" s="162"/>
      <c r="DR40" s="162"/>
      <c r="DS40" s="162"/>
      <c r="DT40" s="162"/>
      <c r="DU40" s="162"/>
      <c r="DV40" s="162"/>
      <c r="DW40" s="162"/>
      <c r="DX40" s="162"/>
      <c r="DY40" s="162"/>
      <c r="DZ40" s="162"/>
      <c r="EA40" s="162"/>
      <c r="EB40" s="162"/>
      <c r="EC40" s="162"/>
      <c r="ED40" s="162"/>
      <c r="EE40" s="162"/>
      <c r="EF40" s="162"/>
      <c r="EG40" s="162"/>
      <c r="EH40" s="162"/>
      <c r="EI40" s="162"/>
      <c r="EJ40" s="162"/>
      <c r="EK40" s="162"/>
      <c r="EL40" s="162"/>
      <c r="EM40" s="162"/>
      <c r="EN40" s="162"/>
      <c r="EO40" s="162"/>
      <c r="EP40" s="162"/>
      <c r="EQ40" s="162"/>
      <c r="ER40" s="162"/>
    </row>
    <row r="41" spans="2:148" s="6" customFormat="1" ht="21" customHeight="1" thickBot="1">
      <c r="B41" s="433"/>
      <c r="C41" s="835"/>
      <c r="D41" s="835"/>
      <c r="E41" s="835"/>
      <c r="F41" s="843" t="s">
        <v>318</v>
      </c>
      <c r="G41" s="844"/>
      <c r="H41" s="845"/>
      <c r="I41" s="410"/>
      <c r="J41" s="40"/>
      <c r="K41" s="40"/>
      <c r="L41" s="89"/>
      <c r="M41" s="101"/>
      <c r="N41" s="447">
        <f>'Permit Limits'!R13</f>
        <v>23</v>
      </c>
      <c r="O41" s="447">
        <f>'Permit Limits'!S13</f>
        <v>38</v>
      </c>
      <c r="P41" s="447">
        <f>'Permit Limits'!T13</f>
        <v>85</v>
      </c>
      <c r="Q41" s="457">
        <f>'Permit Limits'!U13</f>
        <v>34.5</v>
      </c>
      <c r="R41" s="296">
        <f>'Permit Limits'!V13</f>
        <v>55</v>
      </c>
      <c r="S41" s="745"/>
      <c r="T41" s="746">
        <f>'Permit Limits'!AD13</f>
        <v>2.4</v>
      </c>
      <c r="U41" s="746">
        <f>'Permit Limits'!AE13</f>
        <v>4</v>
      </c>
      <c r="V41" s="746">
        <f>'Permit Limits'!AF13</f>
        <v>85</v>
      </c>
      <c r="W41" s="746">
        <f>'Permit Limits'!AG13</f>
        <v>3.75</v>
      </c>
      <c r="X41" s="747">
        <f>'Permit Limits'!AH13</f>
        <v>6</v>
      </c>
      <c r="Y41" s="101"/>
      <c r="Z41" s="447">
        <f>'Permit Limits'!AJ13</f>
        <v>30</v>
      </c>
      <c r="AA41" s="447">
        <f>'Permit Limits'!AK13</f>
        <v>50</v>
      </c>
      <c r="AB41" s="447">
        <f>'Permit Limits'!AL13</f>
        <v>85</v>
      </c>
      <c r="AC41" s="457">
        <f>'Permit Limits'!AM13</f>
        <v>40</v>
      </c>
      <c r="AD41" s="296">
        <f>'Permit Limits'!AN13</f>
        <v>67</v>
      </c>
      <c r="AE41" s="443">
        <f>'Permit Limits'!AP13</f>
        <v>0</v>
      </c>
      <c r="AF41" s="77"/>
      <c r="AG41" s="89"/>
      <c r="AH41" s="77"/>
      <c r="AI41" s="101"/>
      <c r="AJ41" s="443">
        <f>'Permit Limits'!AW13</f>
        <v>126</v>
      </c>
      <c r="AK41" s="101"/>
      <c r="AL41" s="447">
        <f>'Permit Limits'!BL13</f>
        <v>9999</v>
      </c>
      <c r="AM41" s="447">
        <f>'Permit Limits'!BM13</f>
        <v>9999</v>
      </c>
      <c r="AN41" s="447">
        <f>'Permit Limits'!BQ13</f>
        <v>9999</v>
      </c>
      <c r="AO41" s="447">
        <f>'Permit Limits'!BR13</f>
        <v>9999</v>
      </c>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BZ41" s="162"/>
      <c r="CA41" s="162"/>
      <c r="CB41" s="162"/>
      <c r="CC41" s="162"/>
      <c r="CD41" s="162"/>
      <c r="CE41" s="162"/>
      <c r="CF41" s="162"/>
      <c r="CG41" s="162"/>
      <c r="CH41" s="162"/>
      <c r="CI41" s="162"/>
      <c r="CJ41" s="162"/>
      <c r="CK41" s="162"/>
      <c r="CL41" s="162"/>
      <c r="CM41" s="162"/>
      <c r="CN41" s="162"/>
      <c r="CO41" s="162"/>
      <c r="CP41" s="162"/>
      <c r="CQ41" s="162"/>
      <c r="CR41" s="162"/>
      <c r="CS41" s="162"/>
      <c r="CT41" s="162"/>
      <c r="CU41" s="162"/>
      <c r="CV41" s="162"/>
      <c r="CW41" s="162"/>
      <c r="CX41" s="162"/>
      <c r="CY41" s="162"/>
      <c r="CZ41" s="162"/>
      <c r="DA41" s="162"/>
      <c r="DB41" s="162"/>
      <c r="DC41" s="162"/>
      <c r="DD41" s="162"/>
      <c r="DE41" s="162"/>
      <c r="DF41" s="162"/>
      <c r="DG41" s="162"/>
      <c r="DH41" s="162"/>
      <c r="DI41" s="162"/>
      <c r="DJ41" s="162"/>
      <c r="DK41" s="162"/>
      <c r="DL41" s="162"/>
      <c r="DM41" s="162"/>
      <c r="DN41" s="162"/>
      <c r="DO41" s="162"/>
      <c r="DP41" s="162"/>
      <c r="DQ41" s="162"/>
      <c r="DR41" s="162"/>
      <c r="DS41" s="162"/>
      <c r="DT41" s="162"/>
      <c r="DU41" s="162"/>
      <c r="DV41" s="162"/>
      <c r="DW41" s="162"/>
      <c r="DX41" s="162"/>
      <c r="DY41" s="162"/>
      <c r="DZ41" s="162"/>
      <c r="EA41" s="162"/>
      <c r="EB41" s="162"/>
      <c r="EC41" s="162"/>
      <c r="ED41" s="162"/>
      <c r="EE41" s="162"/>
      <c r="EF41" s="162"/>
      <c r="EG41" s="162"/>
      <c r="EH41" s="162"/>
      <c r="EI41" s="162"/>
      <c r="EJ41" s="162"/>
      <c r="EK41" s="162"/>
      <c r="EL41" s="162"/>
      <c r="EM41" s="162"/>
      <c r="EN41" s="162"/>
      <c r="EO41" s="162"/>
      <c r="EP41" s="162"/>
      <c r="EQ41" s="162"/>
      <c r="ER41" s="162"/>
    </row>
    <row r="42" spans="2:148" s="6" customFormat="1" ht="21" customHeight="1">
      <c r="B42" s="433"/>
      <c r="C42" s="835"/>
      <c r="D42" s="835"/>
      <c r="E42" s="835"/>
      <c r="F42" s="71"/>
      <c r="G42" s="71" t="s">
        <v>319</v>
      </c>
      <c r="I42" s="433"/>
      <c r="M42" s="433"/>
      <c r="N42" s="433"/>
      <c r="O42" s="433"/>
      <c r="P42" s="433"/>
      <c r="Q42" s="433"/>
      <c r="R42" s="433"/>
      <c r="S42" s="748"/>
      <c r="T42" s="748"/>
      <c r="U42" s="748"/>
      <c r="V42" s="748"/>
      <c r="W42" s="748"/>
      <c r="X42" s="748"/>
      <c r="Y42" s="438"/>
      <c r="Z42" s="438"/>
      <c r="AA42" s="438"/>
      <c r="AB42" s="438"/>
      <c r="AC42" s="438"/>
      <c r="AD42" s="438"/>
      <c r="AE42" s="438"/>
      <c r="AF42" s="438"/>
      <c r="AG42" s="438"/>
      <c r="AH42" s="438"/>
      <c r="AI42" s="438"/>
      <c r="AJ42" s="438"/>
      <c r="AK42" s="438"/>
      <c r="AL42" s="25"/>
      <c r="AM42" s="25"/>
      <c r="AN42" s="25"/>
      <c r="AO42" s="25"/>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2"/>
      <c r="DS42" s="162"/>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row>
    <row r="43" spans="2:148" s="6" customFormat="1" ht="62.25" customHeight="1">
      <c r="B43" s="433"/>
      <c r="C43" s="835"/>
      <c r="D43" s="835"/>
      <c r="E43" s="835"/>
      <c r="F43" s="26"/>
      <c r="G43" s="26" t="s">
        <v>320</v>
      </c>
      <c r="I43" s="438"/>
      <c r="J43" s="438"/>
      <c r="K43" s="438"/>
      <c r="M43" s="438"/>
      <c r="N43" s="438"/>
      <c r="O43" s="438"/>
      <c r="P43" s="438"/>
      <c r="Q43" s="438"/>
      <c r="R43" s="438"/>
      <c r="S43" s="748"/>
      <c r="T43" s="748"/>
      <c r="U43" s="748"/>
      <c r="V43" s="748"/>
      <c r="W43" s="748"/>
      <c r="X43" s="748"/>
      <c r="Y43" s="438"/>
      <c r="Z43" s="433"/>
      <c r="AA43" s="433"/>
      <c r="AB43" s="25"/>
      <c r="AC43" s="25"/>
      <c r="AD43" s="25"/>
      <c r="AE43" s="25"/>
      <c r="AF43" s="25"/>
      <c r="AG43" s="26"/>
      <c r="AH43" s="25"/>
      <c r="AI43" s="25"/>
      <c r="AJ43" s="25"/>
      <c r="AK43" s="25"/>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c r="BV43" s="162"/>
      <c r="BW43" s="162"/>
      <c r="BX43" s="162"/>
      <c r="BY43" s="162"/>
      <c r="BZ43" s="162"/>
      <c r="CA43" s="162"/>
      <c r="CB43" s="162"/>
      <c r="CC43" s="162"/>
      <c r="CD43" s="162"/>
      <c r="CE43" s="162"/>
      <c r="CF43" s="162"/>
      <c r="CG43" s="162"/>
      <c r="CH43" s="162"/>
      <c r="CI43" s="162"/>
      <c r="CJ43" s="162"/>
      <c r="CK43" s="162"/>
      <c r="CL43" s="162"/>
      <c r="CM43" s="162"/>
      <c r="CN43" s="162"/>
      <c r="CO43" s="162"/>
      <c r="CP43" s="162"/>
      <c r="CQ43" s="162"/>
      <c r="CR43" s="162"/>
      <c r="CS43" s="162"/>
      <c r="CT43" s="162"/>
      <c r="CU43" s="162"/>
      <c r="CV43" s="162"/>
      <c r="CW43" s="162"/>
      <c r="CX43" s="162"/>
      <c r="CY43" s="162"/>
      <c r="CZ43" s="162"/>
      <c r="DA43" s="162"/>
      <c r="DB43" s="162"/>
      <c r="DC43" s="162"/>
      <c r="DD43" s="162"/>
      <c r="DE43" s="162"/>
      <c r="DF43" s="162"/>
      <c r="DG43" s="162"/>
      <c r="DH43" s="162"/>
      <c r="DI43" s="162"/>
      <c r="DJ43" s="162"/>
      <c r="DK43" s="162"/>
      <c r="DL43" s="162"/>
      <c r="DM43" s="162"/>
      <c r="DN43" s="162"/>
      <c r="DO43" s="162"/>
      <c r="DP43" s="162"/>
      <c r="DQ43" s="162"/>
      <c r="DR43" s="162"/>
      <c r="DS43" s="162"/>
      <c r="DT43" s="162"/>
      <c r="DU43" s="162"/>
      <c r="DV43" s="162"/>
      <c r="DW43" s="162"/>
      <c r="DX43" s="162"/>
      <c r="DY43" s="162"/>
      <c r="DZ43" s="162"/>
      <c r="EA43" s="162"/>
      <c r="EB43" s="162"/>
      <c r="EC43" s="162"/>
      <c r="ED43" s="162"/>
      <c r="EE43" s="162"/>
      <c r="EF43" s="162"/>
      <c r="EG43" s="162"/>
      <c r="EH43" s="162"/>
      <c r="EI43" s="162"/>
      <c r="EJ43" s="162"/>
      <c r="EK43" s="162"/>
      <c r="EL43" s="162"/>
      <c r="EM43" s="162"/>
      <c r="EN43" s="162"/>
      <c r="EO43" s="162"/>
      <c r="EP43" s="162"/>
      <c r="EQ43" s="162"/>
      <c r="ER43" s="162"/>
    </row>
    <row r="44" spans="2:37" ht="32.25" customHeight="1">
      <c r="B44" s="433"/>
      <c r="C44" s="847"/>
      <c r="D44" s="847"/>
      <c r="E44" s="847"/>
      <c r="F44" s="82"/>
      <c r="G44" s="82"/>
      <c r="H44" s="83"/>
      <c r="I44" s="846" t="str">
        <f>Jan!I44</f>
        <v>Helenwood STP</v>
      </c>
      <c r="J44" s="846"/>
      <c r="K44" s="846"/>
      <c r="L44" s="78"/>
      <c r="M44" s="151" t="s">
        <v>321</v>
      </c>
      <c r="N44" s="435"/>
      <c r="O44" s="435"/>
      <c r="P44" s="435"/>
      <c r="Q44" s="435"/>
      <c r="R44" s="435"/>
      <c r="S44" s="749"/>
      <c r="T44" s="749"/>
      <c r="U44" s="749"/>
      <c r="V44" s="749"/>
      <c r="W44" s="749"/>
      <c r="X44" s="749"/>
      <c r="Y44" s="434"/>
      <c r="Z44" s="434"/>
      <c r="AA44" s="434"/>
      <c r="AB44" s="434"/>
      <c r="AC44" s="434"/>
      <c r="AD44" s="434"/>
      <c r="AE44" s="434"/>
      <c r="AF44" s="434"/>
      <c r="AG44" s="434"/>
      <c r="AH44" s="434"/>
      <c r="AI44" s="434"/>
      <c r="AJ44" s="434"/>
      <c r="AK44" s="434"/>
    </row>
    <row r="45" spans="2:37" ht="23.25" customHeight="1">
      <c r="B45" s="433"/>
      <c r="C45" s="836" t="s">
        <v>322</v>
      </c>
      <c r="D45" s="836"/>
      <c r="E45" s="836"/>
      <c r="F45" s="82"/>
      <c r="G45" s="82"/>
      <c r="H45" s="83"/>
      <c r="I45" s="836" t="s">
        <v>323</v>
      </c>
      <c r="J45" s="836"/>
      <c r="K45" s="836"/>
      <c r="L45" s="78"/>
      <c r="M45" s="435"/>
      <c r="N45" s="435"/>
      <c r="O45" s="435"/>
      <c r="P45" s="435"/>
      <c r="Q45" s="435"/>
      <c r="R45" s="435"/>
      <c r="S45" s="749"/>
      <c r="T45" s="749"/>
      <c r="U45" s="749"/>
      <c r="V45" s="749"/>
      <c r="W45" s="749"/>
      <c r="X45" s="749"/>
      <c r="Y45" s="434"/>
      <c r="Z45" s="434"/>
      <c r="AA45" s="434"/>
      <c r="AB45" s="434"/>
      <c r="AC45" s="434"/>
      <c r="AD45" s="434"/>
      <c r="AE45" s="434"/>
      <c r="AF45" s="434"/>
      <c r="AG45" s="434"/>
      <c r="AH45" s="434"/>
      <c r="AI45" s="434"/>
      <c r="AJ45" s="434"/>
      <c r="AK45" s="434"/>
    </row>
    <row r="46" spans="2:37" ht="37.5" customHeight="1">
      <c r="B46" s="434"/>
      <c r="C46" s="709" t="s">
        <v>489</v>
      </c>
      <c r="D46" s="81"/>
      <c r="E46" s="709">
        <v>4359</v>
      </c>
      <c r="F46" s="82"/>
      <c r="G46" s="83"/>
      <c r="I46" s="848" t="str">
        <f>Jan!I46</f>
        <v>Scott</v>
      </c>
      <c r="J46" s="848"/>
      <c r="K46" s="848"/>
      <c r="L46" s="61"/>
      <c r="M46" s="27"/>
      <c r="N46" s="27"/>
      <c r="O46" s="27"/>
      <c r="P46" s="27"/>
      <c r="Q46" s="27"/>
      <c r="R46" s="27"/>
      <c r="S46" s="750"/>
      <c r="T46" s="750"/>
      <c r="U46" s="750"/>
      <c r="V46" s="751"/>
      <c r="W46" s="751"/>
      <c r="X46" s="751"/>
      <c r="Y46" s="434"/>
      <c r="Z46" s="434"/>
      <c r="AA46" s="434"/>
      <c r="AB46" s="434"/>
      <c r="AC46" s="434"/>
      <c r="AD46" s="434"/>
      <c r="AE46" s="434"/>
      <c r="AF46" s="434"/>
      <c r="AG46" s="434"/>
      <c r="AH46" s="434"/>
      <c r="AI46" s="434"/>
      <c r="AJ46" s="434"/>
      <c r="AK46" s="434"/>
    </row>
    <row r="47" spans="2:20" ht="30.75" customHeight="1">
      <c r="B47" s="434"/>
      <c r="C47" s="79" t="s">
        <v>324</v>
      </c>
      <c r="D47" s="79"/>
      <c r="E47" s="79" t="s">
        <v>325</v>
      </c>
      <c r="F47" s="83"/>
      <c r="G47" s="79"/>
      <c r="H47" s="79"/>
      <c r="I47" s="836" t="s">
        <v>326</v>
      </c>
      <c r="J47" s="836"/>
      <c r="K47" s="836"/>
      <c r="L47" s="30"/>
      <c r="O47" s="29"/>
      <c r="P47" s="30"/>
      <c r="Q47" s="30"/>
      <c r="R47" s="30"/>
      <c r="T47" s="753"/>
    </row>
    <row r="48" spans="5:30" ht="24" customHeight="1">
      <c r="E48" s="19"/>
      <c r="H48" s="30"/>
      <c r="I48" s="30"/>
      <c r="J48" s="30"/>
      <c r="K48" s="30"/>
      <c r="L48" s="30"/>
      <c r="M48" s="31"/>
      <c r="N48" s="31"/>
      <c r="O48" s="31"/>
      <c r="P48" s="31"/>
      <c r="Q48" s="31"/>
      <c r="R48" s="31"/>
      <c r="S48" s="754"/>
      <c r="T48" s="753"/>
      <c r="U48" s="753"/>
      <c r="Y48" s="28"/>
      <c r="Z48" s="28"/>
      <c r="AA48" s="28"/>
      <c r="AB48" s="28"/>
      <c r="AC48" s="28"/>
      <c r="AD48" s="28"/>
    </row>
    <row r="49" spans="3:24" s="163" customFormat="1" ht="24" customHeight="1">
      <c r="C49" s="166"/>
      <c r="H49" s="167"/>
      <c r="I49" s="167"/>
      <c r="J49" s="167"/>
      <c r="K49" s="167"/>
      <c r="L49" s="167"/>
      <c r="S49" s="755"/>
      <c r="T49" s="755"/>
      <c r="U49" s="755"/>
      <c r="V49" s="755"/>
      <c r="W49" s="755"/>
      <c r="X49" s="755"/>
    </row>
    <row r="50" spans="3:24" s="163" customFormat="1" ht="15">
      <c r="C50" s="164"/>
      <c r="E50" s="168"/>
      <c r="S50" s="755"/>
      <c r="T50" s="755"/>
      <c r="U50" s="755"/>
      <c r="V50" s="755"/>
      <c r="W50" s="755"/>
      <c r="X50" s="755"/>
    </row>
    <row r="51" spans="4:24" s="163" customFormat="1" ht="15">
      <c r="D51" s="164"/>
      <c r="E51" s="164"/>
      <c r="F51" s="164"/>
      <c r="S51" s="755"/>
      <c r="T51" s="755"/>
      <c r="U51" s="755"/>
      <c r="V51" s="755"/>
      <c r="W51" s="755"/>
      <c r="X51" s="755"/>
    </row>
    <row r="52" spans="4:24" s="163" customFormat="1" ht="15">
      <c r="D52" s="164"/>
      <c r="E52" s="164"/>
      <c r="F52" s="164"/>
      <c r="S52" s="755"/>
      <c r="T52" s="755"/>
      <c r="U52" s="755"/>
      <c r="V52" s="755"/>
      <c r="W52" s="755"/>
      <c r="X52" s="755"/>
    </row>
    <row r="53" spans="5:24" s="163" customFormat="1" ht="18" customHeight="1">
      <c r="E53" s="169"/>
      <c r="G53" s="164"/>
      <c r="H53" s="164"/>
      <c r="I53" s="164"/>
      <c r="S53" s="755"/>
      <c r="T53" s="755"/>
      <c r="U53" s="755"/>
      <c r="V53" s="755"/>
      <c r="W53" s="755"/>
      <c r="X53" s="755"/>
    </row>
    <row r="54" spans="5:24" s="163" customFormat="1" ht="15">
      <c r="E54" s="169"/>
      <c r="G54" s="164"/>
      <c r="H54" s="164"/>
      <c r="I54" s="164"/>
      <c r="S54" s="755"/>
      <c r="T54" s="755"/>
      <c r="U54" s="755"/>
      <c r="V54" s="755"/>
      <c r="W54" s="755"/>
      <c r="X54" s="755"/>
    </row>
    <row r="55" spans="5:24" s="163" customFormat="1" ht="15">
      <c r="E55" s="169"/>
      <c r="S55" s="755"/>
      <c r="T55" s="755"/>
      <c r="U55" s="755"/>
      <c r="V55" s="755"/>
      <c r="W55" s="755"/>
      <c r="X55" s="755"/>
    </row>
    <row r="56" spans="5:24" s="163" customFormat="1" ht="48" customHeight="1">
      <c r="E56" s="169"/>
      <c r="S56" s="755"/>
      <c r="T56" s="755"/>
      <c r="U56" s="755"/>
      <c r="V56" s="755"/>
      <c r="W56" s="755"/>
      <c r="X56" s="755"/>
    </row>
    <row r="57" spans="3:24" s="163" customFormat="1" ht="15">
      <c r="C57" s="170"/>
      <c r="D57" s="170"/>
      <c r="E57" s="169"/>
      <c r="S57" s="755"/>
      <c r="T57" s="755"/>
      <c r="U57" s="755"/>
      <c r="V57" s="755"/>
      <c r="W57" s="755"/>
      <c r="X57" s="755"/>
    </row>
    <row r="58" spans="3:24" s="163" customFormat="1" ht="15">
      <c r="C58" s="170"/>
      <c r="D58" s="170"/>
      <c r="E58" s="169"/>
      <c r="S58" s="755"/>
      <c r="T58" s="755"/>
      <c r="U58" s="755"/>
      <c r="V58" s="755"/>
      <c r="W58" s="755"/>
      <c r="X58" s="755"/>
    </row>
    <row r="59" spans="3:24" s="163" customFormat="1" ht="15">
      <c r="C59" s="170"/>
      <c r="D59" s="170"/>
      <c r="E59" s="169"/>
      <c r="S59" s="755"/>
      <c r="T59" s="755"/>
      <c r="U59" s="755"/>
      <c r="V59" s="755"/>
      <c r="W59" s="755"/>
      <c r="X59" s="755"/>
    </row>
    <row r="60" spans="3:24" s="163" customFormat="1" ht="15">
      <c r="C60" s="170"/>
      <c r="D60" s="170"/>
      <c r="E60" s="169"/>
      <c r="S60" s="755"/>
      <c r="T60" s="755"/>
      <c r="U60" s="755"/>
      <c r="V60" s="755"/>
      <c r="W60" s="755"/>
      <c r="X60" s="755"/>
    </row>
    <row r="61" spans="3:24" s="163" customFormat="1" ht="15">
      <c r="C61" s="170"/>
      <c r="D61" s="170"/>
      <c r="E61" s="169"/>
      <c r="S61" s="755"/>
      <c r="T61" s="755"/>
      <c r="U61" s="755"/>
      <c r="V61" s="755"/>
      <c r="W61" s="755"/>
      <c r="X61" s="755"/>
    </row>
    <row r="62" spans="3:24" s="163" customFormat="1" ht="15">
      <c r="C62" s="170"/>
      <c r="D62" s="170"/>
      <c r="E62" s="169"/>
      <c r="S62" s="755"/>
      <c r="T62" s="755"/>
      <c r="U62" s="755"/>
      <c r="V62" s="755"/>
      <c r="W62" s="755"/>
      <c r="X62" s="755"/>
    </row>
    <row r="63" spans="3:24" s="163" customFormat="1" ht="15">
      <c r="C63" s="170"/>
      <c r="D63" s="170"/>
      <c r="E63" s="169"/>
      <c r="S63" s="755"/>
      <c r="T63" s="755"/>
      <c r="U63" s="755"/>
      <c r="V63" s="755"/>
      <c r="W63" s="755"/>
      <c r="X63" s="755"/>
    </row>
    <row r="64" spans="3:24" s="163" customFormat="1" ht="15">
      <c r="C64" s="170"/>
      <c r="D64" s="170"/>
      <c r="E64" s="169"/>
      <c r="S64" s="755"/>
      <c r="T64" s="755"/>
      <c r="U64" s="755"/>
      <c r="V64" s="755"/>
      <c r="W64" s="755"/>
      <c r="X64" s="755"/>
    </row>
    <row r="65" spans="3:24" s="163" customFormat="1" ht="15">
      <c r="C65" s="170"/>
      <c r="D65" s="170"/>
      <c r="E65" s="169"/>
      <c r="S65" s="755"/>
      <c r="T65" s="755"/>
      <c r="U65" s="755"/>
      <c r="V65" s="755"/>
      <c r="W65" s="755"/>
      <c r="X65" s="755"/>
    </row>
    <row r="66" spans="3:24" s="163" customFormat="1" ht="15">
      <c r="C66" s="170"/>
      <c r="D66" s="170"/>
      <c r="E66" s="169"/>
      <c r="S66" s="755"/>
      <c r="T66" s="755"/>
      <c r="U66" s="755"/>
      <c r="V66" s="755"/>
      <c r="W66" s="755"/>
      <c r="X66" s="755"/>
    </row>
    <row r="67" spans="3:24" s="163" customFormat="1" ht="15">
      <c r="C67" s="170"/>
      <c r="D67" s="170"/>
      <c r="E67" s="169"/>
      <c r="S67" s="755"/>
      <c r="T67" s="755"/>
      <c r="U67" s="755"/>
      <c r="V67" s="755"/>
      <c r="W67" s="755"/>
      <c r="X67" s="755"/>
    </row>
    <row r="68" spans="3:24" s="163" customFormat="1" ht="15">
      <c r="C68" s="170"/>
      <c r="D68" s="170"/>
      <c r="E68" s="169"/>
      <c r="S68" s="755"/>
      <c r="T68" s="755"/>
      <c r="U68" s="755"/>
      <c r="V68" s="755"/>
      <c r="W68" s="755"/>
      <c r="X68" s="755"/>
    </row>
    <row r="69" spans="3:24" s="163" customFormat="1" ht="15">
      <c r="C69" s="170"/>
      <c r="D69" s="170"/>
      <c r="E69" s="169"/>
      <c r="S69" s="755"/>
      <c r="T69" s="755"/>
      <c r="U69" s="755"/>
      <c r="V69" s="755"/>
      <c r="W69" s="755"/>
      <c r="X69" s="755"/>
    </row>
    <row r="70" spans="3:24" s="163" customFormat="1" ht="15">
      <c r="C70" s="170"/>
      <c r="D70" s="170"/>
      <c r="E70" s="169"/>
      <c r="S70" s="755"/>
      <c r="T70" s="755"/>
      <c r="U70" s="755"/>
      <c r="V70" s="755"/>
      <c r="W70" s="755"/>
      <c r="X70" s="755"/>
    </row>
    <row r="71" spans="3:24" s="163" customFormat="1" ht="15">
      <c r="C71" s="170"/>
      <c r="D71" s="170"/>
      <c r="E71" s="169"/>
      <c r="S71" s="755"/>
      <c r="T71" s="755"/>
      <c r="U71" s="755"/>
      <c r="V71" s="755"/>
      <c r="W71" s="755"/>
      <c r="X71" s="755"/>
    </row>
    <row r="72" spans="3:24" s="163" customFormat="1" ht="15">
      <c r="C72" s="170"/>
      <c r="D72" s="170"/>
      <c r="E72" s="169"/>
      <c r="S72" s="755"/>
      <c r="T72" s="755"/>
      <c r="U72" s="755"/>
      <c r="V72" s="755"/>
      <c r="W72" s="755"/>
      <c r="X72" s="755"/>
    </row>
    <row r="73" spans="3:24" s="163" customFormat="1" ht="15">
      <c r="C73" s="170"/>
      <c r="D73" s="170"/>
      <c r="E73" s="169"/>
      <c r="S73" s="755"/>
      <c r="T73" s="755"/>
      <c r="U73" s="755"/>
      <c r="V73" s="755"/>
      <c r="W73" s="755"/>
      <c r="X73" s="755"/>
    </row>
    <row r="74" spans="3:24" s="163" customFormat="1" ht="15">
      <c r="C74" s="170"/>
      <c r="D74" s="170"/>
      <c r="E74" s="169"/>
      <c r="S74" s="755"/>
      <c r="T74" s="755"/>
      <c r="U74" s="755"/>
      <c r="V74" s="755"/>
      <c r="W74" s="755"/>
      <c r="X74" s="755"/>
    </row>
    <row r="75" spans="3:24" s="163" customFormat="1" ht="15">
      <c r="C75" s="170"/>
      <c r="D75" s="170"/>
      <c r="E75" s="169"/>
      <c r="S75" s="755"/>
      <c r="T75" s="755"/>
      <c r="U75" s="755"/>
      <c r="V75" s="755"/>
      <c r="W75" s="755"/>
      <c r="X75" s="755"/>
    </row>
    <row r="76" spans="3:24" s="163" customFormat="1" ht="15">
      <c r="C76" s="170"/>
      <c r="D76" s="170"/>
      <c r="E76" s="169"/>
      <c r="S76" s="755"/>
      <c r="T76" s="755"/>
      <c r="U76" s="755"/>
      <c r="V76" s="755"/>
      <c r="W76" s="755"/>
      <c r="X76" s="755"/>
    </row>
    <row r="77" spans="3:24" s="163" customFormat="1" ht="15">
      <c r="C77" s="170"/>
      <c r="D77" s="170"/>
      <c r="E77" s="169"/>
      <c r="S77" s="755"/>
      <c r="T77" s="755"/>
      <c r="U77" s="755"/>
      <c r="V77" s="755"/>
      <c r="W77" s="755"/>
      <c r="X77" s="755"/>
    </row>
    <row r="78" spans="3:24" s="163" customFormat="1" ht="15">
      <c r="C78" s="170"/>
      <c r="D78" s="170"/>
      <c r="E78" s="169"/>
      <c r="S78" s="755"/>
      <c r="T78" s="755"/>
      <c r="U78" s="755"/>
      <c r="V78" s="755"/>
      <c r="W78" s="755"/>
      <c r="X78" s="755"/>
    </row>
    <row r="79" spans="3:24" s="163" customFormat="1" ht="15">
      <c r="C79" s="170"/>
      <c r="D79" s="170"/>
      <c r="E79" s="169"/>
      <c r="S79" s="755"/>
      <c r="T79" s="755"/>
      <c r="U79" s="755"/>
      <c r="V79" s="755"/>
      <c r="W79" s="755"/>
      <c r="X79" s="755"/>
    </row>
    <row r="80" spans="3:24" s="163" customFormat="1" ht="15">
      <c r="C80" s="170"/>
      <c r="D80" s="170"/>
      <c r="E80" s="169"/>
      <c r="S80" s="755"/>
      <c r="T80" s="755"/>
      <c r="U80" s="755"/>
      <c r="V80" s="755"/>
      <c r="W80" s="755"/>
      <c r="X80" s="755"/>
    </row>
    <row r="81" spans="3:24" s="163" customFormat="1" ht="15">
      <c r="C81" s="170"/>
      <c r="D81" s="170"/>
      <c r="E81" s="169"/>
      <c r="S81" s="755"/>
      <c r="T81" s="755"/>
      <c r="U81" s="755"/>
      <c r="V81" s="755"/>
      <c r="W81" s="755"/>
      <c r="X81" s="755"/>
    </row>
    <row r="82" spans="3:24" s="163" customFormat="1" ht="15">
      <c r="C82" s="170"/>
      <c r="D82" s="170"/>
      <c r="E82" s="169"/>
      <c r="S82" s="755"/>
      <c r="T82" s="755"/>
      <c r="U82" s="755"/>
      <c r="V82" s="755"/>
      <c r="W82" s="755"/>
      <c r="X82" s="755"/>
    </row>
    <row r="83" spans="3:24" s="163" customFormat="1" ht="15">
      <c r="C83" s="170"/>
      <c r="D83" s="170"/>
      <c r="E83" s="169"/>
      <c r="S83" s="755"/>
      <c r="T83" s="755"/>
      <c r="U83" s="755"/>
      <c r="V83" s="755"/>
      <c r="W83" s="755"/>
      <c r="X83" s="755"/>
    </row>
    <row r="84" spans="3:24" s="163" customFormat="1" ht="15">
      <c r="C84" s="170"/>
      <c r="D84" s="170"/>
      <c r="E84" s="169"/>
      <c r="S84" s="755"/>
      <c r="T84" s="755"/>
      <c r="U84" s="755"/>
      <c r="V84" s="755"/>
      <c r="W84" s="755"/>
      <c r="X84" s="755"/>
    </row>
    <row r="85" spans="3:24" s="163" customFormat="1" ht="15">
      <c r="C85" s="170"/>
      <c r="D85" s="170"/>
      <c r="E85" s="169"/>
      <c r="S85" s="755"/>
      <c r="T85" s="755"/>
      <c r="U85" s="755"/>
      <c r="V85" s="755"/>
      <c r="W85" s="755"/>
      <c r="X85" s="755"/>
    </row>
    <row r="86" spans="3:24" s="163" customFormat="1" ht="15">
      <c r="C86" s="170"/>
      <c r="D86" s="170"/>
      <c r="E86" s="169"/>
      <c r="S86" s="755"/>
      <c r="T86" s="755"/>
      <c r="U86" s="755"/>
      <c r="V86" s="755"/>
      <c r="W86" s="755"/>
      <c r="X86" s="755"/>
    </row>
    <row r="87" spans="3:24" s="163" customFormat="1" ht="15">
      <c r="C87" s="170"/>
      <c r="D87" s="170"/>
      <c r="E87" s="169"/>
      <c r="S87" s="755"/>
      <c r="T87" s="755"/>
      <c r="U87" s="755"/>
      <c r="V87" s="755"/>
      <c r="W87" s="755"/>
      <c r="X87" s="755"/>
    </row>
    <row r="88" spans="3:24" s="163" customFormat="1" ht="15">
      <c r="C88" s="170"/>
      <c r="D88" s="170"/>
      <c r="E88" s="169"/>
      <c r="S88" s="755"/>
      <c r="T88" s="755"/>
      <c r="U88" s="755"/>
      <c r="V88" s="755"/>
      <c r="W88" s="755"/>
      <c r="X88" s="755"/>
    </row>
    <row r="89" spans="3:24" s="163" customFormat="1" ht="15">
      <c r="C89" s="170"/>
      <c r="D89" s="170"/>
      <c r="E89" s="169"/>
      <c r="S89" s="755"/>
      <c r="T89" s="755"/>
      <c r="U89" s="755"/>
      <c r="V89" s="755"/>
      <c r="W89" s="755"/>
      <c r="X89" s="755"/>
    </row>
    <row r="90" spans="3:24" s="163" customFormat="1" ht="15">
      <c r="C90" s="170"/>
      <c r="D90" s="170"/>
      <c r="E90" s="169"/>
      <c r="S90" s="755"/>
      <c r="T90" s="755"/>
      <c r="U90" s="755"/>
      <c r="V90" s="755"/>
      <c r="W90" s="755"/>
      <c r="X90" s="755"/>
    </row>
    <row r="91" spans="3:24" s="163" customFormat="1" ht="15">
      <c r="C91" s="170"/>
      <c r="D91" s="170"/>
      <c r="E91" s="169"/>
      <c r="S91" s="755"/>
      <c r="T91" s="755"/>
      <c r="U91" s="755"/>
      <c r="V91" s="755"/>
      <c r="W91" s="755"/>
      <c r="X91" s="755"/>
    </row>
    <row r="92" spans="3:41" s="163" customFormat="1" ht="15">
      <c r="C92" s="170"/>
      <c r="D92" s="170"/>
      <c r="E92" s="169"/>
      <c r="S92" s="755"/>
      <c r="T92" s="755"/>
      <c r="U92" s="755"/>
      <c r="V92" s="755"/>
      <c r="W92" s="755"/>
      <c r="X92" s="755"/>
      <c r="AL92" s="165"/>
      <c r="AM92" s="165"/>
      <c r="AN92" s="165"/>
      <c r="AO92" s="165"/>
    </row>
    <row r="93" spans="3:42" s="163" customFormat="1" ht="24" customHeight="1">
      <c r="C93" s="170"/>
      <c r="D93" s="170"/>
      <c r="E93" s="169"/>
      <c r="M93" s="165"/>
      <c r="N93" s="165"/>
      <c r="O93" s="165"/>
      <c r="P93" s="165"/>
      <c r="Q93" s="165"/>
      <c r="R93" s="165"/>
      <c r="S93" s="756"/>
      <c r="T93" s="756"/>
      <c r="U93" s="756"/>
      <c r="V93" s="756"/>
      <c r="W93" s="756"/>
      <c r="X93" s="756"/>
      <c r="Y93" s="165"/>
      <c r="Z93" s="165"/>
      <c r="AA93" s="165"/>
      <c r="AB93" s="165"/>
      <c r="AC93" s="165"/>
      <c r="AD93" s="165"/>
      <c r="AE93" s="165"/>
      <c r="AF93" s="165"/>
      <c r="AG93" s="165"/>
      <c r="AH93" s="165"/>
      <c r="AI93" s="165"/>
      <c r="AJ93" s="165"/>
      <c r="AK93" s="165"/>
      <c r="AP93" s="165"/>
    </row>
    <row r="94" spans="3:42" s="165" customFormat="1" ht="24" customHeight="1">
      <c r="C94" s="170"/>
      <c r="D94" s="170"/>
      <c r="E94" s="171"/>
      <c r="M94" s="163"/>
      <c r="N94" s="163"/>
      <c r="O94" s="163"/>
      <c r="P94" s="163"/>
      <c r="Q94" s="163"/>
      <c r="R94" s="163"/>
      <c r="S94" s="755"/>
      <c r="T94" s="755"/>
      <c r="U94" s="755"/>
      <c r="V94" s="755"/>
      <c r="W94" s="755"/>
      <c r="X94" s="755"/>
      <c r="Y94" s="163"/>
      <c r="Z94" s="163"/>
      <c r="AA94" s="163"/>
      <c r="AB94" s="163"/>
      <c r="AC94" s="163"/>
      <c r="AD94" s="163"/>
      <c r="AE94" s="163"/>
      <c r="AF94" s="163"/>
      <c r="AG94" s="163"/>
      <c r="AH94" s="163"/>
      <c r="AI94" s="163"/>
      <c r="AJ94" s="163"/>
      <c r="AK94" s="163"/>
      <c r="AL94" s="163"/>
      <c r="AM94" s="163"/>
      <c r="AN94" s="163"/>
      <c r="AO94" s="163"/>
      <c r="AP94" s="163"/>
    </row>
    <row r="95" spans="3:24" s="163" customFormat="1" ht="84" customHeight="1">
      <c r="C95" s="170"/>
      <c r="D95" s="170"/>
      <c r="E95" s="169"/>
      <c r="S95" s="755"/>
      <c r="T95" s="755"/>
      <c r="U95" s="755"/>
      <c r="V95" s="755"/>
      <c r="W95" s="755"/>
      <c r="X95" s="755"/>
    </row>
    <row r="96" spans="3:24" s="163" customFormat="1" ht="15">
      <c r="C96" s="170"/>
      <c r="D96" s="170"/>
      <c r="E96" s="169"/>
      <c r="S96" s="755"/>
      <c r="T96" s="755"/>
      <c r="U96" s="755"/>
      <c r="V96" s="755"/>
      <c r="W96" s="755"/>
      <c r="X96" s="755"/>
    </row>
    <row r="97" spans="3:24" s="163" customFormat="1" ht="15">
      <c r="C97" s="170"/>
      <c r="D97" s="170"/>
      <c r="E97" s="169"/>
      <c r="S97" s="755"/>
      <c r="T97" s="755"/>
      <c r="U97" s="755"/>
      <c r="V97" s="755"/>
      <c r="W97" s="755"/>
      <c r="X97" s="755"/>
    </row>
    <row r="98" spans="3:24" s="163" customFormat="1" ht="15">
      <c r="C98" s="170"/>
      <c r="D98" s="170"/>
      <c r="E98" s="169"/>
      <c r="S98" s="755"/>
      <c r="T98" s="755"/>
      <c r="U98" s="755"/>
      <c r="V98" s="755"/>
      <c r="W98" s="755"/>
      <c r="X98" s="755"/>
    </row>
    <row r="99" spans="3:24" s="163" customFormat="1" ht="15">
      <c r="C99" s="170"/>
      <c r="D99" s="170"/>
      <c r="E99" s="169"/>
      <c r="S99" s="755"/>
      <c r="T99" s="755"/>
      <c r="U99" s="755"/>
      <c r="V99" s="755"/>
      <c r="W99" s="755"/>
      <c r="X99" s="755"/>
    </row>
    <row r="100" spans="3:24" s="163" customFormat="1" ht="15">
      <c r="C100" s="170"/>
      <c r="D100" s="170"/>
      <c r="E100" s="169"/>
      <c r="S100" s="755"/>
      <c r="T100" s="755"/>
      <c r="U100" s="755"/>
      <c r="V100" s="755"/>
      <c r="W100" s="755"/>
      <c r="X100" s="755"/>
    </row>
    <row r="101" spans="3:24" s="163" customFormat="1" ht="15">
      <c r="C101" s="170"/>
      <c r="D101" s="170"/>
      <c r="E101" s="169"/>
      <c r="S101" s="755"/>
      <c r="T101" s="755"/>
      <c r="U101" s="755"/>
      <c r="V101" s="755"/>
      <c r="W101" s="755"/>
      <c r="X101" s="755"/>
    </row>
    <row r="102" spans="3:24" s="163" customFormat="1" ht="15">
      <c r="C102" s="170"/>
      <c r="D102" s="170"/>
      <c r="E102" s="169"/>
      <c r="S102" s="755"/>
      <c r="T102" s="755"/>
      <c r="U102" s="755"/>
      <c r="V102" s="755"/>
      <c r="W102" s="755"/>
      <c r="X102" s="755"/>
    </row>
    <row r="103" spans="3:24" s="163" customFormat="1" ht="15">
      <c r="C103" s="170"/>
      <c r="D103" s="170"/>
      <c r="E103" s="169"/>
      <c r="S103" s="755"/>
      <c r="T103" s="755"/>
      <c r="U103" s="755"/>
      <c r="V103" s="755"/>
      <c r="W103" s="755"/>
      <c r="X103" s="755"/>
    </row>
    <row r="104" spans="3:24" s="163" customFormat="1" ht="15">
      <c r="C104" s="170"/>
      <c r="D104" s="170"/>
      <c r="E104" s="169"/>
      <c r="S104" s="755"/>
      <c r="T104" s="755"/>
      <c r="U104" s="755"/>
      <c r="V104" s="755"/>
      <c r="W104" s="755"/>
      <c r="X104" s="755"/>
    </row>
    <row r="105" spans="3:24" s="163" customFormat="1" ht="15">
      <c r="C105" s="170"/>
      <c r="D105" s="170"/>
      <c r="E105" s="169"/>
      <c r="S105" s="755"/>
      <c r="T105" s="755"/>
      <c r="U105" s="755"/>
      <c r="V105" s="755"/>
      <c r="W105" s="755"/>
      <c r="X105" s="755"/>
    </row>
    <row r="106" spans="3:24" s="163" customFormat="1" ht="15">
      <c r="C106" s="170"/>
      <c r="D106" s="170"/>
      <c r="E106" s="169"/>
      <c r="S106" s="755"/>
      <c r="T106" s="755"/>
      <c r="U106" s="755"/>
      <c r="V106" s="755"/>
      <c r="W106" s="755"/>
      <c r="X106" s="755"/>
    </row>
    <row r="107" spans="3:24" s="163" customFormat="1" ht="15">
      <c r="C107" s="170"/>
      <c r="D107" s="170"/>
      <c r="E107" s="169"/>
      <c r="S107" s="755"/>
      <c r="T107" s="755"/>
      <c r="U107" s="755"/>
      <c r="V107" s="755"/>
      <c r="W107" s="755"/>
      <c r="X107" s="755"/>
    </row>
    <row r="108" spans="3:24" s="163" customFormat="1" ht="15">
      <c r="C108" s="170"/>
      <c r="D108" s="170"/>
      <c r="E108" s="169"/>
      <c r="S108" s="755"/>
      <c r="T108" s="755"/>
      <c r="U108" s="755"/>
      <c r="V108" s="755"/>
      <c r="W108" s="755"/>
      <c r="X108" s="755"/>
    </row>
    <row r="109" spans="5:24" s="163" customFormat="1" ht="15">
      <c r="E109" s="169"/>
      <c r="S109" s="755"/>
      <c r="T109" s="755"/>
      <c r="U109" s="755"/>
      <c r="V109" s="755"/>
      <c r="W109" s="755"/>
      <c r="X109" s="755"/>
    </row>
    <row r="110" spans="5:24" s="163" customFormat="1" ht="15">
      <c r="E110" s="169"/>
      <c r="S110" s="755"/>
      <c r="T110" s="755"/>
      <c r="U110" s="755"/>
      <c r="V110" s="755"/>
      <c r="W110" s="755"/>
      <c r="X110" s="755"/>
    </row>
    <row r="111" spans="5:24" s="163" customFormat="1" ht="15">
      <c r="E111" s="169"/>
      <c r="S111" s="755"/>
      <c r="T111" s="755"/>
      <c r="U111" s="755"/>
      <c r="V111" s="755"/>
      <c r="W111" s="755"/>
      <c r="X111" s="755"/>
    </row>
    <row r="112" spans="5:24" s="163" customFormat="1" ht="15">
      <c r="E112" s="169"/>
      <c r="S112" s="755"/>
      <c r="T112" s="755"/>
      <c r="U112" s="755"/>
      <c r="V112" s="755"/>
      <c r="W112" s="755"/>
      <c r="X112" s="755"/>
    </row>
    <row r="113" spans="5:24" s="163" customFormat="1" ht="15">
      <c r="E113" s="169"/>
      <c r="S113" s="755"/>
      <c r="T113" s="755"/>
      <c r="U113" s="755"/>
      <c r="V113" s="755"/>
      <c r="W113" s="755"/>
      <c r="X113" s="755"/>
    </row>
    <row r="114" spans="5:24" s="163" customFormat="1" ht="15">
      <c r="E114" s="169"/>
      <c r="S114" s="755"/>
      <c r="T114" s="755"/>
      <c r="U114" s="755"/>
      <c r="V114" s="755"/>
      <c r="W114" s="755"/>
      <c r="X114" s="755"/>
    </row>
    <row r="115" spans="2:24" s="163" customFormat="1" ht="15">
      <c r="B115" s="172"/>
      <c r="E115" s="169"/>
      <c r="S115" s="755"/>
      <c r="T115" s="755"/>
      <c r="U115" s="755"/>
      <c r="V115" s="755"/>
      <c r="W115" s="755"/>
      <c r="X115" s="755"/>
    </row>
    <row r="116" spans="5:24" s="163" customFormat="1" ht="15">
      <c r="E116" s="169"/>
      <c r="S116" s="755"/>
      <c r="T116" s="755"/>
      <c r="U116" s="755"/>
      <c r="V116" s="755"/>
      <c r="W116" s="755"/>
      <c r="X116" s="755"/>
    </row>
    <row r="117" spans="5:24" s="163" customFormat="1" ht="15">
      <c r="E117" s="169"/>
      <c r="S117" s="755"/>
      <c r="T117" s="755"/>
      <c r="U117" s="755"/>
      <c r="V117" s="755"/>
      <c r="W117" s="755"/>
      <c r="X117" s="755"/>
    </row>
    <row r="118" spans="5:24" s="163" customFormat="1" ht="15">
      <c r="E118" s="169"/>
      <c r="S118" s="755"/>
      <c r="T118" s="755"/>
      <c r="U118" s="755"/>
      <c r="V118" s="755"/>
      <c r="W118" s="755"/>
      <c r="X118" s="755"/>
    </row>
    <row r="119" spans="5:24" s="163" customFormat="1" ht="15">
      <c r="E119" s="169"/>
      <c r="S119" s="755"/>
      <c r="T119" s="755"/>
      <c r="U119" s="755"/>
      <c r="V119" s="755"/>
      <c r="W119" s="755"/>
      <c r="X119" s="755"/>
    </row>
    <row r="120" spans="5:24" s="163" customFormat="1" ht="15">
      <c r="E120" s="169"/>
      <c r="S120" s="755"/>
      <c r="T120" s="755"/>
      <c r="U120" s="755"/>
      <c r="V120" s="755"/>
      <c r="W120" s="755"/>
      <c r="X120" s="755"/>
    </row>
    <row r="121" spans="5:24" s="163" customFormat="1" ht="15">
      <c r="E121" s="169"/>
      <c r="S121" s="755"/>
      <c r="T121" s="755"/>
      <c r="U121" s="755"/>
      <c r="V121" s="755"/>
      <c r="W121" s="755"/>
      <c r="X121" s="755"/>
    </row>
    <row r="122" spans="5:24" s="163" customFormat="1" ht="15">
      <c r="E122" s="169"/>
      <c r="S122" s="755"/>
      <c r="T122" s="755"/>
      <c r="U122" s="755"/>
      <c r="V122" s="755"/>
      <c r="W122" s="755"/>
      <c r="X122" s="755"/>
    </row>
    <row r="123" spans="5:24" s="163" customFormat="1" ht="15">
      <c r="E123" s="169"/>
      <c r="S123" s="755"/>
      <c r="T123" s="755"/>
      <c r="U123" s="755"/>
      <c r="V123" s="755"/>
      <c r="W123" s="755"/>
      <c r="X123" s="755"/>
    </row>
    <row r="124" spans="5:24" s="163" customFormat="1" ht="15">
      <c r="E124" s="169"/>
      <c r="S124" s="755"/>
      <c r="T124" s="755"/>
      <c r="U124" s="755"/>
      <c r="V124" s="755"/>
      <c r="W124" s="755"/>
      <c r="X124" s="755"/>
    </row>
    <row r="125" spans="5:24" s="163" customFormat="1" ht="15">
      <c r="E125" s="169"/>
      <c r="S125" s="755"/>
      <c r="T125" s="755"/>
      <c r="U125" s="755"/>
      <c r="V125" s="755"/>
      <c r="W125" s="755"/>
      <c r="X125" s="755"/>
    </row>
    <row r="126" spans="5:24" s="163" customFormat="1" ht="15">
      <c r="E126" s="169"/>
      <c r="S126" s="755"/>
      <c r="T126" s="755"/>
      <c r="U126" s="755"/>
      <c r="V126" s="755"/>
      <c r="W126" s="755"/>
      <c r="X126" s="755"/>
    </row>
    <row r="127" spans="5:24" s="163" customFormat="1" ht="15">
      <c r="E127" s="169"/>
      <c r="S127" s="755"/>
      <c r="T127" s="755"/>
      <c r="U127" s="755"/>
      <c r="V127" s="755"/>
      <c r="W127" s="755"/>
      <c r="X127" s="755"/>
    </row>
    <row r="128" spans="5:24" s="163" customFormat="1" ht="15">
      <c r="E128" s="169"/>
      <c r="S128" s="755"/>
      <c r="T128" s="755"/>
      <c r="U128" s="755"/>
      <c r="V128" s="755"/>
      <c r="W128" s="755"/>
      <c r="X128" s="755"/>
    </row>
    <row r="129" spans="5:24" s="163" customFormat="1" ht="15">
      <c r="E129" s="169"/>
      <c r="S129" s="755"/>
      <c r="T129" s="755"/>
      <c r="U129" s="755"/>
      <c r="V129" s="755"/>
      <c r="W129" s="755"/>
      <c r="X129" s="755"/>
    </row>
    <row r="130" spans="5:24" s="163" customFormat="1" ht="15">
      <c r="E130" s="169"/>
      <c r="S130" s="755"/>
      <c r="T130" s="755"/>
      <c r="U130" s="755"/>
      <c r="V130" s="755"/>
      <c r="W130" s="755"/>
      <c r="X130" s="755"/>
    </row>
    <row r="131" spans="5:24" s="163" customFormat="1" ht="15">
      <c r="E131" s="169"/>
      <c r="S131" s="755"/>
      <c r="T131" s="755"/>
      <c r="U131" s="755"/>
      <c r="V131" s="755"/>
      <c r="W131" s="755"/>
      <c r="X131" s="755"/>
    </row>
    <row r="132" spans="5:24" s="163" customFormat="1" ht="15">
      <c r="E132" s="169"/>
      <c r="S132" s="755"/>
      <c r="T132" s="755"/>
      <c r="U132" s="755"/>
      <c r="V132" s="755"/>
      <c r="W132" s="755"/>
      <c r="X132" s="755"/>
    </row>
    <row r="133" spans="5:24" s="163" customFormat="1" ht="15">
      <c r="E133" s="169"/>
      <c r="S133" s="755"/>
      <c r="T133" s="755"/>
      <c r="U133" s="755"/>
      <c r="V133" s="755"/>
      <c r="W133" s="755"/>
      <c r="X133" s="755"/>
    </row>
    <row r="134" spans="5:24" s="163" customFormat="1" ht="15">
      <c r="E134" s="169"/>
      <c r="S134" s="755"/>
      <c r="T134" s="755"/>
      <c r="U134" s="755"/>
      <c r="V134" s="755"/>
      <c r="W134" s="755"/>
      <c r="X134" s="755"/>
    </row>
    <row r="135" spans="5:24" s="163" customFormat="1" ht="15">
      <c r="E135" s="169"/>
      <c r="S135" s="755"/>
      <c r="T135" s="755"/>
      <c r="U135" s="755"/>
      <c r="V135" s="755"/>
      <c r="W135" s="755"/>
      <c r="X135" s="755"/>
    </row>
    <row r="136" spans="5:24" s="163" customFormat="1" ht="15">
      <c r="E136" s="169"/>
      <c r="S136" s="755"/>
      <c r="T136" s="755"/>
      <c r="U136" s="755"/>
      <c r="V136" s="755"/>
      <c r="W136" s="755"/>
      <c r="X136" s="755"/>
    </row>
    <row r="137" spans="5:24" s="163" customFormat="1" ht="15">
      <c r="E137" s="169"/>
      <c r="S137" s="755"/>
      <c r="T137" s="755"/>
      <c r="U137" s="755"/>
      <c r="V137" s="755"/>
      <c r="W137" s="755"/>
      <c r="X137" s="755"/>
    </row>
    <row r="138" spans="5:24" s="163" customFormat="1" ht="15">
      <c r="E138" s="169"/>
      <c r="S138" s="755"/>
      <c r="T138" s="755"/>
      <c r="U138" s="755"/>
      <c r="V138" s="755"/>
      <c r="W138" s="755"/>
      <c r="X138" s="755"/>
    </row>
    <row r="139" spans="5:24" s="163" customFormat="1" ht="15">
      <c r="E139" s="169"/>
      <c r="S139" s="755"/>
      <c r="T139" s="755"/>
      <c r="U139" s="755"/>
      <c r="V139" s="755"/>
      <c r="W139" s="755"/>
      <c r="X139" s="755"/>
    </row>
    <row r="140" spans="5:24" s="163" customFormat="1" ht="15">
      <c r="E140" s="169"/>
      <c r="S140" s="755"/>
      <c r="T140" s="755"/>
      <c r="U140" s="755"/>
      <c r="V140" s="755"/>
      <c r="W140" s="755"/>
      <c r="X140" s="755"/>
    </row>
    <row r="141" spans="5:24" s="163" customFormat="1" ht="15">
      <c r="E141" s="169"/>
      <c r="S141" s="755"/>
      <c r="T141" s="755"/>
      <c r="U141" s="755"/>
      <c r="V141" s="755"/>
      <c r="W141" s="755"/>
      <c r="X141" s="755"/>
    </row>
    <row r="142" spans="5:24" s="163" customFormat="1" ht="15">
      <c r="E142" s="169"/>
      <c r="S142" s="755"/>
      <c r="T142" s="755"/>
      <c r="U142" s="755"/>
      <c r="V142" s="755"/>
      <c r="W142" s="755"/>
      <c r="X142" s="755"/>
    </row>
    <row r="143" spans="5:24" s="163" customFormat="1" ht="15">
      <c r="E143" s="169"/>
      <c r="S143" s="755"/>
      <c r="T143" s="755"/>
      <c r="U143" s="755"/>
      <c r="V143" s="755"/>
      <c r="W143" s="755"/>
      <c r="X143" s="755"/>
    </row>
    <row r="144" spans="5:24" s="163" customFormat="1" ht="15">
      <c r="E144" s="169"/>
      <c r="S144" s="755"/>
      <c r="T144" s="755"/>
      <c r="U144" s="755"/>
      <c r="V144" s="755"/>
      <c r="W144" s="755"/>
      <c r="X144" s="755"/>
    </row>
    <row r="145" spans="5:24" s="163" customFormat="1" ht="15">
      <c r="E145" s="169"/>
      <c r="S145" s="755"/>
      <c r="T145" s="755"/>
      <c r="U145" s="755"/>
      <c r="V145" s="755"/>
      <c r="W145" s="755"/>
      <c r="X145" s="755"/>
    </row>
    <row r="146" spans="5:24" s="163" customFormat="1" ht="15">
      <c r="E146" s="169"/>
      <c r="S146" s="755"/>
      <c r="T146" s="755"/>
      <c r="U146" s="755"/>
      <c r="V146" s="755"/>
      <c r="W146" s="755"/>
      <c r="X146" s="755"/>
    </row>
    <row r="147" spans="5:24" s="163" customFormat="1" ht="15">
      <c r="E147" s="169"/>
      <c r="S147" s="755"/>
      <c r="T147" s="755"/>
      <c r="U147" s="755"/>
      <c r="V147" s="755"/>
      <c r="W147" s="755"/>
      <c r="X147" s="755"/>
    </row>
    <row r="148" spans="5:24" s="163" customFormat="1" ht="15">
      <c r="E148" s="169"/>
      <c r="S148" s="755"/>
      <c r="T148" s="755"/>
      <c r="U148" s="755"/>
      <c r="V148" s="755"/>
      <c r="W148" s="755"/>
      <c r="X148" s="755"/>
    </row>
    <row r="149" spans="5:24" s="163" customFormat="1" ht="15">
      <c r="E149" s="169"/>
      <c r="S149" s="755"/>
      <c r="T149" s="755"/>
      <c r="U149" s="755"/>
      <c r="V149" s="755"/>
      <c r="W149" s="755"/>
      <c r="X149" s="755"/>
    </row>
    <row r="150" spans="5:24" s="163" customFormat="1" ht="15">
      <c r="E150" s="169"/>
      <c r="S150" s="755"/>
      <c r="T150" s="755"/>
      <c r="U150" s="755"/>
      <c r="V150" s="755"/>
      <c r="W150" s="755"/>
      <c r="X150" s="755"/>
    </row>
    <row r="151" spans="5:24" s="163" customFormat="1" ht="15">
      <c r="E151" s="169"/>
      <c r="S151" s="755"/>
      <c r="T151" s="755"/>
      <c r="U151" s="755"/>
      <c r="V151" s="755"/>
      <c r="W151" s="755"/>
      <c r="X151" s="755"/>
    </row>
    <row r="152" spans="5:24" s="163" customFormat="1" ht="15">
      <c r="E152" s="169"/>
      <c r="S152" s="755"/>
      <c r="T152" s="755"/>
      <c r="U152" s="755"/>
      <c r="V152" s="755"/>
      <c r="W152" s="755"/>
      <c r="X152" s="755"/>
    </row>
    <row r="153" spans="5:24" s="163" customFormat="1" ht="15">
      <c r="E153" s="169"/>
      <c r="S153" s="755"/>
      <c r="T153" s="755"/>
      <c r="U153" s="755"/>
      <c r="V153" s="755"/>
      <c r="W153" s="755"/>
      <c r="X153" s="755"/>
    </row>
    <row r="154" spans="5:24" s="163" customFormat="1" ht="15">
      <c r="E154" s="169"/>
      <c r="S154" s="755"/>
      <c r="T154" s="755"/>
      <c r="U154" s="755"/>
      <c r="V154" s="755"/>
      <c r="W154" s="755"/>
      <c r="X154" s="755"/>
    </row>
    <row r="155" spans="5:24" s="163" customFormat="1" ht="15">
      <c r="E155" s="169"/>
      <c r="S155" s="755"/>
      <c r="T155" s="755"/>
      <c r="U155" s="755"/>
      <c r="V155" s="755"/>
      <c r="W155" s="755"/>
      <c r="X155" s="755"/>
    </row>
    <row r="156" spans="5:24" s="163" customFormat="1" ht="15">
      <c r="E156" s="169"/>
      <c r="S156" s="755"/>
      <c r="T156" s="755"/>
      <c r="U156" s="755"/>
      <c r="V156" s="755"/>
      <c r="W156" s="755"/>
      <c r="X156" s="755"/>
    </row>
    <row r="157" spans="5:24" s="163" customFormat="1" ht="15">
      <c r="E157" s="169"/>
      <c r="S157" s="755"/>
      <c r="T157" s="755"/>
      <c r="U157" s="755"/>
      <c r="V157" s="755"/>
      <c r="W157" s="755"/>
      <c r="X157" s="755"/>
    </row>
    <row r="158" spans="5:24" s="163" customFormat="1" ht="15">
      <c r="E158" s="169"/>
      <c r="S158" s="755"/>
      <c r="T158" s="755"/>
      <c r="U158" s="755"/>
      <c r="V158" s="755"/>
      <c r="W158" s="755"/>
      <c r="X158" s="755"/>
    </row>
    <row r="159" spans="5:24" s="163" customFormat="1" ht="15">
      <c r="E159" s="169"/>
      <c r="S159" s="755"/>
      <c r="T159" s="755"/>
      <c r="U159" s="755"/>
      <c r="V159" s="755"/>
      <c r="W159" s="755"/>
      <c r="X159" s="755"/>
    </row>
    <row r="160" spans="5:24" s="163" customFormat="1" ht="15">
      <c r="E160" s="169"/>
      <c r="S160" s="755"/>
      <c r="T160" s="755"/>
      <c r="U160" s="755"/>
      <c r="V160" s="755"/>
      <c r="W160" s="755"/>
      <c r="X160" s="755"/>
    </row>
    <row r="161" spans="5:24" s="163" customFormat="1" ht="15">
      <c r="E161" s="169"/>
      <c r="S161" s="755"/>
      <c r="T161" s="755"/>
      <c r="U161" s="755"/>
      <c r="V161" s="755"/>
      <c r="W161" s="755"/>
      <c r="X161" s="755"/>
    </row>
    <row r="162" spans="5:24" s="163" customFormat="1" ht="15">
      <c r="E162" s="169"/>
      <c r="S162" s="755"/>
      <c r="T162" s="755"/>
      <c r="U162" s="755"/>
      <c r="V162" s="755"/>
      <c r="W162" s="755"/>
      <c r="X162" s="755"/>
    </row>
    <row r="163" spans="5:24" s="163" customFormat="1" ht="15">
      <c r="E163" s="169"/>
      <c r="S163" s="755"/>
      <c r="T163" s="755"/>
      <c r="U163" s="755"/>
      <c r="V163" s="755"/>
      <c r="W163" s="755"/>
      <c r="X163" s="755"/>
    </row>
    <row r="164" spans="5:24" s="163" customFormat="1" ht="15">
      <c r="E164" s="169"/>
      <c r="S164" s="755"/>
      <c r="T164" s="755"/>
      <c r="U164" s="755"/>
      <c r="V164" s="755"/>
      <c r="W164" s="755"/>
      <c r="X164" s="755"/>
    </row>
    <row r="165" spans="5:24" s="163" customFormat="1" ht="15">
      <c r="E165" s="169"/>
      <c r="S165" s="755"/>
      <c r="T165" s="755"/>
      <c r="U165" s="755"/>
      <c r="V165" s="755"/>
      <c r="W165" s="755"/>
      <c r="X165" s="755"/>
    </row>
    <row r="166" spans="5:24" s="163" customFormat="1" ht="15">
      <c r="E166" s="169"/>
      <c r="S166" s="755"/>
      <c r="T166" s="755"/>
      <c r="U166" s="755"/>
      <c r="V166" s="755"/>
      <c r="W166" s="755"/>
      <c r="X166" s="755"/>
    </row>
    <row r="167" spans="5:24" s="163" customFormat="1" ht="15">
      <c r="E167" s="169"/>
      <c r="S167" s="755"/>
      <c r="T167" s="755"/>
      <c r="U167" s="755"/>
      <c r="V167" s="755"/>
      <c r="W167" s="755"/>
      <c r="X167" s="755"/>
    </row>
    <row r="168" spans="5:24" s="163" customFormat="1" ht="15">
      <c r="E168" s="169"/>
      <c r="S168" s="755"/>
      <c r="T168" s="755"/>
      <c r="U168" s="755"/>
      <c r="V168" s="755"/>
      <c r="W168" s="755"/>
      <c r="X168" s="755"/>
    </row>
    <row r="169" spans="5:24" s="163" customFormat="1" ht="15">
      <c r="E169" s="169"/>
      <c r="S169" s="755"/>
      <c r="T169" s="755"/>
      <c r="U169" s="755"/>
      <c r="V169" s="755"/>
      <c r="W169" s="755"/>
      <c r="X169" s="755"/>
    </row>
    <row r="170" spans="5:24" s="163" customFormat="1" ht="15">
      <c r="E170" s="169"/>
      <c r="S170" s="755"/>
      <c r="T170" s="755"/>
      <c r="U170" s="755"/>
      <c r="V170" s="755"/>
      <c r="W170" s="755"/>
      <c r="X170" s="755"/>
    </row>
    <row r="171" spans="5:24" s="163" customFormat="1" ht="15">
      <c r="E171" s="169"/>
      <c r="S171" s="755"/>
      <c r="T171" s="755"/>
      <c r="U171" s="755"/>
      <c r="V171" s="755"/>
      <c r="W171" s="755"/>
      <c r="X171" s="755"/>
    </row>
    <row r="172" spans="5:24" s="163" customFormat="1" ht="15">
      <c r="E172" s="169"/>
      <c r="S172" s="755"/>
      <c r="T172" s="755"/>
      <c r="U172" s="755"/>
      <c r="V172" s="755"/>
      <c r="W172" s="755"/>
      <c r="X172" s="755"/>
    </row>
    <row r="173" spans="5:24" s="163" customFormat="1" ht="15">
      <c r="E173" s="169"/>
      <c r="S173" s="755"/>
      <c r="T173" s="755"/>
      <c r="U173" s="755"/>
      <c r="V173" s="755"/>
      <c r="W173" s="755"/>
      <c r="X173" s="755"/>
    </row>
    <row r="174" spans="5:24" s="163" customFormat="1" ht="15">
      <c r="E174" s="169"/>
      <c r="S174" s="755"/>
      <c r="T174" s="755"/>
      <c r="U174" s="755"/>
      <c r="V174" s="755"/>
      <c r="W174" s="755"/>
      <c r="X174" s="755"/>
    </row>
    <row r="175" spans="5:24" s="163" customFormat="1" ht="15">
      <c r="E175" s="169"/>
      <c r="S175" s="755"/>
      <c r="T175" s="755"/>
      <c r="U175" s="755"/>
      <c r="V175" s="755"/>
      <c r="W175" s="755"/>
      <c r="X175" s="755"/>
    </row>
    <row r="176" spans="5:24" s="163" customFormat="1" ht="15">
      <c r="E176" s="169"/>
      <c r="S176" s="755"/>
      <c r="T176" s="755"/>
      <c r="U176" s="755"/>
      <c r="V176" s="755"/>
      <c r="W176" s="755"/>
      <c r="X176" s="755"/>
    </row>
    <row r="177" spans="5:24" s="163" customFormat="1" ht="15">
      <c r="E177" s="169"/>
      <c r="S177" s="755"/>
      <c r="T177" s="755"/>
      <c r="U177" s="755"/>
      <c r="V177" s="755"/>
      <c r="W177" s="755"/>
      <c r="X177" s="755"/>
    </row>
    <row r="178" spans="5:24" s="163" customFormat="1" ht="15">
      <c r="E178" s="169"/>
      <c r="S178" s="755"/>
      <c r="T178" s="755"/>
      <c r="U178" s="755"/>
      <c r="V178" s="755"/>
      <c r="W178" s="755"/>
      <c r="X178" s="755"/>
    </row>
    <row r="179" spans="5:24" s="163" customFormat="1" ht="15">
      <c r="E179" s="169"/>
      <c r="S179" s="755"/>
      <c r="T179" s="755"/>
      <c r="U179" s="755"/>
      <c r="V179" s="755"/>
      <c r="W179" s="755"/>
      <c r="X179" s="755"/>
    </row>
    <row r="180" spans="5:24" s="163" customFormat="1" ht="15">
      <c r="E180" s="169"/>
      <c r="S180" s="755"/>
      <c r="T180" s="755"/>
      <c r="U180" s="755"/>
      <c r="V180" s="755"/>
      <c r="W180" s="755"/>
      <c r="X180" s="755"/>
    </row>
    <row r="181" spans="5:24" s="163" customFormat="1" ht="15">
      <c r="E181" s="169"/>
      <c r="S181" s="755"/>
      <c r="T181" s="755"/>
      <c r="U181" s="755"/>
      <c r="V181" s="755"/>
      <c r="W181" s="755"/>
      <c r="X181" s="755"/>
    </row>
    <row r="182" spans="5:24" s="163" customFormat="1" ht="15">
      <c r="E182" s="169"/>
      <c r="S182" s="755"/>
      <c r="T182" s="755"/>
      <c r="U182" s="755"/>
      <c r="V182" s="755"/>
      <c r="W182" s="755"/>
      <c r="X182" s="755"/>
    </row>
    <row r="183" spans="5:24" s="163" customFormat="1" ht="15">
      <c r="E183" s="169"/>
      <c r="S183" s="755"/>
      <c r="T183" s="755"/>
      <c r="U183" s="755"/>
      <c r="V183" s="755"/>
      <c r="W183" s="755"/>
      <c r="X183" s="755"/>
    </row>
    <row r="184" spans="5:24" s="163" customFormat="1" ht="15">
      <c r="E184" s="169"/>
      <c r="S184" s="755"/>
      <c r="T184" s="755"/>
      <c r="U184" s="755"/>
      <c r="V184" s="755"/>
      <c r="W184" s="755"/>
      <c r="X184" s="755"/>
    </row>
    <row r="185" spans="5:24" s="163" customFormat="1" ht="15">
      <c r="E185" s="169"/>
      <c r="S185" s="755"/>
      <c r="T185" s="755"/>
      <c r="U185" s="755"/>
      <c r="V185" s="755"/>
      <c r="W185" s="755"/>
      <c r="X185" s="755"/>
    </row>
    <row r="186" spans="5:24" s="163" customFormat="1" ht="15">
      <c r="E186" s="169"/>
      <c r="S186" s="755"/>
      <c r="T186" s="755"/>
      <c r="U186" s="755"/>
      <c r="V186" s="755"/>
      <c r="W186" s="755"/>
      <c r="X186" s="755"/>
    </row>
    <row r="187" spans="5:24" s="163" customFormat="1" ht="15">
      <c r="E187" s="169"/>
      <c r="S187" s="755"/>
      <c r="T187" s="755"/>
      <c r="U187" s="755"/>
      <c r="V187" s="755"/>
      <c r="W187" s="755"/>
      <c r="X187" s="755"/>
    </row>
    <row r="188" spans="5:24" s="163" customFormat="1" ht="15">
      <c r="E188" s="169"/>
      <c r="S188" s="755"/>
      <c r="T188" s="755"/>
      <c r="U188" s="755"/>
      <c r="V188" s="755"/>
      <c r="W188" s="755"/>
      <c r="X188" s="755"/>
    </row>
    <row r="189" spans="5:24" s="163" customFormat="1" ht="15">
      <c r="E189" s="169"/>
      <c r="S189" s="755"/>
      <c r="T189" s="755"/>
      <c r="U189" s="755"/>
      <c r="V189" s="755"/>
      <c r="W189" s="755"/>
      <c r="X189" s="755"/>
    </row>
    <row r="190" spans="5:24" s="163" customFormat="1" ht="15">
      <c r="E190" s="169"/>
      <c r="S190" s="755"/>
      <c r="T190" s="755"/>
      <c r="U190" s="755"/>
      <c r="V190" s="755"/>
      <c r="W190" s="755"/>
      <c r="X190" s="755"/>
    </row>
    <row r="191" spans="5:24" s="163" customFormat="1" ht="15">
      <c r="E191" s="169"/>
      <c r="S191" s="755"/>
      <c r="T191" s="755"/>
      <c r="U191" s="755"/>
      <c r="V191" s="755"/>
      <c r="W191" s="755"/>
      <c r="X191" s="755"/>
    </row>
    <row r="192" spans="5:24" s="163" customFormat="1" ht="15">
      <c r="E192" s="169"/>
      <c r="S192" s="755"/>
      <c r="T192" s="755"/>
      <c r="U192" s="755"/>
      <c r="V192" s="755"/>
      <c r="W192" s="755"/>
      <c r="X192" s="755"/>
    </row>
    <row r="193" spans="5:24" s="163" customFormat="1" ht="15">
      <c r="E193" s="169"/>
      <c r="S193" s="755"/>
      <c r="T193" s="755"/>
      <c r="U193" s="755"/>
      <c r="V193" s="755"/>
      <c r="W193" s="755"/>
      <c r="X193" s="755"/>
    </row>
    <row r="194" spans="5:24" s="163" customFormat="1" ht="15">
      <c r="E194" s="169"/>
      <c r="S194" s="755"/>
      <c r="T194" s="755"/>
      <c r="U194" s="755"/>
      <c r="V194" s="755"/>
      <c r="W194" s="755"/>
      <c r="X194" s="755"/>
    </row>
    <row r="195" spans="5:24" s="163" customFormat="1" ht="15">
      <c r="E195" s="169"/>
      <c r="S195" s="755"/>
      <c r="T195" s="755"/>
      <c r="U195" s="755"/>
      <c r="V195" s="755"/>
      <c r="W195" s="755"/>
      <c r="X195" s="755"/>
    </row>
    <row r="196" spans="5:24" s="163" customFormat="1" ht="15">
      <c r="E196" s="169"/>
      <c r="S196" s="755"/>
      <c r="T196" s="755"/>
      <c r="U196" s="755"/>
      <c r="V196" s="755"/>
      <c r="W196" s="755"/>
      <c r="X196" s="755"/>
    </row>
    <row r="197" spans="5:24" s="163" customFormat="1" ht="15">
      <c r="E197" s="169"/>
      <c r="S197" s="755"/>
      <c r="T197" s="755"/>
      <c r="U197" s="755"/>
      <c r="V197" s="755"/>
      <c r="W197" s="755"/>
      <c r="X197" s="755"/>
    </row>
    <row r="198" spans="5:24" s="163" customFormat="1" ht="15">
      <c r="E198" s="169"/>
      <c r="S198" s="755"/>
      <c r="T198" s="755"/>
      <c r="U198" s="755"/>
      <c r="V198" s="755"/>
      <c r="W198" s="755"/>
      <c r="X198" s="755"/>
    </row>
    <row r="199" spans="5:24" s="163" customFormat="1" ht="15">
      <c r="E199" s="169"/>
      <c r="S199" s="755"/>
      <c r="T199" s="755"/>
      <c r="U199" s="755"/>
      <c r="V199" s="755"/>
      <c r="W199" s="755"/>
      <c r="X199" s="755"/>
    </row>
    <row r="200" spans="5:24" s="163" customFormat="1" ht="15">
      <c r="E200" s="169"/>
      <c r="S200" s="755"/>
      <c r="T200" s="755"/>
      <c r="U200" s="755"/>
      <c r="V200" s="755"/>
      <c r="W200" s="755"/>
      <c r="X200" s="755"/>
    </row>
    <row r="201" spans="5:24" s="163" customFormat="1" ht="15">
      <c r="E201" s="169"/>
      <c r="S201" s="755"/>
      <c r="T201" s="755"/>
      <c r="U201" s="755"/>
      <c r="V201" s="755"/>
      <c r="W201" s="755"/>
      <c r="X201" s="755"/>
    </row>
    <row r="202" spans="5:24" s="163" customFormat="1" ht="15">
      <c r="E202" s="169"/>
      <c r="S202" s="755"/>
      <c r="T202" s="755"/>
      <c r="U202" s="755"/>
      <c r="V202" s="755"/>
      <c r="W202" s="755"/>
      <c r="X202" s="755"/>
    </row>
    <row r="203" spans="5:24" s="163" customFormat="1" ht="15">
      <c r="E203" s="169"/>
      <c r="S203" s="755"/>
      <c r="T203" s="755"/>
      <c r="U203" s="755"/>
      <c r="V203" s="755"/>
      <c r="W203" s="755"/>
      <c r="X203" s="755"/>
    </row>
    <row r="204" spans="5:24" s="163" customFormat="1" ht="15">
      <c r="E204" s="169"/>
      <c r="S204" s="755"/>
      <c r="T204" s="755"/>
      <c r="U204" s="755"/>
      <c r="V204" s="755"/>
      <c r="W204" s="755"/>
      <c r="X204" s="755"/>
    </row>
    <row r="205" spans="5:24" s="163" customFormat="1" ht="15">
      <c r="E205" s="169"/>
      <c r="S205" s="755"/>
      <c r="T205" s="755"/>
      <c r="U205" s="755"/>
      <c r="V205" s="755"/>
      <c r="W205" s="755"/>
      <c r="X205" s="755"/>
    </row>
    <row r="206" spans="5:24" s="163" customFormat="1" ht="15">
      <c r="E206" s="169"/>
      <c r="S206" s="755"/>
      <c r="T206" s="755"/>
      <c r="U206" s="755"/>
      <c r="V206" s="755"/>
      <c r="W206" s="755"/>
      <c r="X206" s="755"/>
    </row>
    <row r="207" spans="5:24" s="163" customFormat="1" ht="15">
      <c r="E207" s="169"/>
      <c r="S207" s="755"/>
      <c r="T207" s="755"/>
      <c r="U207" s="755"/>
      <c r="V207" s="755"/>
      <c r="W207" s="755"/>
      <c r="X207" s="755"/>
    </row>
    <row r="208" spans="5:24" s="163" customFormat="1" ht="15">
      <c r="E208" s="169"/>
      <c r="S208" s="755"/>
      <c r="T208" s="755"/>
      <c r="U208" s="755"/>
      <c r="V208" s="755"/>
      <c r="W208" s="755"/>
      <c r="X208" s="755"/>
    </row>
    <row r="209" spans="5:24" s="163" customFormat="1" ht="15">
      <c r="E209" s="169"/>
      <c r="S209" s="755"/>
      <c r="T209" s="755"/>
      <c r="U209" s="755"/>
      <c r="V209" s="755"/>
      <c r="W209" s="755"/>
      <c r="X209" s="755"/>
    </row>
    <row r="210" spans="5:24" s="163" customFormat="1" ht="15">
      <c r="E210" s="169"/>
      <c r="S210" s="755"/>
      <c r="T210" s="755"/>
      <c r="U210" s="755"/>
      <c r="V210" s="755"/>
      <c r="W210" s="755"/>
      <c r="X210" s="755"/>
    </row>
    <row r="211" spans="5:24" s="163" customFormat="1" ht="15">
      <c r="E211" s="169"/>
      <c r="S211" s="755"/>
      <c r="T211" s="755"/>
      <c r="U211" s="755"/>
      <c r="V211" s="755"/>
      <c r="W211" s="755"/>
      <c r="X211" s="755"/>
    </row>
    <row r="212" spans="5:24" s="163" customFormat="1" ht="15">
      <c r="E212" s="169"/>
      <c r="S212" s="755"/>
      <c r="T212" s="755"/>
      <c r="U212" s="755"/>
      <c r="V212" s="755"/>
      <c r="W212" s="755"/>
      <c r="X212" s="755"/>
    </row>
    <row r="213" spans="5:24" s="163" customFormat="1" ht="15">
      <c r="E213" s="169"/>
      <c r="S213" s="755"/>
      <c r="T213" s="755"/>
      <c r="U213" s="755"/>
      <c r="V213" s="755"/>
      <c r="W213" s="755"/>
      <c r="X213" s="755"/>
    </row>
    <row r="214" spans="5:24" s="163" customFormat="1" ht="15">
      <c r="E214" s="169"/>
      <c r="S214" s="755"/>
      <c r="T214" s="755"/>
      <c r="U214" s="755"/>
      <c r="V214" s="755"/>
      <c r="W214" s="755"/>
      <c r="X214" s="755"/>
    </row>
    <row r="215" spans="5:24" s="163" customFormat="1" ht="15">
      <c r="E215" s="169"/>
      <c r="S215" s="755"/>
      <c r="T215" s="755"/>
      <c r="U215" s="755"/>
      <c r="V215" s="755"/>
      <c r="W215" s="755"/>
      <c r="X215" s="755"/>
    </row>
    <row r="216" spans="5:24" s="163" customFormat="1" ht="15">
      <c r="E216" s="169"/>
      <c r="S216" s="755"/>
      <c r="T216" s="755"/>
      <c r="U216" s="755"/>
      <c r="V216" s="755"/>
      <c r="W216" s="755"/>
      <c r="X216" s="755"/>
    </row>
    <row r="217" spans="5:24" s="163" customFormat="1" ht="15">
      <c r="E217" s="169"/>
      <c r="S217" s="755"/>
      <c r="T217" s="755"/>
      <c r="U217" s="755"/>
      <c r="V217" s="755"/>
      <c r="W217" s="755"/>
      <c r="X217" s="755"/>
    </row>
    <row r="218" spans="5:24" s="163" customFormat="1" ht="15">
      <c r="E218" s="169"/>
      <c r="S218" s="755"/>
      <c r="T218" s="755"/>
      <c r="U218" s="755"/>
      <c r="V218" s="755"/>
      <c r="W218" s="755"/>
      <c r="X218" s="755"/>
    </row>
    <row r="219" spans="5:24" s="163" customFormat="1" ht="15">
      <c r="E219" s="169"/>
      <c r="S219" s="755"/>
      <c r="T219" s="755"/>
      <c r="U219" s="755"/>
      <c r="V219" s="755"/>
      <c r="W219" s="755"/>
      <c r="X219" s="755"/>
    </row>
    <row r="220" spans="5:24" s="163" customFormat="1" ht="15">
      <c r="E220" s="169"/>
      <c r="S220" s="755"/>
      <c r="T220" s="755"/>
      <c r="U220" s="755"/>
      <c r="V220" s="755"/>
      <c r="W220" s="755"/>
      <c r="X220" s="755"/>
    </row>
    <row r="221" spans="5:24" s="163" customFormat="1" ht="15">
      <c r="E221" s="169"/>
      <c r="S221" s="755"/>
      <c r="T221" s="755"/>
      <c r="U221" s="755"/>
      <c r="V221" s="755"/>
      <c r="W221" s="755"/>
      <c r="X221" s="755"/>
    </row>
    <row r="222" spans="5:24" s="163" customFormat="1" ht="15">
      <c r="E222" s="169"/>
      <c r="S222" s="755"/>
      <c r="T222" s="755"/>
      <c r="U222" s="755"/>
      <c r="V222" s="755"/>
      <c r="W222" s="755"/>
      <c r="X222" s="755"/>
    </row>
    <row r="223" spans="5:24" s="163" customFormat="1" ht="15">
      <c r="E223" s="169"/>
      <c r="S223" s="755"/>
      <c r="T223" s="755"/>
      <c r="U223" s="755"/>
      <c r="V223" s="755"/>
      <c r="W223" s="755"/>
      <c r="X223" s="755"/>
    </row>
    <row r="224" spans="5:24" s="163" customFormat="1" ht="15">
      <c r="E224" s="169"/>
      <c r="S224" s="755"/>
      <c r="T224" s="755"/>
      <c r="U224" s="755"/>
      <c r="V224" s="755"/>
      <c r="W224" s="755"/>
      <c r="X224" s="755"/>
    </row>
    <row r="225" spans="5:24" s="163" customFormat="1" ht="15">
      <c r="E225" s="169"/>
      <c r="S225" s="755"/>
      <c r="T225" s="755"/>
      <c r="U225" s="755"/>
      <c r="V225" s="755"/>
      <c r="W225" s="755"/>
      <c r="X225" s="755"/>
    </row>
    <row r="226" spans="5:24" s="163" customFormat="1" ht="15">
      <c r="E226" s="169"/>
      <c r="S226" s="755"/>
      <c r="T226" s="755"/>
      <c r="U226" s="755"/>
      <c r="V226" s="755"/>
      <c r="W226" s="755"/>
      <c r="X226" s="755"/>
    </row>
    <row r="227" spans="5:24" s="163" customFormat="1" ht="15">
      <c r="E227" s="169"/>
      <c r="S227" s="755"/>
      <c r="T227" s="755"/>
      <c r="U227" s="755"/>
      <c r="V227" s="755"/>
      <c r="W227" s="755"/>
      <c r="X227" s="755"/>
    </row>
    <row r="228" spans="5:24" s="163" customFormat="1" ht="15">
      <c r="E228" s="169"/>
      <c r="S228" s="755"/>
      <c r="T228" s="755"/>
      <c r="U228" s="755"/>
      <c r="V228" s="755"/>
      <c r="W228" s="755"/>
      <c r="X228" s="755"/>
    </row>
    <row r="229" spans="5:24" s="163" customFormat="1" ht="15">
      <c r="E229" s="169"/>
      <c r="S229" s="755"/>
      <c r="T229" s="755"/>
      <c r="U229" s="755"/>
      <c r="V229" s="755"/>
      <c r="W229" s="755"/>
      <c r="X229" s="755"/>
    </row>
    <row r="230" spans="5:24" s="163" customFormat="1" ht="15">
      <c r="E230" s="169"/>
      <c r="S230" s="755"/>
      <c r="T230" s="755"/>
      <c r="U230" s="755"/>
      <c r="V230" s="755"/>
      <c r="W230" s="755"/>
      <c r="X230" s="755"/>
    </row>
    <row r="231" spans="5:24" s="163" customFormat="1" ht="15">
      <c r="E231" s="169"/>
      <c r="S231" s="755"/>
      <c r="T231" s="755"/>
      <c r="U231" s="755"/>
      <c r="V231" s="755"/>
      <c r="W231" s="755"/>
      <c r="X231" s="755"/>
    </row>
    <row r="232" spans="5:24" s="163" customFormat="1" ht="15">
      <c r="E232" s="169"/>
      <c r="S232" s="755"/>
      <c r="T232" s="755"/>
      <c r="U232" s="755"/>
      <c r="V232" s="755"/>
      <c r="W232" s="755"/>
      <c r="X232" s="755"/>
    </row>
    <row r="233" spans="5:24" s="163" customFormat="1" ht="15">
      <c r="E233" s="169"/>
      <c r="S233" s="755"/>
      <c r="T233" s="755"/>
      <c r="U233" s="755"/>
      <c r="V233" s="755"/>
      <c r="W233" s="755"/>
      <c r="X233" s="755"/>
    </row>
    <row r="234" spans="5:24" s="163" customFormat="1" ht="15">
      <c r="E234" s="169"/>
      <c r="S234" s="755"/>
      <c r="T234" s="755"/>
      <c r="U234" s="755"/>
      <c r="V234" s="755"/>
      <c r="W234" s="755"/>
      <c r="X234" s="755"/>
    </row>
    <row r="235" spans="5:24" s="163" customFormat="1" ht="15">
      <c r="E235" s="169"/>
      <c r="S235" s="755"/>
      <c r="T235" s="755"/>
      <c r="U235" s="755"/>
      <c r="V235" s="755"/>
      <c r="W235" s="755"/>
      <c r="X235" s="755"/>
    </row>
    <row r="236" spans="5:24" s="163" customFormat="1" ht="15">
      <c r="E236" s="169"/>
      <c r="S236" s="755"/>
      <c r="T236" s="755"/>
      <c r="U236" s="755"/>
      <c r="V236" s="755"/>
      <c r="W236" s="755"/>
      <c r="X236" s="755"/>
    </row>
    <row r="237" spans="5:24" s="163" customFormat="1" ht="15">
      <c r="E237" s="169"/>
      <c r="S237" s="755"/>
      <c r="T237" s="755"/>
      <c r="U237" s="755"/>
      <c r="V237" s="755"/>
      <c r="W237" s="755"/>
      <c r="X237" s="755"/>
    </row>
    <row r="238" spans="5:24" s="163" customFormat="1" ht="15">
      <c r="E238" s="169"/>
      <c r="S238" s="755"/>
      <c r="T238" s="755"/>
      <c r="U238" s="755"/>
      <c r="V238" s="755"/>
      <c r="W238" s="755"/>
      <c r="X238" s="755"/>
    </row>
    <row r="239" spans="5:24" s="163" customFormat="1" ht="15">
      <c r="E239" s="169"/>
      <c r="S239" s="755"/>
      <c r="T239" s="755"/>
      <c r="U239" s="755"/>
      <c r="V239" s="755"/>
      <c r="W239" s="755"/>
      <c r="X239" s="755"/>
    </row>
    <row r="240" spans="5:24" s="163" customFormat="1" ht="15">
      <c r="E240" s="169"/>
      <c r="S240" s="755"/>
      <c r="T240" s="755"/>
      <c r="U240" s="755"/>
      <c r="V240" s="755"/>
      <c r="W240" s="755"/>
      <c r="X240" s="755"/>
    </row>
    <row r="241" spans="5:24" s="163" customFormat="1" ht="15">
      <c r="E241" s="169"/>
      <c r="S241" s="755"/>
      <c r="T241" s="755"/>
      <c r="U241" s="755"/>
      <c r="V241" s="755"/>
      <c r="W241" s="755"/>
      <c r="X241" s="755"/>
    </row>
    <row r="242" spans="5:24" s="163" customFormat="1" ht="15">
      <c r="E242" s="169"/>
      <c r="S242" s="755"/>
      <c r="T242" s="755"/>
      <c r="U242" s="755"/>
      <c r="V242" s="755"/>
      <c r="W242" s="755"/>
      <c r="X242" s="755"/>
    </row>
    <row r="243" spans="5:24" s="163" customFormat="1" ht="15">
      <c r="E243" s="169"/>
      <c r="S243" s="755"/>
      <c r="T243" s="755"/>
      <c r="U243" s="755"/>
      <c r="V243" s="755"/>
      <c r="W243" s="755"/>
      <c r="X243" s="755"/>
    </row>
    <row r="244" spans="5:24" s="163" customFormat="1" ht="15">
      <c r="E244" s="169"/>
      <c r="S244" s="755"/>
      <c r="T244" s="755"/>
      <c r="U244" s="755"/>
      <c r="V244" s="755"/>
      <c r="W244" s="755"/>
      <c r="X244" s="755"/>
    </row>
    <row r="245" spans="5:24" s="163" customFormat="1" ht="15">
      <c r="E245" s="169"/>
      <c r="S245" s="755"/>
      <c r="T245" s="755"/>
      <c r="U245" s="755"/>
      <c r="V245" s="755"/>
      <c r="W245" s="755"/>
      <c r="X245" s="755"/>
    </row>
    <row r="246" spans="5:24" s="163" customFormat="1" ht="15">
      <c r="E246" s="169"/>
      <c r="S246" s="755"/>
      <c r="T246" s="755"/>
      <c r="U246" s="755"/>
      <c r="V246" s="755"/>
      <c r="W246" s="755"/>
      <c r="X246" s="755"/>
    </row>
    <row r="247" spans="5:24" s="163" customFormat="1" ht="15">
      <c r="E247" s="169"/>
      <c r="S247" s="755"/>
      <c r="T247" s="755"/>
      <c r="U247" s="755"/>
      <c r="V247" s="755"/>
      <c r="W247" s="755"/>
      <c r="X247" s="755"/>
    </row>
    <row r="248" spans="5:24" s="163" customFormat="1" ht="15">
      <c r="E248" s="169"/>
      <c r="S248" s="755"/>
      <c r="T248" s="755"/>
      <c r="U248" s="755"/>
      <c r="V248" s="755"/>
      <c r="W248" s="755"/>
      <c r="X248" s="755"/>
    </row>
    <row r="249" spans="5:24" s="163" customFormat="1" ht="15">
      <c r="E249" s="169"/>
      <c r="S249" s="755"/>
      <c r="T249" s="755"/>
      <c r="U249" s="755"/>
      <c r="V249" s="755"/>
      <c r="W249" s="755"/>
      <c r="X249" s="755"/>
    </row>
    <row r="250" spans="5:24" s="163" customFormat="1" ht="15">
      <c r="E250" s="169"/>
      <c r="S250" s="755"/>
      <c r="T250" s="755"/>
      <c r="U250" s="755"/>
      <c r="V250" s="755"/>
      <c r="W250" s="755"/>
      <c r="X250" s="755"/>
    </row>
    <row r="251" spans="5:24" s="163" customFormat="1" ht="15">
      <c r="E251" s="169"/>
      <c r="S251" s="755"/>
      <c r="T251" s="755"/>
      <c r="U251" s="755"/>
      <c r="V251" s="755"/>
      <c r="W251" s="755"/>
      <c r="X251" s="755"/>
    </row>
    <row r="252" spans="5:24" s="163" customFormat="1" ht="15">
      <c r="E252" s="169"/>
      <c r="S252" s="755"/>
      <c r="T252" s="755"/>
      <c r="U252" s="755"/>
      <c r="V252" s="755"/>
      <c r="W252" s="755"/>
      <c r="X252" s="755"/>
    </row>
    <row r="253" spans="5:24" s="163" customFormat="1" ht="15">
      <c r="E253" s="169"/>
      <c r="S253" s="755"/>
      <c r="T253" s="755"/>
      <c r="U253" s="755"/>
      <c r="V253" s="755"/>
      <c r="W253" s="755"/>
      <c r="X253" s="755"/>
    </row>
    <row r="254" spans="5:24" s="163" customFormat="1" ht="15">
      <c r="E254" s="169"/>
      <c r="S254" s="755"/>
      <c r="T254" s="755"/>
      <c r="U254" s="755"/>
      <c r="V254" s="755"/>
      <c r="W254" s="755"/>
      <c r="X254" s="755"/>
    </row>
    <row r="255" spans="5:24" s="163" customFormat="1" ht="15">
      <c r="E255" s="169"/>
      <c r="S255" s="755"/>
      <c r="T255" s="755"/>
      <c r="U255" s="755"/>
      <c r="V255" s="755"/>
      <c r="W255" s="755"/>
      <c r="X255" s="755"/>
    </row>
    <row r="256" spans="5:24" s="163" customFormat="1" ht="15">
      <c r="E256" s="169"/>
      <c r="S256" s="755"/>
      <c r="T256" s="755"/>
      <c r="U256" s="755"/>
      <c r="V256" s="755"/>
      <c r="W256" s="755"/>
      <c r="X256" s="755"/>
    </row>
    <row r="257" spans="5:24" s="163" customFormat="1" ht="15">
      <c r="E257" s="169"/>
      <c r="S257" s="755"/>
      <c r="T257" s="755"/>
      <c r="U257" s="755"/>
      <c r="V257" s="755"/>
      <c r="W257" s="755"/>
      <c r="X257" s="755"/>
    </row>
    <row r="258" spans="5:24" s="163" customFormat="1" ht="15">
      <c r="E258" s="169"/>
      <c r="S258" s="755"/>
      <c r="T258" s="755"/>
      <c r="U258" s="755"/>
      <c r="V258" s="755"/>
      <c r="W258" s="755"/>
      <c r="X258" s="755"/>
    </row>
    <row r="259" spans="5:24" s="163" customFormat="1" ht="15">
      <c r="E259" s="169"/>
      <c r="S259" s="755"/>
      <c r="T259" s="755"/>
      <c r="U259" s="755"/>
      <c r="V259" s="755"/>
      <c r="W259" s="755"/>
      <c r="X259" s="755"/>
    </row>
    <row r="260" spans="5:24" s="163" customFormat="1" ht="15">
      <c r="E260" s="169"/>
      <c r="S260" s="755"/>
      <c r="T260" s="755"/>
      <c r="U260" s="755"/>
      <c r="V260" s="755"/>
      <c r="W260" s="755"/>
      <c r="X260" s="755"/>
    </row>
    <row r="261" spans="5:24" s="163" customFormat="1" ht="15">
      <c r="E261" s="169"/>
      <c r="S261" s="755"/>
      <c r="T261" s="755"/>
      <c r="U261" s="755"/>
      <c r="V261" s="755"/>
      <c r="W261" s="755"/>
      <c r="X261" s="755"/>
    </row>
    <row r="262" spans="5:24" s="163" customFormat="1" ht="15">
      <c r="E262" s="169"/>
      <c r="S262" s="755"/>
      <c r="T262" s="755"/>
      <c r="U262" s="755"/>
      <c r="V262" s="755"/>
      <c r="W262" s="755"/>
      <c r="X262" s="755"/>
    </row>
    <row r="263" spans="5:24" s="163" customFormat="1" ht="15">
      <c r="E263" s="169"/>
      <c r="S263" s="755"/>
      <c r="T263" s="755"/>
      <c r="U263" s="755"/>
      <c r="V263" s="755"/>
      <c r="W263" s="755"/>
      <c r="X263" s="755"/>
    </row>
    <row r="264" spans="5:24" s="163" customFormat="1" ht="15">
      <c r="E264" s="169"/>
      <c r="S264" s="755"/>
      <c r="T264" s="755"/>
      <c r="U264" s="755"/>
      <c r="V264" s="755"/>
      <c r="W264" s="755"/>
      <c r="X264" s="755"/>
    </row>
    <row r="265" spans="5:24" s="163" customFormat="1" ht="15">
      <c r="E265" s="169"/>
      <c r="S265" s="755"/>
      <c r="T265" s="755"/>
      <c r="U265" s="755"/>
      <c r="V265" s="755"/>
      <c r="W265" s="755"/>
      <c r="X265" s="755"/>
    </row>
    <row r="266" spans="5:24" s="163" customFormat="1" ht="15">
      <c r="E266" s="169"/>
      <c r="S266" s="755"/>
      <c r="T266" s="755"/>
      <c r="U266" s="755"/>
      <c r="V266" s="755"/>
      <c r="W266" s="755"/>
      <c r="X266" s="755"/>
    </row>
    <row r="267" spans="5:24" s="163" customFormat="1" ht="15">
      <c r="E267" s="169"/>
      <c r="S267" s="755"/>
      <c r="T267" s="755"/>
      <c r="U267" s="755"/>
      <c r="V267" s="755"/>
      <c r="W267" s="755"/>
      <c r="X267" s="755"/>
    </row>
    <row r="268" spans="5:24" s="163" customFormat="1" ht="15">
      <c r="E268" s="169"/>
      <c r="S268" s="755"/>
      <c r="T268" s="755"/>
      <c r="U268" s="755"/>
      <c r="V268" s="755"/>
      <c r="W268" s="755"/>
      <c r="X268" s="755"/>
    </row>
    <row r="269" spans="5:24" s="163" customFormat="1" ht="15">
      <c r="E269" s="169"/>
      <c r="S269" s="755"/>
      <c r="T269" s="755"/>
      <c r="U269" s="755"/>
      <c r="V269" s="755"/>
      <c r="W269" s="755"/>
      <c r="X269" s="755"/>
    </row>
    <row r="270" spans="5:24" s="163" customFormat="1" ht="15">
      <c r="E270" s="169"/>
      <c r="S270" s="755"/>
      <c r="T270" s="755"/>
      <c r="U270" s="755"/>
      <c r="V270" s="755"/>
      <c r="W270" s="755"/>
      <c r="X270" s="755"/>
    </row>
    <row r="271" spans="5:24" s="163" customFormat="1" ht="15">
      <c r="E271" s="169"/>
      <c r="S271" s="755"/>
      <c r="T271" s="755"/>
      <c r="U271" s="755"/>
      <c r="V271" s="755"/>
      <c r="W271" s="755"/>
      <c r="X271" s="755"/>
    </row>
    <row r="272" spans="5:24" s="163" customFormat="1" ht="15">
      <c r="E272" s="169"/>
      <c r="S272" s="755"/>
      <c r="T272" s="755"/>
      <c r="U272" s="755"/>
      <c r="V272" s="755"/>
      <c r="W272" s="755"/>
      <c r="X272" s="755"/>
    </row>
    <row r="273" spans="5:24" s="163" customFormat="1" ht="15">
      <c r="E273" s="169"/>
      <c r="S273" s="755"/>
      <c r="T273" s="755"/>
      <c r="U273" s="755"/>
      <c r="V273" s="755"/>
      <c r="W273" s="755"/>
      <c r="X273" s="755"/>
    </row>
    <row r="274" spans="5:24" s="163" customFormat="1" ht="15">
      <c r="E274" s="169"/>
      <c r="S274" s="755"/>
      <c r="T274" s="755"/>
      <c r="U274" s="755"/>
      <c r="V274" s="755"/>
      <c r="W274" s="755"/>
      <c r="X274" s="755"/>
    </row>
    <row r="275" spans="5:24" s="163" customFormat="1" ht="15">
      <c r="E275" s="169"/>
      <c r="S275" s="755"/>
      <c r="T275" s="755"/>
      <c r="U275" s="755"/>
      <c r="V275" s="755"/>
      <c r="W275" s="755"/>
      <c r="X275" s="755"/>
    </row>
    <row r="276" spans="5:24" s="163" customFormat="1" ht="15">
      <c r="E276" s="169"/>
      <c r="S276" s="755"/>
      <c r="T276" s="755"/>
      <c r="U276" s="755"/>
      <c r="V276" s="755"/>
      <c r="W276" s="755"/>
      <c r="X276" s="755"/>
    </row>
    <row r="277" spans="5:24" s="163" customFormat="1" ht="15">
      <c r="E277" s="169"/>
      <c r="S277" s="755"/>
      <c r="T277" s="755"/>
      <c r="U277" s="755"/>
      <c r="V277" s="755"/>
      <c r="W277" s="755"/>
      <c r="X277" s="755"/>
    </row>
    <row r="278" spans="5:24" s="163" customFormat="1" ht="15">
      <c r="E278" s="169"/>
      <c r="S278" s="755"/>
      <c r="T278" s="755"/>
      <c r="U278" s="755"/>
      <c r="V278" s="755"/>
      <c r="W278" s="755"/>
      <c r="X278" s="755"/>
    </row>
    <row r="279" spans="5:24" s="163" customFormat="1" ht="15">
      <c r="E279" s="169"/>
      <c r="S279" s="755"/>
      <c r="T279" s="755"/>
      <c r="U279" s="755"/>
      <c r="V279" s="755"/>
      <c r="W279" s="755"/>
      <c r="X279" s="755"/>
    </row>
    <row r="280" spans="5:24" s="163" customFormat="1" ht="15">
      <c r="E280" s="169"/>
      <c r="S280" s="755"/>
      <c r="T280" s="755"/>
      <c r="U280" s="755"/>
      <c r="V280" s="755"/>
      <c r="W280" s="755"/>
      <c r="X280" s="755"/>
    </row>
    <row r="281" spans="5:24" s="163" customFormat="1" ht="15">
      <c r="E281" s="169"/>
      <c r="S281" s="755"/>
      <c r="T281" s="755"/>
      <c r="U281" s="755"/>
      <c r="V281" s="755"/>
      <c r="W281" s="755"/>
      <c r="X281" s="755"/>
    </row>
    <row r="282" spans="5:24" s="163" customFormat="1" ht="15">
      <c r="E282" s="169"/>
      <c r="S282" s="755"/>
      <c r="T282" s="755"/>
      <c r="U282" s="755"/>
      <c r="V282" s="755"/>
      <c r="W282" s="755"/>
      <c r="X282" s="755"/>
    </row>
    <row r="283" spans="5:24" s="163" customFormat="1" ht="15">
      <c r="E283" s="169"/>
      <c r="S283" s="755"/>
      <c r="T283" s="755"/>
      <c r="U283" s="755"/>
      <c r="V283" s="755"/>
      <c r="W283" s="755"/>
      <c r="X283" s="755"/>
    </row>
    <row r="284" spans="5:24" s="163" customFormat="1" ht="15">
      <c r="E284" s="169"/>
      <c r="S284" s="755"/>
      <c r="T284" s="755"/>
      <c r="U284" s="755"/>
      <c r="V284" s="755"/>
      <c r="W284" s="755"/>
      <c r="X284" s="755"/>
    </row>
    <row r="285" spans="5:24" s="163" customFormat="1" ht="15">
      <c r="E285" s="169"/>
      <c r="S285" s="755"/>
      <c r="T285" s="755"/>
      <c r="U285" s="755"/>
      <c r="V285" s="755"/>
      <c r="W285" s="755"/>
      <c r="X285" s="755"/>
    </row>
    <row r="286" spans="5:24" s="163" customFormat="1" ht="15">
      <c r="E286" s="169"/>
      <c r="S286" s="755"/>
      <c r="T286" s="755"/>
      <c r="U286" s="755"/>
      <c r="V286" s="755"/>
      <c r="W286" s="755"/>
      <c r="X286" s="755"/>
    </row>
    <row r="287" spans="5:24" s="163" customFormat="1" ht="15">
      <c r="E287" s="169"/>
      <c r="S287" s="755"/>
      <c r="T287" s="755"/>
      <c r="U287" s="755"/>
      <c r="V287" s="755"/>
      <c r="W287" s="755"/>
      <c r="X287" s="755"/>
    </row>
    <row r="288" spans="5:24" s="163" customFormat="1" ht="15">
      <c r="E288" s="169"/>
      <c r="S288" s="755"/>
      <c r="T288" s="755"/>
      <c r="U288" s="755"/>
      <c r="V288" s="755"/>
      <c r="W288" s="755"/>
      <c r="X288" s="755"/>
    </row>
    <row r="289" spans="5:24" s="163" customFormat="1" ht="15">
      <c r="E289" s="169"/>
      <c r="S289" s="755"/>
      <c r="T289" s="755"/>
      <c r="U289" s="755"/>
      <c r="V289" s="755"/>
      <c r="W289" s="755"/>
      <c r="X289" s="755"/>
    </row>
    <row r="290" spans="5:24" s="163" customFormat="1" ht="15">
      <c r="E290" s="169"/>
      <c r="S290" s="755"/>
      <c r="T290" s="755"/>
      <c r="U290" s="755"/>
      <c r="V290" s="755"/>
      <c r="W290" s="755"/>
      <c r="X290" s="755"/>
    </row>
    <row r="291" spans="5:24" s="163" customFormat="1" ht="15">
      <c r="E291" s="169"/>
      <c r="S291" s="755"/>
      <c r="T291" s="755"/>
      <c r="U291" s="755"/>
      <c r="V291" s="755"/>
      <c r="W291" s="755"/>
      <c r="X291" s="755"/>
    </row>
    <row r="292" spans="5:24" s="163" customFormat="1" ht="15">
      <c r="E292" s="169"/>
      <c r="S292" s="755"/>
      <c r="T292" s="755"/>
      <c r="U292" s="755"/>
      <c r="V292" s="755"/>
      <c r="W292" s="755"/>
      <c r="X292" s="755"/>
    </row>
    <row r="293" spans="5:24" s="163" customFormat="1" ht="15">
      <c r="E293" s="169"/>
      <c r="S293" s="755"/>
      <c r="T293" s="755"/>
      <c r="U293" s="755"/>
      <c r="V293" s="755"/>
      <c r="W293" s="755"/>
      <c r="X293" s="755"/>
    </row>
    <row r="294" spans="5:24" s="163" customFormat="1" ht="15">
      <c r="E294" s="169"/>
      <c r="S294" s="755"/>
      <c r="T294" s="755"/>
      <c r="U294" s="755"/>
      <c r="V294" s="755"/>
      <c r="W294" s="755"/>
      <c r="X294" s="755"/>
    </row>
    <row r="295" spans="5:24" s="163" customFormat="1" ht="15">
      <c r="E295" s="169"/>
      <c r="S295" s="755"/>
      <c r="T295" s="755"/>
      <c r="U295" s="755"/>
      <c r="V295" s="755"/>
      <c r="W295" s="755"/>
      <c r="X295" s="755"/>
    </row>
    <row r="296" spans="5:24" s="163" customFormat="1" ht="15">
      <c r="E296" s="169"/>
      <c r="S296" s="755"/>
      <c r="T296" s="755"/>
      <c r="U296" s="755"/>
      <c r="V296" s="755"/>
      <c r="W296" s="755"/>
      <c r="X296" s="755"/>
    </row>
    <row r="297" spans="5:24" s="163" customFormat="1" ht="15">
      <c r="E297" s="169"/>
      <c r="S297" s="755"/>
      <c r="T297" s="755"/>
      <c r="U297" s="755"/>
      <c r="V297" s="755"/>
      <c r="W297" s="755"/>
      <c r="X297" s="755"/>
    </row>
    <row r="298" spans="5:24" s="163" customFormat="1" ht="15">
      <c r="E298" s="169"/>
      <c r="S298" s="755"/>
      <c r="T298" s="755"/>
      <c r="U298" s="755"/>
      <c r="V298" s="755"/>
      <c r="W298" s="755"/>
      <c r="X298" s="755"/>
    </row>
    <row r="299" spans="5:24" s="163" customFormat="1" ht="15">
      <c r="E299" s="169"/>
      <c r="S299" s="755"/>
      <c r="T299" s="755"/>
      <c r="U299" s="755"/>
      <c r="V299" s="755"/>
      <c r="W299" s="755"/>
      <c r="X299" s="755"/>
    </row>
    <row r="300" spans="5:24" s="163" customFormat="1" ht="15">
      <c r="E300" s="169"/>
      <c r="S300" s="755"/>
      <c r="T300" s="755"/>
      <c r="U300" s="755"/>
      <c r="V300" s="755"/>
      <c r="W300" s="755"/>
      <c r="X300" s="755"/>
    </row>
    <row r="301" spans="5:24" s="163" customFormat="1" ht="15">
      <c r="E301" s="169"/>
      <c r="S301" s="755"/>
      <c r="T301" s="755"/>
      <c r="U301" s="755"/>
      <c r="V301" s="755"/>
      <c r="W301" s="755"/>
      <c r="X301" s="755"/>
    </row>
    <row r="302" spans="5:24" s="163" customFormat="1" ht="15">
      <c r="E302" s="169"/>
      <c r="S302" s="755"/>
      <c r="T302" s="755"/>
      <c r="U302" s="755"/>
      <c r="V302" s="755"/>
      <c r="W302" s="755"/>
      <c r="X302" s="755"/>
    </row>
    <row r="303" spans="5:24" s="163" customFormat="1" ht="15">
      <c r="E303" s="169"/>
      <c r="S303" s="755"/>
      <c r="T303" s="755"/>
      <c r="U303" s="755"/>
      <c r="V303" s="755"/>
      <c r="W303" s="755"/>
      <c r="X303" s="755"/>
    </row>
    <row r="304" spans="5:24" s="163" customFormat="1" ht="15">
      <c r="E304" s="169"/>
      <c r="S304" s="755"/>
      <c r="T304" s="755"/>
      <c r="U304" s="755"/>
      <c r="V304" s="755"/>
      <c r="W304" s="755"/>
      <c r="X304" s="755"/>
    </row>
    <row r="305" spans="5:24" s="163" customFormat="1" ht="15">
      <c r="E305" s="169"/>
      <c r="S305" s="755"/>
      <c r="T305" s="755"/>
      <c r="U305" s="755"/>
      <c r="V305" s="755"/>
      <c r="W305" s="755"/>
      <c r="X305" s="755"/>
    </row>
    <row r="306" spans="5:24" s="163" customFormat="1" ht="15">
      <c r="E306" s="169"/>
      <c r="S306" s="755"/>
      <c r="T306" s="755"/>
      <c r="U306" s="755"/>
      <c r="V306" s="755"/>
      <c r="W306" s="755"/>
      <c r="X306" s="755"/>
    </row>
    <row r="307" spans="5:24" s="163" customFormat="1" ht="15">
      <c r="E307" s="169"/>
      <c r="S307" s="755"/>
      <c r="T307" s="755"/>
      <c r="U307" s="755"/>
      <c r="V307" s="755"/>
      <c r="W307" s="755"/>
      <c r="X307" s="755"/>
    </row>
    <row r="308" spans="5:24" s="163" customFormat="1" ht="15">
      <c r="E308" s="169"/>
      <c r="S308" s="755"/>
      <c r="T308" s="755"/>
      <c r="U308" s="755"/>
      <c r="V308" s="755"/>
      <c r="W308" s="755"/>
      <c r="X308" s="755"/>
    </row>
    <row r="309" spans="5:24" s="163" customFormat="1" ht="15">
      <c r="E309" s="169"/>
      <c r="S309" s="755"/>
      <c r="T309" s="755"/>
      <c r="U309" s="755"/>
      <c r="V309" s="755"/>
      <c r="W309" s="755"/>
      <c r="X309" s="755"/>
    </row>
    <row r="310" spans="5:24" s="163" customFormat="1" ht="15">
      <c r="E310" s="169"/>
      <c r="S310" s="755"/>
      <c r="T310" s="755"/>
      <c r="U310" s="755"/>
      <c r="V310" s="755"/>
      <c r="W310" s="755"/>
      <c r="X310" s="755"/>
    </row>
    <row r="311" spans="5:24" s="163" customFormat="1" ht="15">
      <c r="E311" s="169"/>
      <c r="S311" s="755"/>
      <c r="T311" s="755"/>
      <c r="U311" s="755"/>
      <c r="V311" s="755"/>
      <c r="W311" s="755"/>
      <c r="X311" s="755"/>
    </row>
    <row r="312" spans="5:24" s="163" customFormat="1" ht="15">
      <c r="E312" s="169"/>
      <c r="S312" s="755"/>
      <c r="T312" s="755"/>
      <c r="U312" s="755"/>
      <c r="V312" s="755"/>
      <c r="W312" s="755"/>
      <c r="X312" s="755"/>
    </row>
    <row r="313" spans="5:24" s="163" customFormat="1" ht="15">
      <c r="E313" s="169"/>
      <c r="S313" s="755"/>
      <c r="T313" s="755"/>
      <c r="U313" s="755"/>
      <c r="V313" s="755"/>
      <c r="W313" s="755"/>
      <c r="X313" s="755"/>
    </row>
    <row r="314" spans="5:24" s="163" customFormat="1" ht="15">
      <c r="E314" s="169"/>
      <c r="S314" s="755"/>
      <c r="T314" s="755"/>
      <c r="U314" s="755"/>
      <c r="V314" s="755"/>
      <c r="W314" s="755"/>
      <c r="X314" s="755"/>
    </row>
    <row r="315" spans="5:24" s="163" customFormat="1" ht="15">
      <c r="E315" s="169"/>
      <c r="S315" s="755"/>
      <c r="T315" s="755"/>
      <c r="U315" s="755"/>
      <c r="V315" s="755"/>
      <c r="W315" s="755"/>
      <c r="X315" s="755"/>
    </row>
    <row r="316" spans="5:24" s="163" customFormat="1" ht="15">
      <c r="E316" s="169"/>
      <c r="S316" s="755"/>
      <c r="T316" s="755"/>
      <c r="U316" s="755"/>
      <c r="V316" s="755"/>
      <c r="W316" s="755"/>
      <c r="X316" s="755"/>
    </row>
    <row r="317" spans="5:24" s="163" customFormat="1" ht="15">
      <c r="E317" s="169"/>
      <c r="S317" s="755"/>
      <c r="T317" s="755"/>
      <c r="U317" s="755"/>
      <c r="V317" s="755"/>
      <c r="W317" s="755"/>
      <c r="X317" s="755"/>
    </row>
    <row r="318" spans="5:24" s="163" customFormat="1" ht="15">
      <c r="E318" s="169"/>
      <c r="S318" s="755"/>
      <c r="T318" s="755"/>
      <c r="U318" s="755"/>
      <c r="V318" s="755"/>
      <c r="W318" s="755"/>
      <c r="X318" s="755"/>
    </row>
    <row r="319" spans="5:24" s="163" customFormat="1" ht="15">
      <c r="E319" s="169"/>
      <c r="S319" s="755"/>
      <c r="T319" s="755"/>
      <c r="U319" s="755"/>
      <c r="V319" s="755"/>
      <c r="W319" s="755"/>
      <c r="X319" s="755"/>
    </row>
    <row r="320" spans="5:24" s="163" customFormat="1" ht="15">
      <c r="E320" s="169"/>
      <c r="S320" s="755"/>
      <c r="T320" s="755"/>
      <c r="U320" s="755"/>
      <c r="V320" s="755"/>
      <c r="W320" s="755"/>
      <c r="X320" s="755"/>
    </row>
    <row r="321" spans="5:24" s="163" customFormat="1" ht="15">
      <c r="E321" s="169"/>
      <c r="S321" s="755"/>
      <c r="T321" s="755"/>
      <c r="U321" s="755"/>
      <c r="V321" s="755"/>
      <c r="W321" s="755"/>
      <c r="X321" s="755"/>
    </row>
    <row r="322" spans="5:24" s="163" customFormat="1" ht="15">
      <c r="E322" s="169"/>
      <c r="S322" s="755"/>
      <c r="T322" s="755"/>
      <c r="U322" s="755"/>
      <c r="V322" s="755"/>
      <c r="W322" s="755"/>
      <c r="X322" s="755"/>
    </row>
    <row r="323" spans="5:24" s="163" customFormat="1" ht="15">
      <c r="E323" s="169"/>
      <c r="S323" s="755"/>
      <c r="T323" s="755"/>
      <c r="U323" s="755"/>
      <c r="V323" s="755"/>
      <c r="W323" s="755"/>
      <c r="X323" s="755"/>
    </row>
    <row r="324" spans="5:24" s="163" customFormat="1" ht="15">
      <c r="E324" s="169"/>
      <c r="S324" s="755"/>
      <c r="T324" s="755"/>
      <c r="U324" s="755"/>
      <c r="V324" s="755"/>
      <c r="W324" s="755"/>
      <c r="X324" s="755"/>
    </row>
    <row r="325" spans="5:24" s="163" customFormat="1" ht="15">
      <c r="E325" s="169"/>
      <c r="S325" s="755"/>
      <c r="T325" s="755"/>
      <c r="U325" s="755"/>
      <c r="V325" s="755"/>
      <c r="W325" s="755"/>
      <c r="X325" s="755"/>
    </row>
    <row r="326" spans="5:24" s="163" customFormat="1" ht="15">
      <c r="E326" s="169"/>
      <c r="S326" s="755"/>
      <c r="T326" s="755"/>
      <c r="U326" s="755"/>
      <c r="V326" s="755"/>
      <c r="W326" s="755"/>
      <c r="X326" s="755"/>
    </row>
    <row r="327" spans="5:24" s="163" customFormat="1" ht="15">
      <c r="E327" s="169"/>
      <c r="S327" s="755"/>
      <c r="T327" s="755"/>
      <c r="U327" s="755"/>
      <c r="V327" s="755"/>
      <c r="W327" s="755"/>
      <c r="X327" s="755"/>
    </row>
    <row r="328" spans="5:24" s="163" customFormat="1" ht="15">
      <c r="E328" s="169"/>
      <c r="S328" s="755"/>
      <c r="T328" s="755"/>
      <c r="U328" s="755"/>
      <c r="V328" s="755"/>
      <c r="W328" s="755"/>
      <c r="X328" s="755"/>
    </row>
    <row r="329" spans="5:24" s="163" customFormat="1" ht="15">
      <c r="E329" s="169"/>
      <c r="S329" s="755"/>
      <c r="T329" s="755"/>
      <c r="U329" s="755"/>
      <c r="V329" s="755"/>
      <c r="W329" s="755"/>
      <c r="X329" s="755"/>
    </row>
    <row r="330" spans="5:24" s="163" customFormat="1" ht="15">
      <c r="E330" s="169"/>
      <c r="S330" s="755"/>
      <c r="T330" s="755"/>
      <c r="U330" s="755"/>
      <c r="V330" s="755"/>
      <c r="W330" s="755"/>
      <c r="X330" s="755"/>
    </row>
    <row r="331" spans="5:24" s="163" customFormat="1" ht="15">
      <c r="E331" s="169"/>
      <c r="S331" s="755"/>
      <c r="T331" s="755"/>
      <c r="U331" s="755"/>
      <c r="V331" s="755"/>
      <c r="W331" s="755"/>
      <c r="X331" s="755"/>
    </row>
    <row r="332" spans="5:24" s="163" customFormat="1" ht="15">
      <c r="E332" s="169"/>
      <c r="S332" s="755"/>
      <c r="T332" s="755"/>
      <c r="U332" s="755"/>
      <c r="V332" s="755"/>
      <c r="W332" s="755"/>
      <c r="X332" s="755"/>
    </row>
    <row r="333" spans="5:24" s="163" customFormat="1" ht="15">
      <c r="E333" s="169"/>
      <c r="S333" s="755"/>
      <c r="T333" s="755"/>
      <c r="U333" s="755"/>
      <c r="V333" s="755"/>
      <c r="W333" s="755"/>
      <c r="X333" s="755"/>
    </row>
    <row r="334" spans="5:24" s="163" customFormat="1" ht="15">
      <c r="E334" s="169"/>
      <c r="S334" s="755"/>
      <c r="T334" s="755"/>
      <c r="U334" s="755"/>
      <c r="V334" s="755"/>
      <c r="W334" s="755"/>
      <c r="X334" s="755"/>
    </row>
    <row r="335" spans="5:24" s="163" customFormat="1" ht="15">
      <c r="E335" s="169"/>
      <c r="S335" s="755"/>
      <c r="T335" s="755"/>
      <c r="U335" s="755"/>
      <c r="V335" s="755"/>
      <c r="W335" s="755"/>
      <c r="X335" s="755"/>
    </row>
    <row r="336" spans="5:24" s="163" customFormat="1" ht="15">
      <c r="E336" s="169"/>
      <c r="S336" s="755"/>
      <c r="T336" s="755"/>
      <c r="U336" s="755"/>
      <c r="V336" s="755"/>
      <c r="W336" s="755"/>
      <c r="X336" s="755"/>
    </row>
    <row r="337" spans="5:24" s="163" customFormat="1" ht="15">
      <c r="E337" s="169"/>
      <c r="S337" s="755"/>
      <c r="T337" s="755"/>
      <c r="U337" s="755"/>
      <c r="V337" s="755"/>
      <c r="W337" s="755"/>
      <c r="X337" s="755"/>
    </row>
    <row r="338" spans="5:24" s="163" customFormat="1" ht="15">
      <c r="E338" s="169"/>
      <c r="S338" s="755"/>
      <c r="T338" s="755"/>
      <c r="U338" s="755"/>
      <c r="V338" s="755"/>
      <c r="W338" s="755"/>
      <c r="X338" s="755"/>
    </row>
    <row r="339" spans="5:24" s="163" customFormat="1" ht="15">
      <c r="E339" s="169"/>
      <c r="S339" s="755"/>
      <c r="T339" s="755"/>
      <c r="U339" s="755"/>
      <c r="V339" s="755"/>
      <c r="W339" s="755"/>
      <c r="X339" s="755"/>
    </row>
    <row r="340" spans="5:24" s="163" customFormat="1" ht="15">
      <c r="E340" s="169"/>
      <c r="S340" s="755"/>
      <c r="T340" s="755"/>
      <c r="U340" s="755"/>
      <c r="V340" s="755"/>
      <c r="W340" s="755"/>
      <c r="X340" s="755"/>
    </row>
    <row r="341" spans="5:24" s="163" customFormat="1" ht="15">
      <c r="E341" s="169"/>
      <c r="S341" s="755"/>
      <c r="T341" s="755"/>
      <c r="U341" s="755"/>
      <c r="V341" s="755"/>
      <c r="W341" s="755"/>
      <c r="X341" s="755"/>
    </row>
    <row r="342" spans="5:24" s="163" customFormat="1" ht="15">
      <c r="E342" s="169"/>
      <c r="S342" s="755"/>
      <c r="T342" s="755"/>
      <c r="U342" s="755"/>
      <c r="V342" s="755"/>
      <c r="W342" s="755"/>
      <c r="X342" s="755"/>
    </row>
    <row r="343" spans="5:24" s="163" customFormat="1" ht="15">
      <c r="E343" s="169"/>
      <c r="S343" s="755"/>
      <c r="T343" s="755"/>
      <c r="U343" s="755"/>
      <c r="V343" s="755"/>
      <c r="W343" s="755"/>
      <c r="X343" s="755"/>
    </row>
    <row r="344" spans="5:24" s="163" customFormat="1" ht="15">
      <c r="E344" s="169"/>
      <c r="S344" s="755"/>
      <c r="T344" s="755"/>
      <c r="U344" s="755"/>
      <c r="V344" s="755"/>
      <c r="W344" s="755"/>
      <c r="X344" s="755"/>
    </row>
    <row r="345" spans="5:24" s="163" customFormat="1" ht="15">
      <c r="E345" s="169"/>
      <c r="S345" s="755"/>
      <c r="T345" s="755"/>
      <c r="U345" s="755"/>
      <c r="V345" s="755"/>
      <c r="W345" s="755"/>
      <c r="X345" s="755"/>
    </row>
    <row r="346" spans="5:24" s="163" customFormat="1" ht="15">
      <c r="E346" s="169"/>
      <c r="S346" s="755"/>
      <c r="T346" s="755"/>
      <c r="U346" s="755"/>
      <c r="V346" s="755"/>
      <c r="W346" s="755"/>
      <c r="X346" s="755"/>
    </row>
    <row r="347" spans="5:24" s="163" customFormat="1" ht="15">
      <c r="E347" s="169"/>
      <c r="S347" s="755"/>
      <c r="T347" s="755"/>
      <c r="U347" s="755"/>
      <c r="V347" s="755"/>
      <c r="W347" s="755"/>
      <c r="X347" s="755"/>
    </row>
    <row r="348" spans="5:24" s="163" customFormat="1" ht="15">
      <c r="E348" s="169"/>
      <c r="S348" s="755"/>
      <c r="T348" s="755"/>
      <c r="U348" s="755"/>
      <c r="V348" s="755"/>
      <c r="W348" s="755"/>
      <c r="X348" s="755"/>
    </row>
    <row r="349" spans="5:24" s="163" customFormat="1" ht="15">
      <c r="E349" s="169"/>
      <c r="S349" s="755"/>
      <c r="T349" s="755"/>
      <c r="U349" s="755"/>
      <c r="V349" s="755"/>
      <c r="W349" s="755"/>
      <c r="X349" s="755"/>
    </row>
    <row r="350" spans="5:24" s="163" customFormat="1" ht="15">
      <c r="E350" s="169"/>
      <c r="S350" s="755"/>
      <c r="T350" s="755"/>
      <c r="U350" s="755"/>
      <c r="V350" s="755"/>
      <c r="W350" s="755"/>
      <c r="X350" s="755"/>
    </row>
    <row r="351" spans="5:24" s="163" customFormat="1" ht="15">
      <c r="E351" s="169"/>
      <c r="S351" s="755"/>
      <c r="T351" s="755"/>
      <c r="U351" s="755"/>
      <c r="V351" s="755"/>
      <c r="W351" s="755"/>
      <c r="X351" s="755"/>
    </row>
    <row r="352" spans="5:24" s="163" customFormat="1" ht="15">
      <c r="E352" s="169"/>
      <c r="S352" s="755"/>
      <c r="T352" s="755"/>
      <c r="U352" s="755"/>
      <c r="V352" s="755"/>
      <c r="W352" s="755"/>
      <c r="X352" s="755"/>
    </row>
    <row r="353" spans="5:24" s="163" customFormat="1" ht="15">
      <c r="E353" s="169"/>
      <c r="S353" s="755"/>
      <c r="T353" s="755"/>
      <c r="U353" s="755"/>
      <c r="V353" s="755"/>
      <c r="W353" s="755"/>
      <c r="X353" s="755"/>
    </row>
    <row r="354" spans="5:24" s="163" customFormat="1" ht="15">
      <c r="E354" s="169"/>
      <c r="S354" s="755"/>
      <c r="T354" s="755"/>
      <c r="U354" s="755"/>
      <c r="V354" s="755"/>
      <c r="W354" s="755"/>
      <c r="X354" s="755"/>
    </row>
    <row r="355" spans="5:24" s="163" customFormat="1" ht="15">
      <c r="E355" s="169"/>
      <c r="S355" s="755"/>
      <c r="T355" s="755"/>
      <c r="U355" s="755"/>
      <c r="V355" s="755"/>
      <c r="W355" s="755"/>
      <c r="X355" s="755"/>
    </row>
    <row r="356" spans="5:24" s="163" customFormat="1" ht="15">
      <c r="E356" s="169"/>
      <c r="S356" s="755"/>
      <c r="T356" s="755"/>
      <c r="U356" s="755"/>
      <c r="V356" s="755"/>
      <c r="W356" s="755"/>
      <c r="X356" s="755"/>
    </row>
    <row r="357" spans="5:24" s="163" customFormat="1" ht="15">
      <c r="E357" s="169"/>
      <c r="S357" s="755"/>
      <c r="T357" s="755"/>
      <c r="U357" s="755"/>
      <c r="V357" s="755"/>
      <c r="W357" s="755"/>
      <c r="X357" s="755"/>
    </row>
    <row r="358" spans="5:24" s="163" customFormat="1" ht="15">
      <c r="E358" s="169"/>
      <c r="S358" s="755"/>
      <c r="T358" s="755"/>
      <c r="U358" s="755"/>
      <c r="V358" s="755"/>
      <c r="W358" s="755"/>
      <c r="X358" s="755"/>
    </row>
    <row r="359" spans="5:24" s="163" customFormat="1" ht="15">
      <c r="E359" s="169"/>
      <c r="S359" s="755"/>
      <c r="T359" s="755"/>
      <c r="U359" s="755"/>
      <c r="V359" s="755"/>
      <c r="W359" s="755"/>
      <c r="X359" s="755"/>
    </row>
    <row r="360" spans="5:24" s="163" customFormat="1" ht="15">
      <c r="E360" s="169"/>
      <c r="S360" s="755"/>
      <c r="T360" s="755"/>
      <c r="U360" s="755"/>
      <c r="V360" s="755"/>
      <c r="W360" s="755"/>
      <c r="X360" s="755"/>
    </row>
    <row r="361" spans="5:24" s="163" customFormat="1" ht="15">
      <c r="E361" s="169"/>
      <c r="S361" s="755"/>
      <c r="T361" s="755"/>
      <c r="U361" s="755"/>
      <c r="V361" s="755"/>
      <c r="W361" s="755"/>
      <c r="X361" s="755"/>
    </row>
    <row r="362" spans="5:24" s="163" customFormat="1" ht="15">
      <c r="E362" s="169"/>
      <c r="S362" s="755"/>
      <c r="T362" s="755"/>
      <c r="U362" s="755"/>
      <c r="V362" s="755"/>
      <c r="W362" s="755"/>
      <c r="X362" s="755"/>
    </row>
    <row r="363" spans="5:24" s="163" customFormat="1" ht="15">
      <c r="E363" s="169"/>
      <c r="S363" s="755"/>
      <c r="T363" s="755"/>
      <c r="U363" s="755"/>
      <c r="V363" s="755"/>
      <c r="W363" s="755"/>
      <c r="X363" s="755"/>
    </row>
    <row r="364" spans="5:24" s="163" customFormat="1" ht="15">
      <c r="E364" s="169"/>
      <c r="S364" s="755"/>
      <c r="T364" s="755"/>
      <c r="U364" s="755"/>
      <c r="V364" s="755"/>
      <c r="W364" s="755"/>
      <c r="X364" s="755"/>
    </row>
    <row r="365" spans="5:24" s="163" customFormat="1" ht="15">
      <c r="E365" s="169"/>
      <c r="S365" s="755"/>
      <c r="T365" s="755"/>
      <c r="U365" s="755"/>
      <c r="V365" s="755"/>
      <c r="W365" s="755"/>
      <c r="X365" s="755"/>
    </row>
    <row r="366" spans="5:24" s="163" customFormat="1" ht="15">
      <c r="E366" s="169"/>
      <c r="S366" s="755"/>
      <c r="T366" s="755"/>
      <c r="U366" s="755"/>
      <c r="V366" s="755"/>
      <c r="W366" s="755"/>
      <c r="X366" s="755"/>
    </row>
    <row r="367" spans="5:24" s="163" customFormat="1" ht="15">
      <c r="E367" s="169"/>
      <c r="S367" s="755"/>
      <c r="T367" s="755"/>
      <c r="U367" s="755"/>
      <c r="V367" s="755"/>
      <c r="W367" s="755"/>
      <c r="X367" s="755"/>
    </row>
    <row r="368" spans="5:24" s="163" customFormat="1" ht="15">
      <c r="E368" s="169"/>
      <c r="S368" s="755"/>
      <c r="T368" s="755"/>
      <c r="U368" s="755"/>
      <c r="V368" s="755"/>
      <c r="W368" s="755"/>
      <c r="X368" s="755"/>
    </row>
    <row r="369" spans="5:24" s="163" customFormat="1" ht="15">
      <c r="E369" s="169"/>
      <c r="S369" s="755"/>
      <c r="T369" s="755"/>
      <c r="U369" s="755"/>
      <c r="V369" s="755"/>
      <c r="W369" s="755"/>
      <c r="X369" s="755"/>
    </row>
    <row r="370" spans="5:24" s="163" customFormat="1" ht="15">
      <c r="E370" s="169"/>
      <c r="S370" s="755"/>
      <c r="T370" s="755"/>
      <c r="U370" s="755"/>
      <c r="V370" s="755"/>
      <c r="W370" s="755"/>
      <c r="X370" s="755"/>
    </row>
    <row r="371" spans="5:24" s="163" customFormat="1" ht="15">
      <c r="E371" s="169"/>
      <c r="S371" s="755"/>
      <c r="T371" s="755"/>
      <c r="U371" s="755"/>
      <c r="V371" s="755"/>
      <c r="W371" s="755"/>
      <c r="X371" s="755"/>
    </row>
    <row r="372" spans="5:24" s="163" customFormat="1" ht="15">
      <c r="E372" s="169"/>
      <c r="S372" s="755"/>
      <c r="T372" s="755"/>
      <c r="U372" s="755"/>
      <c r="V372" s="755"/>
      <c r="W372" s="755"/>
      <c r="X372" s="755"/>
    </row>
    <row r="373" spans="5:24" s="163" customFormat="1" ht="15">
      <c r="E373" s="169"/>
      <c r="S373" s="755"/>
      <c r="T373" s="755"/>
      <c r="U373" s="755"/>
      <c r="V373" s="755"/>
      <c r="W373" s="755"/>
      <c r="X373" s="755"/>
    </row>
    <row r="374" spans="5:24" s="163" customFormat="1" ht="15">
      <c r="E374" s="169"/>
      <c r="S374" s="755"/>
      <c r="T374" s="755"/>
      <c r="U374" s="755"/>
      <c r="V374" s="755"/>
      <c r="W374" s="755"/>
      <c r="X374" s="755"/>
    </row>
    <row r="375" spans="5:24" s="163" customFormat="1" ht="15">
      <c r="E375" s="169"/>
      <c r="S375" s="755"/>
      <c r="T375" s="755"/>
      <c r="U375" s="755"/>
      <c r="V375" s="755"/>
      <c r="W375" s="755"/>
      <c r="X375" s="755"/>
    </row>
    <row r="376" spans="5:24" s="163" customFormat="1" ht="15">
      <c r="E376" s="169"/>
      <c r="S376" s="755"/>
      <c r="T376" s="755"/>
      <c r="U376" s="755"/>
      <c r="V376" s="755"/>
      <c r="W376" s="755"/>
      <c r="X376" s="755"/>
    </row>
    <row r="377" spans="5:24" s="163" customFormat="1" ht="15">
      <c r="E377" s="169"/>
      <c r="S377" s="755"/>
      <c r="T377" s="755"/>
      <c r="U377" s="755"/>
      <c r="V377" s="755"/>
      <c r="W377" s="755"/>
      <c r="X377" s="755"/>
    </row>
    <row r="378" spans="5:24" s="163" customFormat="1" ht="15">
      <c r="E378" s="169"/>
      <c r="S378" s="755"/>
      <c r="T378" s="755"/>
      <c r="U378" s="755"/>
      <c r="V378" s="755"/>
      <c r="W378" s="755"/>
      <c r="X378" s="755"/>
    </row>
    <row r="379" spans="5:24" s="163" customFormat="1" ht="15">
      <c r="E379" s="169"/>
      <c r="S379" s="755"/>
      <c r="T379" s="755"/>
      <c r="U379" s="755"/>
      <c r="V379" s="755"/>
      <c r="W379" s="755"/>
      <c r="X379" s="755"/>
    </row>
    <row r="380" spans="5:24" s="163" customFormat="1" ht="15">
      <c r="E380" s="169"/>
      <c r="S380" s="755"/>
      <c r="T380" s="755"/>
      <c r="U380" s="755"/>
      <c r="V380" s="755"/>
      <c r="W380" s="755"/>
      <c r="X380" s="755"/>
    </row>
    <row r="381" spans="5:24" s="163" customFormat="1" ht="15">
      <c r="E381" s="169"/>
      <c r="S381" s="755"/>
      <c r="T381" s="755"/>
      <c r="U381" s="755"/>
      <c r="V381" s="755"/>
      <c r="W381" s="755"/>
      <c r="X381" s="755"/>
    </row>
    <row r="382" spans="5:24" s="163" customFormat="1" ht="15">
      <c r="E382" s="169"/>
      <c r="S382" s="755"/>
      <c r="T382" s="755"/>
      <c r="U382" s="755"/>
      <c r="V382" s="755"/>
      <c r="W382" s="755"/>
      <c r="X382" s="755"/>
    </row>
    <row r="383" spans="5:24" s="163" customFormat="1" ht="15">
      <c r="E383" s="169"/>
      <c r="S383" s="755"/>
      <c r="T383" s="755"/>
      <c r="U383" s="755"/>
      <c r="V383" s="755"/>
      <c r="W383" s="755"/>
      <c r="X383" s="755"/>
    </row>
    <row r="384" spans="5:24" s="163" customFormat="1" ht="15">
      <c r="E384" s="169"/>
      <c r="S384" s="755"/>
      <c r="T384" s="755"/>
      <c r="U384" s="755"/>
      <c r="V384" s="755"/>
      <c r="W384" s="755"/>
      <c r="X384" s="755"/>
    </row>
    <row r="385" spans="5:24" s="163" customFormat="1" ht="15">
      <c r="E385" s="169"/>
      <c r="S385" s="755"/>
      <c r="T385" s="755"/>
      <c r="U385" s="755"/>
      <c r="V385" s="755"/>
      <c r="W385" s="755"/>
      <c r="X385" s="755"/>
    </row>
    <row r="386" spans="5:24" s="163" customFormat="1" ht="15">
      <c r="E386" s="169"/>
      <c r="S386" s="755"/>
      <c r="T386" s="755"/>
      <c r="U386" s="755"/>
      <c r="V386" s="755"/>
      <c r="W386" s="755"/>
      <c r="X386" s="755"/>
    </row>
    <row r="387" spans="5:24" s="163" customFormat="1" ht="15">
      <c r="E387" s="169"/>
      <c r="S387" s="755"/>
      <c r="T387" s="755"/>
      <c r="U387" s="755"/>
      <c r="V387" s="755"/>
      <c r="W387" s="755"/>
      <c r="X387" s="755"/>
    </row>
    <row r="388" spans="5:24" s="163" customFormat="1" ht="15">
      <c r="E388" s="169"/>
      <c r="S388" s="755"/>
      <c r="T388" s="755"/>
      <c r="U388" s="755"/>
      <c r="V388" s="755"/>
      <c r="W388" s="755"/>
      <c r="X388" s="755"/>
    </row>
    <row r="389" spans="5:24" s="163" customFormat="1" ht="15">
      <c r="E389" s="169"/>
      <c r="S389" s="755"/>
      <c r="T389" s="755"/>
      <c r="U389" s="755"/>
      <c r="V389" s="755"/>
      <c r="W389" s="755"/>
      <c r="X389" s="755"/>
    </row>
    <row r="390" spans="5:24" s="163" customFormat="1" ht="15">
      <c r="E390" s="169"/>
      <c r="S390" s="755"/>
      <c r="T390" s="755"/>
      <c r="U390" s="755"/>
      <c r="V390" s="755"/>
      <c r="W390" s="755"/>
      <c r="X390" s="755"/>
    </row>
    <row r="391" spans="5:24" s="163" customFormat="1" ht="15">
      <c r="E391" s="169"/>
      <c r="S391" s="755"/>
      <c r="T391" s="755"/>
      <c r="U391" s="755"/>
      <c r="V391" s="755"/>
      <c r="W391" s="755"/>
      <c r="X391" s="755"/>
    </row>
    <row r="392" spans="5:24" s="163" customFormat="1" ht="15">
      <c r="E392" s="169"/>
      <c r="S392" s="755"/>
      <c r="T392" s="755"/>
      <c r="U392" s="755"/>
      <c r="V392" s="755"/>
      <c r="W392" s="755"/>
      <c r="X392" s="755"/>
    </row>
    <row r="393" spans="5:24" s="163" customFormat="1" ht="15">
      <c r="E393" s="169"/>
      <c r="S393" s="755"/>
      <c r="T393" s="755"/>
      <c r="U393" s="755"/>
      <c r="V393" s="755"/>
      <c r="W393" s="755"/>
      <c r="X393" s="755"/>
    </row>
    <row r="394" spans="5:24" s="163" customFormat="1" ht="15">
      <c r="E394" s="169"/>
      <c r="S394" s="755"/>
      <c r="T394" s="755"/>
      <c r="U394" s="755"/>
      <c r="V394" s="755"/>
      <c r="W394" s="755"/>
      <c r="X394" s="755"/>
    </row>
    <row r="395" spans="5:24" s="163" customFormat="1" ht="15">
      <c r="E395" s="169"/>
      <c r="S395" s="755"/>
      <c r="T395" s="755"/>
      <c r="U395" s="755"/>
      <c r="V395" s="755"/>
      <c r="W395" s="755"/>
      <c r="X395" s="755"/>
    </row>
    <row r="396" spans="5:24" s="163" customFormat="1" ht="15">
      <c r="E396" s="169"/>
      <c r="S396" s="755"/>
      <c r="T396" s="755"/>
      <c r="U396" s="755"/>
      <c r="V396" s="755"/>
      <c r="W396" s="755"/>
      <c r="X396" s="755"/>
    </row>
    <row r="397" spans="5:24" s="163" customFormat="1" ht="15">
      <c r="E397" s="169"/>
      <c r="S397" s="755"/>
      <c r="T397" s="755"/>
      <c r="U397" s="755"/>
      <c r="V397" s="755"/>
      <c r="W397" s="755"/>
      <c r="X397" s="755"/>
    </row>
    <row r="398" spans="5:24" s="163" customFormat="1" ht="15">
      <c r="E398" s="169"/>
      <c r="S398" s="755"/>
      <c r="T398" s="755"/>
      <c r="U398" s="755"/>
      <c r="V398" s="755"/>
      <c r="W398" s="755"/>
      <c r="X398" s="755"/>
    </row>
    <row r="399" spans="5:24" s="163" customFormat="1" ht="15">
      <c r="E399" s="169"/>
      <c r="S399" s="755"/>
      <c r="T399" s="755"/>
      <c r="U399" s="755"/>
      <c r="V399" s="755"/>
      <c r="W399" s="755"/>
      <c r="X399" s="755"/>
    </row>
    <row r="400" spans="5:24" s="163" customFormat="1" ht="15">
      <c r="E400" s="169"/>
      <c r="S400" s="755"/>
      <c r="T400" s="755"/>
      <c r="U400" s="755"/>
      <c r="V400" s="755"/>
      <c r="W400" s="755"/>
      <c r="X400" s="755"/>
    </row>
    <row r="401" spans="5:24" s="163" customFormat="1" ht="15">
      <c r="E401" s="169"/>
      <c r="S401" s="755"/>
      <c r="T401" s="755"/>
      <c r="U401" s="755"/>
      <c r="V401" s="755"/>
      <c r="W401" s="755"/>
      <c r="X401" s="755"/>
    </row>
    <row r="402" spans="5:24" s="163" customFormat="1" ht="15">
      <c r="E402" s="169"/>
      <c r="S402" s="755"/>
      <c r="T402" s="755"/>
      <c r="U402" s="755"/>
      <c r="V402" s="755"/>
      <c r="W402" s="755"/>
      <c r="X402" s="755"/>
    </row>
    <row r="403" spans="5:24" s="163" customFormat="1" ht="15">
      <c r="E403" s="169"/>
      <c r="S403" s="755"/>
      <c r="T403" s="755"/>
      <c r="U403" s="755"/>
      <c r="V403" s="755"/>
      <c r="W403" s="755"/>
      <c r="X403" s="755"/>
    </row>
    <row r="404" spans="5:24" s="163" customFormat="1" ht="15">
      <c r="E404" s="169"/>
      <c r="S404" s="755"/>
      <c r="T404" s="755"/>
      <c r="U404" s="755"/>
      <c r="V404" s="755"/>
      <c r="W404" s="755"/>
      <c r="X404" s="755"/>
    </row>
    <row r="405" spans="5:24" s="163" customFormat="1" ht="15">
      <c r="E405" s="169"/>
      <c r="S405" s="755"/>
      <c r="T405" s="755"/>
      <c r="U405" s="755"/>
      <c r="V405" s="755"/>
      <c r="W405" s="755"/>
      <c r="X405" s="755"/>
    </row>
    <row r="406" spans="5:24" s="163" customFormat="1" ht="15">
      <c r="E406" s="169"/>
      <c r="S406" s="755"/>
      <c r="T406" s="755"/>
      <c r="U406" s="755"/>
      <c r="V406" s="755"/>
      <c r="W406" s="755"/>
      <c r="X406" s="755"/>
    </row>
    <row r="407" spans="5:24" s="163" customFormat="1" ht="15">
      <c r="E407" s="169"/>
      <c r="S407" s="755"/>
      <c r="T407" s="755"/>
      <c r="U407" s="755"/>
      <c r="V407" s="755"/>
      <c r="W407" s="755"/>
      <c r="X407" s="755"/>
    </row>
    <row r="408" spans="5:24" s="163" customFormat="1" ht="15">
      <c r="E408" s="169"/>
      <c r="S408" s="755"/>
      <c r="T408" s="755"/>
      <c r="U408" s="755"/>
      <c r="V408" s="755"/>
      <c r="W408" s="755"/>
      <c r="X408" s="755"/>
    </row>
    <row r="409" spans="5:24" s="163" customFormat="1" ht="15">
      <c r="E409" s="169"/>
      <c r="S409" s="755"/>
      <c r="T409" s="755"/>
      <c r="U409" s="755"/>
      <c r="V409" s="755"/>
      <c r="W409" s="755"/>
      <c r="X409" s="755"/>
    </row>
    <row r="410" spans="5:24" s="163" customFormat="1" ht="15">
      <c r="E410" s="169"/>
      <c r="S410" s="755"/>
      <c r="T410" s="755"/>
      <c r="U410" s="755"/>
      <c r="V410" s="755"/>
      <c r="W410" s="755"/>
      <c r="X410" s="755"/>
    </row>
    <row r="411" spans="5:24" s="163" customFormat="1" ht="15">
      <c r="E411" s="169"/>
      <c r="S411" s="755"/>
      <c r="T411" s="755"/>
      <c r="U411" s="755"/>
      <c r="V411" s="755"/>
      <c r="W411" s="755"/>
      <c r="X411" s="755"/>
    </row>
    <row r="412" spans="5:24" s="163" customFormat="1" ht="15">
      <c r="E412" s="169"/>
      <c r="S412" s="755"/>
      <c r="T412" s="755"/>
      <c r="U412" s="755"/>
      <c r="V412" s="755"/>
      <c r="W412" s="755"/>
      <c r="X412" s="755"/>
    </row>
    <row r="413" spans="5:24" s="163" customFormat="1" ht="15">
      <c r="E413" s="169"/>
      <c r="S413" s="755"/>
      <c r="T413" s="755"/>
      <c r="U413" s="755"/>
      <c r="V413" s="755"/>
      <c r="W413" s="755"/>
      <c r="X413" s="755"/>
    </row>
    <row r="414" spans="5:24" s="163" customFormat="1" ht="15">
      <c r="E414" s="169"/>
      <c r="S414" s="755"/>
      <c r="T414" s="755"/>
      <c r="U414" s="755"/>
      <c r="V414" s="755"/>
      <c r="W414" s="755"/>
      <c r="X414" s="755"/>
    </row>
    <row r="415" spans="5:24" s="163" customFormat="1" ht="15">
      <c r="E415" s="169"/>
      <c r="S415" s="755"/>
      <c r="T415" s="755"/>
      <c r="U415" s="755"/>
      <c r="V415" s="755"/>
      <c r="W415" s="755"/>
      <c r="X415" s="755"/>
    </row>
    <row r="416" spans="5:24" s="163" customFormat="1" ht="15">
      <c r="E416" s="169"/>
      <c r="S416" s="755"/>
      <c r="T416" s="755"/>
      <c r="U416" s="755"/>
      <c r="V416" s="755"/>
      <c r="W416" s="755"/>
      <c r="X416" s="755"/>
    </row>
    <row r="417" spans="5:24" s="163" customFormat="1" ht="15">
      <c r="E417" s="169"/>
      <c r="S417" s="755"/>
      <c r="T417" s="755"/>
      <c r="U417" s="755"/>
      <c r="V417" s="755"/>
      <c r="W417" s="755"/>
      <c r="X417" s="755"/>
    </row>
    <row r="418" spans="5:24" s="163" customFormat="1" ht="15">
      <c r="E418" s="169"/>
      <c r="S418" s="755"/>
      <c r="T418" s="755"/>
      <c r="U418" s="755"/>
      <c r="V418" s="755"/>
      <c r="W418" s="755"/>
      <c r="X418" s="755"/>
    </row>
    <row r="419" spans="5:24" s="163" customFormat="1" ht="15">
      <c r="E419" s="169"/>
      <c r="S419" s="755"/>
      <c r="T419" s="755"/>
      <c r="U419" s="755"/>
      <c r="V419" s="755"/>
      <c r="W419" s="755"/>
      <c r="X419" s="755"/>
    </row>
    <row r="420" spans="5:24" s="163" customFormat="1" ht="15">
      <c r="E420" s="169"/>
      <c r="S420" s="755"/>
      <c r="T420" s="755"/>
      <c r="U420" s="755"/>
      <c r="V420" s="755"/>
      <c r="W420" s="755"/>
      <c r="X420" s="755"/>
    </row>
    <row r="421" spans="5:24" s="163" customFormat="1" ht="15">
      <c r="E421" s="169"/>
      <c r="S421" s="755"/>
      <c r="T421" s="755"/>
      <c r="U421" s="755"/>
      <c r="V421" s="755"/>
      <c r="W421" s="755"/>
      <c r="X421" s="755"/>
    </row>
    <row r="422" spans="5:24" s="163" customFormat="1" ht="15">
      <c r="E422" s="169"/>
      <c r="S422" s="755"/>
      <c r="T422" s="755"/>
      <c r="U422" s="755"/>
      <c r="V422" s="755"/>
      <c r="W422" s="755"/>
      <c r="X422" s="755"/>
    </row>
    <row r="423" spans="5:24" s="163" customFormat="1" ht="15">
      <c r="E423" s="169"/>
      <c r="S423" s="755"/>
      <c r="T423" s="755"/>
      <c r="U423" s="755"/>
      <c r="V423" s="755"/>
      <c r="W423" s="755"/>
      <c r="X423" s="755"/>
    </row>
    <row r="424" spans="5:24" s="163" customFormat="1" ht="15">
      <c r="E424" s="169"/>
      <c r="S424" s="755"/>
      <c r="T424" s="755"/>
      <c r="U424" s="755"/>
      <c r="V424" s="755"/>
      <c r="W424" s="755"/>
      <c r="X424" s="755"/>
    </row>
    <row r="425" spans="5:24" s="163" customFormat="1" ht="15">
      <c r="E425" s="169"/>
      <c r="S425" s="755"/>
      <c r="T425" s="755"/>
      <c r="U425" s="755"/>
      <c r="V425" s="755"/>
      <c r="W425" s="755"/>
      <c r="X425" s="755"/>
    </row>
    <row r="426" spans="5:24" s="163" customFormat="1" ht="15">
      <c r="E426" s="169"/>
      <c r="S426" s="755"/>
      <c r="T426" s="755"/>
      <c r="U426" s="755"/>
      <c r="V426" s="755"/>
      <c r="W426" s="755"/>
      <c r="X426" s="755"/>
    </row>
    <row r="427" spans="5:24" s="163" customFormat="1" ht="15">
      <c r="E427" s="169"/>
      <c r="S427" s="755"/>
      <c r="T427" s="755"/>
      <c r="U427" s="755"/>
      <c r="V427" s="755"/>
      <c r="W427" s="755"/>
      <c r="X427" s="755"/>
    </row>
    <row r="428" spans="5:24" s="163" customFormat="1" ht="15">
      <c r="E428" s="169"/>
      <c r="S428" s="755"/>
      <c r="T428" s="755"/>
      <c r="U428" s="755"/>
      <c r="V428" s="755"/>
      <c r="W428" s="755"/>
      <c r="X428" s="755"/>
    </row>
    <row r="429" spans="5:24" s="163" customFormat="1" ht="15">
      <c r="E429" s="169"/>
      <c r="S429" s="755"/>
      <c r="T429" s="755"/>
      <c r="U429" s="755"/>
      <c r="V429" s="755"/>
      <c r="W429" s="755"/>
      <c r="X429" s="755"/>
    </row>
    <row r="430" spans="5:24" s="163" customFormat="1" ht="15">
      <c r="E430" s="169"/>
      <c r="S430" s="755"/>
      <c r="T430" s="755"/>
      <c r="U430" s="755"/>
      <c r="V430" s="755"/>
      <c r="W430" s="755"/>
      <c r="X430" s="755"/>
    </row>
    <row r="431" spans="5:24" s="163" customFormat="1" ht="15">
      <c r="E431" s="169"/>
      <c r="S431" s="755"/>
      <c r="T431" s="755"/>
      <c r="U431" s="755"/>
      <c r="V431" s="755"/>
      <c r="W431" s="755"/>
      <c r="X431" s="755"/>
    </row>
    <row r="432" spans="5:24" s="163" customFormat="1" ht="15">
      <c r="E432" s="169"/>
      <c r="S432" s="755"/>
      <c r="T432" s="755"/>
      <c r="U432" s="755"/>
      <c r="V432" s="755"/>
      <c r="W432" s="755"/>
      <c r="X432" s="755"/>
    </row>
    <row r="433" spans="5:24" s="163" customFormat="1" ht="15">
      <c r="E433" s="169"/>
      <c r="S433" s="755"/>
      <c r="T433" s="755"/>
      <c r="U433" s="755"/>
      <c r="V433" s="755"/>
      <c r="W433" s="755"/>
      <c r="X433" s="755"/>
    </row>
    <row r="434" spans="5:24" s="163" customFormat="1" ht="15">
      <c r="E434" s="169"/>
      <c r="S434" s="755"/>
      <c r="T434" s="755"/>
      <c r="U434" s="755"/>
      <c r="V434" s="755"/>
      <c r="W434" s="755"/>
      <c r="X434" s="755"/>
    </row>
    <row r="435" spans="5:24" s="163" customFormat="1" ht="15">
      <c r="E435" s="169"/>
      <c r="S435" s="755"/>
      <c r="T435" s="755"/>
      <c r="U435" s="755"/>
      <c r="V435" s="755"/>
      <c r="W435" s="755"/>
      <c r="X435" s="755"/>
    </row>
    <row r="436" spans="5:24" s="163" customFormat="1" ht="15">
      <c r="E436" s="169"/>
      <c r="S436" s="755"/>
      <c r="T436" s="755"/>
      <c r="U436" s="755"/>
      <c r="V436" s="755"/>
      <c r="W436" s="755"/>
      <c r="X436" s="755"/>
    </row>
    <row r="437" spans="5:24" s="163" customFormat="1" ht="15">
      <c r="E437" s="169"/>
      <c r="S437" s="755"/>
      <c r="T437" s="755"/>
      <c r="U437" s="755"/>
      <c r="V437" s="755"/>
      <c r="W437" s="755"/>
      <c r="X437" s="755"/>
    </row>
    <row r="438" spans="5:24" s="163" customFormat="1" ht="15">
      <c r="E438" s="169"/>
      <c r="S438" s="755"/>
      <c r="T438" s="755"/>
      <c r="U438" s="755"/>
      <c r="V438" s="755"/>
      <c r="W438" s="755"/>
      <c r="X438" s="755"/>
    </row>
    <row r="439" spans="5:24" s="163" customFormat="1" ht="15">
      <c r="E439" s="169"/>
      <c r="S439" s="755"/>
      <c r="T439" s="755"/>
      <c r="U439" s="755"/>
      <c r="V439" s="755"/>
      <c r="W439" s="755"/>
      <c r="X439" s="755"/>
    </row>
    <row r="440" spans="5:24" s="163" customFormat="1" ht="15">
      <c r="E440" s="169"/>
      <c r="S440" s="755"/>
      <c r="T440" s="755"/>
      <c r="U440" s="755"/>
      <c r="V440" s="755"/>
      <c r="W440" s="755"/>
      <c r="X440" s="755"/>
    </row>
    <row r="441" spans="5:24" s="163" customFormat="1" ht="15">
      <c r="E441" s="169"/>
      <c r="S441" s="755"/>
      <c r="T441" s="755"/>
      <c r="U441" s="755"/>
      <c r="V441" s="755"/>
      <c r="W441" s="755"/>
      <c r="X441" s="755"/>
    </row>
    <row r="442" spans="5:24" s="163" customFormat="1" ht="15">
      <c r="E442" s="169"/>
      <c r="S442" s="755"/>
      <c r="T442" s="755"/>
      <c r="U442" s="755"/>
      <c r="V442" s="755"/>
      <c r="W442" s="755"/>
      <c r="X442" s="755"/>
    </row>
    <row r="443" spans="5:24" s="163" customFormat="1" ht="15">
      <c r="E443" s="169"/>
      <c r="S443" s="755"/>
      <c r="T443" s="755"/>
      <c r="U443" s="755"/>
      <c r="V443" s="755"/>
      <c r="W443" s="755"/>
      <c r="X443" s="755"/>
    </row>
    <row r="444" spans="5:24" s="163" customFormat="1" ht="15">
      <c r="E444" s="169"/>
      <c r="S444" s="755"/>
      <c r="T444" s="755"/>
      <c r="U444" s="755"/>
      <c r="V444" s="755"/>
      <c r="W444" s="755"/>
      <c r="X444" s="755"/>
    </row>
    <row r="445" spans="5:24" s="163" customFormat="1" ht="15">
      <c r="E445" s="169"/>
      <c r="S445" s="755"/>
      <c r="T445" s="755"/>
      <c r="U445" s="755"/>
      <c r="V445" s="755"/>
      <c r="W445" s="755"/>
      <c r="X445" s="755"/>
    </row>
    <row r="446" spans="5:24" s="163" customFormat="1" ht="15">
      <c r="E446" s="169"/>
      <c r="S446" s="755"/>
      <c r="T446" s="755"/>
      <c r="U446" s="755"/>
      <c r="V446" s="755"/>
      <c r="W446" s="755"/>
      <c r="X446" s="755"/>
    </row>
    <row r="447" spans="5:24" s="163" customFormat="1" ht="15">
      <c r="E447" s="169"/>
      <c r="S447" s="755"/>
      <c r="T447" s="755"/>
      <c r="U447" s="755"/>
      <c r="V447" s="755"/>
      <c r="W447" s="755"/>
      <c r="X447" s="755"/>
    </row>
    <row r="448" spans="5:24" s="163" customFormat="1" ht="15">
      <c r="E448" s="169"/>
      <c r="S448" s="755"/>
      <c r="T448" s="755"/>
      <c r="U448" s="755"/>
      <c r="V448" s="755"/>
      <c r="W448" s="755"/>
      <c r="X448" s="755"/>
    </row>
    <row r="449" spans="5:24" s="163" customFormat="1" ht="15">
      <c r="E449" s="169"/>
      <c r="S449" s="755"/>
      <c r="T449" s="755"/>
      <c r="U449" s="755"/>
      <c r="V449" s="755"/>
      <c r="W449" s="755"/>
      <c r="X449" s="755"/>
    </row>
    <row r="450" spans="5:24" s="163" customFormat="1" ht="15">
      <c r="E450" s="169"/>
      <c r="S450" s="755"/>
      <c r="T450" s="755"/>
      <c r="U450" s="755"/>
      <c r="V450" s="755"/>
      <c r="W450" s="755"/>
      <c r="X450" s="755"/>
    </row>
    <row r="451" spans="5:24" s="163" customFormat="1" ht="15">
      <c r="E451" s="169"/>
      <c r="S451" s="755"/>
      <c r="T451" s="755"/>
      <c r="U451" s="755"/>
      <c r="V451" s="755"/>
      <c r="W451" s="755"/>
      <c r="X451" s="755"/>
    </row>
    <row r="452" spans="5:24" s="163" customFormat="1" ht="15">
      <c r="E452" s="169"/>
      <c r="S452" s="755"/>
      <c r="T452" s="755"/>
      <c r="U452" s="755"/>
      <c r="V452" s="755"/>
      <c r="W452" s="755"/>
      <c r="X452" s="755"/>
    </row>
    <row r="453" spans="5:24" s="163" customFormat="1" ht="15">
      <c r="E453" s="169"/>
      <c r="S453" s="755"/>
      <c r="T453" s="755"/>
      <c r="U453" s="755"/>
      <c r="V453" s="755"/>
      <c r="W453" s="755"/>
      <c r="X453" s="755"/>
    </row>
    <row r="454" spans="5:24" s="163" customFormat="1" ht="15">
      <c r="E454" s="169"/>
      <c r="S454" s="755"/>
      <c r="T454" s="755"/>
      <c r="U454" s="755"/>
      <c r="V454" s="755"/>
      <c r="W454" s="755"/>
      <c r="X454" s="755"/>
    </row>
    <row r="455" spans="5:24" s="163" customFormat="1" ht="15">
      <c r="E455" s="169"/>
      <c r="S455" s="755"/>
      <c r="T455" s="755"/>
      <c r="U455" s="755"/>
      <c r="V455" s="755"/>
      <c r="W455" s="755"/>
      <c r="X455" s="755"/>
    </row>
    <row r="456" spans="5:24" s="163" customFormat="1" ht="15">
      <c r="E456" s="169"/>
      <c r="S456" s="755"/>
      <c r="T456" s="755"/>
      <c r="U456" s="755"/>
      <c r="V456" s="755"/>
      <c r="W456" s="755"/>
      <c r="X456" s="755"/>
    </row>
    <row r="457" spans="5:24" s="163" customFormat="1" ht="15">
      <c r="E457" s="169"/>
      <c r="S457" s="755"/>
      <c r="T457" s="755"/>
      <c r="U457" s="755"/>
      <c r="V457" s="755"/>
      <c r="W457" s="755"/>
      <c r="X457" s="755"/>
    </row>
    <row r="458" spans="5:24" s="163" customFormat="1" ht="15">
      <c r="E458" s="169"/>
      <c r="S458" s="755"/>
      <c r="T458" s="755"/>
      <c r="U458" s="755"/>
      <c r="V458" s="755"/>
      <c r="W458" s="755"/>
      <c r="X458" s="755"/>
    </row>
    <row r="459" spans="5:24" s="163" customFormat="1" ht="15">
      <c r="E459" s="169"/>
      <c r="S459" s="755"/>
      <c r="T459" s="755"/>
      <c r="U459" s="755"/>
      <c r="V459" s="755"/>
      <c r="W459" s="755"/>
      <c r="X459" s="755"/>
    </row>
    <row r="460" spans="5:24" s="163" customFormat="1" ht="15">
      <c r="E460" s="169"/>
      <c r="S460" s="755"/>
      <c r="T460" s="755"/>
      <c r="U460" s="755"/>
      <c r="V460" s="755"/>
      <c r="W460" s="755"/>
      <c r="X460" s="755"/>
    </row>
    <row r="461" spans="5:24" s="163" customFormat="1" ht="15">
      <c r="E461" s="169"/>
      <c r="S461" s="755"/>
      <c r="T461" s="755"/>
      <c r="U461" s="755"/>
      <c r="V461" s="755"/>
      <c r="W461" s="755"/>
      <c r="X461" s="755"/>
    </row>
    <row r="462" spans="5:24" s="163" customFormat="1" ht="15">
      <c r="E462" s="169"/>
      <c r="S462" s="755"/>
      <c r="T462" s="755"/>
      <c r="U462" s="755"/>
      <c r="V462" s="755"/>
      <c r="W462" s="755"/>
      <c r="X462" s="755"/>
    </row>
    <row r="463" spans="5:24" s="163" customFormat="1" ht="15">
      <c r="E463" s="169"/>
      <c r="S463" s="755"/>
      <c r="T463" s="755"/>
      <c r="U463" s="755"/>
      <c r="V463" s="755"/>
      <c r="W463" s="755"/>
      <c r="X463" s="755"/>
    </row>
    <row r="464" spans="5:24" s="163" customFormat="1" ht="15">
      <c r="E464" s="169"/>
      <c r="S464" s="755"/>
      <c r="T464" s="755"/>
      <c r="U464" s="755"/>
      <c r="V464" s="755"/>
      <c r="W464" s="755"/>
      <c r="X464" s="755"/>
    </row>
    <row r="465" spans="3:7" ht="15">
      <c r="C465" s="434"/>
      <c r="D465" s="434"/>
      <c r="E465" s="442"/>
      <c r="F465" s="434"/>
      <c r="G465" s="434"/>
    </row>
    <row r="466" spans="3:7" ht="15">
      <c r="C466" s="434"/>
      <c r="D466" s="434"/>
      <c r="E466" s="442"/>
      <c r="F466" s="434"/>
      <c r="G466" s="434"/>
    </row>
    <row r="467" spans="3:7" ht="15">
      <c r="C467" s="434"/>
      <c r="D467" s="434"/>
      <c r="E467" s="442"/>
      <c r="F467" s="434"/>
      <c r="G467" s="434"/>
    </row>
    <row r="468" spans="3:7" ht="15">
      <c r="C468" s="434"/>
      <c r="D468" s="434"/>
      <c r="E468" s="442"/>
      <c r="F468" s="434"/>
      <c r="G468" s="434"/>
    </row>
    <row r="469" spans="3:7" ht="15">
      <c r="C469" s="434"/>
      <c r="D469" s="434"/>
      <c r="E469" s="442"/>
      <c r="F469" s="434"/>
      <c r="G469" s="434"/>
    </row>
    <row r="470" spans="3:7" ht="15">
      <c r="C470" s="434"/>
      <c r="D470" s="434"/>
      <c r="E470" s="442"/>
      <c r="F470" s="434"/>
      <c r="G470" s="434"/>
    </row>
    <row r="471" spans="3:7" ht="15">
      <c r="C471" s="434"/>
      <c r="D471" s="434"/>
      <c r="E471" s="442"/>
      <c r="F471" s="434"/>
      <c r="G471" s="434"/>
    </row>
    <row r="472" spans="3:7" ht="15">
      <c r="C472" s="434"/>
      <c r="D472" s="434"/>
      <c r="E472" s="442"/>
      <c r="F472" s="434"/>
      <c r="G472" s="434"/>
    </row>
    <row r="473" spans="3:7" ht="15">
      <c r="C473" s="434"/>
      <c r="D473" s="434"/>
      <c r="E473" s="442"/>
      <c r="F473" s="434"/>
      <c r="G473" s="434"/>
    </row>
    <row r="474" spans="3:7" ht="15">
      <c r="C474" s="434"/>
      <c r="D474" s="434"/>
      <c r="E474" s="442"/>
      <c r="F474" s="434"/>
      <c r="G474" s="434"/>
    </row>
    <row r="475" spans="3:7" ht="15">
      <c r="C475" s="434"/>
      <c r="D475" s="434"/>
      <c r="E475" s="442"/>
      <c r="F475" s="434"/>
      <c r="G475" s="434"/>
    </row>
    <row r="476" spans="3:7" ht="15">
      <c r="C476" s="434"/>
      <c r="D476" s="434"/>
      <c r="E476" s="442"/>
      <c r="F476" s="434"/>
      <c r="G476" s="434"/>
    </row>
    <row r="477" spans="3:7" ht="15">
      <c r="C477" s="434"/>
      <c r="D477" s="434"/>
      <c r="E477" s="442"/>
      <c r="F477" s="434"/>
      <c r="G477" s="434"/>
    </row>
    <row r="478" spans="3:7" ht="15">
      <c r="C478" s="434"/>
      <c r="D478" s="434"/>
      <c r="E478" s="442"/>
      <c r="F478" s="434"/>
      <c r="G478" s="434"/>
    </row>
    <row r="479" spans="3:7" ht="15">
      <c r="C479" s="434"/>
      <c r="D479" s="434"/>
      <c r="E479" s="442"/>
      <c r="F479" s="434"/>
      <c r="G479" s="434"/>
    </row>
    <row r="480" spans="3:7" ht="15">
      <c r="C480" s="434"/>
      <c r="D480" s="434"/>
      <c r="E480" s="442"/>
      <c r="F480" s="434"/>
      <c r="G480" s="434"/>
    </row>
    <row r="481" spans="3:7" ht="15">
      <c r="C481" s="434"/>
      <c r="D481" s="434"/>
      <c r="E481" s="442"/>
      <c r="F481" s="434"/>
      <c r="G481" s="434"/>
    </row>
    <row r="482" spans="3:7" ht="15">
      <c r="C482" s="434"/>
      <c r="D482" s="434"/>
      <c r="E482" s="442"/>
      <c r="F482" s="434"/>
      <c r="G482" s="434"/>
    </row>
    <row r="483" spans="3:7" ht="15">
      <c r="C483" s="434"/>
      <c r="D483" s="434"/>
      <c r="E483" s="442"/>
      <c r="F483" s="434"/>
      <c r="G483" s="434"/>
    </row>
    <row r="484" spans="3:7" ht="15">
      <c r="C484" s="434"/>
      <c r="D484" s="434"/>
      <c r="E484" s="442"/>
      <c r="F484" s="434"/>
      <c r="G484" s="434"/>
    </row>
    <row r="485" spans="3:7" ht="15">
      <c r="C485" s="434"/>
      <c r="D485" s="434"/>
      <c r="E485" s="442"/>
      <c r="F485" s="434"/>
      <c r="G485" s="434"/>
    </row>
    <row r="486" spans="3:7" ht="15">
      <c r="C486" s="434"/>
      <c r="D486" s="434"/>
      <c r="E486" s="442"/>
      <c r="F486" s="434"/>
      <c r="G486" s="434"/>
    </row>
    <row r="487" spans="3:7" ht="15">
      <c r="C487" s="434"/>
      <c r="D487" s="434"/>
      <c r="E487" s="442"/>
      <c r="F487" s="434"/>
      <c r="G487" s="434"/>
    </row>
    <row r="488" spans="3:7" ht="15">
      <c r="C488" s="434"/>
      <c r="D488" s="434"/>
      <c r="E488" s="442"/>
      <c r="F488" s="434"/>
      <c r="G488" s="434"/>
    </row>
    <row r="489" spans="3:7" ht="15">
      <c r="C489" s="434"/>
      <c r="D489" s="434"/>
      <c r="E489" s="442"/>
      <c r="F489" s="434"/>
      <c r="G489" s="434"/>
    </row>
    <row r="490" spans="3:7" ht="15">
      <c r="C490" s="434"/>
      <c r="D490" s="434"/>
      <c r="E490" s="442"/>
      <c r="F490" s="434"/>
      <c r="G490" s="434"/>
    </row>
    <row r="491" spans="3:7" ht="15">
      <c r="C491" s="434"/>
      <c r="D491" s="434"/>
      <c r="E491" s="442"/>
      <c r="F491" s="434"/>
      <c r="G491" s="434"/>
    </row>
    <row r="492" spans="3:7" ht="15">
      <c r="C492" s="434"/>
      <c r="D492" s="434"/>
      <c r="E492" s="442"/>
      <c r="F492" s="434"/>
      <c r="G492" s="434"/>
    </row>
    <row r="493" spans="3:7" ht="15">
      <c r="C493" s="434"/>
      <c r="D493" s="434"/>
      <c r="E493" s="442"/>
      <c r="F493" s="434"/>
      <c r="G493" s="434"/>
    </row>
    <row r="494" spans="3:7" ht="15">
      <c r="C494" s="434"/>
      <c r="D494" s="434"/>
      <c r="E494" s="442"/>
      <c r="F494" s="434"/>
      <c r="G494" s="434"/>
    </row>
    <row r="495" spans="3:7" ht="15">
      <c r="C495" s="434"/>
      <c r="D495" s="434"/>
      <c r="E495" s="442"/>
      <c r="F495" s="434"/>
      <c r="G495" s="434"/>
    </row>
    <row r="496" spans="3:7" ht="15">
      <c r="C496" s="434"/>
      <c r="D496" s="434"/>
      <c r="E496" s="442"/>
      <c r="F496" s="434"/>
      <c r="G496" s="434"/>
    </row>
    <row r="497" spans="3:7" ht="15">
      <c r="C497" s="434"/>
      <c r="D497" s="434"/>
      <c r="E497" s="442"/>
      <c r="F497" s="434"/>
      <c r="G497" s="434"/>
    </row>
    <row r="498" spans="3:7" ht="15">
      <c r="C498" s="434"/>
      <c r="D498" s="434"/>
      <c r="E498" s="442"/>
      <c r="F498" s="434"/>
      <c r="G498" s="434"/>
    </row>
    <row r="499" spans="3:7" ht="15">
      <c r="C499" s="434"/>
      <c r="D499" s="434"/>
      <c r="E499" s="442"/>
      <c r="F499" s="434"/>
      <c r="G499" s="434"/>
    </row>
    <row r="500" spans="3:7" ht="15">
      <c r="C500" s="434"/>
      <c r="D500" s="434"/>
      <c r="E500" s="442"/>
      <c r="F500" s="434"/>
      <c r="G500" s="434"/>
    </row>
    <row r="501" spans="3:7" ht="15">
      <c r="C501" s="434"/>
      <c r="D501" s="434"/>
      <c r="E501" s="442"/>
      <c r="F501" s="434"/>
      <c r="G501" s="434"/>
    </row>
    <row r="502" spans="3:7" ht="15">
      <c r="C502" s="434"/>
      <c r="D502" s="434"/>
      <c r="E502" s="442"/>
      <c r="F502" s="434"/>
      <c r="G502" s="434"/>
    </row>
    <row r="503" spans="3:7" ht="15">
      <c r="C503" s="434"/>
      <c r="D503" s="434"/>
      <c r="E503" s="442"/>
      <c r="F503" s="434"/>
      <c r="G503" s="434"/>
    </row>
    <row r="504" spans="3:7" ht="15">
      <c r="C504" s="434"/>
      <c r="D504" s="434"/>
      <c r="E504" s="442"/>
      <c r="F504" s="434"/>
      <c r="G504" s="434"/>
    </row>
    <row r="505" spans="3:7" ht="15">
      <c r="C505" s="434"/>
      <c r="D505" s="434"/>
      <c r="E505" s="442"/>
      <c r="F505" s="434"/>
      <c r="G505" s="434"/>
    </row>
    <row r="506" spans="3:7" ht="15">
      <c r="C506" s="434"/>
      <c r="D506" s="434"/>
      <c r="E506" s="442"/>
      <c r="F506" s="434"/>
      <c r="G506" s="434"/>
    </row>
    <row r="507" spans="3:7" ht="15">
      <c r="C507" s="434"/>
      <c r="D507" s="434"/>
      <c r="E507" s="442"/>
      <c r="F507" s="434"/>
      <c r="G507" s="434"/>
    </row>
    <row r="508" spans="3:7" ht="15">
      <c r="C508" s="434"/>
      <c r="D508" s="434"/>
      <c r="E508" s="442"/>
      <c r="F508" s="434"/>
      <c r="G508" s="434"/>
    </row>
    <row r="509" spans="3:7" ht="15">
      <c r="C509" s="434"/>
      <c r="D509" s="434"/>
      <c r="E509" s="442"/>
      <c r="F509" s="434"/>
      <c r="G509" s="434"/>
    </row>
    <row r="510" spans="3:7" ht="15">
      <c r="C510" s="434"/>
      <c r="D510" s="434"/>
      <c r="E510" s="442"/>
      <c r="F510" s="434"/>
      <c r="G510" s="434"/>
    </row>
    <row r="511" spans="3:7" ht="15">
      <c r="C511" s="434"/>
      <c r="D511" s="434"/>
      <c r="E511" s="442"/>
      <c r="F511" s="434"/>
      <c r="G511" s="434"/>
    </row>
    <row r="512" spans="3:7" ht="15">
      <c r="C512" s="434"/>
      <c r="D512" s="434"/>
      <c r="E512" s="442"/>
      <c r="F512" s="434"/>
      <c r="G512" s="434"/>
    </row>
    <row r="513" spans="3:7" ht="15">
      <c r="C513" s="434"/>
      <c r="D513" s="434"/>
      <c r="E513" s="442"/>
      <c r="F513" s="434"/>
      <c r="G513" s="434"/>
    </row>
    <row r="514" spans="3:7" ht="15">
      <c r="C514" s="434"/>
      <c r="D514" s="434"/>
      <c r="E514" s="442"/>
      <c r="F514" s="434"/>
      <c r="G514" s="434"/>
    </row>
    <row r="515" spans="3:7" ht="15">
      <c r="C515" s="434"/>
      <c r="D515" s="434"/>
      <c r="E515" s="442"/>
      <c r="F515" s="434"/>
      <c r="G515" s="434"/>
    </row>
    <row r="516" spans="3:7" ht="15">
      <c r="C516" s="434"/>
      <c r="D516" s="434"/>
      <c r="E516" s="442"/>
      <c r="F516" s="434"/>
      <c r="G516" s="434"/>
    </row>
    <row r="517" spans="3:7" ht="15">
      <c r="C517" s="434"/>
      <c r="D517" s="434"/>
      <c r="E517" s="442"/>
      <c r="F517" s="434"/>
      <c r="G517" s="434"/>
    </row>
    <row r="518" spans="3:7" ht="15">
      <c r="C518" s="434"/>
      <c r="D518" s="434"/>
      <c r="E518" s="442"/>
      <c r="F518" s="434"/>
      <c r="G518" s="434"/>
    </row>
    <row r="519" spans="3:7" ht="15">
      <c r="C519" s="434"/>
      <c r="D519" s="434"/>
      <c r="E519" s="442"/>
      <c r="F519" s="434"/>
      <c r="G519" s="434"/>
    </row>
    <row r="520" spans="3:7" ht="15">
      <c r="C520" s="434"/>
      <c r="D520" s="434"/>
      <c r="E520" s="442"/>
      <c r="F520" s="434"/>
      <c r="G520" s="434"/>
    </row>
    <row r="521" spans="3:7" ht="15">
      <c r="C521" s="434"/>
      <c r="D521" s="434"/>
      <c r="E521" s="442"/>
      <c r="F521" s="434"/>
      <c r="G521" s="434"/>
    </row>
    <row r="522" spans="3:7" ht="15">
      <c r="C522" s="434"/>
      <c r="D522" s="434"/>
      <c r="E522" s="442"/>
      <c r="F522" s="434"/>
      <c r="G522" s="434"/>
    </row>
    <row r="523" spans="3:7" ht="15">
      <c r="C523" s="434"/>
      <c r="D523" s="434"/>
      <c r="E523" s="442"/>
      <c r="F523" s="434"/>
      <c r="G523" s="434"/>
    </row>
    <row r="524" spans="3:7" ht="15">
      <c r="C524" s="434"/>
      <c r="D524" s="434"/>
      <c r="E524" s="442"/>
      <c r="F524" s="434"/>
      <c r="G524" s="434"/>
    </row>
    <row r="525" spans="3:7" ht="15">
      <c r="C525" s="434"/>
      <c r="D525" s="434"/>
      <c r="E525" s="442"/>
      <c r="F525" s="434"/>
      <c r="G525" s="434"/>
    </row>
    <row r="526" spans="3:7" ht="15">
      <c r="C526" s="434"/>
      <c r="D526" s="434"/>
      <c r="E526" s="442"/>
      <c r="F526" s="434"/>
      <c r="G526" s="434"/>
    </row>
    <row r="527" spans="3:7" ht="15">
      <c r="C527" s="434"/>
      <c r="D527" s="434"/>
      <c r="E527" s="442"/>
      <c r="F527" s="434"/>
      <c r="G527" s="434"/>
    </row>
    <row r="528" spans="3:7" ht="15">
      <c r="C528" s="434"/>
      <c r="D528" s="434"/>
      <c r="E528" s="442"/>
      <c r="F528" s="434"/>
      <c r="G528" s="434"/>
    </row>
    <row r="529" spans="3:7" ht="15">
      <c r="C529" s="434"/>
      <c r="D529" s="434"/>
      <c r="E529" s="442"/>
      <c r="F529" s="434"/>
      <c r="G529" s="434"/>
    </row>
    <row r="530" spans="3:7" ht="15">
      <c r="C530" s="434"/>
      <c r="D530" s="434"/>
      <c r="E530" s="442"/>
      <c r="F530" s="434"/>
      <c r="G530" s="434"/>
    </row>
    <row r="531" spans="3:7" ht="15">
      <c r="C531" s="434"/>
      <c r="D531" s="434"/>
      <c r="E531" s="442"/>
      <c r="F531" s="434"/>
      <c r="G531" s="434"/>
    </row>
    <row r="532" spans="3:7" ht="15">
      <c r="C532" s="434"/>
      <c r="D532" s="434"/>
      <c r="E532" s="442"/>
      <c r="F532" s="434"/>
      <c r="G532" s="434"/>
    </row>
    <row r="533" spans="3:7" ht="15">
      <c r="C533" s="434"/>
      <c r="D533" s="434"/>
      <c r="E533" s="442"/>
      <c r="F533" s="434"/>
      <c r="G533" s="434"/>
    </row>
    <row r="534" spans="3:7" ht="15">
      <c r="C534" s="434"/>
      <c r="D534" s="434"/>
      <c r="E534" s="442"/>
      <c r="F534" s="434"/>
      <c r="G534" s="434"/>
    </row>
    <row r="535" spans="3:7" ht="15">
      <c r="C535" s="434"/>
      <c r="D535" s="434"/>
      <c r="E535" s="442"/>
      <c r="F535" s="434"/>
      <c r="G535" s="434"/>
    </row>
    <row r="536" spans="3:7" ht="15">
      <c r="C536" s="434"/>
      <c r="D536" s="434"/>
      <c r="E536" s="442"/>
      <c r="F536" s="434"/>
      <c r="G536" s="434"/>
    </row>
    <row r="537" spans="3:7" ht="15">
      <c r="C537" s="434"/>
      <c r="D537" s="434"/>
      <c r="E537" s="442"/>
      <c r="F537" s="434"/>
      <c r="G537" s="434"/>
    </row>
    <row r="538" spans="3:7" ht="15">
      <c r="C538" s="434"/>
      <c r="D538" s="434"/>
      <c r="E538" s="442"/>
      <c r="F538" s="434"/>
      <c r="G538" s="434"/>
    </row>
    <row r="539" spans="3:7" ht="15">
      <c r="C539" s="434"/>
      <c r="D539" s="434"/>
      <c r="E539" s="442"/>
      <c r="F539" s="434"/>
      <c r="G539" s="434"/>
    </row>
    <row r="540" spans="3:7" ht="15">
      <c r="C540" s="434"/>
      <c r="D540" s="434"/>
      <c r="E540" s="442"/>
      <c r="F540" s="434"/>
      <c r="G540" s="434"/>
    </row>
    <row r="541" spans="3:7" ht="15">
      <c r="C541" s="434"/>
      <c r="D541" s="434"/>
      <c r="E541" s="442"/>
      <c r="F541" s="434"/>
      <c r="G541" s="434"/>
    </row>
    <row r="542" spans="3:7" ht="15">
      <c r="C542" s="434"/>
      <c r="D542" s="434"/>
      <c r="E542" s="442"/>
      <c r="F542" s="434"/>
      <c r="G542" s="434"/>
    </row>
    <row r="543" spans="3:7" ht="15">
      <c r="C543" s="434"/>
      <c r="D543" s="434"/>
      <c r="E543" s="442"/>
      <c r="F543" s="434"/>
      <c r="G543" s="434"/>
    </row>
    <row r="544" spans="3:7" ht="15">
      <c r="C544" s="434"/>
      <c r="D544" s="434"/>
      <c r="E544" s="442"/>
      <c r="F544" s="434"/>
      <c r="G544" s="434"/>
    </row>
    <row r="545" spans="3:7" ht="15">
      <c r="C545" s="434"/>
      <c r="D545" s="434"/>
      <c r="E545" s="442"/>
      <c r="F545" s="434"/>
      <c r="G545" s="434"/>
    </row>
    <row r="546" spans="3:7" ht="15">
      <c r="C546" s="434"/>
      <c r="D546" s="434"/>
      <c r="E546" s="442"/>
      <c r="F546" s="434"/>
      <c r="G546" s="434"/>
    </row>
    <row r="547" spans="3:7" ht="15">
      <c r="C547" s="434"/>
      <c r="D547" s="434"/>
      <c r="E547" s="442"/>
      <c r="F547" s="434"/>
      <c r="G547" s="434"/>
    </row>
    <row r="548" spans="3:7" ht="15">
      <c r="C548" s="434"/>
      <c r="D548" s="434"/>
      <c r="E548" s="442"/>
      <c r="F548" s="434"/>
      <c r="G548" s="434"/>
    </row>
    <row r="549" spans="3:7" ht="15">
      <c r="C549" s="434"/>
      <c r="D549" s="434"/>
      <c r="E549" s="442"/>
      <c r="F549" s="434"/>
      <c r="G549" s="434"/>
    </row>
    <row r="550" spans="3:7" ht="15">
      <c r="C550" s="434"/>
      <c r="D550" s="434"/>
      <c r="E550" s="442"/>
      <c r="F550" s="434"/>
      <c r="G550" s="434"/>
    </row>
    <row r="551" spans="3:7" ht="15">
      <c r="C551" s="434"/>
      <c r="D551" s="434"/>
      <c r="E551" s="442"/>
      <c r="F551" s="434"/>
      <c r="G551" s="434"/>
    </row>
    <row r="552" spans="3:7" ht="15">
      <c r="C552" s="434"/>
      <c r="D552" s="434"/>
      <c r="E552" s="442"/>
      <c r="F552" s="434"/>
      <c r="G552" s="434"/>
    </row>
    <row r="553" spans="3:7" ht="15">
      <c r="C553" s="434"/>
      <c r="D553" s="434"/>
      <c r="E553" s="442"/>
      <c r="F553" s="434"/>
      <c r="G553" s="434"/>
    </row>
    <row r="554" spans="3:7" ht="15">
      <c r="C554" s="434"/>
      <c r="D554" s="434"/>
      <c r="E554" s="442"/>
      <c r="F554" s="434"/>
      <c r="G554" s="434"/>
    </row>
    <row r="555" spans="3:7" ht="15">
      <c r="C555" s="434"/>
      <c r="D555" s="434"/>
      <c r="E555" s="442"/>
      <c r="F555" s="434"/>
      <c r="G555" s="434"/>
    </row>
    <row r="556" spans="3:7" ht="15">
      <c r="C556" s="434"/>
      <c r="D556" s="434"/>
      <c r="E556" s="442"/>
      <c r="F556" s="434"/>
      <c r="G556" s="434"/>
    </row>
    <row r="557" spans="3:7" ht="15">
      <c r="C557" s="434"/>
      <c r="D557" s="434"/>
      <c r="E557" s="442"/>
      <c r="F557" s="434"/>
      <c r="G557" s="434"/>
    </row>
    <row r="558" spans="3:7" ht="15">
      <c r="C558" s="434"/>
      <c r="D558" s="434"/>
      <c r="E558" s="442"/>
      <c r="F558" s="434"/>
      <c r="G558" s="434"/>
    </row>
    <row r="559" spans="3:7" ht="15">
      <c r="C559" s="434"/>
      <c r="D559" s="434"/>
      <c r="E559" s="442"/>
      <c r="F559" s="434"/>
      <c r="G559" s="434"/>
    </row>
    <row r="560" spans="3:7" ht="15">
      <c r="C560" s="434"/>
      <c r="D560" s="434"/>
      <c r="E560" s="442"/>
      <c r="F560" s="434"/>
      <c r="G560" s="434"/>
    </row>
    <row r="561" spans="3:7" ht="15">
      <c r="C561" s="434"/>
      <c r="D561" s="434"/>
      <c r="E561" s="442"/>
      <c r="F561" s="434"/>
      <c r="G561" s="434"/>
    </row>
    <row r="562" spans="3:7" ht="15">
      <c r="C562" s="434"/>
      <c r="D562" s="434"/>
      <c r="E562" s="442"/>
      <c r="F562" s="434"/>
      <c r="G562" s="434"/>
    </row>
    <row r="563" spans="3:7" ht="15">
      <c r="C563" s="434"/>
      <c r="D563" s="434"/>
      <c r="E563" s="442"/>
      <c r="F563" s="434"/>
      <c r="G563" s="434"/>
    </row>
    <row r="564" spans="3:7" ht="15">
      <c r="C564" s="434"/>
      <c r="D564" s="434"/>
      <c r="E564" s="442"/>
      <c r="F564" s="434"/>
      <c r="G564" s="434"/>
    </row>
    <row r="565" spans="3:7" ht="15">
      <c r="C565" s="434"/>
      <c r="D565" s="434"/>
      <c r="E565" s="442"/>
      <c r="F565" s="434"/>
      <c r="G565" s="434"/>
    </row>
    <row r="566" spans="3:7" ht="15">
      <c r="C566" s="434"/>
      <c r="D566" s="434"/>
      <c r="E566" s="442"/>
      <c r="F566" s="434"/>
      <c r="G566" s="434"/>
    </row>
    <row r="567" spans="3:7" ht="15">
      <c r="C567" s="434"/>
      <c r="D567" s="434"/>
      <c r="E567" s="442"/>
      <c r="F567" s="434"/>
      <c r="G567" s="434"/>
    </row>
    <row r="568" spans="3:7" ht="15">
      <c r="C568" s="434"/>
      <c r="D568" s="434"/>
      <c r="E568" s="442"/>
      <c r="F568" s="434"/>
      <c r="G568" s="434"/>
    </row>
    <row r="569" spans="3:7" ht="15">
      <c r="C569" s="434"/>
      <c r="D569" s="434"/>
      <c r="E569" s="442"/>
      <c r="F569" s="434"/>
      <c r="G569" s="434"/>
    </row>
    <row r="570" spans="3:7" ht="15">
      <c r="C570" s="434"/>
      <c r="D570" s="434"/>
      <c r="E570" s="442"/>
      <c r="F570" s="434"/>
      <c r="G570" s="434"/>
    </row>
    <row r="571" spans="3:7" ht="15">
      <c r="C571" s="434"/>
      <c r="D571" s="434"/>
      <c r="E571" s="442"/>
      <c r="F571" s="434"/>
      <c r="G571" s="434"/>
    </row>
    <row r="572" spans="3:7" ht="15">
      <c r="C572" s="434"/>
      <c r="D572" s="434"/>
      <c r="E572" s="442"/>
      <c r="F572" s="434"/>
      <c r="G572" s="434"/>
    </row>
    <row r="573" spans="3:7" ht="15">
      <c r="C573" s="434"/>
      <c r="D573" s="434"/>
      <c r="E573" s="442"/>
      <c r="F573" s="434"/>
      <c r="G573" s="434"/>
    </row>
    <row r="574" spans="3:7" ht="15">
      <c r="C574" s="434"/>
      <c r="D574" s="434"/>
      <c r="E574" s="442"/>
      <c r="F574" s="434"/>
      <c r="G574" s="434"/>
    </row>
    <row r="575" spans="3:7" ht="15">
      <c r="C575" s="434"/>
      <c r="D575" s="434"/>
      <c r="E575" s="442"/>
      <c r="F575" s="434"/>
      <c r="G575" s="434"/>
    </row>
    <row r="576" spans="3:7" ht="15">
      <c r="C576" s="434"/>
      <c r="D576" s="434"/>
      <c r="E576" s="442"/>
      <c r="F576" s="434"/>
      <c r="G576" s="434"/>
    </row>
    <row r="577" spans="3:7" ht="15">
      <c r="C577" s="434"/>
      <c r="D577" s="434"/>
      <c r="E577" s="442"/>
      <c r="F577" s="434"/>
      <c r="G577" s="434"/>
    </row>
    <row r="578" spans="3:7" ht="15">
      <c r="C578" s="434"/>
      <c r="D578" s="434"/>
      <c r="E578" s="442"/>
      <c r="F578" s="434"/>
      <c r="G578" s="434"/>
    </row>
    <row r="579" spans="3:7" ht="15">
      <c r="C579" s="434"/>
      <c r="D579" s="434"/>
      <c r="E579" s="442"/>
      <c r="F579" s="434"/>
      <c r="G579" s="434"/>
    </row>
    <row r="580" spans="3:7" ht="15">
      <c r="C580" s="434"/>
      <c r="D580" s="434"/>
      <c r="E580" s="442"/>
      <c r="F580" s="434"/>
      <c r="G580" s="434"/>
    </row>
    <row r="581" spans="3:7" ht="15">
      <c r="C581" s="434"/>
      <c r="D581" s="434"/>
      <c r="E581" s="442"/>
      <c r="F581" s="434"/>
      <c r="G581" s="434"/>
    </row>
    <row r="582" spans="3:7" ht="15">
      <c r="C582" s="434"/>
      <c r="D582" s="434"/>
      <c r="E582" s="442"/>
      <c r="F582" s="434"/>
      <c r="G582" s="434"/>
    </row>
    <row r="583" spans="3:7" ht="15">
      <c r="C583" s="434"/>
      <c r="D583" s="434"/>
      <c r="E583" s="442"/>
      <c r="F583" s="434"/>
      <c r="G583" s="434"/>
    </row>
    <row r="584" spans="3:7" ht="15">
      <c r="C584" s="434"/>
      <c r="D584" s="434"/>
      <c r="E584" s="442"/>
      <c r="F584" s="434"/>
      <c r="G584" s="434"/>
    </row>
    <row r="585" spans="3:7" ht="15">
      <c r="C585" s="434"/>
      <c r="D585" s="434"/>
      <c r="E585" s="442"/>
      <c r="F585" s="434"/>
      <c r="G585" s="434"/>
    </row>
    <row r="586" spans="3:7" ht="15">
      <c r="C586" s="434"/>
      <c r="D586" s="434"/>
      <c r="E586" s="442"/>
      <c r="F586" s="434"/>
      <c r="G586" s="434"/>
    </row>
    <row r="587" spans="3:7" ht="15">
      <c r="C587" s="434"/>
      <c r="D587" s="434"/>
      <c r="E587" s="442"/>
      <c r="F587" s="434"/>
      <c r="G587" s="434"/>
    </row>
    <row r="588" spans="3:7" ht="15">
      <c r="C588" s="434"/>
      <c r="D588" s="434"/>
      <c r="E588" s="442"/>
      <c r="F588" s="434"/>
      <c r="G588" s="434"/>
    </row>
    <row r="589" spans="3:7" ht="15">
      <c r="C589" s="434"/>
      <c r="D589" s="434"/>
      <c r="E589" s="442"/>
      <c r="F589" s="434"/>
      <c r="G589" s="434"/>
    </row>
    <row r="590" spans="3:7" ht="15">
      <c r="C590" s="434"/>
      <c r="D590" s="434"/>
      <c r="E590" s="442"/>
      <c r="F590" s="434"/>
      <c r="G590" s="434"/>
    </row>
    <row r="591" spans="3:7" ht="15">
      <c r="C591" s="434"/>
      <c r="D591" s="434"/>
      <c r="E591" s="442"/>
      <c r="F591" s="434"/>
      <c r="G591" s="434"/>
    </row>
    <row r="592" spans="3:7" ht="15">
      <c r="C592" s="434"/>
      <c r="D592" s="434"/>
      <c r="E592" s="442"/>
      <c r="F592" s="434"/>
      <c r="G592" s="434"/>
    </row>
    <row r="593" spans="3:7" ht="15">
      <c r="C593" s="434"/>
      <c r="D593" s="434"/>
      <c r="E593" s="442"/>
      <c r="F593" s="434"/>
      <c r="G593" s="434"/>
    </row>
    <row r="594" spans="3:7" ht="15">
      <c r="C594" s="434"/>
      <c r="D594" s="434"/>
      <c r="E594" s="442"/>
      <c r="F594" s="434"/>
      <c r="G594" s="434"/>
    </row>
    <row r="595" spans="3:7" ht="15">
      <c r="C595" s="434"/>
      <c r="D595" s="434"/>
      <c r="E595" s="442"/>
      <c r="F595" s="434"/>
      <c r="G595" s="434"/>
    </row>
    <row r="596" spans="3:7" ht="15">
      <c r="C596" s="434"/>
      <c r="D596" s="434"/>
      <c r="E596" s="442"/>
      <c r="F596" s="434"/>
      <c r="G596" s="434"/>
    </row>
    <row r="597" spans="3:7" ht="15">
      <c r="C597" s="434"/>
      <c r="D597" s="434"/>
      <c r="E597" s="442"/>
      <c r="F597" s="434"/>
      <c r="G597" s="434"/>
    </row>
    <row r="598" spans="3:7" ht="15">
      <c r="C598" s="434"/>
      <c r="D598" s="434"/>
      <c r="E598" s="442"/>
      <c r="F598" s="434"/>
      <c r="G598" s="434"/>
    </row>
    <row r="599" spans="3:7" ht="15">
      <c r="C599" s="434"/>
      <c r="D599" s="434"/>
      <c r="E599" s="442"/>
      <c r="F599" s="434"/>
      <c r="G599" s="434"/>
    </row>
    <row r="600" spans="3:7" ht="15">
      <c r="C600" s="434"/>
      <c r="D600" s="434"/>
      <c r="E600" s="442"/>
      <c r="F600" s="434"/>
      <c r="G600" s="434"/>
    </row>
  </sheetData>
  <sheetProtection algorithmName="SHA-512" hashValue="aJCHdwBMUkvLT9x2ClecFiFqANgccgyKb0nucX7MndOAXB1RJwyoAd2T/tuN6wUhEmTdP/snDGXSW320dejcbg==" saltValue="MZvUkqu5G9sM+K1U2wd3CQ==" spinCount="100000" sheet="1" objects="1" scenarios="1"/>
  <mergeCells count="10">
    <mergeCell ref="C45:E45"/>
    <mergeCell ref="I45:K45"/>
    <mergeCell ref="I46:K46"/>
    <mergeCell ref="I47:K47"/>
    <mergeCell ref="C35:E43"/>
    <mergeCell ref="F39:H39"/>
    <mergeCell ref="F40:H40"/>
    <mergeCell ref="F41:H41"/>
    <mergeCell ref="C44:E44"/>
    <mergeCell ref="I44:K44"/>
  </mergeCells>
  <conditionalFormatting sqref="L4:L34">
    <cfRule type="cellIs" priority="182" dxfId="178" operator="greaterThan">
      <formula>0</formula>
    </cfRule>
  </conditionalFormatting>
  <conditionalFormatting sqref="L35">
    <cfRule type="cellIs" priority="267" dxfId="85" operator="greaterThan">
      <formula>0</formula>
    </cfRule>
  </conditionalFormatting>
  <conditionalFormatting sqref="N4:N34">
    <cfRule type="cellIs" priority="213" dxfId="89" operator="greaterThan">
      <formula>$N$39</formula>
    </cfRule>
  </conditionalFormatting>
  <conditionalFormatting sqref="N36">
    <cfRule type="cellIs" priority="207" dxfId="87" operator="greaterThan">
      <formula>$N$41</formula>
    </cfRule>
    <cfRule type="cellIs" priority="193" dxfId="86" operator="equal">
      <formula>$N$41+AVERAGE($N$4:$N$34)</formula>
    </cfRule>
  </conditionalFormatting>
  <conditionalFormatting sqref="N37">
    <cfRule type="cellIs" priority="224" dxfId="85" operator="greaterThan">
      <formula>$N$39</formula>
    </cfRule>
    <cfRule type="cellIs" priority="223" dxfId="86" operator="equal">
      <formula>$N$39+MAX($N$4:$N$34)</formula>
    </cfRule>
  </conditionalFormatting>
  <conditionalFormatting sqref="O4:O34">
    <cfRule type="cellIs" priority="178" dxfId="89" operator="between">
      <formula>$O$39</formula>
      <formula>99999</formula>
    </cfRule>
  </conditionalFormatting>
  <conditionalFormatting sqref="O36">
    <cfRule type="cellIs" priority="206" dxfId="86" operator="equal">
      <formula>$O$41+AVERAGE($O$4:$O$34)</formula>
    </cfRule>
    <cfRule type="cellIs" priority="265" dxfId="87" operator="greaterThan">
      <formula>$O$41</formula>
    </cfRule>
  </conditionalFormatting>
  <conditionalFormatting sqref="O37">
    <cfRule type="cellIs" priority="252" dxfId="85" operator="greaterThan">
      <formula>$O$39</formula>
    </cfRule>
    <cfRule type="cellIs" priority="251" dxfId="86" operator="equal">
      <formula>$O$39+MAX($O$4:$O$34)</formula>
    </cfRule>
  </conditionalFormatting>
  <conditionalFormatting sqref="P4:P34">
    <cfRule type="cellIs" priority="277" dxfId="89" operator="lessThan">
      <formula>$P$40</formula>
    </cfRule>
  </conditionalFormatting>
  <conditionalFormatting sqref="P36">
    <cfRule type="cellIs" priority="157" dxfId="87" operator="lessThan">
      <formula>$P$41</formula>
    </cfRule>
    <cfRule type="cellIs" priority="156" dxfId="86" operator="equal">
      <formula>$P$41+AVERAGE($P$4:$P$34)</formula>
    </cfRule>
  </conditionalFormatting>
  <conditionalFormatting sqref="P37">
    <cfRule type="cellIs" priority="245" dxfId="86" operator="equal">
      <formula>$P$39+MAX($P$4:$P$34)</formula>
    </cfRule>
    <cfRule type="cellIs" priority="246" dxfId="85" operator="greaterThan">
      <formula>$P$39</formula>
    </cfRule>
  </conditionalFormatting>
  <conditionalFormatting sqref="P38">
    <cfRule type="cellIs" priority="170" dxfId="86" operator="equal">
      <formula>$P$40+MIN($P$4:$P$34)</formula>
    </cfRule>
    <cfRule type="cellIs" priority="266" dxfId="85" operator="lessThan">
      <formula>$P$40</formula>
    </cfRule>
  </conditionalFormatting>
  <conditionalFormatting sqref="Q4:Q34">
    <cfRule type="cellIs" priority="40" dxfId="107" operator="greaterThan">
      <formula>$Q$41</formula>
    </cfRule>
  </conditionalFormatting>
  <conditionalFormatting sqref="R4:R34">
    <cfRule type="cellIs" priority="39" dxfId="107" operator="greaterThan">
      <formula>$R$41</formula>
    </cfRule>
  </conditionalFormatting>
  <conditionalFormatting sqref="T4:T34">
    <cfRule type="cellIs" priority="211" dxfId="89" operator="greaterThan">
      <formula>$T$39</formula>
    </cfRule>
  </conditionalFormatting>
  <conditionalFormatting sqref="T36">
    <cfRule type="cellIs" priority="190" dxfId="87" operator="greaterThan">
      <formula>$T$41</formula>
    </cfRule>
    <cfRule type="cellIs" priority="189" dxfId="86" operator="equal">
      <formula>$T$41+AVERAGE($T$4:$T$34)</formula>
    </cfRule>
  </conditionalFormatting>
  <conditionalFormatting sqref="T37">
    <cfRule type="cellIs" priority="220" dxfId="85" operator="greaterThan">
      <formula>$T$39</formula>
    </cfRule>
    <cfRule type="cellIs" priority="171" dxfId="86" operator="equal">
      <formula>$T$39+MAX($T$4:$T$34)</formula>
    </cfRule>
  </conditionalFormatting>
  <conditionalFormatting sqref="U4:U34">
    <cfRule type="cellIs" priority="176" dxfId="89" operator="between">
      <formula>$U$39</formula>
      <formula>9999</formula>
    </cfRule>
  </conditionalFormatting>
  <conditionalFormatting sqref="U36">
    <cfRule type="cellIs" priority="202" dxfId="86" operator="equal">
      <formula>$U$41+AVERAGE($U$4:$U$34)</formula>
    </cfRule>
    <cfRule type="cellIs" priority="203" dxfId="87" operator="greaterThan">
      <formula>$U$41</formula>
    </cfRule>
  </conditionalFormatting>
  <conditionalFormatting sqref="U37">
    <cfRule type="cellIs" priority="244" dxfId="85" operator="greaterThan">
      <formula>$U$39</formula>
    </cfRule>
    <cfRule type="cellIs" priority="243" dxfId="86" operator="equal">
      <formula>$U$39+MAX($U$4:$U$34)</formula>
    </cfRule>
  </conditionalFormatting>
  <conditionalFormatting sqref="V4:V34">
    <cfRule type="cellIs" priority="283" dxfId="89" operator="lessThan">
      <formula>$V$40</formula>
    </cfRule>
  </conditionalFormatting>
  <conditionalFormatting sqref="V36">
    <cfRule type="cellIs" priority="152" dxfId="86" operator="equal">
      <formula>$V$41+AVERAGE($V$4:$V$34)</formula>
    </cfRule>
    <cfRule type="cellIs" priority="153" dxfId="87" operator="lessThan">
      <formula>$V$41</formula>
    </cfRule>
  </conditionalFormatting>
  <conditionalFormatting sqref="V37">
    <cfRule type="cellIs" priority="241" dxfId="86" operator="equal">
      <formula>$V$39+MAX($V$4:$V$34)</formula>
    </cfRule>
    <cfRule type="cellIs" priority="242" dxfId="85" operator="greaterThan">
      <formula>$V$39</formula>
    </cfRule>
  </conditionalFormatting>
  <conditionalFormatting sqref="V38">
    <cfRule type="cellIs" priority="166" dxfId="86" operator="equal">
      <formula>$V$40+MIN($V$4:$V$34)</formula>
    </cfRule>
    <cfRule type="cellIs" priority="167" dxfId="85" operator="lessThan">
      <formula>$V$40</formula>
    </cfRule>
  </conditionalFormatting>
  <conditionalFormatting sqref="W4:W34">
    <cfRule type="cellIs" priority="18" dxfId="107" operator="greaterThan">
      <formula>$W$41</formula>
    </cfRule>
  </conditionalFormatting>
  <conditionalFormatting sqref="X4:X34">
    <cfRule type="cellIs" priority="17" dxfId="107" operator="greaterThan">
      <formula>$X$41</formula>
    </cfRule>
  </conditionalFormatting>
  <conditionalFormatting sqref="Z4:Z34">
    <cfRule type="cellIs" priority="210" dxfId="89" operator="greaterThan">
      <formula>$Z$39</formula>
    </cfRule>
  </conditionalFormatting>
  <conditionalFormatting sqref="Z36">
    <cfRule type="cellIs" priority="188" dxfId="87" operator="greaterThan">
      <formula>$Z$41</formula>
    </cfRule>
    <cfRule type="cellIs" priority="187" dxfId="86" operator="equal">
      <formula>$Z$41+AVERAGE($Z$4:$Z$34)</formula>
    </cfRule>
  </conditionalFormatting>
  <conditionalFormatting sqref="Z37">
    <cfRule type="cellIs" priority="218" dxfId="86" operator="equal">
      <formula>$Z$39+MAX($Z$4:$Z$34)</formula>
    </cfRule>
    <cfRule type="cellIs" priority="219" dxfId="85" operator="greaterThan">
      <formula>$Z$39</formula>
    </cfRule>
  </conditionalFormatting>
  <conditionalFormatting sqref="AA4:AA34">
    <cfRule type="cellIs" priority="175" dxfId="89" operator="between">
      <formula>$AA$39</formula>
      <formula>9999</formula>
    </cfRule>
  </conditionalFormatting>
  <conditionalFormatting sqref="AA36">
    <cfRule type="cellIs" priority="201" dxfId="87" operator="greaterThan">
      <formula>$AA$41</formula>
    </cfRule>
    <cfRule type="cellIs" priority="200" dxfId="86" operator="equal">
      <formula>$AA$41+AVERAGE($AA$4:$AA$34)</formula>
    </cfRule>
  </conditionalFormatting>
  <conditionalFormatting sqref="AA37">
    <cfRule type="cellIs" priority="239" dxfId="86" operator="equal">
      <formula>$AA$39+MAX($AA$4:$AA$34)</formula>
    </cfRule>
    <cfRule type="cellIs" priority="240" dxfId="85" operator="greaterThan">
      <formula>$AA$39</formula>
    </cfRule>
  </conditionalFormatting>
  <conditionalFormatting sqref="AB4:AB34">
    <cfRule type="cellIs" priority="284" dxfId="89" operator="lessThan">
      <formula>$AB$40</formula>
    </cfRule>
  </conditionalFormatting>
  <conditionalFormatting sqref="AB36">
    <cfRule type="cellIs" priority="151" dxfId="87" operator="lessThan">
      <formula>$AB$41</formula>
    </cfRule>
    <cfRule type="cellIs" priority="150" dxfId="86" operator="equal">
      <formula>$AB$41+AVERAGE($AB$4:$AB$34)</formula>
    </cfRule>
  </conditionalFormatting>
  <conditionalFormatting sqref="AB37">
    <cfRule type="cellIs" priority="237" dxfId="86" operator="equal">
      <formula>$AB$39+MAX($AB$4:$AB$34)</formula>
    </cfRule>
    <cfRule type="cellIs" priority="238" dxfId="85" operator="greaterThan">
      <formula>$AB$39</formula>
    </cfRule>
  </conditionalFormatting>
  <conditionalFormatting sqref="AB38">
    <cfRule type="cellIs" priority="164" dxfId="86" operator="equal">
      <formula>$AB$40+MIN($AB$4:$AB$34)</formula>
    </cfRule>
    <cfRule type="cellIs" priority="165" dxfId="85" operator="lessThan">
      <formula>$AB$40</formula>
    </cfRule>
  </conditionalFormatting>
  <conditionalFormatting sqref="AC4:AC34">
    <cfRule type="cellIs" priority="27" dxfId="107" operator="greaterThan">
      <formula>$AC$41</formula>
    </cfRule>
  </conditionalFormatting>
  <conditionalFormatting sqref="AD4:AD34">
    <cfRule type="cellIs" priority="26" dxfId="107" operator="greaterThan">
      <formula>$AD$41</formula>
    </cfRule>
  </conditionalFormatting>
  <conditionalFormatting sqref="AE4 AE6 AE8 AE10 AE12 AE14 AE16 AE18 AE20 AE22 AE24 AE26 AE28 AE30 AE32 AE34">
    <cfRule type="containsBlanks" priority="257" dxfId="119">
      <formula>LEN(TRIM(AE4))=0</formula>
    </cfRule>
  </conditionalFormatting>
  <conditionalFormatting sqref="AE4:AE34">
    <cfRule type="cellIs" priority="258" dxfId="89" operator="lessThan">
      <formula>$AE$40</formula>
    </cfRule>
  </conditionalFormatting>
  <conditionalFormatting sqref="AE36">
    <cfRule type="cellIs" priority="259" dxfId="87" operator="lessThan">
      <formula>$AE$41</formula>
    </cfRule>
  </conditionalFormatting>
  <conditionalFormatting sqref="AE38">
    <cfRule type="cellIs" priority="268" dxfId="85" operator="lessThan">
      <formula>$AE$40</formula>
    </cfRule>
  </conditionalFormatting>
  <conditionalFormatting sqref="AE5:AF5 AE7:AF7 AE9:AF9 AE11:AF11 AE13:AF13 AE15:AF15 AE17:AF17 AE19:AF19 AE21:AF21 AE23:AF23 AE25:AF25 AE27:AF27 AE29:AF29 AE31:AF31 AE33:AF33">
    <cfRule type="containsBlanks" priority="256" dxfId="115">
      <formula>LEN(TRIM(AE5))=0</formula>
    </cfRule>
  </conditionalFormatting>
  <conditionalFormatting sqref="AF4 AF6 AF8 AF10 AF12 AF14 AF16 AF18 AF20 AF22 AF24 AF26 AF28 AF30 AF32 AF34">
    <cfRule type="containsBlanks" priority="269" dxfId="114">
      <formula>LEN(TRIM(AF4))=0</formula>
    </cfRule>
  </conditionalFormatting>
  <conditionalFormatting sqref="AF4:AF34">
    <cfRule type="cellIs" priority="275" dxfId="113" operator="greaterThan">
      <formula>$AF$39</formula>
    </cfRule>
    <cfRule type="cellIs" priority="285" dxfId="107" operator="lessThan">
      <formula>$AF$40</formula>
    </cfRule>
  </conditionalFormatting>
  <conditionalFormatting sqref="AF37">
    <cfRule type="cellIs" priority="264" dxfId="111" operator="greaterThan">
      <formula>$AF$39</formula>
    </cfRule>
  </conditionalFormatting>
  <conditionalFormatting sqref="AF38">
    <cfRule type="cellIs" priority="263" dxfId="85" operator="lessThan">
      <formula>$AF$40</formula>
    </cfRule>
  </conditionalFormatting>
  <conditionalFormatting sqref="AH4:AH34">
    <cfRule type="cellIs" priority="270" dxfId="89" operator="greaterThan">
      <formula>$AH$39</formula>
    </cfRule>
  </conditionalFormatting>
  <conditionalFormatting sqref="AH37">
    <cfRule type="cellIs" priority="262" dxfId="85" operator="greaterThan">
      <formula>$AH$39</formula>
    </cfRule>
  </conditionalFormatting>
  <conditionalFormatting sqref="AJ4:AJ34">
    <cfRule type="cellIs" priority="255" dxfId="107" operator="greaterThan">
      <formula>$AJ$39</formula>
    </cfRule>
  </conditionalFormatting>
  <conditionalFormatting sqref="AJ36">
    <cfRule type="cellIs" priority="254" dxfId="87" operator="greaterThan">
      <formula>$AJ$41</formula>
    </cfRule>
  </conditionalFormatting>
  <conditionalFormatting sqref="AJ37">
    <cfRule type="cellIs" priority="253" dxfId="85" operator="greaterThan">
      <formula>$AJ$39</formula>
    </cfRule>
  </conditionalFormatting>
  <conditionalFormatting sqref="AL4:AL34">
    <cfRule type="cellIs" priority="141" dxfId="89" operator="greaterThan">
      <formula>$AL$39</formula>
    </cfRule>
  </conditionalFormatting>
  <conditionalFormatting sqref="AL36">
    <cfRule type="cellIs" priority="140" dxfId="87" operator="greaterThan">
      <formula>$AL$41</formula>
    </cfRule>
    <cfRule type="cellIs" priority="139" dxfId="86" operator="equal">
      <formula>$AL$41+AVERAGE($AL$4:$AL$34)</formula>
    </cfRule>
  </conditionalFormatting>
  <conditionalFormatting sqref="AL37">
    <cfRule type="cellIs" priority="23" dxfId="86" operator="equal">
      <formula>$AL$39+MAX($AL$4:$AL$34)</formula>
    </cfRule>
    <cfRule type="cellIs" priority="24" dxfId="85" operator="greaterThan">
      <formula>$AL$39</formula>
    </cfRule>
  </conditionalFormatting>
  <conditionalFormatting sqref="AM4:AM34">
    <cfRule type="cellIs" priority="138" dxfId="89" operator="between">
      <formula>$AM$39</formula>
      <formula>9999</formula>
    </cfRule>
  </conditionalFormatting>
  <conditionalFormatting sqref="AM36">
    <cfRule type="cellIs" priority="136" dxfId="86" operator="equal">
      <formula>$AM$41+AVERAGE($AM$4:$AM$34)</formula>
    </cfRule>
    <cfRule type="cellIs" priority="137" dxfId="87" operator="greaterThan">
      <formula>$AM$41</formula>
    </cfRule>
  </conditionalFormatting>
  <conditionalFormatting sqref="AM37">
    <cfRule type="cellIs" priority="142" dxfId="86" operator="equal">
      <formula>$AM$39+MAX($AM$4:$AM$34)</formula>
    </cfRule>
    <cfRule type="cellIs" priority="143" dxfId="85" operator="greaterThan">
      <formula>$AM$39</formula>
    </cfRule>
  </conditionalFormatting>
  <conditionalFormatting sqref="AN4:AN34">
    <cfRule type="cellIs" priority="208" dxfId="89" operator="greaterThan">
      <formula>$AN$39</formula>
    </cfRule>
  </conditionalFormatting>
  <conditionalFormatting sqref="AN36">
    <cfRule type="cellIs" priority="184" dxfId="87" operator="greaterThan">
      <formula>$AN$41</formula>
    </cfRule>
    <cfRule type="cellIs" priority="183" dxfId="86" operator="equal">
      <formula>$AN$41+AVERAGE($AN$4:$AN$34)</formula>
    </cfRule>
  </conditionalFormatting>
  <conditionalFormatting sqref="AN37">
    <cfRule type="cellIs" priority="214" dxfId="86" operator="equal">
      <formula>$AN$39+MAX($AN$4:$AN$34)</formula>
    </cfRule>
    <cfRule type="cellIs" priority="215" dxfId="85" operator="greaterThan">
      <formula>$AN$39</formula>
    </cfRule>
  </conditionalFormatting>
  <conditionalFormatting sqref="AO4:AO34">
    <cfRule type="cellIs" priority="172" dxfId="89" operator="between">
      <formula>$AO$39</formula>
      <formula>9999</formula>
    </cfRule>
  </conditionalFormatting>
  <conditionalFormatting sqref="AO36">
    <cfRule type="cellIs" priority="194" dxfId="86" operator="equal">
      <formula>$AO$41+AVERAGE($AO$4:$AO$34)</formula>
    </cfRule>
    <cfRule type="cellIs" priority="195" dxfId="87" operator="greaterThan">
      <formula>$AO$41</formula>
    </cfRule>
  </conditionalFormatting>
  <conditionalFormatting sqref="AO37">
    <cfRule type="cellIs" priority="227" dxfId="86" operator="equal">
      <formula>$AO$39+MAX($AO$4:$AO$34)</formula>
    </cfRule>
    <cfRule type="cellIs" priority="228" dxfId="85" operator="greaterThan">
      <formula>$AO$39</formula>
    </cfRule>
  </conditionalFormatting>
  <dataValidations count="4">
    <dataValidation type="decimal" allowBlank="1" showInputMessage="1" showErrorMessage="1" errorTitle="Numbers Only" error="Enter Numbers Only" sqref="AJ4:AJ39 AH4:AH39 AI39:AI41 AJ41 AK39:AO41 I4:AF38 I39:AG41 AL4:AN38">
      <formula1>0</formula1>
      <formula2>99999999</formula2>
    </dataValidation>
    <dataValidation type="decimal" allowBlank="1" showInputMessage="1" showErrorMessage="1" errorTitle="Numbers Only" error="Enter Nubers Only" sqref="AH40:AH41 AJ40">
      <formula1>0</formula1>
      <formula2>99999999</formula2>
    </dataValidation>
    <dataValidation type="custom" allowBlank="1" showInputMessage="1" showErrorMessage="1" error="Only the less than symbol &quot;&lt;&quot; may be entered in this column." sqref="AG4:AG34 AI4:AI34 AK4:AK34">
      <formula1>AG4:AG12318="&lt;"</formula1>
    </dataValidation>
    <dataValidation type="decimal" allowBlank="1" showInputMessage="1" showErrorMessage="1" error="Enter Numbers Only" sqref="W2:X2">
      <formula1>0</formula1>
      <formula2>99999999</formula2>
    </dataValidation>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DU599"/>
  <sheetViews>
    <sheetView tabSelected="1" zoomScale="70" zoomScaleNormal="70" zoomScalePageLayoutView="55" workbookViewId="0" topLeftCell="C1">
      <selection activeCell="AK33" sqref="AK33"/>
    </sheetView>
  </sheetViews>
  <sheetFormatPr defaultColWidth="8.7109375" defaultRowHeight="15"/>
  <cols>
    <col min="1" max="1" width="8.7109375" style="19" hidden="1" customWidth="1"/>
    <col min="2" max="2" width="7.00390625" style="19" hidden="1" customWidth="1"/>
    <col min="3" max="3" width="14.57421875" style="19" customWidth="1"/>
    <col min="4" max="4" width="20.421875" style="19" customWidth="1"/>
    <col min="5" max="5" width="14.7109375" style="28" customWidth="1"/>
    <col min="6" max="6" width="7.7109375" style="19" bestFit="1" customWidth="1"/>
    <col min="7" max="7" width="19.57421875" style="19" customWidth="1"/>
    <col min="8" max="8" width="14.7109375" style="19" customWidth="1"/>
    <col min="9" max="11" width="8.7109375" style="19" customWidth="1"/>
    <col min="12" max="12" width="6.57421875" style="19" bestFit="1" customWidth="1"/>
    <col min="13" max="13" width="8.7109375" style="19" customWidth="1"/>
    <col min="14" max="14" width="9.421875" style="19" customWidth="1"/>
    <col min="15" max="15" width="9.00390625" style="19" customWidth="1"/>
    <col min="16" max="16" width="8.7109375" style="19" customWidth="1"/>
    <col min="17" max="18" width="10.140625" style="19" bestFit="1" customWidth="1"/>
    <col min="19" max="24" width="9.7109375" style="752" customWidth="1"/>
    <col min="25" max="25" width="9.140625" style="19" customWidth="1"/>
    <col min="26" max="26" width="8.7109375" style="19" customWidth="1"/>
    <col min="27" max="27" width="8.8515625" style="19" customWidth="1"/>
    <col min="28" max="29" width="8.7109375" style="19" customWidth="1"/>
    <col min="30" max="30" width="9.140625" style="19" bestFit="1" customWidth="1"/>
    <col min="31" max="31" width="8.7109375" style="19" customWidth="1"/>
    <col min="32" max="32" width="8.28125" style="19" customWidth="1"/>
    <col min="33" max="33" width="4.7109375" style="19" customWidth="1"/>
    <col min="34" max="34" width="8.7109375" style="19" customWidth="1"/>
    <col min="35" max="35" width="4.7109375" style="19" customWidth="1"/>
    <col min="36" max="36" width="8.7109375" style="19" customWidth="1"/>
    <col min="37" max="37" width="4.7109375" style="19" customWidth="1"/>
    <col min="38" max="41" width="8.7109375" style="19" customWidth="1"/>
    <col min="42" max="125" width="8.7109375" style="163" customWidth="1"/>
    <col min="126" max="16384" width="8.7109375" style="19" customWidth="1"/>
  </cols>
  <sheetData>
    <row r="1" spans="2:125" s="6" customFormat="1" ht="120.75" customHeight="1" thickBot="1">
      <c r="B1" s="85" t="s">
        <v>165</v>
      </c>
      <c r="C1" s="1" t="s">
        <v>166</v>
      </c>
      <c r="D1" s="1" t="s">
        <v>167</v>
      </c>
      <c r="E1" s="2" t="s">
        <v>168</v>
      </c>
      <c r="F1" s="3" t="s">
        <v>169</v>
      </c>
      <c r="G1" s="3" t="s">
        <v>170</v>
      </c>
      <c r="H1" s="3" t="s">
        <v>171</v>
      </c>
      <c r="I1" s="4" t="s">
        <v>172</v>
      </c>
      <c r="J1" s="428" t="s">
        <v>173</v>
      </c>
      <c r="K1" s="428" t="s">
        <v>176</v>
      </c>
      <c r="L1" s="428" t="s">
        <v>177</v>
      </c>
      <c r="M1" s="4" t="s">
        <v>180</v>
      </c>
      <c r="N1" s="5" t="s">
        <v>181</v>
      </c>
      <c r="O1" s="428" t="s">
        <v>182</v>
      </c>
      <c r="P1" s="428" t="s">
        <v>183</v>
      </c>
      <c r="Q1" s="428" t="s">
        <v>184</v>
      </c>
      <c r="R1" s="429" t="s">
        <v>185</v>
      </c>
      <c r="S1" s="714" t="s">
        <v>188</v>
      </c>
      <c r="T1" s="715" t="s">
        <v>189</v>
      </c>
      <c r="U1" s="715" t="s">
        <v>190</v>
      </c>
      <c r="V1" s="715" t="s">
        <v>191</v>
      </c>
      <c r="W1" s="715" t="s">
        <v>46</v>
      </c>
      <c r="X1" s="716" t="s">
        <v>47</v>
      </c>
      <c r="Y1" s="4" t="s">
        <v>192</v>
      </c>
      <c r="Z1" s="428" t="s">
        <v>193</v>
      </c>
      <c r="AA1" s="428" t="s">
        <v>194</v>
      </c>
      <c r="AB1" s="428" t="s">
        <v>195</v>
      </c>
      <c r="AC1" s="428" t="s">
        <v>55</v>
      </c>
      <c r="AD1" s="429" t="s">
        <v>56</v>
      </c>
      <c r="AE1" s="429" t="s">
        <v>197</v>
      </c>
      <c r="AF1" s="429" t="s">
        <v>199</v>
      </c>
      <c r="AG1" s="428" t="s">
        <v>67</v>
      </c>
      <c r="AH1" s="430" t="s">
        <v>201</v>
      </c>
      <c r="AI1" s="4" t="s">
        <v>71</v>
      </c>
      <c r="AJ1" s="429" t="s">
        <v>73</v>
      </c>
      <c r="AK1" s="4" t="s">
        <v>75</v>
      </c>
      <c r="AL1" s="428" t="s">
        <v>212</v>
      </c>
      <c r="AM1" s="428" t="s">
        <v>213</v>
      </c>
      <c r="AN1" s="428" t="s">
        <v>216</v>
      </c>
      <c r="AO1" s="428" t="s">
        <v>217</v>
      </c>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row>
    <row r="2" spans="2:125" s="6" customFormat="1" ht="111" customHeight="1" hidden="1" thickBot="1">
      <c r="B2" s="86"/>
      <c r="C2" s="7"/>
      <c r="D2" s="7"/>
      <c r="E2" s="8"/>
      <c r="F2" s="9"/>
      <c r="G2" s="9"/>
      <c r="H2" s="9" t="s">
        <v>227</v>
      </c>
      <c r="I2" s="10">
        <v>46529</v>
      </c>
      <c r="J2" s="599">
        <v>50050</v>
      </c>
      <c r="K2" s="599">
        <v>50050</v>
      </c>
      <c r="L2" s="599">
        <v>80998</v>
      </c>
      <c r="M2" s="397">
        <v>80082</v>
      </c>
      <c r="N2" s="398">
        <v>80082</v>
      </c>
      <c r="O2" s="599"/>
      <c r="P2" s="599">
        <v>80358</v>
      </c>
      <c r="Q2" s="599"/>
      <c r="R2" s="597"/>
      <c r="S2" s="714" t="s">
        <v>229</v>
      </c>
      <c r="T2" s="715" t="s">
        <v>229</v>
      </c>
      <c r="U2" s="715"/>
      <c r="V2" s="715"/>
      <c r="W2" s="715"/>
      <c r="X2" s="716"/>
      <c r="Y2" s="397" t="s">
        <v>230</v>
      </c>
      <c r="Z2" s="599" t="s">
        <v>230</v>
      </c>
      <c r="AA2" s="599"/>
      <c r="AB2" s="599">
        <v>81011</v>
      </c>
      <c r="AC2" s="599"/>
      <c r="AD2" s="597"/>
      <c r="AE2" s="597" t="s">
        <v>231</v>
      </c>
      <c r="AF2" s="597" t="s">
        <v>232</v>
      </c>
      <c r="AG2" s="599"/>
      <c r="AH2" s="396" t="s">
        <v>233</v>
      </c>
      <c r="AI2" s="397"/>
      <c r="AJ2" s="597">
        <v>51040</v>
      </c>
      <c r="AK2" s="397"/>
      <c r="AL2" s="599"/>
      <c r="AM2" s="599"/>
      <c r="AN2" s="599">
        <v>665</v>
      </c>
      <c r="AO2" s="599"/>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row>
    <row r="3" spans="2:125" s="6" customFormat="1" ht="220.5" customHeight="1" hidden="1" thickBot="1">
      <c r="B3" s="87" t="s">
        <v>165</v>
      </c>
      <c r="C3" s="16" t="s">
        <v>236</v>
      </c>
      <c r="D3" s="16" t="s">
        <v>237</v>
      </c>
      <c r="E3" s="32" t="s">
        <v>238</v>
      </c>
      <c r="F3" s="16" t="s">
        <v>239</v>
      </c>
      <c r="G3" s="16" t="s">
        <v>240</v>
      </c>
      <c r="H3" s="16" t="s">
        <v>241</v>
      </c>
      <c r="I3" s="14" t="s">
        <v>242</v>
      </c>
      <c r="J3" s="428" t="s">
        <v>243</v>
      </c>
      <c r="K3" s="428" t="s">
        <v>246</v>
      </c>
      <c r="L3" s="428" t="s">
        <v>247</v>
      </c>
      <c r="M3" s="4" t="s">
        <v>250</v>
      </c>
      <c r="N3" s="5" t="s">
        <v>251</v>
      </c>
      <c r="O3" s="428" t="s">
        <v>252</v>
      </c>
      <c r="P3" s="428" t="s">
        <v>253</v>
      </c>
      <c r="Q3" s="428" t="s">
        <v>254</v>
      </c>
      <c r="R3" s="429" t="s">
        <v>255</v>
      </c>
      <c r="S3" s="714" t="s">
        <v>262</v>
      </c>
      <c r="T3" s="715" t="s">
        <v>263</v>
      </c>
      <c r="U3" s="715" t="s">
        <v>264</v>
      </c>
      <c r="V3" s="715" t="s">
        <v>265</v>
      </c>
      <c r="W3" s="715" t="s">
        <v>266</v>
      </c>
      <c r="X3" s="716" t="s">
        <v>267</v>
      </c>
      <c r="Y3" s="4" t="s">
        <v>268</v>
      </c>
      <c r="Z3" s="428" t="s">
        <v>269</v>
      </c>
      <c r="AA3" s="428" t="s">
        <v>270</v>
      </c>
      <c r="AB3" s="428" t="s">
        <v>271</v>
      </c>
      <c r="AC3" s="428" t="s">
        <v>272</v>
      </c>
      <c r="AD3" s="429" t="s">
        <v>273</v>
      </c>
      <c r="AE3" s="429" t="s">
        <v>275</v>
      </c>
      <c r="AF3" s="429" t="s">
        <v>277</v>
      </c>
      <c r="AG3" s="428" t="s">
        <v>279</v>
      </c>
      <c r="AH3" s="430" t="s">
        <v>280</v>
      </c>
      <c r="AI3" s="4" t="s">
        <v>281</v>
      </c>
      <c r="AJ3" s="429" t="s">
        <v>282</v>
      </c>
      <c r="AK3" s="4" t="s">
        <v>283</v>
      </c>
      <c r="AL3" s="428" t="s">
        <v>296</v>
      </c>
      <c r="AM3" s="428" t="s">
        <v>297</v>
      </c>
      <c r="AN3" s="428" t="s">
        <v>300</v>
      </c>
      <c r="AO3" s="428" t="s">
        <v>301</v>
      </c>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row>
    <row r="4" spans="1:41" ht="21" customHeight="1">
      <c r="A4" s="674"/>
      <c r="B4" s="675"/>
      <c r="C4" s="418" t="str">
        <f>'Permit Limits'!E5</f>
        <v>TN0060186</v>
      </c>
      <c r="D4" s="418" t="str">
        <f>'Permit Limits'!D10</f>
        <v>External Outfall</v>
      </c>
      <c r="E4" s="419" t="str">
        <f>'Permit Limits'!E10</f>
        <v>001</v>
      </c>
      <c r="F4" s="418">
        <f>'Permit Limits'!H5</f>
        <v>2024</v>
      </c>
      <c r="G4" s="20" t="s">
        <v>329</v>
      </c>
      <c r="H4" s="421">
        <v>1</v>
      </c>
      <c r="I4" s="51">
        <v>0</v>
      </c>
      <c r="J4" s="399">
        <v>0.10406</v>
      </c>
      <c r="K4" s="399">
        <v>0.10406</v>
      </c>
      <c r="L4" s="393"/>
      <c r="M4" s="392"/>
      <c r="N4" s="393"/>
      <c r="O4" s="450" t="str">
        <f aca="true" t="shared" si="0" ref="O4:O33">IF(N4&lt;&gt;0,(8.34*K4*N4),"")</f>
        <v/>
      </c>
      <c r="P4" s="450" t="str">
        <f>IF(M4&lt;&gt;0,(1-N4/M4)*100,"")</f>
        <v/>
      </c>
      <c r="Q4" s="393"/>
      <c r="R4" s="66"/>
      <c r="S4" s="717"/>
      <c r="T4" s="399"/>
      <c r="U4" s="718" t="str">
        <f aca="true" t="shared" si="1" ref="U4:U33">IF(T4&lt;&gt;0,(8.34*K4*T4),"")</f>
        <v/>
      </c>
      <c r="V4" s="718" t="str">
        <f aca="true" t="shared" si="2" ref="V4:V33">IF(S4&lt;&gt;0,(1-T4/S4)*100,"")</f>
        <v/>
      </c>
      <c r="W4" s="399"/>
      <c r="X4" s="719"/>
      <c r="Y4" s="392"/>
      <c r="Z4" s="393"/>
      <c r="AA4" s="450" t="str">
        <f aca="true" t="shared" si="3" ref="AA4:AA33">IF(Z4&lt;&gt;0,(8.34*K4*Z4),"")</f>
        <v/>
      </c>
      <c r="AB4" s="450" t="str">
        <f>IF(Y4&lt;&gt;0,(1-Z4/Y4)*100,"")</f>
        <v/>
      </c>
      <c r="AC4" s="393"/>
      <c r="AD4" s="66"/>
      <c r="AE4" s="66">
        <v>6.9</v>
      </c>
      <c r="AF4" s="66">
        <v>6.8</v>
      </c>
      <c r="AG4" s="395"/>
      <c r="AH4" s="394">
        <v>0.1</v>
      </c>
      <c r="AI4" s="395"/>
      <c r="AJ4" s="66"/>
      <c r="AK4" s="395"/>
      <c r="AL4" s="393"/>
      <c r="AM4" s="450" t="str">
        <f aca="true" t="shared" si="4" ref="AM4:AM33">IF(AL4&lt;&gt;0,(8.34*K4*AL4),"")</f>
        <v/>
      </c>
      <c r="AN4" s="393"/>
      <c r="AO4" s="450" t="str">
        <f aca="true" t="shared" si="5" ref="AO4:AO33">IF(AN4&lt;&gt;0,(8.34*K4*AN4),"")</f>
        <v/>
      </c>
    </row>
    <row r="5" spans="1:41" ht="21" customHeight="1">
      <c r="A5" s="676"/>
      <c r="B5" s="677"/>
      <c r="C5" s="423" t="str">
        <f>C4</f>
        <v>TN0060186</v>
      </c>
      <c r="D5" s="423" t="str">
        <f>D4</f>
        <v>External Outfall</v>
      </c>
      <c r="E5" s="422" t="str">
        <f>E4</f>
        <v>001</v>
      </c>
      <c r="F5" s="423">
        <f>F4</f>
        <v>2024</v>
      </c>
      <c r="G5" s="423" t="s">
        <v>329</v>
      </c>
      <c r="H5" s="424">
        <v>2</v>
      </c>
      <c r="I5" s="102">
        <v>0</v>
      </c>
      <c r="J5" s="108">
        <v>0.09279</v>
      </c>
      <c r="K5" s="108">
        <v>0.09279</v>
      </c>
      <c r="L5" s="103"/>
      <c r="M5" s="114"/>
      <c r="N5" s="103"/>
      <c r="O5" s="444" t="str">
        <f t="shared" si="0"/>
        <v/>
      </c>
      <c r="P5" s="444" t="str">
        <f>IF(M5&lt;&gt;0,(1-N5/M5)*100,"")</f>
        <v/>
      </c>
      <c r="Q5" s="103"/>
      <c r="R5" s="111"/>
      <c r="S5" s="720"/>
      <c r="T5" s="108"/>
      <c r="U5" s="721" t="str">
        <f t="shared" si="1"/>
        <v/>
      </c>
      <c r="V5" s="721" t="str">
        <f t="shared" si="2"/>
        <v/>
      </c>
      <c r="W5" s="108"/>
      <c r="X5" s="722"/>
      <c r="Y5" s="114"/>
      <c r="Z5" s="103"/>
      <c r="AA5" s="444" t="str">
        <f t="shared" si="3"/>
        <v/>
      </c>
      <c r="AB5" s="444" t="str">
        <f>IF(Y5&lt;&gt;0,(1-Z5/Y5)*100,"")</f>
        <v/>
      </c>
      <c r="AC5" s="103"/>
      <c r="AD5" s="111"/>
      <c r="AE5" s="111">
        <v>7.3</v>
      </c>
      <c r="AF5" s="111">
        <v>6.6</v>
      </c>
      <c r="AG5" s="55"/>
      <c r="AH5" s="68">
        <v>0.1</v>
      </c>
      <c r="AI5" s="55"/>
      <c r="AJ5" s="111">
        <v>1</v>
      </c>
      <c r="AK5" s="55"/>
      <c r="AL5" s="103"/>
      <c r="AM5" s="444" t="str">
        <f t="shared" si="4"/>
        <v/>
      </c>
      <c r="AN5" s="103"/>
      <c r="AO5" s="444" t="str">
        <f t="shared" si="5"/>
        <v/>
      </c>
    </row>
    <row r="6" spans="1:41" ht="21" customHeight="1">
      <c r="A6" s="676"/>
      <c r="B6" s="677"/>
      <c r="C6" s="423" t="str">
        <f>C4</f>
        <v>TN0060186</v>
      </c>
      <c r="D6" s="423" t="str">
        <f aca="true" t="shared" si="6" ref="D6:D33">D5</f>
        <v>External Outfall</v>
      </c>
      <c r="E6" s="422" t="str">
        <f aca="true" t="shared" si="7" ref="E6:E33">E5</f>
        <v>001</v>
      </c>
      <c r="F6" s="423">
        <f aca="true" t="shared" si="8" ref="F6:F33">F5</f>
        <v>2024</v>
      </c>
      <c r="G6" s="423" t="s">
        <v>329</v>
      </c>
      <c r="H6" s="424">
        <v>3</v>
      </c>
      <c r="I6" s="106">
        <v>0.8</v>
      </c>
      <c r="J6" s="109">
        <v>0.1584</v>
      </c>
      <c r="K6" s="109">
        <v>0.1584</v>
      </c>
      <c r="L6" s="104"/>
      <c r="M6" s="115"/>
      <c r="N6" s="104"/>
      <c r="O6" s="444" t="str">
        <f t="shared" si="0"/>
        <v/>
      </c>
      <c r="P6" s="444" t="str">
        <f aca="true" t="shared" si="9" ref="P6:P33">IF(M6&lt;&gt;0,(1-N6/M6)*100,"")</f>
        <v/>
      </c>
      <c r="Q6" s="104"/>
      <c r="R6" s="112"/>
      <c r="S6" s="723"/>
      <c r="T6" s="109"/>
      <c r="U6" s="721" t="str">
        <f t="shared" si="1"/>
        <v/>
      </c>
      <c r="V6" s="721" t="str">
        <f t="shared" si="2"/>
        <v/>
      </c>
      <c r="W6" s="109"/>
      <c r="X6" s="724"/>
      <c r="Y6" s="115"/>
      <c r="Z6" s="104"/>
      <c r="AA6" s="444" t="str">
        <f t="shared" si="3"/>
        <v/>
      </c>
      <c r="AB6" s="444" t="str">
        <f aca="true" t="shared" si="10" ref="AB6:AB33">IF(Y6&lt;&gt;0,(1-Z6/Y6)*100,"")</f>
        <v/>
      </c>
      <c r="AC6" s="104"/>
      <c r="AD6" s="112"/>
      <c r="AE6" s="112">
        <v>7.6</v>
      </c>
      <c r="AF6" s="112">
        <v>6.9</v>
      </c>
      <c r="AG6" s="57"/>
      <c r="AH6" s="69">
        <v>0.1</v>
      </c>
      <c r="AI6" s="57"/>
      <c r="AJ6" s="112">
        <v>25.6</v>
      </c>
      <c r="AK6" s="57"/>
      <c r="AL6" s="104"/>
      <c r="AM6" s="444" t="str">
        <f t="shared" si="4"/>
        <v/>
      </c>
      <c r="AN6" s="104"/>
      <c r="AO6" s="444" t="str">
        <f t="shared" si="5"/>
        <v/>
      </c>
    </row>
    <row r="7" spans="1:41" ht="21" customHeight="1">
      <c r="A7" s="676"/>
      <c r="B7" s="677"/>
      <c r="C7" s="423" t="str">
        <f aca="true" t="shared" si="11" ref="C7:C33">C5</f>
        <v>TN0060186</v>
      </c>
      <c r="D7" s="423" t="str">
        <f t="shared" si="6"/>
        <v>External Outfall</v>
      </c>
      <c r="E7" s="422" t="str">
        <f t="shared" si="7"/>
        <v>001</v>
      </c>
      <c r="F7" s="423">
        <f t="shared" si="8"/>
        <v>2024</v>
      </c>
      <c r="G7" s="423" t="s">
        <v>329</v>
      </c>
      <c r="H7" s="424">
        <v>4</v>
      </c>
      <c r="I7" s="102">
        <v>0.2</v>
      </c>
      <c r="J7" s="108">
        <v>0.10783</v>
      </c>
      <c r="K7" s="108">
        <v>0.10783</v>
      </c>
      <c r="L7" s="103"/>
      <c r="M7" s="114">
        <v>105.9</v>
      </c>
      <c r="N7" s="103">
        <v>2.4</v>
      </c>
      <c r="O7" s="444">
        <f t="shared" si="0"/>
        <v>2.1583252799999997</v>
      </c>
      <c r="P7" s="444">
        <f t="shared" si="9"/>
        <v>97.73371104815864</v>
      </c>
      <c r="Q7" s="103"/>
      <c r="R7" s="111"/>
      <c r="S7" s="720">
        <v>20</v>
      </c>
      <c r="T7" s="108">
        <v>0.8</v>
      </c>
      <c r="U7" s="721">
        <f t="shared" si="1"/>
        <v>0.71944176</v>
      </c>
      <c r="V7" s="721">
        <f t="shared" si="2"/>
        <v>96</v>
      </c>
      <c r="W7" s="108"/>
      <c r="X7" s="722"/>
      <c r="Y7" s="114">
        <v>96</v>
      </c>
      <c r="Z7" s="103">
        <v>5</v>
      </c>
      <c r="AA7" s="444">
        <f t="shared" si="3"/>
        <v>4.496511</v>
      </c>
      <c r="AB7" s="444">
        <f t="shared" si="10"/>
        <v>94.79166666666666</v>
      </c>
      <c r="AC7" s="103"/>
      <c r="AD7" s="111"/>
      <c r="AE7" s="111">
        <v>7</v>
      </c>
      <c r="AF7" s="111">
        <v>6.9</v>
      </c>
      <c r="AG7" s="55"/>
      <c r="AH7" s="68">
        <v>0.1</v>
      </c>
      <c r="AI7" s="55"/>
      <c r="AJ7" s="111">
        <v>8.4</v>
      </c>
      <c r="AK7" s="55"/>
      <c r="AL7" s="103"/>
      <c r="AM7" s="444" t="str">
        <f t="shared" si="4"/>
        <v/>
      </c>
      <c r="AN7" s="103"/>
      <c r="AO7" s="444" t="str">
        <f t="shared" si="5"/>
        <v/>
      </c>
    </row>
    <row r="8" spans="1:41" ht="21" customHeight="1">
      <c r="A8" s="676"/>
      <c r="B8" s="677"/>
      <c r="C8" s="423" t="str">
        <f t="shared" si="11"/>
        <v>TN0060186</v>
      </c>
      <c r="D8" s="423" t="str">
        <f t="shared" si="6"/>
        <v>External Outfall</v>
      </c>
      <c r="E8" s="422" t="str">
        <f t="shared" si="7"/>
        <v>001</v>
      </c>
      <c r="F8" s="423">
        <f t="shared" si="8"/>
        <v>2024</v>
      </c>
      <c r="G8" s="423" t="s">
        <v>329</v>
      </c>
      <c r="H8" s="424">
        <v>5</v>
      </c>
      <c r="I8" s="106">
        <v>0.1</v>
      </c>
      <c r="J8" s="109">
        <v>0.14956</v>
      </c>
      <c r="K8" s="109">
        <v>0.14956</v>
      </c>
      <c r="L8" s="104"/>
      <c r="M8" s="115"/>
      <c r="N8" s="104"/>
      <c r="O8" s="444" t="str">
        <f t="shared" si="0"/>
        <v/>
      </c>
      <c r="P8" s="444" t="str">
        <f t="shared" si="9"/>
        <v/>
      </c>
      <c r="Q8" s="104"/>
      <c r="R8" s="112"/>
      <c r="S8" s="723"/>
      <c r="T8" s="109"/>
      <c r="U8" s="721" t="str">
        <f t="shared" si="1"/>
        <v/>
      </c>
      <c r="V8" s="721" t="str">
        <f t="shared" si="2"/>
        <v/>
      </c>
      <c r="W8" s="109"/>
      <c r="X8" s="724"/>
      <c r="Y8" s="115"/>
      <c r="Z8" s="104"/>
      <c r="AA8" s="444" t="str">
        <f t="shared" si="3"/>
        <v/>
      </c>
      <c r="AB8" s="444" t="str">
        <f t="shared" si="10"/>
        <v/>
      </c>
      <c r="AC8" s="104"/>
      <c r="AD8" s="112"/>
      <c r="AE8" s="112">
        <v>6.9</v>
      </c>
      <c r="AF8" s="112">
        <v>6.9</v>
      </c>
      <c r="AG8" s="57"/>
      <c r="AH8" s="69">
        <v>0.1</v>
      </c>
      <c r="AI8" s="57"/>
      <c r="AJ8" s="112"/>
      <c r="AK8" s="57"/>
      <c r="AL8" s="104"/>
      <c r="AM8" s="444" t="str">
        <f t="shared" si="4"/>
        <v/>
      </c>
      <c r="AN8" s="104"/>
      <c r="AO8" s="444" t="str">
        <f t="shared" si="5"/>
        <v/>
      </c>
    </row>
    <row r="9" spans="1:41" ht="21" customHeight="1">
      <c r="A9" s="676"/>
      <c r="B9" s="677"/>
      <c r="C9" s="423" t="str">
        <f t="shared" si="11"/>
        <v>TN0060186</v>
      </c>
      <c r="D9" s="423" t="str">
        <f t="shared" si="6"/>
        <v>External Outfall</v>
      </c>
      <c r="E9" s="422" t="str">
        <f t="shared" si="7"/>
        <v>001</v>
      </c>
      <c r="F9" s="423">
        <f t="shared" si="8"/>
        <v>2024</v>
      </c>
      <c r="G9" s="423" t="s">
        <v>329</v>
      </c>
      <c r="H9" s="424">
        <v>6</v>
      </c>
      <c r="I9" s="102"/>
      <c r="J9" s="108">
        <v>0.08319</v>
      </c>
      <c r="K9" s="108">
        <v>0.08319</v>
      </c>
      <c r="L9" s="103"/>
      <c r="M9" s="114"/>
      <c r="N9" s="103"/>
      <c r="O9" s="444" t="str">
        <f t="shared" si="0"/>
        <v/>
      </c>
      <c r="P9" s="444" t="str">
        <f t="shared" si="9"/>
        <v/>
      </c>
      <c r="Q9" s="103">
        <v>2.4</v>
      </c>
      <c r="R9" s="111">
        <v>2.2</v>
      </c>
      <c r="S9" s="720"/>
      <c r="T9" s="108"/>
      <c r="U9" s="721" t="str">
        <f t="shared" si="1"/>
        <v/>
      </c>
      <c r="V9" s="721" t="str">
        <f t="shared" si="2"/>
        <v/>
      </c>
      <c r="W9" s="108">
        <v>0.8</v>
      </c>
      <c r="X9" s="722">
        <v>0.719</v>
      </c>
      <c r="Y9" s="114"/>
      <c r="Z9" s="103"/>
      <c r="AA9" s="444" t="str">
        <f t="shared" si="3"/>
        <v/>
      </c>
      <c r="AB9" s="444" t="str">
        <f t="shared" si="10"/>
        <v/>
      </c>
      <c r="AC9" s="103">
        <v>5</v>
      </c>
      <c r="AD9" s="111">
        <v>4.5</v>
      </c>
      <c r="AE9" s="111"/>
      <c r="AF9" s="111"/>
      <c r="AG9" s="55"/>
      <c r="AH9" s="68"/>
      <c r="AI9" s="55"/>
      <c r="AJ9" s="111"/>
      <c r="AK9" s="55"/>
      <c r="AL9" s="103"/>
      <c r="AM9" s="444" t="str">
        <f t="shared" si="4"/>
        <v/>
      </c>
      <c r="AN9" s="103"/>
      <c r="AO9" s="444" t="str">
        <f t="shared" si="5"/>
        <v/>
      </c>
    </row>
    <row r="10" spans="1:41" ht="21" customHeight="1">
      <c r="A10" s="676"/>
      <c r="B10" s="677"/>
      <c r="C10" s="423" t="str">
        <f t="shared" si="11"/>
        <v>TN0060186</v>
      </c>
      <c r="D10" s="423" t="str">
        <f t="shared" si="6"/>
        <v>External Outfall</v>
      </c>
      <c r="E10" s="422" t="str">
        <f t="shared" si="7"/>
        <v>001</v>
      </c>
      <c r="F10" s="423">
        <f t="shared" si="8"/>
        <v>2024</v>
      </c>
      <c r="G10" s="423" t="s">
        <v>329</v>
      </c>
      <c r="H10" s="424">
        <v>7</v>
      </c>
      <c r="I10" s="106"/>
      <c r="J10" s="109">
        <v>0.08319</v>
      </c>
      <c r="K10" s="109">
        <v>0.08319</v>
      </c>
      <c r="L10" s="104"/>
      <c r="M10" s="115"/>
      <c r="N10" s="104"/>
      <c r="O10" s="444" t="str">
        <f t="shared" si="0"/>
        <v/>
      </c>
      <c r="P10" s="444" t="str">
        <f t="shared" si="9"/>
        <v/>
      </c>
      <c r="Q10" s="104"/>
      <c r="R10" s="112"/>
      <c r="S10" s="723"/>
      <c r="T10" s="109"/>
      <c r="U10" s="721" t="str">
        <f t="shared" si="1"/>
        <v/>
      </c>
      <c r="V10" s="721" t="str">
        <f t="shared" si="2"/>
        <v/>
      </c>
      <c r="W10" s="109"/>
      <c r="X10" s="724"/>
      <c r="Y10" s="115"/>
      <c r="Z10" s="104"/>
      <c r="AA10" s="444" t="str">
        <f t="shared" si="3"/>
        <v/>
      </c>
      <c r="AB10" s="444" t="str">
        <f t="shared" si="10"/>
        <v/>
      </c>
      <c r="AC10" s="104"/>
      <c r="AD10" s="112"/>
      <c r="AE10" s="112"/>
      <c r="AF10" s="112"/>
      <c r="AG10" s="57"/>
      <c r="AH10" s="69"/>
      <c r="AI10" s="57"/>
      <c r="AJ10" s="112"/>
      <c r="AK10" s="57"/>
      <c r="AL10" s="104"/>
      <c r="AM10" s="444" t="str">
        <f t="shared" si="4"/>
        <v/>
      </c>
      <c r="AN10" s="104"/>
      <c r="AO10" s="444" t="str">
        <f t="shared" si="5"/>
        <v/>
      </c>
    </row>
    <row r="11" spans="1:41" ht="21" customHeight="1">
      <c r="A11" s="676"/>
      <c r="B11" s="677"/>
      <c r="C11" s="423" t="str">
        <f t="shared" si="11"/>
        <v>TN0060186</v>
      </c>
      <c r="D11" s="423" t="str">
        <f t="shared" si="6"/>
        <v>External Outfall</v>
      </c>
      <c r="E11" s="422" t="str">
        <f t="shared" si="7"/>
        <v>001</v>
      </c>
      <c r="F11" s="423">
        <f t="shared" si="8"/>
        <v>2024</v>
      </c>
      <c r="G11" s="423" t="s">
        <v>329</v>
      </c>
      <c r="H11" s="424">
        <v>8</v>
      </c>
      <c r="I11" s="102">
        <v>0</v>
      </c>
      <c r="J11" s="108">
        <v>0.08319</v>
      </c>
      <c r="K11" s="108">
        <v>0.08319</v>
      </c>
      <c r="L11" s="103"/>
      <c r="M11" s="114"/>
      <c r="N11" s="103"/>
      <c r="O11" s="444" t="str">
        <f t="shared" si="0"/>
        <v/>
      </c>
      <c r="P11" s="444" t="str">
        <f t="shared" si="9"/>
        <v/>
      </c>
      <c r="Q11" s="103"/>
      <c r="R11" s="111"/>
      <c r="S11" s="720"/>
      <c r="T11" s="108"/>
      <c r="U11" s="721" t="str">
        <f t="shared" si="1"/>
        <v/>
      </c>
      <c r="V11" s="721" t="str">
        <f t="shared" si="2"/>
        <v/>
      </c>
      <c r="W11" s="108"/>
      <c r="X11" s="722"/>
      <c r="Y11" s="114"/>
      <c r="Z11" s="103"/>
      <c r="AA11" s="444" t="str">
        <f t="shared" si="3"/>
        <v/>
      </c>
      <c r="AB11" s="444" t="str">
        <f t="shared" si="10"/>
        <v/>
      </c>
      <c r="AC11" s="103"/>
      <c r="AD11" s="111"/>
      <c r="AE11" s="111">
        <v>7.5</v>
      </c>
      <c r="AF11" s="111">
        <v>6.9</v>
      </c>
      <c r="AG11" s="55"/>
      <c r="AH11" s="68">
        <v>0.1</v>
      </c>
      <c r="AI11" s="55"/>
      <c r="AJ11" s="111">
        <v>1</v>
      </c>
      <c r="AK11" s="55"/>
      <c r="AL11" s="103"/>
      <c r="AM11" s="444" t="str">
        <f t="shared" si="4"/>
        <v/>
      </c>
      <c r="AN11" s="103"/>
      <c r="AO11" s="444" t="str">
        <f t="shared" si="5"/>
        <v/>
      </c>
    </row>
    <row r="12" spans="1:41" ht="21" customHeight="1">
      <c r="A12" s="676"/>
      <c r="B12" s="677"/>
      <c r="C12" s="423" t="str">
        <f t="shared" si="11"/>
        <v>TN0060186</v>
      </c>
      <c r="D12" s="423" t="str">
        <f t="shared" si="6"/>
        <v>External Outfall</v>
      </c>
      <c r="E12" s="422" t="str">
        <f t="shared" si="7"/>
        <v>001</v>
      </c>
      <c r="F12" s="423">
        <f t="shared" si="8"/>
        <v>2024</v>
      </c>
      <c r="G12" s="423" t="s">
        <v>329</v>
      </c>
      <c r="H12" s="424">
        <v>9</v>
      </c>
      <c r="I12" s="106">
        <v>0</v>
      </c>
      <c r="J12" s="109">
        <v>0.09918</v>
      </c>
      <c r="K12" s="109">
        <v>0.09918</v>
      </c>
      <c r="L12" s="104"/>
      <c r="M12" s="115"/>
      <c r="N12" s="104"/>
      <c r="O12" s="444" t="str">
        <f t="shared" si="0"/>
        <v/>
      </c>
      <c r="P12" s="444" t="str">
        <f t="shared" si="9"/>
        <v/>
      </c>
      <c r="Q12" s="104"/>
      <c r="R12" s="112"/>
      <c r="S12" s="723"/>
      <c r="T12" s="109"/>
      <c r="U12" s="721" t="str">
        <f t="shared" si="1"/>
        <v/>
      </c>
      <c r="V12" s="721" t="str">
        <f t="shared" si="2"/>
        <v/>
      </c>
      <c r="W12" s="109"/>
      <c r="X12" s="724"/>
      <c r="Y12" s="115"/>
      <c r="Z12" s="104"/>
      <c r="AA12" s="444" t="str">
        <f t="shared" si="3"/>
        <v/>
      </c>
      <c r="AB12" s="444" t="str">
        <f t="shared" si="10"/>
        <v/>
      </c>
      <c r="AC12" s="104"/>
      <c r="AD12" s="112"/>
      <c r="AE12" s="112">
        <v>6.9</v>
      </c>
      <c r="AF12" s="112">
        <v>6.9</v>
      </c>
      <c r="AG12" s="57"/>
      <c r="AH12" s="69">
        <v>0.1</v>
      </c>
      <c r="AI12" s="57"/>
      <c r="AJ12" s="112">
        <v>3.1</v>
      </c>
      <c r="AK12" s="57"/>
      <c r="AL12" s="104"/>
      <c r="AM12" s="444" t="str">
        <f t="shared" si="4"/>
        <v/>
      </c>
      <c r="AN12" s="104"/>
      <c r="AO12" s="444" t="str">
        <f t="shared" si="5"/>
        <v/>
      </c>
    </row>
    <row r="13" spans="1:41" ht="21" customHeight="1">
      <c r="A13" s="676"/>
      <c r="B13" s="677"/>
      <c r="C13" s="423" t="str">
        <f t="shared" si="11"/>
        <v>TN0060186</v>
      </c>
      <c r="D13" s="423" t="str">
        <f t="shared" si="6"/>
        <v>External Outfall</v>
      </c>
      <c r="E13" s="422" t="str">
        <f t="shared" si="7"/>
        <v>001</v>
      </c>
      <c r="F13" s="423">
        <f t="shared" si="8"/>
        <v>2024</v>
      </c>
      <c r="G13" s="423" t="s">
        <v>329</v>
      </c>
      <c r="H13" s="424">
        <v>10</v>
      </c>
      <c r="I13" s="102">
        <v>0.2</v>
      </c>
      <c r="J13" s="108">
        <v>0.0944</v>
      </c>
      <c r="K13" s="108">
        <v>0.0944</v>
      </c>
      <c r="L13" s="103"/>
      <c r="M13" s="114"/>
      <c r="N13" s="103"/>
      <c r="O13" s="444" t="str">
        <f t="shared" si="0"/>
        <v/>
      </c>
      <c r="P13" s="444" t="str">
        <f t="shared" si="9"/>
        <v/>
      </c>
      <c r="Q13" s="103"/>
      <c r="R13" s="111"/>
      <c r="S13" s="720"/>
      <c r="T13" s="108"/>
      <c r="U13" s="721" t="str">
        <f t="shared" si="1"/>
        <v/>
      </c>
      <c r="V13" s="721" t="str">
        <f t="shared" si="2"/>
        <v/>
      </c>
      <c r="W13" s="108"/>
      <c r="X13" s="722"/>
      <c r="Y13" s="114"/>
      <c r="Z13" s="103"/>
      <c r="AA13" s="444" t="str">
        <f t="shared" si="3"/>
        <v/>
      </c>
      <c r="AB13" s="444" t="str">
        <f t="shared" si="10"/>
        <v/>
      </c>
      <c r="AC13" s="103"/>
      <c r="AD13" s="111"/>
      <c r="AE13" s="111">
        <v>7.7</v>
      </c>
      <c r="AF13" s="111">
        <v>6.9</v>
      </c>
      <c r="AG13" s="55"/>
      <c r="AH13" s="68">
        <v>0.1</v>
      </c>
      <c r="AI13" s="55"/>
      <c r="AJ13" s="111">
        <v>3.1</v>
      </c>
      <c r="AK13" s="55"/>
      <c r="AL13" s="103"/>
      <c r="AM13" s="444" t="str">
        <f t="shared" si="4"/>
        <v/>
      </c>
      <c r="AN13" s="103"/>
      <c r="AO13" s="444" t="str">
        <f t="shared" si="5"/>
        <v/>
      </c>
    </row>
    <row r="14" spans="1:41" ht="21" customHeight="1">
      <c r="A14" s="676"/>
      <c r="B14" s="677"/>
      <c r="C14" s="423" t="str">
        <f t="shared" si="11"/>
        <v>TN0060186</v>
      </c>
      <c r="D14" s="423" t="str">
        <f t="shared" si="6"/>
        <v>External Outfall</v>
      </c>
      <c r="E14" s="422" t="str">
        <f t="shared" si="7"/>
        <v>001</v>
      </c>
      <c r="F14" s="423">
        <f t="shared" si="8"/>
        <v>2024</v>
      </c>
      <c r="G14" s="423" t="s">
        <v>329</v>
      </c>
      <c r="H14" s="424">
        <v>11</v>
      </c>
      <c r="I14" s="106">
        <v>0.1</v>
      </c>
      <c r="J14" s="109">
        <v>0.0967</v>
      </c>
      <c r="K14" s="109">
        <v>0.0967</v>
      </c>
      <c r="L14" s="104"/>
      <c r="M14" s="72">
        <v>193.3</v>
      </c>
      <c r="N14" s="73">
        <v>6</v>
      </c>
      <c r="O14" s="444">
        <f t="shared" si="0"/>
        <v>4.838868</v>
      </c>
      <c r="P14" s="444">
        <f t="shared" si="9"/>
        <v>96.89601655457838</v>
      </c>
      <c r="Q14" s="104"/>
      <c r="R14" s="112"/>
      <c r="S14" s="725">
        <v>33</v>
      </c>
      <c r="T14" s="726">
        <v>0.9</v>
      </c>
      <c r="U14" s="721">
        <f t="shared" si="1"/>
        <v>0.7258302</v>
      </c>
      <c r="V14" s="721">
        <f t="shared" si="2"/>
        <v>97.27272727272728</v>
      </c>
      <c r="W14" s="109"/>
      <c r="X14" s="724"/>
      <c r="Y14" s="72">
        <v>312</v>
      </c>
      <c r="Z14" s="73">
        <v>8</v>
      </c>
      <c r="AA14" s="444">
        <f t="shared" si="3"/>
        <v>6.451823999999999</v>
      </c>
      <c r="AB14" s="444">
        <f t="shared" si="10"/>
        <v>97.43589743589743</v>
      </c>
      <c r="AC14" s="73"/>
      <c r="AD14" s="74"/>
      <c r="AE14" s="112">
        <v>7.5</v>
      </c>
      <c r="AF14" s="112">
        <v>6.9</v>
      </c>
      <c r="AG14" s="57"/>
      <c r="AH14" s="69">
        <v>0.1</v>
      </c>
      <c r="AI14" s="57"/>
      <c r="AJ14" s="112"/>
      <c r="AK14" s="57"/>
      <c r="AL14" s="73"/>
      <c r="AM14" s="444" t="str">
        <f t="shared" si="4"/>
        <v/>
      </c>
      <c r="AN14" s="73"/>
      <c r="AO14" s="444" t="str">
        <f t="shared" si="5"/>
        <v/>
      </c>
    </row>
    <row r="15" spans="1:41" ht="21" customHeight="1">
      <c r="A15" s="676"/>
      <c r="B15" s="677"/>
      <c r="C15" s="423" t="str">
        <f t="shared" si="11"/>
        <v>TN0060186</v>
      </c>
      <c r="D15" s="423" t="str">
        <f t="shared" si="6"/>
        <v>External Outfall</v>
      </c>
      <c r="E15" s="422" t="str">
        <f t="shared" si="7"/>
        <v>001</v>
      </c>
      <c r="F15" s="423">
        <f t="shared" si="8"/>
        <v>2024</v>
      </c>
      <c r="G15" s="423" t="s">
        <v>329</v>
      </c>
      <c r="H15" s="424">
        <v>12</v>
      </c>
      <c r="I15" s="102">
        <v>0.4</v>
      </c>
      <c r="J15" s="108">
        <v>0.1128</v>
      </c>
      <c r="K15" s="108">
        <v>0.1128</v>
      </c>
      <c r="L15" s="103"/>
      <c r="M15" s="114"/>
      <c r="N15" s="103"/>
      <c r="O15" s="444" t="str">
        <f t="shared" si="0"/>
        <v/>
      </c>
      <c r="P15" s="444" t="str">
        <f t="shared" si="9"/>
        <v/>
      </c>
      <c r="Q15" s="103"/>
      <c r="R15" s="111"/>
      <c r="S15" s="720"/>
      <c r="T15" s="108"/>
      <c r="U15" s="721" t="str">
        <f t="shared" si="1"/>
        <v/>
      </c>
      <c r="V15" s="721" t="str">
        <f t="shared" si="2"/>
        <v/>
      </c>
      <c r="W15" s="108"/>
      <c r="X15" s="722"/>
      <c r="Y15" s="114"/>
      <c r="Z15" s="103"/>
      <c r="AA15" s="444" t="str">
        <f t="shared" si="3"/>
        <v/>
      </c>
      <c r="AB15" s="444" t="str">
        <f t="shared" si="10"/>
        <v/>
      </c>
      <c r="AC15" s="103"/>
      <c r="AD15" s="111"/>
      <c r="AE15" s="111">
        <v>9.1</v>
      </c>
      <c r="AF15" s="111">
        <v>7</v>
      </c>
      <c r="AG15" s="55"/>
      <c r="AH15" s="68">
        <v>0.1</v>
      </c>
      <c r="AI15" s="55"/>
      <c r="AJ15" s="111"/>
      <c r="AK15" s="55"/>
      <c r="AL15" s="103"/>
      <c r="AM15" s="444" t="str">
        <f t="shared" si="4"/>
        <v/>
      </c>
      <c r="AN15" s="103"/>
      <c r="AO15" s="444" t="str">
        <f t="shared" si="5"/>
        <v/>
      </c>
    </row>
    <row r="16" spans="1:41" ht="21" customHeight="1">
      <c r="A16" s="676"/>
      <c r="B16" s="677"/>
      <c r="C16" s="423" t="str">
        <f t="shared" si="11"/>
        <v>TN0060186</v>
      </c>
      <c r="D16" s="423" t="str">
        <f t="shared" si="6"/>
        <v>External Outfall</v>
      </c>
      <c r="E16" s="422" t="str">
        <f t="shared" si="7"/>
        <v>001</v>
      </c>
      <c r="F16" s="423">
        <f t="shared" si="8"/>
        <v>2024</v>
      </c>
      <c r="G16" s="423" t="s">
        <v>329</v>
      </c>
      <c r="H16" s="424">
        <v>13</v>
      </c>
      <c r="I16" s="106"/>
      <c r="J16" s="109">
        <v>0.08172</v>
      </c>
      <c r="K16" s="109">
        <v>0.08172</v>
      </c>
      <c r="L16" s="104"/>
      <c r="M16" s="72"/>
      <c r="N16" s="73"/>
      <c r="O16" s="444" t="str">
        <f t="shared" si="0"/>
        <v/>
      </c>
      <c r="P16" s="444" t="str">
        <f t="shared" si="9"/>
        <v/>
      </c>
      <c r="Q16" s="104">
        <v>6</v>
      </c>
      <c r="R16" s="112">
        <v>4.8</v>
      </c>
      <c r="S16" s="725"/>
      <c r="T16" s="726"/>
      <c r="U16" s="721" t="str">
        <f t="shared" si="1"/>
        <v/>
      </c>
      <c r="V16" s="721" t="str">
        <f t="shared" si="2"/>
        <v/>
      </c>
      <c r="W16" s="109">
        <v>0.9</v>
      </c>
      <c r="X16" s="724">
        <v>0.726</v>
      </c>
      <c r="Y16" s="72"/>
      <c r="Z16" s="73"/>
      <c r="AA16" s="444" t="str">
        <f t="shared" si="3"/>
        <v/>
      </c>
      <c r="AB16" s="444" t="str">
        <f t="shared" si="10"/>
        <v/>
      </c>
      <c r="AC16" s="73">
        <v>8</v>
      </c>
      <c r="AD16" s="74">
        <v>6.5</v>
      </c>
      <c r="AE16" s="74"/>
      <c r="AF16" s="74"/>
      <c r="AG16" s="75"/>
      <c r="AH16" s="33"/>
      <c r="AI16" s="75"/>
      <c r="AJ16" s="74"/>
      <c r="AK16" s="75"/>
      <c r="AL16" s="73"/>
      <c r="AM16" s="444" t="str">
        <f t="shared" si="4"/>
        <v/>
      </c>
      <c r="AN16" s="73"/>
      <c r="AO16" s="444" t="str">
        <f t="shared" si="5"/>
        <v/>
      </c>
    </row>
    <row r="17" spans="1:41" ht="21" customHeight="1">
      <c r="A17" s="676"/>
      <c r="B17" s="677"/>
      <c r="C17" s="423" t="str">
        <f t="shared" si="11"/>
        <v>TN0060186</v>
      </c>
      <c r="D17" s="423" t="str">
        <f t="shared" si="6"/>
        <v>External Outfall</v>
      </c>
      <c r="E17" s="422" t="str">
        <f t="shared" si="7"/>
        <v>001</v>
      </c>
      <c r="F17" s="423">
        <f t="shared" si="8"/>
        <v>2024</v>
      </c>
      <c r="G17" s="423" t="s">
        <v>329</v>
      </c>
      <c r="H17" s="424">
        <v>14</v>
      </c>
      <c r="I17" s="102"/>
      <c r="J17" s="108">
        <v>0.08172</v>
      </c>
      <c r="K17" s="108">
        <v>0.08172</v>
      </c>
      <c r="L17" s="103"/>
      <c r="M17" s="114"/>
      <c r="N17" s="103"/>
      <c r="O17" s="444" t="str">
        <f t="shared" si="0"/>
        <v/>
      </c>
      <c r="P17" s="444" t="str">
        <f t="shared" si="9"/>
        <v/>
      </c>
      <c r="Q17" s="103"/>
      <c r="R17" s="111"/>
      <c r="S17" s="720"/>
      <c r="T17" s="108"/>
      <c r="U17" s="721" t="str">
        <f t="shared" si="1"/>
        <v/>
      </c>
      <c r="V17" s="721" t="str">
        <f t="shared" si="2"/>
        <v/>
      </c>
      <c r="W17" s="108"/>
      <c r="X17" s="722"/>
      <c r="Y17" s="114"/>
      <c r="Z17" s="103"/>
      <c r="AA17" s="444" t="str">
        <f t="shared" si="3"/>
        <v/>
      </c>
      <c r="AB17" s="444" t="str">
        <f t="shared" si="10"/>
        <v/>
      </c>
      <c r="AC17" s="103"/>
      <c r="AD17" s="111"/>
      <c r="AE17" s="111"/>
      <c r="AF17" s="111"/>
      <c r="AG17" s="55"/>
      <c r="AH17" s="68"/>
      <c r="AI17" s="55"/>
      <c r="AJ17" s="111"/>
      <c r="AK17" s="55"/>
      <c r="AL17" s="103"/>
      <c r="AM17" s="444" t="str">
        <f t="shared" si="4"/>
        <v/>
      </c>
      <c r="AN17" s="103"/>
      <c r="AO17" s="444" t="str">
        <f t="shared" si="5"/>
        <v/>
      </c>
    </row>
    <row r="18" spans="1:41" ht="21" customHeight="1">
      <c r="A18" s="676"/>
      <c r="B18" s="677"/>
      <c r="C18" s="423" t="str">
        <f t="shared" si="11"/>
        <v>TN0060186</v>
      </c>
      <c r="D18" s="423" t="str">
        <f t="shared" si="6"/>
        <v>External Outfall</v>
      </c>
      <c r="E18" s="422" t="str">
        <f t="shared" si="7"/>
        <v>001</v>
      </c>
      <c r="F18" s="423">
        <f t="shared" si="8"/>
        <v>2024</v>
      </c>
      <c r="G18" s="423" t="s">
        <v>329</v>
      </c>
      <c r="H18" s="424">
        <v>15</v>
      </c>
      <c r="I18" s="106">
        <v>0</v>
      </c>
      <c r="J18" s="109">
        <v>0.08172</v>
      </c>
      <c r="K18" s="109">
        <v>0.08172</v>
      </c>
      <c r="L18" s="104"/>
      <c r="M18" s="115"/>
      <c r="N18" s="104"/>
      <c r="O18" s="444" t="str">
        <f t="shared" si="0"/>
        <v/>
      </c>
      <c r="P18" s="444" t="str">
        <f t="shared" si="9"/>
        <v/>
      </c>
      <c r="Q18" s="104"/>
      <c r="R18" s="112"/>
      <c r="S18" s="723"/>
      <c r="T18" s="109"/>
      <c r="U18" s="721" t="str">
        <f t="shared" si="1"/>
        <v/>
      </c>
      <c r="V18" s="721" t="str">
        <f t="shared" si="2"/>
        <v/>
      </c>
      <c r="W18" s="109"/>
      <c r="X18" s="724"/>
      <c r="Y18" s="115"/>
      <c r="Z18" s="104"/>
      <c r="AA18" s="444" t="str">
        <f t="shared" si="3"/>
        <v/>
      </c>
      <c r="AB18" s="444" t="str">
        <f t="shared" si="10"/>
        <v/>
      </c>
      <c r="AC18" s="104"/>
      <c r="AD18" s="112"/>
      <c r="AE18" s="112">
        <v>6.2</v>
      </c>
      <c r="AF18" s="112">
        <v>6.9</v>
      </c>
      <c r="AG18" s="57"/>
      <c r="AH18" s="69">
        <v>0.1</v>
      </c>
      <c r="AI18" s="57"/>
      <c r="AJ18" s="112">
        <v>2</v>
      </c>
      <c r="AK18" s="57"/>
      <c r="AL18" s="104"/>
      <c r="AM18" s="444" t="str">
        <f t="shared" si="4"/>
        <v/>
      </c>
      <c r="AN18" s="104"/>
      <c r="AO18" s="444" t="str">
        <f t="shared" si="5"/>
        <v/>
      </c>
    </row>
    <row r="19" spans="1:41" ht="21" customHeight="1">
      <c r="A19" s="676"/>
      <c r="B19" s="677"/>
      <c r="C19" s="423" t="str">
        <f t="shared" si="11"/>
        <v>TN0060186</v>
      </c>
      <c r="D19" s="423" t="str">
        <f t="shared" si="6"/>
        <v>External Outfall</v>
      </c>
      <c r="E19" s="422" t="str">
        <f t="shared" si="7"/>
        <v>001</v>
      </c>
      <c r="F19" s="423">
        <f t="shared" si="8"/>
        <v>2024</v>
      </c>
      <c r="G19" s="423" t="s">
        <v>329</v>
      </c>
      <c r="H19" s="424">
        <v>16</v>
      </c>
      <c r="I19" s="102">
        <v>0</v>
      </c>
      <c r="J19" s="108">
        <v>0.08273</v>
      </c>
      <c r="K19" s="108">
        <v>0.08273</v>
      </c>
      <c r="L19" s="103"/>
      <c r="M19" s="114"/>
      <c r="N19" s="103"/>
      <c r="O19" s="444" t="str">
        <f t="shared" si="0"/>
        <v/>
      </c>
      <c r="P19" s="444" t="str">
        <f t="shared" si="9"/>
        <v/>
      </c>
      <c r="Q19" s="103"/>
      <c r="R19" s="111"/>
      <c r="S19" s="720"/>
      <c r="T19" s="108"/>
      <c r="U19" s="721" t="str">
        <f t="shared" si="1"/>
        <v/>
      </c>
      <c r="V19" s="721" t="str">
        <f t="shared" si="2"/>
        <v/>
      </c>
      <c r="W19" s="108"/>
      <c r="X19" s="722"/>
      <c r="Y19" s="114"/>
      <c r="Z19" s="103"/>
      <c r="AA19" s="444" t="str">
        <f t="shared" si="3"/>
        <v/>
      </c>
      <c r="AB19" s="444" t="str">
        <f t="shared" si="10"/>
        <v/>
      </c>
      <c r="AC19" s="103"/>
      <c r="AD19" s="111"/>
      <c r="AE19" s="111">
        <v>7.3</v>
      </c>
      <c r="AF19" s="111">
        <v>6.8</v>
      </c>
      <c r="AG19" s="55"/>
      <c r="AH19" s="68">
        <v>0.1</v>
      </c>
      <c r="AI19" s="55"/>
      <c r="AJ19" s="111">
        <v>1</v>
      </c>
      <c r="AK19" s="55"/>
      <c r="AL19" s="103"/>
      <c r="AM19" s="444" t="str">
        <f t="shared" si="4"/>
        <v/>
      </c>
      <c r="AN19" s="103"/>
      <c r="AO19" s="444" t="str">
        <f t="shared" si="5"/>
        <v/>
      </c>
    </row>
    <row r="20" spans="1:41" ht="21" customHeight="1">
      <c r="A20" s="676"/>
      <c r="B20" s="677"/>
      <c r="C20" s="423" t="str">
        <f t="shared" si="11"/>
        <v>TN0060186</v>
      </c>
      <c r="D20" s="423" t="str">
        <f t="shared" si="6"/>
        <v>External Outfall</v>
      </c>
      <c r="E20" s="422" t="str">
        <f t="shared" si="7"/>
        <v>001</v>
      </c>
      <c r="F20" s="423">
        <f t="shared" si="8"/>
        <v>2024</v>
      </c>
      <c r="G20" s="423" t="s">
        <v>329</v>
      </c>
      <c r="H20" s="424">
        <v>17</v>
      </c>
      <c r="I20" s="106">
        <v>0</v>
      </c>
      <c r="J20" s="109">
        <v>0.0877</v>
      </c>
      <c r="K20" s="109">
        <v>0.0877</v>
      </c>
      <c r="L20" s="104"/>
      <c r="M20" s="115">
        <v>162.5</v>
      </c>
      <c r="N20" s="104">
        <v>2.6</v>
      </c>
      <c r="O20" s="444">
        <f t="shared" si="0"/>
        <v>1.9016868</v>
      </c>
      <c r="P20" s="444">
        <f t="shared" si="9"/>
        <v>98.4</v>
      </c>
      <c r="Q20" s="104"/>
      <c r="R20" s="112"/>
      <c r="S20" s="723">
        <v>40</v>
      </c>
      <c r="T20" s="109">
        <v>0.7</v>
      </c>
      <c r="U20" s="721">
        <f t="shared" si="1"/>
        <v>0.5119926</v>
      </c>
      <c r="V20" s="721">
        <f t="shared" si="2"/>
        <v>98.25</v>
      </c>
      <c r="W20" s="109"/>
      <c r="X20" s="724"/>
      <c r="Y20" s="115">
        <v>124</v>
      </c>
      <c r="Z20" s="104">
        <v>5</v>
      </c>
      <c r="AA20" s="444">
        <f t="shared" si="3"/>
        <v>3.65709</v>
      </c>
      <c r="AB20" s="444">
        <f t="shared" si="10"/>
        <v>95.96774193548387</v>
      </c>
      <c r="AC20" s="104"/>
      <c r="AD20" s="112"/>
      <c r="AE20" s="112">
        <v>6.5</v>
      </c>
      <c r="AF20" s="112">
        <v>6.9</v>
      </c>
      <c r="AG20" s="57"/>
      <c r="AH20" s="69">
        <v>0.1</v>
      </c>
      <c r="AI20" s="57"/>
      <c r="AJ20" s="112">
        <v>1</v>
      </c>
      <c r="AK20" s="57"/>
      <c r="AL20" s="104"/>
      <c r="AM20" s="444" t="str">
        <f t="shared" si="4"/>
        <v/>
      </c>
      <c r="AN20" s="104"/>
      <c r="AO20" s="444" t="str">
        <f t="shared" si="5"/>
        <v/>
      </c>
    </row>
    <row r="21" spans="1:41" ht="21" customHeight="1">
      <c r="A21" s="676"/>
      <c r="B21" s="677"/>
      <c r="C21" s="423" t="str">
        <f t="shared" si="11"/>
        <v>TN0060186</v>
      </c>
      <c r="D21" s="423" t="str">
        <f t="shared" si="6"/>
        <v>External Outfall</v>
      </c>
      <c r="E21" s="422" t="str">
        <f t="shared" si="7"/>
        <v>001</v>
      </c>
      <c r="F21" s="423">
        <f t="shared" si="8"/>
        <v>2024</v>
      </c>
      <c r="G21" s="423" t="s">
        <v>329</v>
      </c>
      <c r="H21" s="424">
        <v>18</v>
      </c>
      <c r="I21" s="102">
        <v>0.1</v>
      </c>
      <c r="J21" s="108">
        <v>0.09217</v>
      </c>
      <c r="K21" s="108">
        <v>0.09217</v>
      </c>
      <c r="L21" s="103"/>
      <c r="M21" s="114"/>
      <c r="N21" s="103"/>
      <c r="O21" s="444" t="str">
        <f t="shared" si="0"/>
        <v/>
      </c>
      <c r="P21" s="444" t="str">
        <f t="shared" si="9"/>
        <v/>
      </c>
      <c r="Q21" s="103"/>
      <c r="R21" s="111"/>
      <c r="S21" s="720"/>
      <c r="T21" s="108"/>
      <c r="U21" s="721" t="str">
        <f t="shared" si="1"/>
        <v/>
      </c>
      <c r="V21" s="721" t="str">
        <f t="shared" si="2"/>
        <v/>
      </c>
      <c r="W21" s="108"/>
      <c r="X21" s="722"/>
      <c r="Y21" s="114"/>
      <c r="Z21" s="103"/>
      <c r="AA21" s="444" t="str">
        <f t="shared" si="3"/>
        <v/>
      </c>
      <c r="AB21" s="444" t="str">
        <f t="shared" si="10"/>
        <v/>
      </c>
      <c r="AC21" s="103"/>
      <c r="AD21" s="111"/>
      <c r="AE21" s="111">
        <v>7.9</v>
      </c>
      <c r="AF21" s="111">
        <v>6.9</v>
      </c>
      <c r="AG21" s="55"/>
      <c r="AH21" s="68">
        <v>0.1</v>
      </c>
      <c r="AI21" s="55"/>
      <c r="AJ21" s="111"/>
      <c r="AK21" s="55"/>
      <c r="AL21" s="103"/>
      <c r="AM21" s="444" t="str">
        <f t="shared" si="4"/>
        <v/>
      </c>
      <c r="AN21" s="103"/>
      <c r="AO21" s="444" t="str">
        <f t="shared" si="5"/>
        <v/>
      </c>
    </row>
    <row r="22" spans="1:41" ht="21" customHeight="1">
      <c r="A22" s="676"/>
      <c r="B22" s="677"/>
      <c r="C22" s="423" t="str">
        <f t="shared" si="11"/>
        <v>TN0060186</v>
      </c>
      <c r="D22" s="423" t="str">
        <f t="shared" si="6"/>
        <v>External Outfall</v>
      </c>
      <c r="E22" s="422" t="str">
        <f t="shared" si="7"/>
        <v>001</v>
      </c>
      <c r="F22" s="423">
        <f t="shared" si="8"/>
        <v>2024</v>
      </c>
      <c r="G22" s="423" t="s">
        <v>329</v>
      </c>
      <c r="H22" s="424">
        <v>19</v>
      </c>
      <c r="I22" s="106">
        <v>0.1</v>
      </c>
      <c r="J22" s="109">
        <v>0.0868</v>
      </c>
      <c r="K22" s="109">
        <v>0.0868</v>
      </c>
      <c r="L22" s="104"/>
      <c r="M22" s="72"/>
      <c r="N22" s="73"/>
      <c r="O22" s="444" t="str">
        <f t="shared" si="0"/>
        <v/>
      </c>
      <c r="P22" s="444" t="str">
        <f t="shared" si="9"/>
        <v/>
      </c>
      <c r="Q22" s="104"/>
      <c r="R22" s="112"/>
      <c r="S22" s="725"/>
      <c r="T22" s="726"/>
      <c r="U22" s="721" t="str">
        <f t="shared" si="1"/>
        <v/>
      </c>
      <c r="V22" s="721" t="str">
        <f t="shared" si="2"/>
        <v/>
      </c>
      <c r="W22" s="109"/>
      <c r="X22" s="724"/>
      <c r="Y22" s="72"/>
      <c r="Z22" s="73"/>
      <c r="AA22" s="444" t="str">
        <f t="shared" si="3"/>
        <v/>
      </c>
      <c r="AB22" s="444" t="str">
        <f t="shared" si="10"/>
        <v/>
      </c>
      <c r="AC22" s="73"/>
      <c r="AD22" s="74"/>
      <c r="AE22" s="112">
        <v>6.5</v>
      </c>
      <c r="AF22" s="112">
        <v>6.9</v>
      </c>
      <c r="AG22" s="57"/>
      <c r="AH22" s="69">
        <v>0.1</v>
      </c>
      <c r="AI22" s="57"/>
      <c r="AJ22" s="112"/>
      <c r="AK22" s="57"/>
      <c r="AL22" s="73"/>
      <c r="AM22" s="444" t="str">
        <f t="shared" si="4"/>
        <v/>
      </c>
      <c r="AN22" s="73"/>
      <c r="AO22" s="444" t="str">
        <f t="shared" si="5"/>
        <v/>
      </c>
    </row>
    <row r="23" spans="1:41" ht="21" customHeight="1">
      <c r="A23" s="676"/>
      <c r="B23" s="677"/>
      <c r="C23" s="423" t="str">
        <f t="shared" si="11"/>
        <v>TN0060186</v>
      </c>
      <c r="D23" s="423" t="str">
        <f t="shared" si="6"/>
        <v>External Outfall</v>
      </c>
      <c r="E23" s="422" t="str">
        <f t="shared" si="7"/>
        <v>001</v>
      </c>
      <c r="F23" s="423">
        <f t="shared" si="8"/>
        <v>2024</v>
      </c>
      <c r="G23" s="423" t="s">
        <v>329</v>
      </c>
      <c r="H23" s="424">
        <v>20</v>
      </c>
      <c r="I23" s="102"/>
      <c r="J23" s="108">
        <v>0.08232</v>
      </c>
      <c r="K23" s="108">
        <v>0.08232</v>
      </c>
      <c r="L23" s="103"/>
      <c r="M23" s="114"/>
      <c r="N23" s="103"/>
      <c r="O23" s="444" t="str">
        <f t="shared" si="0"/>
        <v/>
      </c>
      <c r="P23" s="444" t="str">
        <f t="shared" si="9"/>
        <v/>
      </c>
      <c r="Q23" s="103">
        <v>2.6</v>
      </c>
      <c r="R23" s="111">
        <v>1.9</v>
      </c>
      <c r="S23" s="720"/>
      <c r="T23" s="108"/>
      <c r="U23" s="721" t="str">
        <f t="shared" si="1"/>
        <v/>
      </c>
      <c r="V23" s="721" t="str">
        <f t="shared" si="2"/>
        <v/>
      </c>
      <c r="W23" s="108">
        <v>0.7</v>
      </c>
      <c r="X23" s="722">
        <v>0.5</v>
      </c>
      <c r="Y23" s="114"/>
      <c r="Z23" s="103"/>
      <c r="AA23" s="444" t="str">
        <f t="shared" si="3"/>
        <v/>
      </c>
      <c r="AB23" s="444" t="str">
        <f t="shared" si="10"/>
        <v/>
      </c>
      <c r="AC23" s="103">
        <v>5</v>
      </c>
      <c r="AD23" s="111">
        <v>3.7</v>
      </c>
      <c r="AE23" s="111"/>
      <c r="AF23" s="111"/>
      <c r="AG23" s="55"/>
      <c r="AH23" s="68"/>
      <c r="AI23" s="55"/>
      <c r="AJ23" s="111"/>
      <c r="AK23" s="55"/>
      <c r="AL23" s="103"/>
      <c r="AM23" s="444" t="str">
        <f t="shared" si="4"/>
        <v/>
      </c>
      <c r="AN23" s="103"/>
      <c r="AO23" s="444" t="str">
        <f t="shared" si="5"/>
        <v/>
      </c>
    </row>
    <row r="24" spans="1:41" ht="21" customHeight="1">
      <c r="A24" s="676"/>
      <c r="B24" s="677"/>
      <c r="C24" s="423" t="str">
        <f t="shared" si="11"/>
        <v>TN0060186</v>
      </c>
      <c r="D24" s="423" t="str">
        <f t="shared" si="6"/>
        <v>External Outfall</v>
      </c>
      <c r="E24" s="422" t="str">
        <f t="shared" si="7"/>
        <v>001</v>
      </c>
      <c r="F24" s="423">
        <f t="shared" si="8"/>
        <v>2024</v>
      </c>
      <c r="G24" s="423" t="s">
        <v>329</v>
      </c>
      <c r="H24" s="424">
        <v>21</v>
      </c>
      <c r="I24" s="106"/>
      <c r="J24" s="109">
        <v>0.08232</v>
      </c>
      <c r="K24" s="109">
        <v>0.08232</v>
      </c>
      <c r="L24" s="104"/>
      <c r="M24" s="72"/>
      <c r="N24" s="73"/>
      <c r="O24" s="444" t="str">
        <f t="shared" si="0"/>
        <v/>
      </c>
      <c r="P24" s="444" t="str">
        <f t="shared" si="9"/>
        <v/>
      </c>
      <c r="Q24" s="104"/>
      <c r="R24" s="112"/>
      <c r="S24" s="725"/>
      <c r="T24" s="726"/>
      <c r="U24" s="721" t="str">
        <f t="shared" si="1"/>
        <v/>
      </c>
      <c r="V24" s="721" t="str">
        <f t="shared" si="2"/>
        <v/>
      </c>
      <c r="W24" s="109"/>
      <c r="X24" s="724"/>
      <c r="Y24" s="72"/>
      <c r="Z24" s="73"/>
      <c r="AA24" s="444" t="str">
        <f t="shared" si="3"/>
        <v/>
      </c>
      <c r="AB24" s="444" t="str">
        <f t="shared" si="10"/>
        <v/>
      </c>
      <c r="AC24" s="73"/>
      <c r="AD24" s="74"/>
      <c r="AE24" s="112"/>
      <c r="AF24" s="112"/>
      <c r="AG24" s="57"/>
      <c r="AH24" s="69"/>
      <c r="AI24" s="57"/>
      <c r="AJ24" s="112"/>
      <c r="AK24" s="57"/>
      <c r="AL24" s="73"/>
      <c r="AM24" s="444" t="str">
        <f t="shared" si="4"/>
        <v/>
      </c>
      <c r="AN24" s="73"/>
      <c r="AO24" s="444" t="str">
        <f t="shared" si="5"/>
        <v/>
      </c>
    </row>
    <row r="25" spans="1:41" ht="21" customHeight="1">
      <c r="A25" s="676"/>
      <c r="B25" s="677"/>
      <c r="C25" s="423" t="str">
        <f t="shared" si="11"/>
        <v>TN0060186</v>
      </c>
      <c r="D25" s="423" t="str">
        <f t="shared" si="6"/>
        <v>External Outfall</v>
      </c>
      <c r="E25" s="422" t="str">
        <f t="shared" si="7"/>
        <v>001</v>
      </c>
      <c r="F25" s="423">
        <f t="shared" si="8"/>
        <v>2024</v>
      </c>
      <c r="G25" s="423" t="s">
        <v>329</v>
      </c>
      <c r="H25" s="424">
        <v>22</v>
      </c>
      <c r="I25" s="102">
        <v>0</v>
      </c>
      <c r="J25" s="108">
        <v>0.08232</v>
      </c>
      <c r="K25" s="108">
        <v>0.08232</v>
      </c>
      <c r="L25" s="103"/>
      <c r="M25" s="114"/>
      <c r="N25" s="103"/>
      <c r="O25" s="444" t="str">
        <f t="shared" si="0"/>
        <v/>
      </c>
      <c r="P25" s="444" t="str">
        <f t="shared" si="9"/>
        <v/>
      </c>
      <c r="Q25" s="103"/>
      <c r="R25" s="111"/>
      <c r="S25" s="720"/>
      <c r="T25" s="108"/>
      <c r="U25" s="721" t="str">
        <f t="shared" si="1"/>
        <v/>
      </c>
      <c r="V25" s="721" t="str">
        <f t="shared" si="2"/>
        <v/>
      </c>
      <c r="W25" s="108"/>
      <c r="X25" s="722"/>
      <c r="Y25" s="114"/>
      <c r="Z25" s="103"/>
      <c r="AA25" s="444" t="str">
        <f t="shared" si="3"/>
        <v/>
      </c>
      <c r="AB25" s="444" t="str">
        <f t="shared" si="10"/>
        <v/>
      </c>
      <c r="AC25" s="103"/>
      <c r="AD25" s="111"/>
      <c r="AE25" s="111">
        <v>7.7</v>
      </c>
      <c r="AF25" s="111">
        <v>6.8</v>
      </c>
      <c r="AG25" s="55"/>
      <c r="AH25" s="68">
        <v>0.1</v>
      </c>
      <c r="AI25" s="55"/>
      <c r="AJ25" s="111">
        <v>1</v>
      </c>
      <c r="AK25" s="55"/>
      <c r="AL25" s="103"/>
      <c r="AM25" s="444" t="str">
        <f t="shared" si="4"/>
        <v/>
      </c>
      <c r="AN25" s="103"/>
      <c r="AO25" s="444" t="str">
        <f t="shared" si="5"/>
        <v/>
      </c>
    </row>
    <row r="26" spans="1:41" ht="21" customHeight="1">
      <c r="A26" s="676"/>
      <c r="B26" s="677"/>
      <c r="C26" s="423" t="str">
        <f t="shared" si="11"/>
        <v>TN0060186</v>
      </c>
      <c r="D26" s="423" t="str">
        <f t="shared" si="6"/>
        <v>External Outfall</v>
      </c>
      <c r="E26" s="422" t="str">
        <f t="shared" si="7"/>
        <v>001</v>
      </c>
      <c r="F26" s="423">
        <f t="shared" si="8"/>
        <v>2024</v>
      </c>
      <c r="G26" s="423" t="s">
        <v>329</v>
      </c>
      <c r="H26" s="424">
        <v>23</v>
      </c>
      <c r="I26" s="106">
        <v>0</v>
      </c>
      <c r="J26" s="109">
        <v>0.07903</v>
      </c>
      <c r="K26" s="109">
        <v>0.07903</v>
      </c>
      <c r="L26" s="104"/>
      <c r="M26" s="115"/>
      <c r="N26" s="104"/>
      <c r="O26" s="444" t="str">
        <f t="shared" si="0"/>
        <v/>
      </c>
      <c r="P26" s="444" t="str">
        <f t="shared" si="9"/>
        <v/>
      </c>
      <c r="Q26" s="104"/>
      <c r="R26" s="112"/>
      <c r="S26" s="723"/>
      <c r="T26" s="109"/>
      <c r="U26" s="721" t="str">
        <f t="shared" si="1"/>
        <v/>
      </c>
      <c r="V26" s="721" t="str">
        <f t="shared" si="2"/>
        <v/>
      </c>
      <c r="W26" s="109"/>
      <c r="X26" s="724"/>
      <c r="Y26" s="115"/>
      <c r="Z26" s="104"/>
      <c r="AA26" s="444" t="str">
        <f t="shared" si="3"/>
        <v/>
      </c>
      <c r="AB26" s="444" t="str">
        <f t="shared" si="10"/>
        <v/>
      </c>
      <c r="AC26" s="104"/>
      <c r="AD26" s="112"/>
      <c r="AE26" s="112">
        <v>6.7</v>
      </c>
      <c r="AF26" s="112">
        <v>6.7</v>
      </c>
      <c r="AG26" s="57"/>
      <c r="AH26" s="69">
        <v>0.1</v>
      </c>
      <c r="AI26" s="57"/>
      <c r="AJ26" s="112">
        <v>3.1</v>
      </c>
      <c r="AK26" s="57"/>
      <c r="AL26" s="104"/>
      <c r="AM26" s="444" t="str">
        <f t="shared" si="4"/>
        <v/>
      </c>
      <c r="AN26" s="104"/>
      <c r="AO26" s="444" t="str">
        <f t="shared" si="5"/>
        <v/>
      </c>
    </row>
    <row r="27" spans="1:41" ht="21" customHeight="1">
      <c r="A27" s="676"/>
      <c r="B27" s="677"/>
      <c r="C27" s="423" t="str">
        <f t="shared" si="11"/>
        <v>TN0060186</v>
      </c>
      <c r="D27" s="423" t="str">
        <f t="shared" si="6"/>
        <v>External Outfall</v>
      </c>
      <c r="E27" s="422" t="str">
        <f t="shared" si="7"/>
        <v>001</v>
      </c>
      <c r="F27" s="423">
        <f t="shared" si="8"/>
        <v>2024</v>
      </c>
      <c r="G27" s="423" t="s">
        <v>329</v>
      </c>
      <c r="H27" s="424">
        <v>24</v>
      </c>
      <c r="I27" s="102">
        <v>0.1</v>
      </c>
      <c r="J27" s="108">
        <v>0.08322</v>
      </c>
      <c r="K27" s="108">
        <v>0.08322</v>
      </c>
      <c r="L27" s="103"/>
      <c r="M27" s="114">
        <v>124.4</v>
      </c>
      <c r="N27" s="103">
        <v>2.2</v>
      </c>
      <c r="O27" s="444">
        <f t="shared" si="0"/>
        <v>1.52692056</v>
      </c>
      <c r="P27" s="444">
        <f t="shared" si="9"/>
        <v>98.23151125401928</v>
      </c>
      <c r="Q27" s="103"/>
      <c r="R27" s="111"/>
      <c r="S27" s="720">
        <v>33</v>
      </c>
      <c r="T27" s="108">
        <v>0.6</v>
      </c>
      <c r="U27" s="721">
        <f t="shared" si="1"/>
        <v>0.41643287999999995</v>
      </c>
      <c r="V27" s="721">
        <f t="shared" si="2"/>
        <v>98.18181818181819</v>
      </c>
      <c r="W27" s="108"/>
      <c r="X27" s="722"/>
      <c r="Y27" s="114">
        <v>108</v>
      </c>
      <c r="Z27" s="103">
        <v>4.5</v>
      </c>
      <c r="AA27" s="444">
        <f t="shared" si="3"/>
        <v>3.1232466</v>
      </c>
      <c r="AB27" s="444">
        <f t="shared" si="10"/>
        <v>95.83333333333334</v>
      </c>
      <c r="AC27" s="103"/>
      <c r="AD27" s="111"/>
      <c r="AE27" s="111">
        <v>6.6</v>
      </c>
      <c r="AF27" s="111">
        <v>6.7</v>
      </c>
      <c r="AG27" s="55"/>
      <c r="AH27" s="68">
        <v>0.1</v>
      </c>
      <c r="AI27" s="55"/>
      <c r="AJ27" s="111">
        <v>1</v>
      </c>
      <c r="AK27" s="55"/>
      <c r="AL27" s="103"/>
      <c r="AM27" s="444" t="str">
        <f t="shared" si="4"/>
        <v/>
      </c>
      <c r="AN27" s="103"/>
      <c r="AO27" s="444" t="str">
        <f t="shared" si="5"/>
        <v/>
      </c>
    </row>
    <row r="28" spans="1:41" ht="21" customHeight="1">
      <c r="A28" s="676"/>
      <c r="B28" s="677"/>
      <c r="C28" s="423" t="str">
        <f t="shared" si="11"/>
        <v>TN0060186</v>
      </c>
      <c r="D28" s="423" t="str">
        <f t="shared" si="6"/>
        <v>External Outfall</v>
      </c>
      <c r="E28" s="422" t="str">
        <f t="shared" si="7"/>
        <v>001</v>
      </c>
      <c r="F28" s="423">
        <f t="shared" si="8"/>
        <v>2024</v>
      </c>
      <c r="G28" s="423" t="s">
        <v>329</v>
      </c>
      <c r="H28" s="424">
        <v>25</v>
      </c>
      <c r="I28" s="106">
        <v>0.1</v>
      </c>
      <c r="J28" s="109">
        <v>0.09879</v>
      </c>
      <c r="K28" s="109">
        <v>0.09879</v>
      </c>
      <c r="L28" s="104"/>
      <c r="M28" s="72"/>
      <c r="N28" s="73"/>
      <c r="O28" s="444" t="str">
        <f t="shared" si="0"/>
        <v/>
      </c>
      <c r="P28" s="444" t="str">
        <f t="shared" si="9"/>
        <v/>
      </c>
      <c r="Q28" s="104"/>
      <c r="R28" s="112"/>
      <c r="S28" s="725"/>
      <c r="T28" s="726"/>
      <c r="U28" s="721" t="str">
        <f t="shared" si="1"/>
        <v/>
      </c>
      <c r="V28" s="721" t="str">
        <f t="shared" si="2"/>
        <v/>
      </c>
      <c r="W28" s="109"/>
      <c r="X28" s="724"/>
      <c r="Y28" s="72"/>
      <c r="Z28" s="73"/>
      <c r="AA28" s="444" t="str">
        <f t="shared" si="3"/>
        <v/>
      </c>
      <c r="AB28" s="444" t="str">
        <f t="shared" si="10"/>
        <v/>
      </c>
      <c r="AC28" s="73"/>
      <c r="AD28" s="74"/>
      <c r="AE28" s="112">
        <v>6.6</v>
      </c>
      <c r="AF28" s="112">
        <v>6.8</v>
      </c>
      <c r="AG28" s="57"/>
      <c r="AH28" s="69">
        <v>0.1</v>
      </c>
      <c r="AI28" s="57"/>
      <c r="AJ28" s="112"/>
      <c r="AK28" s="57"/>
      <c r="AL28" s="73"/>
      <c r="AM28" s="444" t="str">
        <f t="shared" si="4"/>
        <v/>
      </c>
      <c r="AN28" s="73"/>
      <c r="AO28" s="444" t="str">
        <f t="shared" si="5"/>
        <v/>
      </c>
    </row>
    <row r="29" spans="1:41" ht="21" customHeight="1">
      <c r="A29" s="676"/>
      <c r="B29" s="677"/>
      <c r="C29" s="423" t="str">
        <f t="shared" si="11"/>
        <v>TN0060186</v>
      </c>
      <c r="D29" s="423" t="str">
        <f t="shared" si="6"/>
        <v>External Outfall</v>
      </c>
      <c r="E29" s="422" t="str">
        <f t="shared" si="7"/>
        <v>001</v>
      </c>
      <c r="F29" s="423">
        <f t="shared" si="8"/>
        <v>2024</v>
      </c>
      <c r="G29" s="423" t="s">
        <v>329</v>
      </c>
      <c r="H29" s="424">
        <v>26</v>
      </c>
      <c r="I29" s="102">
        <v>0</v>
      </c>
      <c r="J29" s="108">
        <v>0.08645</v>
      </c>
      <c r="K29" s="108">
        <v>0.08645</v>
      </c>
      <c r="L29" s="103"/>
      <c r="M29" s="114"/>
      <c r="N29" s="103"/>
      <c r="O29" s="444" t="str">
        <f t="shared" si="0"/>
        <v/>
      </c>
      <c r="P29" s="444" t="str">
        <f t="shared" si="9"/>
        <v/>
      </c>
      <c r="Q29" s="103"/>
      <c r="R29" s="111"/>
      <c r="S29" s="720"/>
      <c r="T29" s="108"/>
      <c r="U29" s="721" t="str">
        <f t="shared" si="1"/>
        <v/>
      </c>
      <c r="V29" s="721" t="str">
        <f t="shared" si="2"/>
        <v/>
      </c>
      <c r="W29" s="108"/>
      <c r="X29" s="722"/>
      <c r="Y29" s="114"/>
      <c r="Z29" s="103"/>
      <c r="AA29" s="444" t="str">
        <f t="shared" si="3"/>
        <v/>
      </c>
      <c r="AB29" s="444" t="str">
        <f t="shared" si="10"/>
        <v/>
      </c>
      <c r="AC29" s="103"/>
      <c r="AD29" s="111"/>
      <c r="AE29" s="111">
        <v>7</v>
      </c>
      <c r="AF29" s="111">
        <v>6.8</v>
      </c>
      <c r="AG29" s="55"/>
      <c r="AH29" s="68">
        <v>0.1</v>
      </c>
      <c r="AI29" s="55"/>
      <c r="AJ29" s="111"/>
      <c r="AK29" s="55"/>
      <c r="AL29" s="103"/>
      <c r="AM29" s="444" t="str">
        <f t="shared" si="4"/>
        <v/>
      </c>
      <c r="AN29" s="103"/>
      <c r="AO29" s="444" t="str">
        <f t="shared" si="5"/>
        <v/>
      </c>
    </row>
    <row r="30" spans="1:41" ht="21" customHeight="1">
      <c r="A30" s="676"/>
      <c r="B30" s="677"/>
      <c r="C30" s="423" t="str">
        <f t="shared" si="11"/>
        <v>TN0060186</v>
      </c>
      <c r="D30" s="423" t="str">
        <f t="shared" si="6"/>
        <v>External Outfall</v>
      </c>
      <c r="E30" s="422" t="str">
        <f t="shared" si="7"/>
        <v>001</v>
      </c>
      <c r="F30" s="423">
        <f t="shared" si="8"/>
        <v>2024</v>
      </c>
      <c r="G30" s="423" t="s">
        <v>329</v>
      </c>
      <c r="H30" s="424">
        <v>27</v>
      </c>
      <c r="I30" s="106"/>
      <c r="J30" s="150">
        <v>0.07521</v>
      </c>
      <c r="K30" s="150">
        <v>0.07521</v>
      </c>
      <c r="L30" s="104"/>
      <c r="M30" s="72"/>
      <c r="N30" s="73"/>
      <c r="O30" s="444" t="str">
        <f t="shared" si="0"/>
        <v/>
      </c>
      <c r="P30" s="444" t="str">
        <f t="shared" si="9"/>
        <v/>
      </c>
      <c r="Q30" s="104">
        <v>2.2</v>
      </c>
      <c r="R30" s="112">
        <v>1.5</v>
      </c>
      <c r="S30" s="725"/>
      <c r="T30" s="726"/>
      <c r="U30" s="721" t="str">
        <f t="shared" si="1"/>
        <v/>
      </c>
      <c r="V30" s="721" t="str">
        <f t="shared" si="2"/>
        <v/>
      </c>
      <c r="W30" s="109">
        <v>0.6</v>
      </c>
      <c r="X30" s="724">
        <v>0.416</v>
      </c>
      <c r="Y30" s="72"/>
      <c r="Z30" s="73"/>
      <c r="AA30" s="444" t="str">
        <f t="shared" si="3"/>
        <v/>
      </c>
      <c r="AB30" s="444" t="str">
        <f t="shared" si="10"/>
        <v/>
      </c>
      <c r="AC30" s="73">
        <v>4.5</v>
      </c>
      <c r="AD30" s="74">
        <v>3.1</v>
      </c>
      <c r="AE30" s="112"/>
      <c r="AF30" s="112"/>
      <c r="AG30" s="57"/>
      <c r="AH30" s="69"/>
      <c r="AI30" s="57"/>
      <c r="AJ30" s="112"/>
      <c r="AK30" s="57"/>
      <c r="AL30" s="73"/>
      <c r="AM30" s="444" t="str">
        <f t="shared" si="4"/>
        <v/>
      </c>
      <c r="AN30" s="73"/>
      <c r="AO30" s="444" t="str">
        <f t="shared" si="5"/>
        <v/>
      </c>
    </row>
    <row r="31" spans="1:41" ht="21" customHeight="1">
      <c r="A31" s="676"/>
      <c r="B31" s="677"/>
      <c r="C31" s="423" t="str">
        <f t="shared" si="11"/>
        <v>TN0060186</v>
      </c>
      <c r="D31" s="423" t="str">
        <f t="shared" si="6"/>
        <v>External Outfall</v>
      </c>
      <c r="E31" s="422" t="str">
        <f t="shared" si="7"/>
        <v>001</v>
      </c>
      <c r="F31" s="423">
        <f t="shared" si="8"/>
        <v>2024</v>
      </c>
      <c r="G31" s="423" t="s">
        <v>329</v>
      </c>
      <c r="H31" s="424">
        <v>28</v>
      </c>
      <c r="I31" s="102"/>
      <c r="J31" s="108">
        <v>0.07521</v>
      </c>
      <c r="K31" s="108">
        <v>0.07521</v>
      </c>
      <c r="L31" s="103"/>
      <c r="M31" s="114"/>
      <c r="N31" s="103"/>
      <c r="O31" s="444" t="str">
        <f t="shared" si="0"/>
        <v/>
      </c>
      <c r="P31" s="444" t="str">
        <f t="shared" si="9"/>
        <v/>
      </c>
      <c r="Q31" s="103"/>
      <c r="R31" s="111"/>
      <c r="S31" s="720"/>
      <c r="T31" s="108"/>
      <c r="U31" s="721" t="str">
        <f t="shared" si="1"/>
        <v/>
      </c>
      <c r="V31" s="721" t="str">
        <f t="shared" si="2"/>
        <v/>
      </c>
      <c r="W31" s="108"/>
      <c r="X31" s="722"/>
      <c r="Y31" s="114"/>
      <c r="Z31" s="103"/>
      <c r="AA31" s="444" t="str">
        <f t="shared" si="3"/>
        <v/>
      </c>
      <c r="AB31" s="444" t="str">
        <f t="shared" si="10"/>
        <v/>
      </c>
      <c r="AC31" s="103"/>
      <c r="AD31" s="111"/>
      <c r="AE31" s="111"/>
      <c r="AF31" s="111"/>
      <c r="AG31" s="55"/>
      <c r="AH31" s="68"/>
      <c r="AI31" s="55"/>
      <c r="AJ31" s="111"/>
      <c r="AK31" s="55"/>
      <c r="AL31" s="103"/>
      <c r="AM31" s="444" t="str">
        <f t="shared" si="4"/>
        <v/>
      </c>
      <c r="AN31" s="103"/>
      <c r="AO31" s="444" t="str">
        <f t="shared" si="5"/>
        <v/>
      </c>
    </row>
    <row r="32" spans="1:41" ht="21" customHeight="1">
      <c r="A32" s="676"/>
      <c r="B32" s="677"/>
      <c r="C32" s="423" t="str">
        <f t="shared" si="11"/>
        <v>TN0060186</v>
      </c>
      <c r="D32" s="423" t="str">
        <f t="shared" si="6"/>
        <v>External Outfall</v>
      </c>
      <c r="E32" s="422" t="str">
        <f t="shared" si="7"/>
        <v>001</v>
      </c>
      <c r="F32" s="423">
        <f t="shared" si="8"/>
        <v>2024</v>
      </c>
      <c r="G32" s="423" t="s">
        <v>329</v>
      </c>
      <c r="H32" s="424">
        <v>29</v>
      </c>
      <c r="I32" s="106">
        <v>0</v>
      </c>
      <c r="J32" s="109">
        <v>0.07521</v>
      </c>
      <c r="K32" s="109">
        <v>0.07521</v>
      </c>
      <c r="L32" s="104"/>
      <c r="M32" s="115"/>
      <c r="N32" s="104"/>
      <c r="O32" s="444" t="str">
        <f t="shared" si="0"/>
        <v/>
      </c>
      <c r="P32" s="444" t="str">
        <f>IF(M32&lt;&gt;0,(1-N32/M32)*100,"")</f>
        <v/>
      </c>
      <c r="Q32" s="104"/>
      <c r="R32" s="112"/>
      <c r="S32" s="723"/>
      <c r="T32" s="109"/>
      <c r="U32" s="721" t="str">
        <f t="shared" si="1"/>
        <v/>
      </c>
      <c r="V32" s="721" t="str">
        <f t="shared" si="2"/>
        <v/>
      </c>
      <c r="W32" s="109"/>
      <c r="X32" s="724"/>
      <c r="Y32" s="115"/>
      <c r="Z32" s="104"/>
      <c r="AA32" s="444" t="str">
        <f t="shared" si="3"/>
        <v/>
      </c>
      <c r="AB32" s="444" t="str">
        <f>IF(Y32&lt;&gt;0,(1-Z32/Y32)*100,"")</f>
        <v/>
      </c>
      <c r="AC32" s="104"/>
      <c r="AD32" s="112"/>
      <c r="AE32" s="112">
        <v>6.1</v>
      </c>
      <c r="AF32" s="112">
        <v>6.7</v>
      </c>
      <c r="AG32" s="57"/>
      <c r="AH32" s="69">
        <v>0.1</v>
      </c>
      <c r="AI32" s="57"/>
      <c r="AJ32" s="112">
        <v>1</v>
      </c>
      <c r="AK32" s="57"/>
      <c r="AL32" s="104"/>
      <c r="AM32" s="444" t="str">
        <f t="shared" si="4"/>
        <v/>
      </c>
      <c r="AN32" s="104"/>
      <c r="AO32" s="444" t="str">
        <f t="shared" si="5"/>
        <v/>
      </c>
    </row>
    <row r="33" spans="1:41" ht="21" customHeight="1" thickBot="1">
      <c r="A33" s="678"/>
      <c r="B33" s="679"/>
      <c r="C33" s="423" t="str">
        <f t="shared" si="11"/>
        <v>TN0060186</v>
      </c>
      <c r="D33" s="423" t="str">
        <f t="shared" si="6"/>
        <v>External Outfall</v>
      </c>
      <c r="E33" s="422" t="str">
        <f t="shared" si="7"/>
        <v>001</v>
      </c>
      <c r="F33" s="423">
        <f t="shared" si="8"/>
        <v>2024</v>
      </c>
      <c r="G33" s="423" t="s">
        <v>329</v>
      </c>
      <c r="H33" s="427">
        <v>30</v>
      </c>
      <c r="I33" s="102">
        <v>0.8</v>
      </c>
      <c r="J33" s="108">
        <v>0.0903</v>
      </c>
      <c r="K33" s="108">
        <v>0.0903</v>
      </c>
      <c r="L33" s="103"/>
      <c r="M33" s="114"/>
      <c r="N33" s="103"/>
      <c r="O33" s="444" t="str">
        <f t="shared" si="0"/>
        <v/>
      </c>
      <c r="P33" s="444" t="str">
        <f t="shared" si="9"/>
        <v/>
      </c>
      <c r="Q33" s="103"/>
      <c r="R33" s="111"/>
      <c r="S33" s="720"/>
      <c r="T33" s="108"/>
      <c r="U33" s="721" t="str">
        <f t="shared" si="1"/>
        <v/>
      </c>
      <c r="V33" s="721" t="str">
        <f t="shared" si="2"/>
        <v/>
      </c>
      <c r="W33" s="108"/>
      <c r="X33" s="722"/>
      <c r="Y33" s="114"/>
      <c r="Z33" s="103"/>
      <c r="AA33" s="444" t="str">
        <f t="shared" si="3"/>
        <v/>
      </c>
      <c r="AB33" s="444" t="str">
        <f t="shared" si="10"/>
        <v/>
      </c>
      <c r="AC33" s="103"/>
      <c r="AD33" s="413"/>
      <c r="AE33" s="413">
        <v>6.3</v>
      </c>
      <c r="AF33" s="413">
        <v>6.8</v>
      </c>
      <c r="AG33" s="414"/>
      <c r="AH33" s="415">
        <v>0.1</v>
      </c>
      <c r="AI33" s="414"/>
      <c r="AJ33" s="413">
        <v>1</v>
      </c>
      <c r="AK33" s="414"/>
      <c r="AL33" s="267"/>
      <c r="AM33" s="449" t="str">
        <f t="shared" si="4"/>
        <v/>
      </c>
      <c r="AN33" s="267"/>
      <c r="AO33" s="449" t="str">
        <f t="shared" si="5"/>
        <v/>
      </c>
    </row>
    <row r="34" spans="2:125" s="6" customFormat="1" ht="21" customHeight="1">
      <c r="B34" s="433"/>
      <c r="C34" s="833" t="s">
        <v>311</v>
      </c>
      <c r="D34" s="834"/>
      <c r="E34" s="834"/>
      <c r="F34" s="21"/>
      <c r="G34" s="22"/>
      <c r="H34" s="117" t="s">
        <v>312</v>
      </c>
      <c r="I34" s="118">
        <f>SUM(I4:I33)</f>
        <v>3.000000000000001</v>
      </c>
      <c r="J34" s="119">
        <f>SUM(J4:J33)</f>
        <v>2.7702300000000006</v>
      </c>
      <c r="K34" s="119">
        <f>SUM(K4:K33)</f>
        <v>2.7702300000000006</v>
      </c>
      <c r="L34" s="121">
        <f>SUM(L4:L33)</f>
        <v>0</v>
      </c>
      <c r="M34" s="124"/>
      <c r="N34" s="122"/>
      <c r="O34" s="121">
        <f>SUM(O4:O33)</f>
        <v>10.42580064</v>
      </c>
      <c r="P34" s="621"/>
      <c r="Q34" s="621"/>
      <c r="R34" s="125"/>
      <c r="S34" s="730"/>
      <c r="T34" s="120"/>
      <c r="U34" s="119">
        <f>SUM(U4:U33)</f>
        <v>2.37369744</v>
      </c>
      <c r="V34" s="731"/>
      <c r="W34" s="731"/>
      <c r="X34" s="732"/>
      <c r="Y34" s="124"/>
      <c r="Z34" s="122"/>
      <c r="AA34" s="121">
        <f>SUM(AA4:AA33)</f>
        <v>17.7286716</v>
      </c>
      <c r="AB34" s="621"/>
      <c r="AC34" s="767"/>
      <c r="AD34" s="768"/>
      <c r="AE34" s="123"/>
      <c r="AF34" s="123"/>
      <c r="AG34" s="126"/>
      <c r="AH34" s="127"/>
      <c r="AI34" s="128"/>
      <c r="AJ34" s="127"/>
      <c r="AK34" s="128"/>
      <c r="AL34" s="122"/>
      <c r="AM34" s="121">
        <f>SUM(AM4:AM33)</f>
        <v>0</v>
      </c>
      <c r="AN34" s="122"/>
      <c r="AO34" s="121">
        <f>SUM(AO4:AO33)</f>
        <v>0</v>
      </c>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c r="CF34" s="162"/>
      <c r="CG34" s="162"/>
      <c r="CH34" s="162"/>
      <c r="CI34" s="162"/>
      <c r="CJ34" s="162"/>
      <c r="CK34" s="162"/>
      <c r="CL34" s="162"/>
      <c r="CM34" s="162"/>
      <c r="CN34" s="162"/>
      <c r="CO34" s="162"/>
      <c r="CP34" s="162"/>
      <c r="CQ34" s="162"/>
      <c r="CR34" s="162"/>
      <c r="CS34" s="162"/>
      <c r="CT34" s="162"/>
      <c r="CU34" s="162"/>
      <c r="CV34" s="162"/>
      <c r="CW34" s="162"/>
      <c r="CX34" s="162"/>
      <c r="CY34" s="162"/>
      <c r="CZ34" s="162"/>
      <c r="DA34" s="162"/>
      <c r="DB34" s="162"/>
      <c r="DC34" s="162"/>
      <c r="DD34" s="162"/>
      <c r="DE34" s="162"/>
      <c r="DF34" s="162"/>
      <c r="DG34" s="162"/>
      <c r="DH34" s="162"/>
      <c r="DI34" s="162"/>
      <c r="DJ34" s="162"/>
      <c r="DK34" s="162"/>
      <c r="DL34" s="162"/>
      <c r="DM34" s="162"/>
      <c r="DN34" s="162"/>
      <c r="DO34" s="162"/>
      <c r="DP34" s="162"/>
      <c r="DQ34" s="162"/>
      <c r="DR34" s="162"/>
      <c r="DS34" s="162"/>
      <c r="DT34" s="162"/>
      <c r="DU34" s="162"/>
    </row>
    <row r="35" spans="2:125" s="6" customFormat="1" ht="21" customHeight="1">
      <c r="B35" s="433"/>
      <c r="C35" s="835"/>
      <c r="D35" s="835"/>
      <c r="E35" s="835"/>
      <c r="F35" s="23"/>
      <c r="G35" s="24"/>
      <c r="H35" s="130" t="s">
        <v>313</v>
      </c>
      <c r="I35" s="131"/>
      <c r="J35" s="132">
        <f>AVERAGE(J4:J33)</f>
        <v>0.09234100000000002</v>
      </c>
      <c r="K35" s="132">
        <f>AVERAGE(K4:K33)</f>
        <v>0.09234100000000002</v>
      </c>
      <c r="L35" s="133"/>
      <c r="M35" s="134">
        <f>AVERAGE(M4:M33)</f>
        <v>146.525</v>
      </c>
      <c r="N35" s="445">
        <f>AVERAGE(N4:N33)</f>
        <v>3.3</v>
      </c>
      <c r="O35" s="445">
        <f>AVERAGE(O4:O33)</f>
        <v>2.60645016</v>
      </c>
      <c r="P35" s="445">
        <f>(1-N35/M35)*100</f>
        <v>97.74782460331002</v>
      </c>
      <c r="Q35" s="98"/>
      <c r="R35" s="153"/>
      <c r="S35" s="733">
        <f>AVERAGE(S4:S33)</f>
        <v>31.5</v>
      </c>
      <c r="T35" s="132">
        <f>AVERAGE(T4:T33)</f>
        <v>0.7500000000000001</v>
      </c>
      <c r="U35" s="132">
        <f>AVERAGE(U4:U33)</f>
        <v>0.59342436</v>
      </c>
      <c r="V35" s="132">
        <f>(1-T35/S35)*100</f>
        <v>97.61904761904762</v>
      </c>
      <c r="W35" s="95"/>
      <c r="X35" s="734"/>
      <c r="Y35" s="134">
        <f>AVERAGE(Y4:Y33)</f>
        <v>160</v>
      </c>
      <c r="Z35" s="445">
        <f>AVERAGE(Z4:Z33)</f>
        <v>5.625</v>
      </c>
      <c r="AA35" s="445">
        <f>AVERAGE(AA4:AA33)</f>
        <v>4.4321679</v>
      </c>
      <c r="AB35" s="445">
        <f>(1-Z35/Y35)*100</f>
        <v>96.484375</v>
      </c>
      <c r="AC35" s="98"/>
      <c r="AD35" s="153"/>
      <c r="AE35" s="446">
        <f>AVERAGE(AE4:AE33)</f>
        <v>7.081818181818182</v>
      </c>
      <c r="AF35" s="136"/>
      <c r="AG35" s="133"/>
      <c r="AH35" s="446">
        <f>AVERAGE(AH4:AH33)</f>
        <v>0.10000000000000003</v>
      </c>
      <c r="AI35" s="135"/>
      <c r="AJ35" s="446">
        <f>GEOMEAN(AJ4:AJ33)</f>
        <v>1.965180526928984</v>
      </c>
      <c r="AK35" s="135"/>
      <c r="AL35" s="445" t="e">
        <f aca="true" t="shared" si="12" ref="AL35:AO35">AVERAGE(AL4:AL33)</f>
        <v>#DIV/0!</v>
      </c>
      <c r="AM35" s="445" t="e">
        <f t="shared" si="12"/>
        <v>#DIV/0!</v>
      </c>
      <c r="AN35" s="445" t="e">
        <f t="shared" si="12"/>
        <v>#DIV/0!</v>
      </c>
      <c r="AO35" s="445" t="e">
        <f t="shared" si="12"/>
        <v>#DIV/0!</v>
      </c>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c r="CG35" s="162"/>
      <c r="CH35" s="162"/>
      <c r="CI35" s="162"/>
      <c r="CJ35" s="162"/>
      <c r="CK35" s="162"/>
      <c r="CL35" s="162"/>
      <c r="CM35" s="162"/>
      <c r="CN35" s="162"/>
      <c r="CO35" s="162"/>
      <c r="CP35" s="162"/>
      <c r="CQ35" s="162"/>
      <c r="CR35" s="162"/>
      <c r="CS35" s="162"/>
      <c r="CT35" s="162"/>
      <c r="CU35" s="162"/>
      <c r="CV35" s="162"/>
      <c r="CW35" s="162"/>
      <c r="CX35" s="162"/>
      <c r="CY35" s="162"/>
      <c r="CZ35" s="162"/>
      <c r="DA35" s="162"/>
      <c r="DB35" s="162"/>
      <c r="DC35" s="162"/>
      <c r="DD35" s="162"/>
      <c r="DE35" s="162"/>
      <c r="DF35" s="162"/>
      <c r="DG35" s="162"/>
      <c r="DH35" s="162"/>
      <c r="DI35" s="162"/>
      <c r="DJ35" s="162"/>
      <c r="DK35" s="162"/>
      <c r="DL35" s="162"/>
      <c r="DM35" s="162"/>
      <c r="DN35" s="162"/>
      <c r="DO35" s="162"/>
      <c r="DP35" s="162"/>
      <c r="DQ35" s="162"/>
      <c r="DR35" s="162"/>
      <c r="DS35" s="162"/>
      <c r="DT35" s="162"/>
      <c r="DU35" s="162"/>
    </row>
    <row r="36" spans="2:125" s="6" customFormat="1" ht="21" customHeight="1">
      <c r="B36" s="433"/>
      <c r="C36" s="835"/>
      <c r="D36" s="835"/>
      <c r="E36" s="835"/>
      <c r="F36" s="23"/>
      <c r="G36" s="24"/>
      <c r="H36" s="130" t="s">
        <v>314</v>
      </c>
      <c r="I36" s="138">
        <f>MAX(I4:I33)</f>
        <v>0.8</v>
      </c>
      <c r="J36" s="132">
        <f>MAX(J4:J33)</f>
        <v>0.1584</v>
      </c>
      <c r="K36" s="132">
        <f aca="true" t="shared" si="13" ref="K36:AF36">MAX(K4:K33)</f>
        <v>0.1584</v>
      </c>
      <c r="L36" s="445">
        <f t="shared" si="13"/>
        <v>0</v>
      </c>
      <c r="M36" s="134">
        <f t="shared" si="13"/>
        <v>193.3</v>
      </c>
      <c r="N36" s="445">
        <f t="shared" si="13"/>
        <v>6</v>
      </c>
      <c r="O36" s="445">
        <f t="shared" si="13"/>
        <v>4.838868</v>
      </c>
      <c r="P36" s="445">
        <f t="shared" si="13"/>
        <v>98.4</v>
      </c>
      <c r="Q36" s="445">
        <f>MAX(Q4:Q33)</f>
        <v>6</v>
      </c>
      <c r="R36" s="446">
        <f>MAX(R4:R33)</f>
        <v>4.8</v>
      </c>
      <c r="S36" s="733">
        <f t="shared" si="13"/>
        <v>40</v>
      </c>
      <c r="T36" s="132">
        <f t="shared" si="13"/>
        <v>0.9</v>
      </c>
      <c r="U36" s="132">
        <f t="shared" si="13"/>
        <v>0.7258302</v>
      </c>
      <c r="V36" s="132">
        <f t="shared" si="13"/>
        <v>98.25</v>
      </c>
      <c r="W36" s="132">
        <f>MAX(W4:W33)</f>
        <v>0.9</v>
      </c>
      <c r="X36" s="735">
        <f>MAX(X4:X33)</f>
        <v>0.726</v>
      </c>
      <c r="Y36" s="134">
        <f t="shared" si="13"/>
        <v>312</v>
      </c>
      <c r="Z36" s="445">
        <f t="shared" si="13"/>
        <v>8</v>
      </c>
      <c r="AA36" s="445">
        <f t="shared" si="13"/>
        <v>6.451823999999999</v>
      </c>
      <c r="AB36" s="445">
        <f t="shared" si="13"/>
        <v>97.43589743589743</v>
      </c>
      <c r="AC36" s="445">
        <f t="shared" si="13"/>
        <v>8</v>
      </c>
      <c r="AD36" s="446">
        <f t="shared" si="13"/>
        <v>6.5</v>
      </c>
      <c r="AE36" s="446">
        <f t="shared" si="13"/>
        <v>9.1</v>
      </c>
      <c r="AF36" s="446">
        <f t="shared" si="13"/>
        <v>7</v>
      </c>
      <c r="AG36" s="133"/>
      <c r="AH36" s="446">
        <f>MAX(AH4:AH33)</f>
        <v>0.1</v>
      </c>
      <c r="AI36" s="135"/>
      <c r="AJ36" s="446">
        <f>MAX(AJ4:AJ33)</f>
        <v>25.6</v>
      </c>
      <c r="AK36" s="135"/>
      <c r="AL36" s="445">
        <f aca="true" t="shared" si="14" ref="AL36:AO36">MAX(AL4:AL33)</f>
        <v>0</v>
      </c>
      <c r="AM36" s="445">
        <f t="shared" si="14"/>
        <v>0</v>
      </c>
      <c r="AN36" s="445">
        <f t="shared" si="14"/>
        <v>0</v>
      </c>
      <c r="AO36" s="445">
        <f t="shared" si="14"/>
        <v>0</v>
      </c>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c r="BV36" s="162"/>
      <c r="BW36" s="162"/>
      <c r="BX36" s="162"/>
      <c r="BY36" s="162"/>
      <c r="BZ36" s="162"/>
      <c r="CA36" s="162"/>
      <c r="CB36" s="162"/>
      <c r="CC36" s="162"/>
      <c r="CD36" s="162"/>
      <c r="CE36" s="162"/>
      <c r="CF36" s="162"/>
      <c r="CG36" s="162"/>
      <c r="CH36" s="162"/>
      <c r="CI36" s="162"/>
      <c r="CJ36" s="162"/>
      <c r="CK36" s="162"/>
      <c r="CL36" s="162"/>
      <c r="CM36" s="162"/>
      <c r="CN36" s="162"/>
      <c r="CO36" s="162"/>
      <c r="CP36" s="162"/>
      <c r="CQ36" s="162"/>
      <c r="CR36" s="162"/>
      <c r="CS36" s="162"/>
      <c r="CT36" s="162"/>
      <c r="CU36" s="162"/>
      <c r="CV36" s="162"/>
      <c r="CW36" s="162"/>
      <c r="CX36" s="162"/>
      <c r="CY36" s="162"/>
      <c r="CZ36" s="162"/>
      <c r="DA36" s="162"/>
      <c r="DB36" s="162"/>
      <c r="DC36" s="162"/>
      <c r="DD36" s="162"/>
      <c r="DE36" s="162"/>
      <c r="DF36" s="162"/>
      <c r="DG36" s="162"/>
      <c r="DH36" s="162"/>
      <c r="DI36" s="162"/>
      <c r="DJ36" s="162"/>
      <c r="DK36" s="162"/>
      <c r="DL36" s="162"/>
      <c r="DM36" s="162"/>
      <c r="DN36" s="162"/>
      <c r="DO36" s="162"/>
      <c r="DP36" s="162"/>
      <c r="DQ36" s="162"/>
      <c r="DR36" s="162"/>
      <c r="DS36" s="162"/>
      <c r="DT36" s="162"/>
      <c r="DU36" s="162"/>
    </row>
    <row r="37" spans="2:125" s="6" customFormat="1" ht="21" customHeight="1" thickBot="1">
      <c r="B37" s="433"/>
      <c r="C37" s="835"/>
      <c r="D37" s="835"/>
      <c r="E37" s="835"/>
      <c r="F37" s="23"/>
      <c r="G37" s="24"/>
      <c r="H37" s="139" t="s">
        <v>315</v>
      </c>
      <c r="I37" s="402"/>
      <c r="J37" s="403">
        <f>MIN(J4:J33)</f>
        <v>0.07521</v>
      </c>
      <c r="K37" s="403">
        <f>MIN(K4:K33)</f>
        <v>0.07521</v>
      </c>
      <c r="L37" s="140"/>
      <c r="M37" s="144">
        <f aca="true" t="shared" si="15" ref="M37:AF37">MIN(M4:M33)</f>
        <v>105.9</v>
      </c>
      <c r="N37" s="141">
        <f t="shared" si="15"/>
        <v>2.2</v>
      </c>
      <c r="O37" s="141">
        <f t="shared" si="15"/>
        <v>1.52692056</v>
      </c>
      <c r="P37" s="623">
        <f t="shared" si="15"/>
        <v>96.89601655457838</v>
      </c>
      <c r="Q37" s="98"/>
      <c r="R37" s="153"/>
      <c r="S37" s="736">
        <f t="shared" si="15"/>
        <v>20</v>
      </c>
      <c r="T37" s="403">
        <f t="shared" si="15"/>
        <v>0.6</v>
      </c>
      <c r="U37" s="403">
        <f t="shared" si="15"/>
        <v>0.41643287999999995</v>
      </c>
      <c r="V37" s="737">
        <f t="shared" si="15"/>
        <v>96</v>
      </c>
      <c r="W37" s="95"/>
      <c r="X37" s="734"/>
      <c r="Y37" s="144">
        <f t="shared" si="15"/>
        <v>96</v>
      </c>
      <c r="Z37" s="141">
        <f t="shared" si="15"/>
        <v>4.5</v>
      </c>
      <c r="AA37" s="141">
        <f t="shared" si="15"/>
        <v>3.1232466</v>
      </c>
      <c r="AB37" s="623">
        <f t="shared" si="15"/>
        <v>94.79166666666666</v>
      </c>
      <c r="AC37" s="98"/>
      <c r="AD37" s="153"/>
      <c r="AE37" s="142">
        <f t="shared" si="15"/>
        <v>6.1</v>
      </c>
      <c r="AF37" s="142">
        <f t="shared" si="15"/>
        <v>6.6</v>
      </c>
      <c r="AG37" s="140"/>
      <c r="AH37" s="142">
        <f>MIN(AH4:AH33)</f>
        <v>0.1</v>
      </c>
      <c r="AI37" s="404"/>
      <c r="AJ37" s="142">
        <f>MIN(AJ5:AJ34)</f>
        <v>1</v>
      </c>
      <c r="AK37" s="404"/>
      <c r="AL37" s="141">
        <f aca="true" t="shared" si="16" ref="AL37:AO37">MIN(AL4:AL33)</f>
        <v>0</v>
      </c>
      <c r="AM37" s="141">
        <f t="shared" si="16"/>
        <v>0</v>
      </c>
      <c r="AN37" s="445">
        <f t="shared" si="16"/>
        <v>0</v>
      </c>
      <c r="AO37" s="445">
        <f t="shared" si="16"/>
        <v>0</v>
      </c>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c r="CD37" s="162"/>
      <c r="CE37" s="162"/>
      <c r="CF37" s="162"/>
      <c r="CG37" s="162"/>
      <c r="CH37" s="162"/>
      <c r="CI37" s="162"/>
      <c r="CJ37" s="162"/>
      <c r="CK37" s="162"/>
      <c r="CL37" s="162"/>
      <c r="CM37" s="162"/>
      <c r="CN37" s="162"/>
      <c r="CO37" s="162"/>
      <c r="CP37" s="162"/>
      <c r="CQ37" s="162"/>
      <c r="CR37" s="162"/>
      <c r="CS37" s="162"/>
      <c r="CT37" s="162"/>
      <c r="CU37" s="162"/>
      <c r="CV37" s="162"/>
      <c r="CW37" s="162"/>
      <c r="CX37" s="162"/>
      <c r="CY37" s="162"/>
      <c r="CZ37" s="162"/>
      <c r="DA37" s="162"/>
      <c r="DB37" s="162"/>
      <c r="DC37" s="162"/>
      <c r="DD37" s="162"/>
      <c r="DE37" s="162"/>
      <c r="DF37" s="162"/>
      <c r="DG37" s="162"/>
      <c r="DH37" s="162"/>
      <c r="DI37" s="162"/>
      <c r="DJ37" s="162"/>
      <c r="DK37" s="162"/>
      <c r="DL37" s="162"/>
      <c r="DM37" s="162"/>
      <c r="DN37" s="162"/>
      <c r="DO37" s="162"/>
      <c r="DP37" s="162"/>
      <c r="DQ37" s="162"/>
      <c r="DR37" s="162"/>
      <c r="DS37" s="162"/>
      <c r="DT37" s="162"/>
      <c r="DU37" s="162"/>
    </row>
    <row r="38" spans="2:125" s="6" customFormat="1" ht="21" customHeight="1">
      <c r="B38" s="433"/>
      <c r="C38" s="835"/>
      <c r="D38" s="835"/>
      <c r="E38" s="835"/>
      <c r="F38" s="837" t="s">
        <v>316</v>
      </c>
      <c r="G38" s="838"/>
      <c r="H38" s="839"/>
      <c r="I38" s="405"/>
      <c r="J38" s="90"/>
      <c r="K38" s="91"/>
      <c r="L38" s="92"/>
      <c r="M38" s="93"/>
      <c r="N38" s="35">
        <f>'Permit Limits'!R11</f>
        <v>46</v>
      </c>
      <c r="O38" s="35">
        <f>'Permit Limits'!S11</f>
        <v>9999</v>
      </c>
      <c r="P38" s="436"/>
      <c r="Q38" s="407"/>
      <c r="R38" s="406"/>
      <c r="S38" s="738"/>
      <c r="T38" s="739">
        <f>'Permit Limits'!AD11</f>
        <v>5</v>
      </c>
      <c r="U38" s="739">
        <f>'Permit Limits'!AE11</f>
        <v>9999</v>
      </c>
      <c r="V38" s="740"/>
      <c r="W38" s="740"/>
      <c r="X38" s="741"/>
      <c r="Y38" s="93"/>
      <c r="Z38" s="35">
        <f>'Permit Limits'!AJ11</f>
        <v>45</v>
      </c>
      <c r="AA38" s="35">
        <f>'Permit Limits'!AK11</f>
        <v>9999</v>
      </c>
      <c r="AB38" s="408"/>
      <c r="AC38" s="407"/>
      <c r="AD38" s="406"/>
      <c r="AE38" s="437"/>
      <c r="AF38" s="35">
        <f>'Permit Limits'!AR11</f>
        <v>9</v>
      </c>
      <c r="AG38" s="37"/>
      <c r="AH38" s="35">
        <f>'Permit Limits'!AU11</f>
        <v>1</v>
      </c>
      <c r="AI38" s="93"/>
      <c r="AJ38" s="36">
        <f>'Permit Limits'!AW11</f>
        <v>941</v>
      </c>
      <c r="AK38" s="93"/>
      <c r="AL38" s="35">
        <f>'Permit Limits'!BL11</f>
        <v>9999</v>
      </c>
      <c r="AM38" s="35">
        <f>'Permit Limits'!BM11</f>
        <v>9999</v>
      </c>
      <c r="AN38" s="35">
        <f>'Permit Limits'!BQ11</f>
        <v>9999</v>
      </c>
      <c r="AO38" s="35">
        <f>'Permit Limits'!BR11</f>
        <v>9999</v>
      </c>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c r="CJ38" s="162"/>
      <c r="CK38" s="162"/>
      <c r="CL38" s="162"/>
      <c r="CM38" s="162"/>
      <c r="CN38" s="162"/>
      <c r="CO38" s="162"/>
      <c r="CP38" s="162"/>
      <c r="CQ38" s="162"/>
      <c r="CR38" s="162"/>
      <c r="CS38" s="162"/>
      <c r="CT38" s="162"/>
      <c r="CU38" s="162"/>
      <c r="CV38" s="162"/>
      <c r="CW38" s="162"/>
      <c r="CX38" s="162"/>
      <c r="CY38" s="162"/>
      <c r="CZ38" s="162"/>
      <c r="DA38" s="162"/>
      <c r="DB38" s="162"/>
      <c r="DC38" s="162"/>
      <c r="DD38" s="162"/>
      <c r="DE38" s="162"/>
      <c r="DF38" s="162"/>
      <c r="DG38" s="162"/>
      <c r="DH38" s="162"/>
      <c r="DI38" s="162"/>
      <c r="DJ38" s="162"/>
      <c r="DK38" s="162"/>
      <c r="DL38" s="162"/>
      <c r="DM38" s="162"/>
      <c r="DN38" s="162"/>
      <c r="DO38" s="162"/>
      <c r="DP38" s="162"/>
      <c r="DQ38" s="162"/>
      <c r="DR38" s="162"/>
      <c r="DS38" s="162"/>
      <c r="DT38" s="162"/>
      <c r="DU38" s="162"/>
    </row>
    <row r="39" spans="2:125" s="6" customFormat="1" ht="21" customHeight="1">
      <c r="B39" s="433"/>
      <c r="C39" s="835"/>
      <c r="D39" s="835"/>
      <c r="E39" s="835"/>
      <c r="F39" s="840" t="s">
        <v>317</v>
      </c>
      <c r="G39" s="841"/>
      <c r="H39" s="842"/>
      <c r="I39" s="409"/>
      <c r="J39" s="95"/>
      <c r="K39" s="96"/>
      <c r="L39" s="97"/>
      <c r="M39" s="99"/>
      <c r="N39" s="39"/>
      <c r="O39" s="39"/>
      <c r="P39" s="439">
        <f>'Permit Limits'!T12</f>
        <v>40</v>
      </c>
      <c r="Q39" s="98"/>
      <c r="R39" s="153"/>
      <c r="S39" s="742"/>
      <c r="T39" s="743"/>
      <c r="U39" s="743"/>
      <c r="V39" s="744">
        <f>'Permit Limits'!AF12</f>
        <v>40</v>
      </c>
      <c r="W39" s="95"/>
      <c r="X39" s="734"/>
      <c r="Y39" s="99"/>
      <c r="Z39" s="39"/>
      <c r="AA39" s="39"/>
      <c r="AB39" s="439">
        <f>'Permit Limits'!AL12</f>
        <v>40</v>
      </c>
      <c r="AC39" s="98"/>
      <c r="AD39" s="153"/>
      <c r="AE39" s="38">
        <f>'Permit Limits'!AP12</f>
        <v>6</v>
      </c>
      <c r="AF39" s="38">
        <f>'Permit Limits'!AR12</f>
        <v>6</v>
      </c>
      <c r="AG39" s="39"/>
      <c r="AH39" s="154"/>
      <c r="AI39" s="99"/>
      <c r="AJ39" s="154"/>
      <c r="AK39" s="99"/>
      <c r="AL39" s="39"/>
      <c r="AM39" s="39"/>
      <c r="AN39" s="39"/>
      <c r="AO39" s="39"/>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c r="BY39" s="162"/>
      <c r="BZ39" s="162"/>
      <c r="CA39" s="162"/>
      <c r="CB39" s="162"/>
      <c r="CC39" s="162"/>
      <c r="CD39" s="162"/>
      <c r="CE39" s="162"/>
      <c r="CF39" s="162"/>
      <c r="CG39" s="162"/>
      <c r="CH39" s="162"/>
      <c r="CI39" s="162"/>
      <c r="CJ39" s="162"/>
      <c r="CK39" s="162"/>
      <c r="CL39" s="162"/>
      <c r="CM39" s="162"/>
      <c r="CN39" s="162"/>
      <c r="CO39" s="162"/>
      <c r="CP39" s="162"/>
      <c r="CQ39" s="162"/>
      <c r="CR39" s="162"/>
      <c r="CS39" s="162"/>
      <c r="CT39" s="162"/>
      <c r="CU39" s="162"/>
      <c r="CV39" s="162"/>
      <c r="CW39" s="162"/>
      <c r="CX39" s="162"/>
      <c r="CY39" s="162"/>
      <c r="CZ39" s="162"/>
      <c r="DA39" s="162"/>
      <c r="DB39" s="162"/>
      <c r="DC39" s="162"/>
      <c r="DD39" s="162"/>
      <c r="DE39" s="162"/>
      <c r="DF39" s="162"/>
      <c r="DG39" s="162"/>
      <c r="DH39" s="162"/>
      <c r="DI39" s="162"/>
      <c r="DJ39" s="162"/>
      <c r="DK39" s="162"/>
      <c r="DL39" s="162"/>
      <c r="DM39" s="162"/>
      <c r="DN39" s="162"/>
      <c r="DO39" s="162"/>
      <c r="DP39" s="162"/>
      <c r="DQ39" s="162"/>
      <c r="DR39" s="162"/>
      <c r="DS39" s="162"/>
      <c r="DT39" s="162"/>
      <c r="DU39" s="162"/>
    </row>
    <row r="40" spans="2:125" s="6" customFormat="1" ht="21" customHeight="1" thickBot="1">
      <c r="B40" s="433"/>
      <c r="C40" s="835"/>
      <c r="D40" s="835"/>
      <c r="E40" s="835"/>
      <c r="F40" s="843" t="s">
        <v>318</v>
      </c>
      <c r="G40" s="844"/>
      <c r="H40" s="845"/>
      <c r="I40" s="100"/>
      <c r="J40" s="40"/>
      <c r="K40" s="40"/>
      <c r="L40" s="89"/>
      <c r="M40" s="101"/>
      <c r="N40" s="447">
        <f>'Permit Limits'!R13</f>
        <v>23</v>
      </c>
      <c r="O40" s="447">
        <f>'Permit Limits'!S13</f>
        <v>38</v>
      </c>
      <c r="P40" s="447">
        <f>'Permit Limits'!T13</f>
        <v>85</v>
      </c>
      <c r="Q40" s="447">
        <f>'Permit Limits'!U13</f>
        <v>34.5</v>
      </c>
      <c r="R40" s="296">
        <f>'Permit Limits'!V13</f>
        <v>55</v>
      </c>
      <c r="S40" s="745"/>
      <c r="T40" s="746">
        <f>'Permit Limits'!AD13</f>
        <v>2.4</v>
      </c>
      <c r="U40" s="746">
        <f>'Permit Limits'!AE13</f>
        <v>4</v>
      </c>
      <c r="V40" s="746">
        <f>'Permit Limits'!AF13</f>
        <v>85</v>
      </c>
      <c r="W40" s="746">
        <f>'Permit Limits'!AG13</f>
        <v>3.75</v>
      </c>
      <c r="X40" s="747">
        <f>'Permit Limits'!AH13</f>
        <v>6</v>
      </c>
      <c r="Y40" s="101"/>
      <c r="Z40" s="447">
        <f>'Permit Limits'!AJ13</f>
        <v>30</v>
      </c>
      <c r="AA40" s="447">
        <f>'Permit Limits'!AK13</f>
        <v>50</v>
      </c>
      <c r="AB40" s="447">
        <f>'Permit Limits'!AL13</f>
        <v>85</v>
      </c>
      <c r="AC40" s="447">
        <f>'Permit Limits'!AM13</f>
        <v>40</v>
      </c>
      <c r="AD40" s="296">
        <f>'Permit Limits'!AN13</f>
        <v>67</v>
      </c>
      <c r="AE40" s="443">
        <f>'Permit Limits'!AP13</f>
        <v>0</v>
      </c>
      <c r="AF40" s="77"/>
      <c r="AG40" s="89"/>
      <c r="AH40" s="77"/>
      <c r="AI40" s="101"/>
      <c r="AJ40" s="443">
        <f>'Permit Limits'!AW13</f>
        <v>126</v>
      </c>
      <c r="AK40" s="101"/>
      <c r="AL40" s="447">
        <f>'Permit Limits'!BL13</f>
        <v>9999</v>
      </c>
      <c r="AM40" s="447">
        <f>'Permit Limits'!BM13</f>
        <v>9999</v>
      </c>
      <c r="AN40" s="447">
        <f>'Permit Limits'!BQ13</f>
        <v>9999</v>
      </c>
      <c r="AO40" s="447">
        <f>'Permit Limits'!BR13</f>
        <v>9999</v>
      </c>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2"/>
      <c r="CJ40" s="162"/>
      <c r="CK40" s="162"/>
      <c r="CL40" s="162"/>
      <c r="CM40" s="162"/>
      <c r="CN40" s="162"/>
      <c r="CO40" s="162"/>
      <c r="CP40" s="162"/>
      <c r="CQ40" s="162"/>
      <c r="CR40" s="162"/>
      <c r="CS40" s="162"/>
      <c r="CT40" s="162"/>
      <c r="CU40" s="162"/>
      <c r="CV40" s="162"/>
      <c r="CW40" s="162"/>
      <c r="CX40" s="162"/>
      <c r="CY40" s="162"/>
      <c r="CZ40" s="162"/>
      <c r="DA40" s="162"/>
      <c r="DB40" s="162"/>
      <c r="DC40" s="162"/>
      <c r="DD40" s="162"/>
      <c r="DE40" s="162"/>
      <c r="DF40" s="162"/>
      <c r="DG40" s="162"/>
      <c r="DH40" s="162"/>
      <c r="DI40" s="162"/>
      <c r="DJ40" s="162"/>
      <c r="DK40" s="162"/>
      <c r="DL40" s="162"/>
      <c r="DM40" s="162"/>
      <c r="DN40" s="162"/>
      <c r="DO40" s="162"/>
      <c r="DP40" s="162"/>
      <c r="DQ40" s="162"/>
      <c r="DR40" s="162"/>
      <c r="DS40" s="162"/>
      <c r="DT40" s="162"/>
      <c r="DU40" s="162"/>
    </row>
    <row r="41" spans="2:125" s="6" customFormat="1" ht="21" customHeight="1">
      <c r="B41" s="433"/>
      <c r="C41" s="835"/>
      <c r="D41" s="835"/>
      <c r="E41" s="835"/>
      <c r="F41" s="71"/>
      <c r="G41" s="71" t="s">
        <v>319</v>
      </c>
      <c r="I41" s="64"/>
      <c r="J41" s="80"/>
      <c r="K41" s="80"/>
      <c r="L41" s="80"/>
      <c r="M41" s="64"/>
      <c r="N41" s="64"/>
      <c r="O41" s="64"/>
      <c r="P41" s="64"/>
      <c r="Q41" s="64"/>
      <c r="R41" s="64"/>
      <c r="S41" s="757"/>
      <c r="T41" s="757"/>
      <c r="U41" s="757"/>
      <c r="V41" s="757"/>
      <c r="W41" s="757"/>
      <c r="X41" s="757"/>
      <c r="Y41" s="440"/>
      <c r="Z41" s="440"/>
      <c r="AA41" s="440"/>
      <c r="AB41" s="438"/>
      <c r="AC41" s="438"/>
      <c r="AD41" s="438"/>
      <c r="AE41" s="438"/>
      <c r="AF41" s="438"/>
      <c r="AG41" s="438"/>
      <c r="AH41" s="438"/>
      <c r="AI41" s="438"/>
      <c r="AJ41" s="438"/>
      <c r="AK41" s="438"/>
      <c r="AL41" s="25"/>
      <c r="AM41" s="25"/>
      <c r="AN41" s="25"/>
      <c r="AO41" s="25"/>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BZ41" s="162"/>
      <c r="CA41" s="162"/>
      <c r="CB41" s="162"/>
      <c r="CC41" s="162"/>
      <c r="CD41" s="162"/>
      <c r="CE41" s="162"/>
      <c r="CF41" s="162"/>
      <c r="CG41" s="162"/>
      <c r="CH41" s="162"/>
      <c r="CI41" s="162"/>
      <c r="CJ41" s="162"/>
      <c r="CK41" s="162"/>
      <c r="CL41" s="162"/>
      <c r="CM41" s="162"/>
      <c r="CN41" s="162"/>
      <c r="CO41" s="162"/>
      <c r="CP41" s="162"/>
      <c r="CQ41" s="162"/>
      <c r="CR41" s="162"/>
      <c r="CS41" s="162"/>
      <c r="CT41" s="162"/>
      <c r="CU41" s="162"/>
      <c r="CV41" s="162"/>
      <c r="CW41" s="162"/>
      <c r="CX41" s="162"/>
      <c r="CY41" s="162"/>
      <c r="CZ41" s="162"/>
      <c r="DA41" s="162"/>
      <c r="DB41" s="162"/>
      <c r="DC41" s="162"/>
      <c r="DD41" s="162"/>
      <c r="DE41" s="162"/>
      <c r="DF41" s="162"/>
      <c r="DG41" s="162"/>
      <c r="DH41" s="162"/>
      <c r="DI41" s="162"/>
      <c r="DJ41" s="162"/>
      <c r="DK41" s="162"/>
      <c r="DL41" s="162"/>
      <c r="DM41" s="162"/>
      <c r="DN41" s="162"/>
      <c r="DO41" s="162"/>
      <c r="DP41" s="162"/>
      <c r="DQ41" s="162"/>
      <c r="DR41" s="162"/>
      <c r="DS41" s="162"/>
      <c r="DT41" s="162"/>
      <c r="DU41" s="162"/>
    </row>
    <row r="42" spans="2:125" s="6" customFormat="1" ht="62.25" customHeight="1">
      <c r="B42" s="433"/>
      <c r="C42" s="835"/>
      <c r="D42" s="835"/>
      <c r="E42" s="835"/>
      <c r="F42" s="26"/>
      <c r="G42" s="26" t="s">
        <v>320</v>
      </c>
      <c r="I42" s="438"/>
      <c r="J42" s="438"/>
      <c r="K42" s="438"/>
      <c r="M42" s="438"/>
      <c r="N42" s="438"/>
      <c r="O42" s="438"/>
      <c r="P42" s="438"/>
      <c r="Q42" s="438"/>
      <c r="R42" s="438"/>
      <c r="S42" s="748"/>
      <c r="T42" s="748"/>
      <c r="U42" s="748"/>
      <c r="V42" s="748"/>
      <c r="W42" s="748"/>
      <c r="X42" s="748"/>
      <c r="Y42" s="438"/>
      <c r="Z42" s="433"/>
      <c r="AA42" s="433"/>
      <c r="AB42" s="25"/>
      <c r="AC42" s="25"/>
      <c r="AD42" s="25"/>
      <c r="AE42" s="25"/>
      <c r="AF42" s="25"/>
      <c r="AG42" s="26"/>
      <c r="AH42" s="25"/>
      <c r="AI42" s="25"/>
      <c r="AJ42" s="25"/>
      <c r="AK42" s="25"/>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2"/>
      <c r="DS42" s="162"/>
      <c r="DT42" s="162"/>
      <c r="DU42" s="162"/>
    </row>
    <row r="43" spans="2:37" ht="32.25" customHeight="1">
      <c r="B43" s="433"/>
      <c r="C43" s="847"/>
      <c r="D43" s="847"/>
      <c r="E43" s="847"/>
      <c r="F43" s="82"/>
      <c r="G43" s="82"/>
      <c r="H43" s="83"/>
      <c r="I43" s="846" t="str">
        <f>Jan!I44</f>
        <v>Helenwood STP</v>
      </c>
      <c r="J43" s="846"/>
      <c r="K43" s="846"/>
      <c r="L43" s="78"/>
      <c r="M43" s="151" t="s">
        <v>321</v>
      </c>
      <c r="N43" s="435"/>
      <c r="O43" s="435"/>
      <c r="P43" s="435"/>
      <c r="Q43" s="435"/>
      <c r="R43" s="435"/>
      <c r="S43" s="749"/>
      <c r="T43" s="749"/>
      <c r="U43" s="749"/>
      <c r="V43" s="749"/>
      <c r="W43" s="749"/>
      <c r="X43" s="749"/>
      <c r="Y43" s="434"/>
      <c r="Z43" s="434"/>
      <c r="AA43" s="434"/>
      <c r="AB43" s="434"/>
      <c r="AC43" s="434"/>
      <c r="AD43" s="434"/>
      <c r="AE43" s="434"/>
      <c r="AF43" s="434"/>
      <c r="AG43" s="434"/>
      <c r="AH43" s="434"/>
      <c r="AI43" s="434"/>
      <c r="AJ43" s="434"/>
      <c r="AK43" s="434"/>
    </row>
    <row r="44" spans="2:37" ht="23.25" customHeight="1">
      <c r="B44" s="433"/>
      <c r="C44" s="836" t="s">
        <v>322</v>
      </c>
      <c r="D44" s="836"/>
      <c r="E44" s="836"/>
      <c r="F44" s="82"/>
      <c r="G44" s="82"/>
      <c r="H44" s="83"/>
      <c r="I44" s="836" t="s">
        <v>323</v>
      </c>
      <c r="J44" s="836"/>
      <c r="K44" s="836"/>
      <c r="L44" s="78"/>
      <c r="M44" s="435"/>
      <c r="N44" s="435"/>
      <c r="O44" s="435"/>
      <c r="P44" s="435"/>
      <c r="Q44" s="435"/>
      <c r="R44" s="435"/>
      <c r="S44" s="749"/>
      <c r="T44" s="749"/>
      <c r="U44" s="749"/>
      <c r="V44" s="749"/>
      <c r="W44" s="749"/>
      <c r="X44" s="749"/>
      <c r="Y44" s="434"/>
      <c r="Z44" s="434"/>
      <c r="AA44" s="434"/>
      <c r="AB44" s="434"/>
      <c r="AC44" s="434"/>
      <c r="AD44" s="434"/>
      <c r="AE44" s="434"/>
      <c r="AF44" s="434"/>
      <c r="AG44" s="434"/>
      <c r="AH44" s="434"/>
      <c r="AI44" s="434"/>
      <c r="AJ44" s="434"/>
      <c r="AK44" s="434"/>
    </row>
    <row r="45" spans="2:37" ht="37.5" customHeight="1">
      <c r="B45" s="434"/>
      <c r="C45" s="709" t="s">
        <v>489</v>
      </c>
      <c r="D45" s="81"/>
      <c r="E45" s="709">
        <v>4359</v>
      </c>
      <c r="F45" s="82"/>
      <c r="G45" s="83"/>
      <c r="I45" s="848" t="str">
        <f>Jan!I46</f>
        <v>Scott</v>
      </c>
      <c r="J45" s="848"/>
      <c r="K45" s="848"/>
      <c r="L45" s="61"/>
      <c r="M45" s="27"/>
      <c r="N45" s="27"/>
      <c r="O45" s="27"/>
      <c r="P45" s="27"/>
      <c r="Q45" s="27"/>
      <c r="R45" s="27"/>
      <c r="S45" s="750"/>
      <c r="T45" s="750"/>
      <c r="U45" s="750"/>
      <c r="V45" s="751"/>
      <c r="W45" s="751"/>
      <c r="X45" s="751"/>
      <c r="Y45" s="434"/>
      <c r="Z45" s="434"/>
      <c r="AA45" s="434"/>
      <c r="AB45" s="434"/>
      <c r="AC45" s="434"/>
      <c r="AD45" s="434"/>
      <c r="AE45" s="434"/>
      <c r="AF45" s="434"/>
      <c r="AG45" s="434"/>
      <c r="AH45" s="434"/>
      <c r="AI45" s="434"/>
      <c r="AJ45" s="434"/>
      <c r="AK45" s="434"/>
    </row>
    <row r="46" spans="2:20" ht="30.75" customHeight="1">
      <c r="B46" s="434"/>
      <c r="C46" s="79" t="s">
        <v>324</v>
      </c>
      <c r="D46" s="79"/>
      <c r="E46" s="79" t="s">
        <v>325</v>
      </c>
      <c r="F46" s="83"/>
      <c r="G46" s="79"/>
      <c r="H46" s="79"/>
      <c r="I46" s="836" t="s">
        <v>326</v>
      </c>
      <c r="J46" s="836"/>
      <c r="K46" s="836"/>
      <c r="L46" s="30"/>
      <c r="O46" s="29"/>
      <c r="P46" s="30"/>
      <c r="Q46" s="30"/>
      <c r="R46" s="30"/>
      <c r="T46" s="753"/>
    </row>
    <row r="47" spans="5:30" ht="24" customHeight="1">
      <c r="E47" s="19"/>
      <c r="H47" s="30"/>
      <c r="I47" s="30"/>
      <c r="J47" s="30"/>
      <c r="K47" s="30"/>
      <c r="L47" s="30"/>
      <c r="M47" s="31"/>
      <c r="N47" s="31"/>
      <c r="O47" s="31"/>
      <c r="P47" s="31"/>
      <c r="Q47" s="31"/>
      <c r="R47" s="31"/>
      <c r="S47" s="754"/>
      <c r="T47" s="753"/>
      <c r="U47" s="753"/>
      <c r="Y47" s="28"/>
      <c r="Z47" s="28"/>
      <c r="AA47" s="28"/>
      <c r="AB47" s="28"/>
      <c r="AC47" s="28"/>
      <c r="AD47" s="28"/>
    </row>
    <row r="48" spans="3:24" s="163" customFormat="1" ht="24" customHeight="1">
      <c r="C48" s="166"/>
      <c r="H48" s="167"/>
      <c r="I48" s="167"/>
      <c r="J48" s="167"/>
      <c r="K48" s="167"/>
      <c r="L48" s="167"/>
      <c r="S48" s="755"/>
      <c r="T48" s="755"/>
      <c r="U48" s="755"/>
      <c r="V48" s="755"/>
      <c r="W48" s="755"/>
      <c r="X48" s="755"/>
    </row>
    <row r="49" spans="3:24" s="163" customFormat="1" ht="15">
      <c r="C49" s="164"/>
      <c r="E49" s="168"/>
      <c r="S49" s="755"/>
      <c r="T49" s="755"/>
      <c r="U49" s="755"/>
      <c r="V49" s="755"/>
      <c r="W49" s="755"/>
      <c r="X49" s="755"/>
    </row>
    <row r="50" spans="4:24" s="163" customFormat="1" ht="15">
      <c r="D50" s="164"/>
      <c r="E50" s="164"/>
      <c r="F50" s="164"/>
      <c r="S50" s="755"/>
      <c r="T50" s="755"/>
      <c r="U50" s="755"/>
      <c r="V50" s="755"/>
      <c r="W50" s="755"/>
      <c r="X50" s="755"/>
    </row>
    <row r="51" spans="4:24" s="163" customFormat="1" ht="15">
      <c r="D51" s="164"/>
      <c r="E51" s="164"/>
      <c r="F51" s="164"/>
      <c r="S51" s="755"/>
      <c r="T51" s="755"/>
      <c r="U51" s="755"/>
      <c r="V51" s="755"/>
      <c r="W51" s="755"/>
      <c r="X51" s="755"/>
    </row>
    <row r="52" spans="5:24" s="163" customFormat="1" ht="18" customHeight="1">
      <c r="E52" s="169"/>
      <c r="G52" s="164"/>
      <c r="H52" s="164"/>
      <c r="I52" s="164"/>
      <c r="S52" s="755"/>
      <c r="T52" s="755"/>
      <c r="U52" s="755"/>
      <c r="V52" s="755"/>
      <c r="W52" s="755"/>
      <c r="X52" s="755"/>
    </row>
    <row r="53" spans="5:24" s="163" customFormat="1" ht="15">
      <c r="E53" s="169"/>
      <c r="G53" s="164"/>
      <c r="H53" s="164"/>
      <c r="I53" s="164"/>
      <c r="S53" s="755"/>
      <c r="T53" s="755"/>
      <c r="U53" s="755"/>
      <c r="V53" s="755"/>
      <c r="W53" s="755"/>
      <c r="X53" s="755"/>
    </row>
    <row r="54" spans="5:24" s="163" customFormat="1" ht="15">
      <c r="E54" s="169"/>
      <c r="S54" s="755"/>
      <c r="T54" s="755"/>
      <c r="U54" s="755"/>
      <c r="V54" s="755"/>
      <c r="W54" s="755"/>
      <c r="X54" s="755"/>
    </row>
    <row r="55" spans="5:24" s="163" customFormat="1" ht="48" customHeight="1">
      <c r="E55" s="169"/>
      <c r="S55" s="755"/>
      <c r="T55" s="755"/>
      <c r="U55" s="755"/>
      <c r="V55" s="755"/>
      <c r="W55" s="755"/>
      <c r="X55" s="755"/>
    </row>
    <row r="56" spans="3:24" s="163" customFormat="1" ht="15">
      <c r="C56" s="170"/>
      <c r="D56" s="170"/>
      <c r="E56" s="169"/>
      <c r="S56" s="755"/>
      <c r="T56" s="755"/>
      <c r="U56" s="755"/>
      <c r="V56" s="755"/>
      <c r="W56" s="755"/>
      <c r="X56" s="755"/>
    </row>
    <row r="57" spans="3:24" s="163" customFormat="1" ht="15">
      <c r="C57" s="170"/>
      <c r="D57" s="170"/>
      <c r="E57" s="169"/>
      <c r="S57" s="755"/>
      <c r="T57" s="755"/>
      <c r="U57" s="755"/>
      <c r="V57" s="755"/>
      <c r="W57" s="755"/>
      <c r="X57" s="755"/>
    </row>
    <row r="58" spans="3:24" s="163" customFormat="1" ht="15">
      <c r="C58" s="170"/>
      <c r="D58" s="170"/>
      <c r="E58" s="169"/>
      <c r="S58" s="755"/>
      <c r="T58" s="755"/>
      <c r="U58" s="755"/>
      <c r="V58" s="755"/>
      <c r="W58" s="755"/>
      <c r="X58" s="755"/>
    </row>
    <row r="59" spans="3:24" s="163" customFormat="1" ht="15">
      <c r="C59" s="170"/>
      <c r="D59" s="170"/>
      <c r="E59" s="169"/>
      <c r="S59" s="755"/>
      <c r="T59" s="755"/>
      <c r="U59" s="755"/>
      <c r="V59" s="755"/>
      <c r="W59" s="755"/>
      <c r="X59" s="755"/>
    </row>
    <row r="60" spans="3:24" s="163" customFormat="1" ht="15">
      <c r="C60" s="170"/>
      <c r="D60" s="170"/>
      <c r="E60" s="169"/>
      <c r="S60" s="755"/>
      <c r="T60" s="755"/>
      <c r="U60" s="755"/>
      <c r="V60" s="755"/>
      <c r="W60" s="755"/>
      <c r="X60" s="755"/>
    </row>
    <row r="61" spans="3:24" s="163" customFormat="1" ht="15">
      <c r="C61" s="170"/>
      <c r="D61" s="170"/>
      <c r="E61" s="169"/>
      <c r="S61" s="755"/>
      <c r="T61" s="755"/>
      <c r="U61" s="755"/>
      <c r="V61" s="755"/>
      <c r="W61" s="755"/>
      <c r="X61" s="755"/>
    </row>
    <row r="62" spans="3:24" s="163" customFormat="1" ht="15">
      <c r="C62" s="170"/>
      <c r="D62" s="170"/>
      <c r="E62" s="169"/>
      <c r="S62" s="755"/>
      <c r="T62" s="755"/>
      <c r="U62" s="755"/>
      <c r="V62" s="755"/>
      <c r="W62" s="755"/>
      <c r="X62" s="755"/>
    </row>
    <row r="63" spans="3:24" s="163" customFormat="1" ht="15">
      <c r="C63" s="170"/>
      <c r="D63" s="170"/>
      <c r="E63" s="169"/>
      <c r="S63" s="755"/>
      <c r="T63" s="755"/>
      <c r="U63" s="755"/>
      <c r="V63" s="755"/>
      <c r="W63" s="755"/>
      <c r="X63" s="755"/>
    </row>
    <row r="64" spans="3:24" s="163" customFormat="1" ht="15">
      <c r="C64" s="170"/>
      <c r="D64" s="170"/>
      <c r="E64" s="169"/>
      <c r="S64" s="755"/>
      <c r="T64" s="755"/>
      <c r="U64" s="755"/>
      <c r="V64" s="755"/>
      <c r="W64" s="755"/>
      <c r="X64" s="755"/>
    </row>
    <row r="65" spans="3:24" s="163" customFormat="1" ht="15">
      <c r="C65" s="170"/>
      <c r="D65" s="170"/>
      <c r="E65" s="169"/>
      <c r="S65" s="755"/>
      <c r="T65" s="755"/>
      <c r="U65" s="755"/>
      <c r="V65" s="755"/>
      <c r="W65" s="755"/>
      <c r="X65" s="755"/>
    </row>
    <row r="66" spans="3:24" s="163" customFormat="1" ht="15">
      <c r="C66" s="170"/>
      <c r="D66" s="170"/>
      <c r="E66" s="169"/>
      <c r="S66" s="755"/>
      <c r="T66" s="755"/>
      <c r="U66" s="755"/>
      <c r="V66" s="755"/>
      <c r="W66" s="755"/>
      <c r="X66" s="755"/>
    </row>
    <row r="67" spans="3:24" s="163" customFormat="1" ht="15">
      <c r="C67" s="170"/>
      <c r="D67" s="170"/>
      <c r="E67" s="169"/>
      <c r="S67" s="755"/>
      <c r="T67" s="755"/>
      <c r="U67" s="755"/>
      <c r="V67" s="755"/>
      <c r="W67" s="755"/>
      <c r="X67" s="755"/>
    </row>
    <row r="68" spans="3:24" s="163" customFormat="1" ht="15">
      <c r="C68" s="170"/>
      <c r="D68" s="170"/>
      <c r="E68" s="169"/>
      <c r="S68" s="755"/>
      <c r="T68" s="755"/>
      <c r="U68" s="755"/>
      <c r="V68" s="755"/>
      <c r="W68" s="755"/>
      <c r="X68" s="755"/>
    </row>
    <row r="69" spans="3:24" s="163" customFormat="1" ht="15">
      <c r="C69" s="170"/>
      <c r="D69" s="170"/>
      <c r="E69" s="169"/>
      <c r="S69" s="755"/>
      <c r="T69" s="755"/>
      <c r="U69" s="755"/>
      <c r="V69" s="755"/>
      <c r="W69" s="755"/>
      <c r="X69" s="755"/>
    </row>
    <row r="70" spans="3:24" s="163" customFormat="1" ht="15">
      <c r="C70" s="170"/>
      <c r="D70" s="170"/>
      <c r="E70" s="169"/>
      <c r="S70" s="755"/>
      <c r="T70" s="755"/>
      <c r="U70" s="755"/>
      <c r="V70" s="755"/>
      <c r="W70" s="755"/>
      <c r="X70" s="755"/>
    </row>
    <row r="71" spans="3:24" s="163" customFormat="1" ht="15">
      <c r="C71" s="170"/>
      <c r="D71" s="170"/>
      <c r="E71" s="169"/>
      <c r="S71" s="755"/>
      <c r="T71" s="755"/>
      <c r="U71" s="755"/>
      <c r="V71" s="755"/>
      <c r="W71" s="755"/>
      <c r="X71" s="755"/>
    </row>
    <row r="72" spans="3:24" s="163" customFormat="1" ht="15">
      <c r="C72" s="170"/>
      <c r="D72" s="170"/>
      <c r="E72" s="169"/>
      <c r="S72" s="755"/>
      <c r="T72" s="755"/>
      <c r="U72" s="755"/>
      <c r="V72" s="755"/>
      <c r="W72" s="755"/>
      <c r="X72" s="755"/>
    </row>
    <row r="73" spans="3:24" s="163" customFormat="1" ht="15">
      <c r="C73" s="170"/>
      <c r="D73" s="170"/>
      <c r="E73" s="169"/>
      <c r="S73" s="755"/>
      <c r="T73" s="755"/>
      <c r="U73" s="755"/>
      <c r="V73" s="755"/>
      <c r="W73" s="755"/>
      <c r="X73" s="755"/>
    </row>
    <row r="74" spans="3:24" s="163" customFormat="1" ht="15">
      <c r="C74" s="170"/>
      <c r="D74" s="170"/>
      <c r="E74" s="169"/>
      <c r="S74" s="755"/>
      <c r="T74" s="755"/>
      <c r="U74" s="755"/>
      <c r="V74" s="755"/>
      <c r="W74" s="755"/>
      <c r="X74" s="755"/>
    </row>
    <row r="75" spans="3:24" s="163" customFormat="1" ht="15">
      <c r="C75" s="170"/>
      <c r="D75" s="170"/>
      <c r="E75" s="169"/>
      <c r="S75" s="755"/>
      <c r="T75" s="755"/>
      <c r="U75" s="755"/>
      <c r="V75" s="755"/>
      <c r="W75" s="755"/>
      <c r="X75" s="755"/>
    </row>
    <row r="76" spans="3:24" s="163" customFormat="1" ht="15">
      <c r="C76" s="170"/>
      <c r="D76" s="170"/>
      <c r="E76" s="169"/>
      <c r="S76" s="755"/>
      <c r="T76" s="755"/>
      <c r="U76" s="755"/>
      <c r="V76" s="755"/>
      <c r="W76" s="755"/>
      <c r="X76" s="755"/>
    </row>
    <row r="77" spans="3:24" s="163" customFormat="1" ht="15">
      <c r="C77" s="170"/>
      <c r="D77" s="170"/>
      <c r="E77" s="169"/>
      <c r="S77" s="755"/>
      <c r="T77" s="755"/>
      <c r="U77" s="755"/>
      <c r="V77" s="755"/>
      <c r="W77" s="755"/>
      <c r="X77" s="755"/>
    </row>
    <row r="78" spans="3:24" s="163" customFormat="1" ht="15">
      <c r="C78" s="170"/>
      <c r="D78" s="170"/>
      <c r="E78" s="169"/>
      <c r="S78" s="755"/>
      <c r="T78" s="755"/>
      <c r="U78" s="755"/>
      <c r="V78" s="755"/>
      <c r="W78" s="755"/>
      <c r="X78" s="755"/>
    </row>
    <row r="79" spans="3:24" s="163" customFormat="1" ht="15">
      <c r="C79" s="170"/>
      <c r="D79" s="170"/>
      <c r="E79" s="169"/>
      <c r="S79" s="755"/>
      <c r="T79" s="755"/>
      <c r="U79" s="755"/>
      <c r="V79" s="755"/>
      <c r="W79" s="755"/>
      <c r="X79" s="755"/>
    </row>
    <row r="80" spans="3:24" s="163" customFormat="1" ht="15">
      <c r="C80" s="170"/>
      <c r="D80" s="170"/>
      <c r="E80" s="169"/>
      <c r="S80" s="755"/>
      <c r="T80" s="755"/>
      <c r="U80" s="755"/>
      <c r="V80" s="755"/>
      <c r="W80" s="755"/>
      <c r="X80" s="755"/>
    </row>
    <row r="81" spans="3:24" s="163" customFormat="1" ht="15">
      <c r="C81" s="170"/>
      <c r="D81" s="170"/>
      <c r="E81" s="169"/>
      <c r="S81" s="755"/>
      <c r="T81" s="755"/>
      <c r="U81" s="755"/>
      <c r="V81" s="755"/>
      <c r="W81" s="755"/>
      <c r="X81" s="755"/>
    </row>
    <row r="82" spans="3:24" s="163" customFormat="1" ht="15">
      <c r="C82" s="170"/>
      <c r="D82" s="170"/>
      <c r="E82" s="169"/>
      <c r="S82" s="755"/>
      <c r="T82" s="755"/>
      <c r="U82" s="755"/>
      <c r="V82" s="755"/>
      <c r="W82" s="755"/>
      <c r="X82" s="755"/>
    </row>
    <row r="83" spans="3:24" s="163" customFormat="1" ht="15">
      <c r="C83" s="170"/>
      <c r="D83" s="170"/>
      <c r="E83" s="169"/>
      <c r="S83" s="755"/>
      <c r="T83" s="755"/>
      <c r="U83" s="755"/>
      <c r="V83" s="755"/>
      <c r="W83" s="755"/>
      <c r="X83" s="755"/>
    </row>
    <row r="84" spans="3:24" s="163" customFormat="1" ht="15">
      <c r="C84" s="170"/>
      <c r="D84" s="170"/>
      <c r="E84" s="169"/>
      <c r="S84" s="755"/>
      <c r="T84" s="755"/>
      <c r="U84" s="755"/>
      <c r="V84" s="755"/>
      <c r="W84" s="755"/>
      <c r="X84" s="755"/>
    </row>
    <row r="85" spans="3:24" s="163" customFormat="1" ht="15">
      <c r="C85" s="170"/>
      <c r="D85" s="170"/>
      <c r="E85" s="169"/>
      <c r="S85" s="755"/>
      <c r="T85" s="755"/>
      <c r="U85" s="755"/>
      <c r="V85" s="755"/>
      <c r="W85" s="755"/>
      <c r="X85" s="755"/>
    </row>
    <row r="86" spans="3:24" s="163" customFormat="1" ht="15">
      <c r="C86" s="170"/>
      <c r="D86" s="170"/>
      <c r="E86" s="169"/>
      <c r="S86" s="755"/>
      <c r="T86" s="755"/>
      <c r="U86" s="755"/>
      <c r="V86" s="755"/>
      <c r="W86" s="755"/>
      <c r="X86" s="755"/>
    </row>
    <row r="87" spans="3:24" s="163" customFormat="1" ht="15">
      <c r="C87" s="170"/>
      <c r="D87" s="170"/>
      <c r="E87" s="169"/>
      <c r="S87" s="755"/>
      <c r="T87" s="755"/>
      <c r="U87" s="755"/>
      <c r="V87" s="755"/>
      <c r="W87" s="755"/>
      <c r="X87" s="755"/>
    </row>
    <row r="88" spans="3:24" s="163" customFormat="1" ht="15">
      <c r="C88" s="170"/>
      <c r="D88" s="170"/>
      <c r="E88" s="169"/>
      <c r="S88" s="755"/>
      <c r="T88" s="755"/>
      <c r="U88" s="755"/>
      <c r="V88" s="755"/>
      <c r="W88" s="755"/>
      <c r="X88" s="755"/>
    </row>
    <row r="89" spans="3:24" s="163" customFormat="1" ht="15">
      <c r="C89" s="170"/>
      <c r="D89" s="170"/>
      <c r="E89" s="169"/>
      <c r="S89" s="755"/>
      <c r="T89" s="755"/>
      <c r="U89" s="755"/>
      <c r="V89" s="755"/>
      <c r="W89" s="755"/>
      <c r="X89" s="755"/>
    </row>
    <row r="90" spans="3:24" s="163" customFormat="1" ht="15">
      <c r="C90" s="170"/>
      <c r="D90" s="170"/>
      <c r="E90" s="169"/>
      <c r="S90" s="755"/>
      <c r="T90" s="755"/>
      <c r="U90" s="755"/>
      <c r="V90" s="755"/>
      <c r="W90" s="755"/>
      <c r="X90" s="755"/>
    </row>
    <row r="91" spans="3:41" s="163" customFormat="1" ht="15">
      <c r="C91" s="170"/>
      <c r="D91" s="170"/>
      <c r="E91" s="169"/>
      <c r="S91" s="755"/>
      <c r="T91" s="755"/>
      <c r="U91" s="755"/>
      <c r="V91" s="755"/>
      <c r="W91" s="755"/>
      <c r="X91" s="755"/>
      <c r="AL91" s="165"/>
      <c r="AM91" s="165"/>
      <c r="AN91" s="165"/>
      <c r="AO91" s="165"/>
    </row>
    <row r="92" spans="3:37" s="163" customFormat="1" ht="24" customHeight="1">
      <c r="C92" s="170"/>
      <c r="D92" s="170"/>
      <c r="E92" s="169"/>
      <c r="M92" s="165"/>
      <c r="N92" s="165"/>
      <c r="O92" s="165"/>
      <c r="P92" s="165"/>
      <c r="Q92" s="165"/>
      <c r="R92" s="165"/>
      <c r="S92" s="756"/>
      <c r="T92" s="756"/>
      <c r="U92" s="756"/>
      <c r="V92" s="756"/>
      <c r="W92" s="756"/>
      <c r="X92" s="756"/>
      <c r="Y92" s="165"/>
      <c r="Z92" s="165"/>
      <c r="AA92" s="165"/>
      <c r="AB92" s="165"/>
      <c r="AC92" s="165"/>
      <c r="AD92" s="165"/>
      <c r="AE92" s="165"/>
      <c r="AF92" s="165"/>
      <c r="AG92" s="165"/>
      <c r="AH92" s="165"/>
      <c r="AI92" s="165"/>
      <c r="AJ92" s="165"/>
      <c r="AK92" s="165"/>
    </row>
    <row r="93" spans="3:41" s="165" customFormat="1" ht="24" customHeight="1">
      <c r="C93" s="170"/>
      <c r="D93" s="170"/>
      <c r="E93" s="171"/>
      <c r="M93" s="163"/>
      <c r="N93" s="163"/>
      <c r="O93" s="163"/>
      <c r="P93" s="163"/>
      <c r="Q93" s="163"/>
      <c r="R93" s="163"/>
      <c r="S93" s="755"/>
      <c r="T93" s="755"/>
      <c r="U93" s="755"/>
      <c r="V93" s="755"/>
      <c r="W93" s="755"/>
      <c r="X93" s="755"/>
      <c r="Y93" s="163"/>
      <c r="Z93" s="163"/>
      <c r="AA93" s="163"/>
      <c r="AB93" s="163"/>
      <c r="AC93" s="163"/>
      <c r="AD93" s="163"/>
      <c r="AE93" s="163"/>
      <c r="AF93" s="163"/>
      <c r="AG93" s="163"/>
      <c r="AH93" s="163"/>
      <c r="AI93" s="163"/>
      <c r="AJ93" s="163"/>
      <c r="AK93" s="163"/>
      <c r="AL93" s="163"/>
      <c r="AM93" s="163"/>
      <c r="AN93" s="163"/>
      <c r="AO93" s="163"/>
    </row>
    <row r="94" spans="3:24" s="163" customFormat="1" ht="84" customHeight="1">
      <c r="C94" s="170"/>
      <c r="D94" s="170"/>
      <c r="E94" s="169"/>
      <c r="S94" s="755"/>
      <c r="T94" s="755"/>
      <c r="U94" s="755"/>
      <c r="V94" s="755"/>
      <c r="W94" s="755"/>
      <c r="X94" s="755"/>
    </row>
    <row r="95" spans="3:24" s="163" customFormat="1" ht="15">
      <c r="C95" s="170"/>
      <c r="D95" s="170"/>
      <c r="E95" s="169"/>
      <c r="S95" s="755"/>
      <c r="T95" s="755"/>
      <c r="U95" s="755"/>
      <c r="V95" s="755"/>
      <c r="W95" s="755"/>
      <c r="X95" s="755"/>
    </row>
    <row r="96" spans="3:24" s="163" customFormat="1" ht="15">
      <c r="C96" s="170"/>
      <c r="D96" s="170"/>
      <c r="E96" s="169"/>
      <c r="S96" s="755"/>
      <c r="T96" s="755"/>
      <c r="U96" s="755"/>
      <c r="V96" s="755"/>
      <c r="W96" s="755"/>
      <c r="X96" s="755"/>
    </row>
    <row r="97" spans="3:24" s="163" customFormat="1" ht="15">
      <c r="C97" s="170"/>
      <c r="D97" s="170"/>
      <c r="E97" s="169"/>
      <c r="S97" s="755"/>
      <c r="T97" s="755"/>
      <c r="U97" s="755"/>
      <c r="V97" s="755"/>
      <c r="W97" s="755"/>
      <c r="X97" s="755"/>
    </row>
    <row r="98" spans="3:24" s="163" customFormat="1" ht="15">
      <c r="C98" s="170"/>
      <c r="D98" s="170"/>
      <c r="E98" s="169"/>
      <c r="S98" s="755"/>
      <c r="T98" s="755"/>
      <c r="U98" s="755"/>
      <c r="V98" s="755"/>
      <c r="W98" s="755"/>
      <c r="X98" s="755"/>
    </row>
    <row r="99" spans="3:24" s="163" customFormat="1" ht="15">
      <c r="C99" s="170"/>
      <c r="D99" s="170"/>
      <c r="E99" s="169"/>
      <c r="S99" s="755"/>
      <c r="T99" s="755"/>
      <c r="U99" s="755"/>
      <c r="V99" s="755"/>
      <c r="W99" s="755"/>
      <c r="X99" s="755"/>
    </row>
    <row r="100" spans="3:24" s="163" customFormat="1" ht="15">
      <c r="C100" s="170"/>
      <c r="D100" s="170"/>
      <c r="E100" s="169"/>
      <c r="S100" s="755"/>
      <c r="T100" s="755"/>
      <c r="U100" s="755"/>
      <c r="V100" s="755"/>
      <c r="W100" s="755"/>
      <c r="X100" s="755"/>
    </row>
    <row r="101" spans="3:24" s="163" customFormat="1" ht="15">
      <c r="C101" s="170"/>
      <c r="D101" s="170"/>
      <c r="E101" s="169"/>
      <c r="S101" s="755"/>
      <c r="T101" s="755"/>
      <c r="U101" s="755"/>
      <c r="V101" s="755"/>
      <c r="W101" s="755"/>
      <c r="X101" s="755"/>
    </row>
    <row r="102" spans="3:24" s="163" customFormat="1" ht="15">
      <c r="C102" s="170"/>
      <c r="D102" s="170"/>
      <c r="E102" s="169"/>
      <c r="S102" s="755"/>
      <c r="T102" s="755"/>
      <c r="U102" s="755"/>
      <c r="V102" s="755"/>
      <c r="W102" s="755"/>
      <c r="X102" s="755"/>
    </row>
    <row r="103" spans="3:24" s="163" customFormat="1" ht="15">
      <c r="C103" s="170"/>
      <c r="D103" s="170"/>
      <c r="E103" s="169"/>
      <c r="S103" s="755"/>
      <c r="T103" s="755"/>
      <c r="U103" s="755"/>
      <c r="V103" s="755"/>
      <c r="W103" s="755"/>
      <c r="X103" s="755"/>
    </row>
    <row r="104" spans="3:24" s="163" customFormat="1" ht="15">
      <c r="C104" s="170"/>
      <c r="D104" s="170"/>
      <c r="E104" s="169"/>
      <c r="S104" s="755"/>
      <c r="T104" s="755"/>
      <c r="U104" s="755"/>
      <c r="V104" s="755"/>
      <c r="W104" s="755"/>
      <c r="X104" s="755"/>
    </row>
    <row r="105" spans="3:24" s="163" customFormat="1" ht="15">
      <c r="C105" s="170"/>
      <c r="D105" s="170"/>
      <c r="E105" s="169"/>
      <c r="S105" s="755"/>
      <c r="T105" s="755"/>
      <c r="U105" s="755"/>
      <c r="V105" s="755"/>
      <c r="W105" s="755"/>
      <c r="X105" s="755"/>
    </row>
    <row r="106" spans="3:24" s="163" customFormat="1" ht="15">
      <c r="C106" s="170"/>
      <c r="D106" s="170"/>
      <c r="E106" s="169"/>
      <c r="S106" s="755"/>
      <c r="T106" s="755"/>
      <c r="U106" s="755"/>
      <c r="V106" s="755"/>
      <c r="W106" s="755"/>
      <c r="X106" s="755"/>
    </row>
    <row r="107" spans="3:24" s="163" customFormat="1" ht="15">
      <c r="C107" s="170"/>
      <c r="D107" s="170"/>
      <c r="E107" s="169"/>
      <c r="S107" s="755"/>
      <c r="T107" s="755"/>
      <c r="U107" s="755"/>
      <c r="V107" s="755"/>
      <c r="W107" s="755"/>
      <c r="X107" s="755"/>
    </row>
    <row r="108" spans="5:24" s="163" customFormat="1" ht="15">
      <c r="E108" s="169"/>
      <c r="S108" s="755"/>
      <c r="T108" s="755"/>
      <c r="U108" s="755"/>
      <c r="V108" s="755"/>
      <c r="W108" s="755"/>
      <c r="X108" s="755"/>
    </row>
    <row r="109" spans="5:24" s="163" customFormat="1" ht="15">
      <c r="E109" s="169"/>
      <c r="S109" s="755"/>
      <c r="T109" s="755"/>
      <c r="U109" s="755"/>
      <c r="V109" s="755"/>
      <c r="W109" s="755"/>
      <c r="X109" s="755"/>
    </row>
    <row r="110" spans="5:24" s="163" customFormat="1" ht="15">
      <c r="E110" s="169"/>
      <c r="S110" s="755"/>
      <c r="T110" s="755"/>
      <c r="U110" s="755"/>
      <c r="V110" s="755"/>
      <c r="W110" s="755"/>
      <c r="X110" s="755"/>
    </row>
    <row r="111" spans="5:24" s="163" customFormat="1" ht="15">
      <c r="E111" s="169"/>
      <c r="S111" s="755"/>
      <c r="T111" s="755"/>
      <c r="U111" s="755"/>
      <c r="V111" s="755"/>
      <c r="W111" s="755"/>
      <c r="X111" s="755"/>
    </row>
    <row r="112" spans="5:24" s="163" customFormat="1" ht="15">
      <c r="E112" s="169"/>
      <c r="S112" s="755"/>
      <c r="T112" s="755"/>
      <c r="U112" s="755"/>
      <c r="V112" s="755"/>
      <c r="W112" s="755"/>
      <c r="X112" s="755"/>
    </row>
    <row r="113" spans="5:24" s="163" customFormat="1" ht="15">
      <c r="E113" s="169"/>
      <c r="S113" s="755"/>
      <c r="T113" s="755"/>
      <c r="U113" s="755"/>
      <c r="V113" s="755"/>
      <c r="W113" s="755"/>
      <c r="X113" s="755"/>
    </row>
    <row r="114" spans="2:24" s="163" customFormat="1" ht="15">
      <c r="B114" s="172"/>
      <c r="E114" s="169"/>
      <c r="S114" s="755"/>
      <c r="T114" s="755"/>
      <c r="U114" s="755"/>
      <c r="V114" s="755"/>
      <c r="W114" s="755"/>
      <c r="X114" s="755"/>
    </row>
    <row r="115" spans="5:24" s="163" customFormat="1" ht="15">
      <c r="E115" s="169"/>
      <c r="S115" s="755"/>
      <c r="T115" s="755"/>
      <c r="U115" s="755"/>
      <c r="V115" s="755"/>
      <c r="W115" s="755"/>
      <c r="X115" s="755"/>
    </row>
    <row r="116" spans="5:24" s="163" customFormat="1" ht="15">
      <c r="E116" s="169"/>
      <c r="S116" s="755"/>
      <c r="T116" s="755"/>
      <c r="U116" s="755"/>
      <c r="V116" s="755"/>
      <c r="W116" s="755"/>
      <c r="X116" s="755"/>
    </row>
    <row r="117" spans="5:24" s="163" customFormat="1" ht="15">
      <c r="E117" s="169"/>
      <c r="S117" s="755"/>
      <c r="T117" s="755"/>
      <c r="U117" s="755"/>
      <c r="V117" s="755"/>
      <c r="W117" s="755"/>
      <c r="X117" s="755"/>
    </row>
    <row r="118" spans="5:24" s="163" customFormat="1" ht="15">
      <c r="E118" s="169"/>
      <c r="S118" s="755"/>
      <c r="T118" s="755"/>
      <c r="U118" s="755"/>
      <c r="V118" s="755"/>
      <c r="W118" s="755"/>
      <c r="X118" s="755"/>
    </row>
    <row r="119" spans="5:24" s="163" customFormat="1" ht="15">
      <c r="E119" s="169"/>
      <c r="S119" s="755"/>
      <c r="T119" s="755"/>
      <c r="U119" s="755"/>
      <c r="V119" s="755"/>
      <c r="W119" s="755"/>
      <c r="X119" s="755"/>
    </row>
    <row r="120" spans="5:24" s="163" customFormat="1" ht="15">
      <c r="E120" s="169"/>
      <c r="S120" s="755"/>
      <c r="T120" s="755"/>
      <c r="U120" s="755"/>
      <c r="V120" s="755"/>
      <c r="W120" s="755"/>
      <c r="X120" s="755"/>
    </row>
    <row r="121" spans="5:24" s="163" customFormat="1" ht="15">
      <c r="E121" s="169"/>
      <c r="S121" s="755"/>
      <c r="T121" s="755"/>
      <c r="U121" s="755"/>
      <c r="V121" s="755"/>
      <c r="W121" s="755"/>
      <c r="X121" s="755"/>
    </row>
    <row r="122" spans="5:24" s="163" customFormat="1" ht="15">
      <c r="E122" s="169"/>
      <c r="S122" s="755"/>
      <c r="T122" s="755"/>
      <c r="U122" s="755"/>
      <c r="V122" s="755"/>
      <c r="W122" s="755"/>
      <c r="X122" s="755"/>
    </row>
    <row r="123" spans="5:24" s="163" customFormat="1" ht="15">
      <c r="E123" s="169"/>
      <c r="S123" s="755"/>
      <c r="T123" s="755"/>
      <c r="U123" s="755"/>
      <c r="V123" s="755"/>
      <c r="W123" s="755"/>
      <c r="X123" s="755"/>
    </row>
    <row r="124" spans="5:24" s="163" customFormat="1" ht="15">
      <c r="E124" s="169"/>
      <c r="S124" s="755"/>
      <c r="T124" s="755"/>
      <c r="U124" s="755"/>
      <c r="V124" s="755"/>
      <c r="W124" s="755"/>
      <c r="X124" s="755"/>
    </row>
    <row r="125" spans="5:24" s="163" customFormat="1" ht="15">
      <c r="E125" s="169"/>
      <c r="S125" s="755"/>
      <c r="T125" s="755"/>
      <c r="U125" s="755"/>
      <c r="V125" s="755"/>
      <c r="W125" s="755"/>
      <c r="X125" s="755"/>
    </row>
    <row r="126" spans="5:24" s="163" customFormat="1" ht="15">
      <c r="E126" s="169"/>
      <c r="S126" s="755"/>
      <c r="T126" s="755"/>
      <c r="U126" s="755"/>
      <c r="V126" s="755"/>
      <c r="W126" s="755"/>
      <c r="X126" s="755"/>
    </row>
    <row r="127" spans="5:24" s="163" customFormat="1" ht="15">
      <c r="E127" s="169"/>
      <c r="S127" s="755"/>
      <c r="T127" s="755"/>
      <c r="U127" s="755"/>
      <c r="V127" s="755"/>
      <c r="W127" s="755"/>
      <c r="X127" s="755"/>
    </row>
    <row r="128" spans="5:24" s="163" customFormat="1" ht="15">
      <c r="E128" s="169"/>
      <c r="S128" s="755"/>
      <c r="T128" s="755"/>
      <c r="U128" s="755"/>
      <c r="V128" s="755"/>
      <c r="W128" s="755"/>
      <c r="X128" s="755"/>
    </row>
    <row r="129" spans="5:24" s="163" customFormat="1" ht="15">
      <c r="E129" s="169"/>
      <c r="S129" s="755"/>
      <c r="T129" s="755"/>
      <c r="U129" s="755"/>
      <c r="V129" s="755"/>
      <c r="W129" s="755"/>
      <c r="X129" s="755"/>
    </row>
    <row r="130" spans="5:24" s="163" customFormat="1" ht="15">
      <c r="E130" s="169"/>
      <c r="S130" s="755"/>
      <c r="T130" s="755"/>
      <c r="U130" s="755"/>
      <c r="V130" s="755"/>
      <c r="W130" s="755"/>
      <c r="X130" s="755"/>
    </row>
    <row r="131" spans="5:24" s="163" customFormat="1" ht="15">
      <c r="E131" s="169"/>
      <c r="S131" s="755"/>
      <c r="T131" s="755"/>
      <c r="U131" s="755"/>
      <c r="V131" s="755"/>
      <c r="W131" s="755"/>
      <c r="X131" s="755"/>
    </row>
    <row r="132" spans="5:24" s="163" customFormat="1" ht="15">
      <c r="E132" s="169"/>
      <c r="S132" s="755"/>
      <c r="T132" s="755"/>
      <c r="U132" s="755"/>
      <c r="V132" s="755"/>
      <c r="W132" s="755"/>
      <c r="X132" s="755"/>
    </row>
    <row r="133" spans="5:24" s="163" customFormat="1" ht="15">
      <c r="E133" s="169"/>
      <c r="S133" s="755"/>
      <c r="T133" s="755"/>
      <c r="U133" s="755"/>
      <c r="V133" s="755"/>
      <c r="W133" s="755"/>
      <c r="X133" s="755"/>
    </row>
    <row r="134" spans="5:24" s="163" customFormat="1" ht="15">
      <c r="E134" s="169"/>
      <c r="S134" s="755"/>
      <c r="T134" s="755"/>
      <c r="U134" s="755"/>
      <c r="V134" s="755"/>
      <c r="W134" s="755"/>
      <c r="X134" s="755"/>
    </row>
    <row r="135" spans="5:24" s="163" customFormat="1" ht="15">
      <c r="E135" s="169"/>
      <c r="S135" s="755"/>
      <c r="T135" s="755"/>
      <c r="U135" s="755"/>
      <c r="V135" s="755"/>
      <c r="W135" s="755"/>
      <c r="X135" s="755"/>
    </row>
    <row r="136" spans="5:24" s="163" customFormat="1" ht="15">
      <c r="E136" s="169"/>
      <c r="S136" s="755"/>
      <c r="T136" s="755"/>
      <c r="U136" s="755"/>
      <c r="V136" s="755"/>
      <c r="W136" s="755"/>
      <c r="X136" s="755"/>
    </row>
    <row r="137" spans="5:24" s="163" customFormat="1" ht="15">
      <c r="E137" s="169"/>
      <c r="S137" s="755"/>
      <c r="T137" s="755"/>
      <c r="U137" s="755"/>
      <c r="V137" s="755"/>
      <c r="W137" s="755"/>
      <c r="X137" s="755"/>
    </row>
    <row r="138" spans="5:24" s="163" customFormat="1" ht="15">
      <c r="E138" s="169"/>
      <c r="S138" s="755"/>
      <c r="T138" s="755"/>
      <c r="U138" s="755"/>
      <c r="V138" s="755"/>
      <c r="W138" s="755"/>
      <c r="X138" s="755"/>
    </row>
    <row r="139" spans="5:24" s="163" customFormat="1" ht="15">
      <c r="E139" s="169"/>
      <c r="S139" s="755"/>
      <c r="T139" s="755"/>
      <c r="U139" s="755"/>
      <c r="V139" s="755"/>
      <c r="W139" s="755"/>
      <c r="X139" s="755"/>
    </row>
    <row r="140" spans="5:24" s="163" customFormat="1" ht="15">
      <c r="E140" s="169"/>
      <c r="S140" s="755"/>
      <c r="T140" s="755"/>
      <c r="U140" s="755"/>
      <c r="V140" s="755"/>
      <c r="W140" s="755"/>
      <c r="X140" s="755"/>
    </row>
    <row r="141" spans="5:24" s="163" customFormat="1" ht="15">
      <c r="E141" s="169"/>
      <c r="S141" s="755"/>
      <c r="T141" s="755"/>
      <c r="U141" s="755"/>
      <c r="V141" s="755"/>
      <c r="W141" s="755"/>
      <c r="X141" s="755"/>
    </row>
    <row r="142" spans="5:24" s="163" customFormat="1" ht="15">
      <c r="E142" s="169"/>
      <c r="S142" s="755"/>
      <c r="T142" s="755"/>
      <c r="U142" s="755"/>
      <c r="V142" s="755"/>
      <c r="W142" s="755"/>
      <c r="X142" s="755"/>
    </row>
    <row r="143" spans="5:24" s="163" customFormat="1" ht="15">
      <c r="E143" s="169"/>
      <c r="S143" s="755"/>
      <c r="T143" s="755"/>
      <c r="U143" s="755"/>
      <c r="V143" s="755"/>
      <c r="W143" s="755"/>
      <c r="X143" s="755"/>
    </row>
    <row r="144" spans="5:24" s="163" customFormat="1" ht="15">
      <c r="E144" s="169"/>
      <c r="S144" s="755"/>
      <c r="T144" s="755"/>
      <c r="U144" s="755"/>
      <c r="V144" s="755"/>
      <c r="W144" s="755"/>
      <c r="X144" s="755"/>
    </row>
    <row r="145" spans="5:24" s="163" customFormat="1" ht="15">
      <c r="E145" s="169"/>
      <c r="S145" s="755"/>
      <c r="T145" s="755"/>
      <c r="U145" s="755"/>
      <c r="V145" s="755"/>
      <c r="W145" s="755"/>
      <c r="X145" s="755"/>
    </row>
    <row r="146" spans="5:24" s="163" customFormat="1" ht="15">
      <c r="E146" s="169"/>
      <c r="S146" s="755"/>
      <c r="T146" s="755"/>
      <c r="U146" s="755"/>
      <c r="V146" s="755"/>
      <c r="W146" s="755"/>
      <c r="X146" s="755"/>
    </row>
    <row r="147" spans="5:24" s="163" customFormat="1" ht="15">
      <c r="E147" s="169"/>
      <c r="S147" s="755"/>
      <c r="T147" s="755"/>
      <c r="U147" s="755"/>
      <c r="V147" s="755"/>
      <c r="W147" s="755"/>
      <c r="X147" s="755"/>
    </row>
    <row r="148" spans="5:24" s="163" customFormat="1" ht="15">
      <c r="E148" s="169"/>
      <c r="S148" s="755"/>
      <c r="T148" s="755"/>
      <c r="U148" s="755"/>
      <c r="V148" s="755"/>
      <c r="W148" s="755"/>
      <c r="X148" s="755"/>
    </row>
    <row r="149" spans="5:24" s="163" customFormat="1" ht="15">
      <c r="E149" s="169"/>
      <c r="S149" s="755"/>
      <c r="T149" s="755"/>
      <c r="U149" s="755"/>
      <c r="V149" s="755"/>
      <c r="W149" s="755"/>
      <c r="X149" s="755"/>
    </row>
    <row r="150" spans="5:24" s="163" customFormat="1" ht="15">
      <c r="E150" s="169"/>
      <c r="S150" s="755"/>
      <c r="T150" s="755"/>
      <c r="U150" s="755"/>
      <c r="V150" s="755"/>
      <c r="W150" s="755"/>
      <c r="X150" s="755"/>
    </row>
    <row r="151" spans="5:24" s="163" customFormat="1" ht="15">
      <c r="E151" s="169"/>
      <c r="S151" s="755"/>
      <c r="T151" s="755"/>
      <c r="U151" s="755"/>
      <c r="V151" s="755"/>
      <c r="W151" s="755"/>
      <c r="X151" s="755"/>
    </row>
    <row r="152" spans="5:24" s="163" customFormat="1" ht="15">
      <c r="E152" s="169"/>
      <c r="S152" s="755"/>
      <c r="T152" s="755"/>
      <c r="U152" s="755"/>
      <c r="V152" s="755"/>
      <c r="W152" s="755"/>
      <c r="X152" s="755"/>
    </row>
    <row r="153" spans="5:24" s="163" customFormat="1" ht="15">
      <c r="E153" s="169"/>
      <c r="S153" s="755"/>
      <c r="T153" s="755"/>
      <c r="U153" s="755"/>
      <c r="V153" s="755"/>
      <c r="W153" s="755"/>
      <c r="X153" s="755"/>
    </row>
    <row r="154" spans="5:24" s="163" customFormat="1" ht="15">
      <c r="E154" s="169"/>
      <c r="S154" s="755"/>
      <c r="T154" s="755"/>
      <c r="U154" s="755"/>
      <c r="V154" s="755"/>
      <c r="W154" s="755"/>
      <c r="X154" s="755"/>
    </row>
    <row r="155" spans="5:24" s="163" customFormat="1" ht="15">
      <c r="E155" s="169"/>
      <c r="S155" s="755"/>
      <c r="T155" s="755"/>
      <c r="U155" s="755"/>
      <c r="V155" s="755"/>
      <c r="W155" s="755"/>
      <c r="X155" s="755"/>
    </row>
    <row r="156" spans="5:24" s="163" customFormat="1" ht="15">
      <c r="E156" s="169"/>
      <c r="S156" s="755"/>
      <c r="T156" s="755"/>
      <c r="U156" s="755"/>
      <c r="V156" s="755"/>
      <c r="W156" s="755"/>
      <c r="X156" s="755"/>
    </row>
    <row r="157" spans="5:24" s="163" customFormat="1" ht="15">
      <c r="E157" s="169"/>
      <c r="S157" s="755"/>
      <c r="T157" s="755"/>
      <c r="U157" s="755"/>
      <c r="V157" s="755"/>
      <c r="W157" s="755"/>
      <c r="X157" s="755"/>
    </row>
    <row r="158" spans="5:24" s="163" customFormat="1" ht="15">
      <c r="E158" s="169"/>
      <c r="S158" s="755"/>
      <c r="T158" s="755"/>
      <c r="U158" s="755"/>
      <c r="V158" s="755"/>
      <c r="W158" s="755"/>
      <c r="X158" s="755"/>
    </row>
    <row r="159" spans="5:24" s="163" customFormat="1" ht="15">
      <c r="E159" s="169"/>
      <c r="S159" s="755"/>
      <c r="T159" s="755"/>
      <c r="U159" s="755"/>
      <c r="V159" s="755"/>
      <c r="W159" s="755"/>
      <c r="X159" s="755"/>
    </row>
    <row r="160" spans="5:24" s="163" customFormat="1" ht="15">
      <c r="E160" s="169"/>
      <c r="S160" s="755"/>
      <c r="T160" s="755"/>
      <c r="U160" s="755"/>
      <c r="V160" s="755"/>
      <c r="W160" s="755"/>
      <c r="X160" s="755"/>
    </row>
    <row r="161" spans="5:24" s="163" customFormat="1" ht="15">
      <c r="E161" s="169"/>
      <c r="S161" s="755"/>
      <c r="T161" s="755"/>
      <c r="U161" s="755"/>
      <c r="V161" s="755"/>
      <c r="W161" s="755"/>
      <c r="X161" s="755"/>
    </row>
    <row r="162" spans="5:24" s="163" customFormat="1" ht="15">
      <c r="E162" s="169"/>
      <c r="S162" s="755"/>
      <c r="T162" s="755"/>
      <c r="U162" s="755"/>
      <c r="V162" s="755"/>
      <c r="W162" s="755"/>
      <c r="X162" s="755"/>
    </row>
    <row r="163" spans="5:24" s="163" customFormat="1" ht="15">
      <c r="E163" s="169"/>
      <c r="S163" s="755"/>
      <c r="T163" s="755"/>
      <c r="U163" s="755"/>
      <c r="V163" s="755"/>
      <c r="W163" s="755"/>
      <c r="X163" s="755"/>
    </row>
    <row r="164" spans="5:24" s="163" customFormat="1" ht="15">
      <c r="E164" s="169"/>
      <c r="S164" s="755"/>
      <c r="T164" s="755"/>
      <c r="U164" s="755"/>
      <c r="V164" s="755"/>
      <c r="W164" s="755"/>
      <c r="X164" s="755"/>
    </row>
    <row r="165" spans="5:24" s="163" customFormat="1" ht="15">
      <c r="E165" s="169"/>
      <c r="S165" s="755"/>
      <c r="T165" s="755"/>
      <c r="U165" s="755"/>
      <c r="V165" s="755"/>
      <c r="W165" s="755"/>
      <c r="X165" s="755"/>
    </row>
    <row r="166" spans="5:24" s="163" customFormat="1" ht="15">
      <c r="E166" s="169"/>
      <c r="S166" s="755"/>
      <c r="T166" s="755"/>
      <c r="U166" s="755"/>
      <c r="V166" s="755"/>
      <c r="W166" s="755"/>
      <c r="X166" s="755"/>
    </row>
    <row r="167" spans="5:24" s="163" customFormat="1" ht="15">
      <c r="E167" s="169"/>
      <c r="S167" s="755"/>
      <c r="T167" s="755"/>
      <c r="U167" s="755"/>
      <c r="V167" s="755"/>
      <c r="W167" s="755"/>
      <c r="X167" s="755"/>
    </row>
    <row r="168" spans="5:24" s="163" customFormat="1" ht="15">
      <c r="E168" s="169"/>
      <c r="S168" s="755"/>
      <c r="T168" s="755"/>
      <c r="U168" s="755"/>
      <c r="V168" s="755"/>
      <c r="W168" s="755"/>
      <c r="X168" s="755"/>
    </row>
    <row r="169" spans="5:24" s="163" customFormat="1" ht="15">
      <c r="E169" s="169"/>
      <c r="S169" s="755"/>
      <c r="T169" s="755"/>
      <c r="U169" s="755"/>
      <c r="V169" s="755"/>
      <c r="W169" s="755"/>
      <c r="X169" s="755"/>
    </row>
    <row r="170" spans="5:24" s="163" customFormat="1" ht="15">
      <c r="E170" s="169"/>
      <c r="S170" s="755"/>
      <c r="T170" s="755"/>
      <c r="U170" s="755"/>
      <c r="V170" s="755"/>
      <c r="W170" s="755"/>
      <c r="X170" s="755"/>
    </row>
    <row r="171" spans="5:24" s="163" customFormat="1" ht="15">
      <c r="E171" s="169"/>
      <c r="S171" s="755"/>
      <c r="T171" s="755"/>
      <c r="U171" s="755"/>
      <c r="V171" s="755"/>
      <c r="W171" s="755"/>
      <c r="X171" s="755"/>
    </row>
    <row r="172" spans="5:24" s="163" customFormat="1" ht="15">
      <c r="E172" s="169"/>
      <c r="S172" s="755"/>
      <c r="T172" s="755"/>
      <c r="U172" s="755"/>
      <c r="V172" s="755"/>
      <c r="W172" s="755"/>
      <c r="X172" s="755"/>
    </row>
    <row r="173" spans="5:24" s="163" customFormat="1" ht="15">
      <c r="E173" s="169"/>
      <c r="S173" s="755"/>
      <c r="T173" s="755"/>
      <c r="U173" s="755"/>
      <c r="V173" s="755"/>
      <c r="W173" s="755"/>
      <c r="X173" s="755"/>
    </row>
    <row r="174" spans="5:24" s="163" customFormat="1" ht="15">
      <c r="E174" s="169"/>
      <c r="S174" s="755"/>
      <c r="T174" s="755"/>
      <c r="U174" s="755"/>
      <c r="V174" s="755"/>
      <c r="W174" s="755"/>
      <c r="X174" s="755"/>
    </row>
    <row r="175" spans="5:24" s="163" customFormat="1" ht="15">
      <c r="E175" s="169"/>
      <c r="S175" s="755"/>
      <c r="T175" s="755"/>
      <c r="U175" s="755"/>
      <c r="V175" s="755"/>
      <c r="W175" s="755"/>
      <c r="X175" s="755"/>
    </row>
    <row r="176" spans="5:24" s="163" customFormat="1" ht="15">
      <c r="E176" s="169"/>
      <c r="S176" s="755"/>
      <c r="T176" s="755"/>
      <c r="U176" s="755"/>
      <c r="V176" s="755"/>
      <c r="W176" s="755"/>
      <c r="X176" s="755"/>
    </row>
    <row r="177" spans="5:24" s="163" customFormat="1" ht="15">
      <c r="E177" s="169"/>
      <c r="S177" s="755"/>
      <c r="T177" s="755"/>
      <c r="U177" s="755"/>
      <c r="V177" s="755"/>
      <c r="W177" s="755"/>
      <c r="X177" s="755"/>
    </row>
    <row r="178" spans="5:24" s="163" customFormat="1" ht="15">
      <c r="E178" s="169"/>
      <c r="S178" s="755"/>
      <c r="T178" s="755"/>
      <c r="U178" s="755"/>
      <c r="V178" s="755"/>
      <c r="W178" s="755"/>
      <c r="X178" s="755"/>
    </row>
    <row r="179" spans="5:24" s="163" customFormat="1" ht="15">
      <c r="E179" s="169"/>
      <c r="S179" s="755"/>
      <c r="T179" s="755"/>
      <c r="U179" s="755"/>
      <c r="V179" s="755"/>
      <c r="W179" s="755"/>
      <c r="X179" s="755"/>
    </row>
    <row r="180" spans="5:24" s="163" customFormat="1" ht="15">
      <c r="E180" s="169"/>
      <c r="S180" s="755"/>
      <c r="T180" s="755"/>
      <c r="U180" s="755"/>
      <c r="V180" s="755"/>
      <c r="W180" s="755"/>
      <c r="X180" s="755"/>
    </row>
    <row r="181" spans="5:24" s="163" customFormat="1" ht="15">
      <c r="E181" s="169"/>
      <c r="S181" s="755"/>
      <c r="T181" s="755"/>
      <c r="U181" s="755"/>
      <c r="V181" s="755"/>
      <c r="W181" s="755"/>
      <c r="X181" s="755"/>
    </row>
    <row r="182" spans="5:24" s="163" customFormat="1" ht="15">
      <c r="E182" s="169"/>
      <c r="S182" s="755"/>
      <c r="T182" s="755"/>
      <c r="U182" s="755"/>
      <c r="V182" s="755"/>
      <c r="W182" s="755"/>
      <c r="X182" s="755"/>
    </row>
    <row r="183" spans="5:24" s="163" customFormat="1" ht="15">
      <c r="E183" s="169"/>
      <c r="S183" s="755"/>
      <c r="T183" s="755"/>
      <c r="U183" s="755"/>
      <c r="V183" s="755"/>
      <c r="W183" s="755"/>
      <c r="X183" s="755"/>
    </row>
    <row r="184" spans="5:24" s="163" customFormat="1" ht="15">
      <c r="E184" s="169"/>
      <c r="S184" s="755"/>
      <c r="T184" s="755"/>
      <c r="U184" s="755"/>
      <c r="V184" s="755"/>
      <c r="W184" s="755"/>
      <c r="X184" s="755"/>
    </row>
    <row r="185" spans="5:24" s="163" customFormat="1" ht="15">
      <c r="E185" s="169"/>
      <c r="S185" s="755"/>
      <c r="T185" s="755"/>
      <c r="U185" s="755"/>
      <c r="V185" s="755"/>
      <c r="W185" s="755"/>
      <c r="X185" s="755"/>
    </row>
    <row r="186" spans="5:24" s="163" customFormat="1" ht="15">
      <c r="E186" s="169"/>
      <c r="S186" s="755"/>
      <c r="T186" s="755"/>
      <c r="U186" s="755"/>
      <c r="V186" s="755"/>
      <c r="W186" s="755"/>
      <c r="X186" s="755"/>
    </row>
    <row r="187" spans="5:24" s="163" customFormat="1" ht="15">
      <c r="E187" s="169"/>
      <c r="S187" s="755"/>
      <c r="T187" s="755"/>
      <c r="U187" s="755"/>
      <c r="V187" s="755"/>
      <c r="W187" s="755"/>
      <c r="X187" s="755"/>
    </row>
    <row r="188" spans="5:24" s="163" customFormat="1" ht="15">
      <c r="E188" s="169"/>
      <c r="S188" s="755"/>
      <c r="T188" s="755"/>
      <c r="U188" s="755"/>
      <c r="V188" s="755"/>
      <c r="W188" s="755"/>
      <c r="X188" s="755"/>
    </row>
    <row r="189" spans="5:24" s="163" customFormat="1" ht="15">
      <c r="E189" s="169"/>
      <c r="S189" s="755"/>
      <c r="T189" s="755"/>
      <c r="U189" s="755"/>
      <c r="V189" s="755"/>
      <c r="W189" s="755"/>
      <c r="X189" s="755"/>
    </row>
    <row r="190" spans="5:24" s="163" customFormat="1" ht="15">
      <c r="E190" s="169"/>
      <c r="S190" s="755"/>
      <c r="T190" s="755"/>
      <c r="U190" s="755"/>
      <c r="V190" s="755"/>
      <c r="W190" s="755"/>
      <c r="X190" s="755"/>
    </row>
    <row r="191" spans="5:24" s="163" customFormat="1" ht="15">
      <c r="E191" s="169"/>
      <c r="S191" s="755"/>
      <c r="T191" s="755"/>
      <c r="U191" s="755"/>
      <c r="V191" s="755"/>
      <c r="W191" s="755"/>
      <c r="X191" s="755"/>
    </row>
    <row r="192" spans="5:24" s="163" customFormat="1" ht="15">
      <c r="E192" s="169"/>
      <c r="S192" s="755"/>
      <c r="T192" s="755"/>
      <c r="U192" s="755"/>
      <c r="V192" s="755"/>
      <c r="W192" s="755"/>
      <c r="X192" s="755"/>
    </row>
    <row r="193" spans="5:24" s="163" customFormat="1" ht="15">
      <c r="E193" s="169"/>
      <c r="S193" s="755"/>
      <c r="T193" s="755"/>
      <c r="U193" s="755"/>
      <c r="V193" s="755"/>
      <c r="W193" s="755"/>
      <c r="X193" s="755"/>
    </row>
    <row r="194" spans="5:24" s="163" customFormat="1" ht="15">
      <c r="E194" s="169"/>
      <c r="S194" s="755"/>
      <c r="T194" s="755"/>
      <c r="U194" s="755"/>
      <c r="V194" s="755"/>
      <c r="W194" s="755"/>
      <c r="X194" s="755"/>
    </row>
    <row r="195" spans="5:24" s="163" customFormat="1" ht="15">
      <c r="E195" s="169"/>
      <c r="S195" s="755"/>
      <c r="T195" s="755"/>
      <c r="U195" s="755"/>
      <c r="V195" s="755"/>
      <c r="W195" s="755"/>
      <c r="X195" s="755"/>
    </row>
    <row r="196" spans="5:24" s="163" customFormat="1" ht="15">
      <c r="E196" s="169"/>
      <c r="S196" s="755"/>
      <c r="T196" s="755"/>
      <c r="U196" s="755"/>
      <c r="V196" s="755"/>
      <c r="W196" s="755"/>
      <c r="X196" s="755"/>
    </row>
    <row r="197" spans="5:24" s="163" customFormat="1" ht="15">
      <c r="E197" s="169"/>
      <c r="S197" s="755"/>
      <c r="T197" s="755"/>
      <c r="U197" s="755"/>
      <c r="V197" s="755"/>
      <c r="W197" s="755"/>
      <c r="X197" s="755"/>
    </row>
    <row r="198" spans="5:24" s="163" customFormat="1" ht="15">
      <c r="E198" s="169"/>
      <c r="S198" s="755"/>
      <c r="T198" s="755"/>
      <c r="U198" s="755"/>
      <c r="V198" s="755"/>
      <c r="W198" s="755"/>
      <c r="X198" s="755"/>
    </row>
    <row r="199" spans="5:24" s="163" customFormat="1" ht="15">
      <c r="E199" s="169"/>
      <c r="S199" s="755"/>
      <c r="T199" s="755"/>
      <c r="U199" s="755"/>
      <c r="V199" s="755"/>
      <c r="W199" s="755"/>
      <c r="X199" s="755"/>
    </row>
    <row r="200" spans="5:24" s="163" customFormat="1" ht="15">
      <c r="E200" s="169"/>
      <c r="S200" s="755"/>
      <c r="T200" s="755"/>
      <c r="U200" s="755"/>
      <c r="V200" s="755"/>
      <c r="W200" s="755"/>
      <c r="X200" s="755"/>
    </row>
    <row r="201" spans="5:24" s="163" customFormat="1" ht="15">
      <c r="E201" s="169"/>
      <c r="S201" s="755"/>
      <c r="T201" s="755"/>
      <c r="U201" s="755"/>
      <c r="V201" s="755"/>
      <c r="W201" s="755"/>
      <c r="X201" s="755"/>
    </row>
    <row r="202" spans="5:24" s="163" customFormat="1" ht="15">
      <c r="E202" s="169"/>
      <c r="S202" s="755"/>
      <c r="T202" s="755"/>
      <c r="U202" s="755"/>
      <c r="V202" s="755"/>
      <c r="W202" s="755"/>
      <c r="X202" s="755"/>
    </row>
    <row r="203" spans="5:24" s="163" customFormat="1" ht="15">
      <c r="E203" s="169"/>
      <c r="S203" s="755"/>
      <c r="T203" s="755"/>
      <c r="U203" s="755"/>
      <c r="V203" s="755"/>
      <c r="W203" s="755"/>
      <c r="X203" s="755"/>
    </row>
    <row r="204" spans="5:24" s="163" customFormat="1" ht="15">
      <c r="E204" s="169"/>
      <c r="S204" s="755"/>
      <c r="T204" s="755"/>
      <c r="U204" s="755"/>
      <c r="V204" s="755"/>
      <c r="W204" s="755"/>
      <c r="X204" s="755"/>
    </row>
    <row r="205" spans="5:24" s="163" customFormat="1" ht="15">
      <c r="E205" s="169"/>
      <c r="S205" s="755"/>
      <c r="T205" s="755"/>
      <c r="U205" s="755"/>
      <c r="V205" s="755"/>
      <c r="W205" s="755"/>
      <c r="X205" s="755"/>
    </row>
    <row r="206" spans="5:24" s="163" customFormat="1" ht="15">
      <c r="E206" s="169"/>
      <c r="S206" s="755"/>
      <c r="T206" s="755"/>
      <c r="U206" s="755"/>
      <c r="V206" s="755"/>
      <c r="W206" s="755"/>
      <c r="X206" s="755"/>
    </row>
    <row r="207" spans="5:24" s="163" customFormat="1" ht="15">
      <c r="E207" s="169"/>
      <c r="S207" s="755"/>
      <c r="T207" s="755"/>
      <c r="U207" s="755"/>
      <c r="V207" s="755"/>
      <c r="W207" s="755"/>
      <c r="X207" s="755"/>
    </row>
    <row r="208" spans="5:24" s="163" customFormat="1" ht="15">
      <c r="E208" s="169"/>
      <c r="S208" s="755"/>
      <c r="T208" s="755"/>
      <c r="U208" s="755"/>
      <c r="V208" s="755"/>
      <c r="W208" s="755"/>
      <c r="X208" s="755"/>
    </row>
    <row r="209" spans="5:24" s="163" customFormat="1" ht="15">
      <c r="E209" s="169"/>
      <c r="S209" s="755"/>
      <c r="T209" s="755"/>
      <c r="U209" s="755"/>
      <c r="V209" s="755"/>
      <c r="W209" s="755"/>
      <c r="X209" s="755"/>
    </row>
    <row r="210" spans="5:24" s="163" customFormat="1" ht="15">
      <c r="E210" s="169"/>
      <c r="S210" s="755"/>
      <c r="T210" s="755"/>
      <c r="U210" s="755"/>
      <c r="V210" s="755"/>
      <c r="W210" s="755"/>
      <c r="X210" s="755"/>
    </row>
    <row r="211" spans="5:24" s="163" customFormat="1" ht="15">
      <c r="E211" s="169"/>
      <c r="S211" s="755"/>
      <c r="T211" s="755"/>
      <c r="U211" s="755"/>
      <c r="V211" s="755"/>
      <c r="W211" s="755"/>
      <c r="X211" s="755"/>
    </row>
    <row r="212" spans="5:24" s="163" customFormat="1" ht="15">
      <c r="E212" s="169"/>
      <c r="S212" s="755"/>
      <c r="T212" s="755"/>
      <c r="U212" s="755"/>
      <c r="V212" s="755"/>
      <c r="W212" s="755"/>
      <c r="X212" s="755"/>
    </row>
    <row r="213" spans="5:24" s="163" customFormat="1" ht="15">
      <c r="E213" s="169"/>
      <c r="S213" s="755"/>
      <c r="T213" s="755"/>
      <c r="U213" s="755"/>
      <c r="V213" s="755"/>
      <c r="W213" s="755"/>
      <c r="X213" s="755"/>
    </row>
    <row r="214" spans="5:24" s="163" customFormat="1" ht="15">
      <c r="E214" s="169"/>
      <c r="S214" s="755"/>
      <c r="T214" s="755"/>
      <c r="U214" s="755"/>
      <c r="V214" s="755"/>
      <c r="W214" s="755"/>
      <c r="X214" s="755"/>
    </row>
    <row r="215" spans="5:24" s="163" customFormat="1" ht="15">
      <c r="E215" s="169"/>
      <c r="S215" s="755"/>
      <c r="T215" s="755"/>
      <c r="U215" s="755"/>
      <c r="V215" s="755"/>
      <c r="W215" s="755"/>
      <c r="X215" s="755"/>
    </row>
    <row r="216" spans="5:24" s="163" customFormat="1" ht="15">
      <c r="E216" s="169"/>
      <c r="S216" s="755"/>
      <c r="T216" s="755"/>
      <c r="U216" s="755"/>
      <c r="V216" s="755"/>
      <c r="W216" s="755"/>
      <c r="X216" s="755"/>
    </row>
    <row r="217" spans="5:24" s="163" customFormat="1" ht="15">
      <c r="E217" s="169"/>
      <c r="S217" s="755"/>
      <c r="T217" s="755"/>
      <c r="U217" s="755"/>
      <c r="V217" s="755"/>
      <c r="W217" s="755"/>
      <c r="X217" s="755"/>
    </row>
    <row r="218" spans="5:24" s="163" customFormat="1" ht="15">
      <c r="E218" s="169"/>
      <c r="S218" s="755"/>
      <c r="T218" s="755"/>
      <c r="U218" s="755"/>
      <c r="V218" s="755"/>
      <c r="W218" s="755"/>
      <c r="X218" s="755"/>
    </row>
    <row r="219" spans="5:24" s="163" customFormat="1" ht="15">
      <c r="E219" s="169"/>
      <c r="S219" s="755"/>
      <c r="T219" s="755"/>
      <c r="U219" s="755"/>
      <c r="V219" s="755"/>
      <c r="W219" s="755"/>
      <c r="X219" s="755"/>
    </row>
    <row r="220" spans="5:24" s="163" customFormat="1" ht="15">
      <c r="E220" s="169"/>
      <c r="S220" s="755"/>
      <c r="T220" s="755"/>
      <c r="U220" s="755"/>
      <c r="V220" s="755"/>
      <c r="W220" s="755"/>
      <c r="X220" s="755"/>
    </row>
    <row r="221" spans="5:24" s="163" customFormat="1" ht="15">
      <c r="E221" s="169"/>
      <c r="S221" s="755"/>
      <c r="T221" s="755"/>
      <c r="U221" s="755"/>
      <c r="V221" s="755"/>
      <c r="W221" s="755"/>
      <c r="X221" s="755"/>
    </row>
    <row r="222" spans="5:24" s="163" customFormat="1" ht="15">
      <c r="E222" s="169"/>
      <c r="S222" s="755"/>
      <c r="T222" s="755"/>
      <c r="U222" s="755"/>
      <c r="V222" s="755"/>
      <c r="W222" s="755"/>
      <c r="X222" s="755"/>
    </row>
    <row r="223" spans="5:24" s="163" customFormat="1" ht="15">
      <c r="E223" s="169"/>
      <c r="S223" s="755"/>
      <c r="T223" s="755"/>
      <c r="U223" s="755"/>
      <c r="V223" s="755"/>
      <c r="W223" s="755"/>
      <c r="X223" s="755"/>
    </row>
    <row r="224" spans="3:7" ht="15">
      <c r="C224" s="434"/>
      <c r="D224" s="434"/>
      <c r="E224" s="442"/>
      <c r="F224" s="434"/>
      <c r="G224" s="434"/>
    </row>
    <row r="225" spans="3:7" ht="15">
      <c r="C225" s="434"/>
      <c r="D225" s="434"/>
      <c r="E225" s="442"/>
      <c r="F225" s="434"/>
      <c r="G225" s="434"/>
    </row>
    <row r="226" spans="3:7" ht="15">
      <c r="C226" s="434"/>
      <c r="D226" s="434"/>
      <c r="E226" s="442"/>
      <c r="F226" s="434"/>
      <c r="G226" s="434"/>
    </row>
    <row r="227" spans="3:7" ht="15">
      <c r="C227" s="434"/>
      <c r="D227" s="434"/>
      <c r="E227" s="442"/>
      <c r="F227" s="434"/>
      <c r="G227" s="434"/>
    </row>
    <row r="228" spans="3:7" ht="15">
      <c r="C228" s="434"/>
      <c r="D228" s="434"/>
      <c r="E228" s="442"/>
      <c r="F228" s="434"/>
      <c r="G228" s="434"/>
    </row>
    <row r="229" spans="3:7" ht="15">
      <c r="C229" s="434"/>
      <c r="D229" s="434"/>
      <c r="E229" s="442"/>
      <c r="F229" s="434"/>
      <c r="G229" s="434"/>
    </row>
    <row r="230" spans="3:7" ht="15">
      <c r="C230" s="434"/>
      <c r="D230" s="434"/>
      <c r="E230" s="442"/>
      <c r="F230" s="434"/>
      <c r="G230" s="434"/>
    </row>
    <row r="231" spans="3:7" ht="15">
      <c r="C231" s="434"/>
      <c r="D231" s="434"/>
      <c r="E231" s="442"/>
      <c r="F231" s="434"/>
      <c r="G231" s="434"/>
    </row>
    <row r="232" spans="3:7" ht="15">
      <c r="C232" s="434"/>
      <c r="D232" s="434"/>
      <c r="E232" s="442"/>
      <c r="F232" s="434"/>
      <c r="G232" s="434"/>
    </row>
    <row r="233" spans="3:7" ht="15">
      <c r="C233" s="434"/>
      <c r="D233" s="434"/>
      <c r="E233" s="442"/>
      <c r="F233" s="434"/>
      <c r="G233" s="434"/>
    </row>
    <row r="234" spans="3:7" ht="15">
      <c r="C234" s="434"/>
      <c r="D234" s="434"/>
      <c r="E234" s="442"/>
      <c r="F234" s="434"/>
      <c r="G234" s="434"/>
    </row>
    <row r="235" spans="3:7" ht="15">
      <c r="C235" s="434"/>
      <c r="D235" s="434"/>
      <c r="E235" s="442"/>
      <c r="F235" s="434"/>
      <c r="G235" s="434"/>
    </row>
    <row r="236" spans="3:7" ht="15">
      <c r="C236" s="434"/>
      <c r="D236" s="434"/>
      <c r="E236" s="442"/>
      <c r="F236" s="434"/>
      <c r="G236" s="434"/>
    </row>
    <row r="237" spans="3:7" ht="15">
      <c r="C237" s="434"/>
      <c r="D237" s="434"/>
      <c r="E237" s="442"/>
      <c r="F237" s="434"/>
      <c r="G237" s="434"/>
    </row>
    <row r="238" spans="3:7" ht="15">
      <c r="C238" s="434"/>
      <c r="D238" s="434"/>
      <c r="E238" s="442"/>
      <c r="F238" s="434"/>
      <c r="G238" s="434"/>
    </row>
    <row r="239" spans="3:7" ht="15">
      <c r="C239" s="434"/>
      <c r="D239" s="434"/>
      <c r="E239" s="442"/>
      <c r="F239" s="434"/>
      <c r="G239" s="434"/>
    </row>
    <row r="240" spans="3:7" ht="15">
      <c r="C240" s="434"/>
      <c r="D240" s="434"/>
      <c r="E240" s="442"/>
      <c r="F240" s="434"/>
      <c r="G240" s="434"/>
    </row>
    <row r="241" spans="3:7" ht="15">
      <c r="C241" s="434"/>
      <c r="D241" s="434"/>
      <c r="E241" s="442"/>
      <c r="F241" s="434"/>
      <c r="G241" s="434"/>
    </row>
    <row r="242" spans="3:7" ht="15">
      <c r="C242" s="434"/>
      <c r="D242" s="434"/>
      <c r="E242" s="442"/>
      <c r="F242" s="434"/>
      <c r="G242" s="434"/>
    </row>
    <row r="243" spans="3:7" ht="15">
      <c r="C243" s="434"/>
      <c r="D243" s="434"/>
      <c r="E243" s="442"/>
      <c r="F243" s="434"/>
      <c r="G243" s="434"/>
    </row>
    <row r="244" spans="3:7" ht="15">
      <c r="C244" s="434"/>
      <c r="D244" s="434"/>
      <c r="E244" s="442"/>
      <c r="F244" s="434"/>
      <c r="G244" s="434"/>
    </row>
    <row r="245" spans="3:7" ht="15">
      <c r="C245" s="434"/>
      <c r="D245" s="434"/>
      <c r="E245" s="442"/>
      <c r="F245" s="434"/>
      <c r="G245" s="434"/>
    </row>
    <row r="246" spans="3:7" ht="15">
      <c r="C246" s="434"/>
      <c r="D246" s="434"/>
      <c r="E246" s="442"/>
      <c r="F246" s="434"/>
      <c r="G246" s="434"/>
    </row>
    <row r="247" spans="3:7" ht="15">
      <c r="C247" s="434"/>
      <c r="D247" s="434"/>
      <c r="E247" s="442"/>
      <c r="F247" s="434"/>
      <c r="G247" s="434"/>
    </row>
    <row r="248" spans="3:7" ht="15">
      <c r="C248" s="434"/>
      <c r="D248" s="434"/>
      <c r="E248" s="442"/>
      <c r="F248" s="434"/>
      <c r="G248" s="434"/>
    </row>
    <row r="249" spans="3:7" ht="15">
      <c r="C249" s="434"/>
      <c r="D249" s="434"/>
      <c r="E249" s="442"/>
      <c r="F249" s="434"/>
      <c r="G249" s="434"/>
    </row>
    <row r="250" spans="3:7" ht="15">
      <c r="C250" s="434"/>
      <c r="D250" s="434"/>
      <c r="E250" s="442"/>
      <c r="F250" s="434"/>
      <c r="G250" s="434"/>
    </row>
    <row r="251" spans="3:7" ht="15">
      <c r="C251" s="434"/>
      <c r="D251" s="434"/>
      <c r="E251" s="442"/>
      <c r="F251" s="434"/>
      <c r="G251" s="434"/>
    </row>
    <row r="252" spans="3:7" ht="15">
      <c r="C252" s="434"/>
      <c r="D252" s="434"/>
      <c r="E252" s="442"/>
      <c r="F252" s="434"/>
      <c r="G252" s="434"/>
    </row>
    <row r="253" spans="3:7" ht="15">
      <c r="C253" s="434"/>
      <c r="D253" s="434"/>
      <c r="E253" s="442"/>
      <c r="F253" s="434"/>
      <c r="G253" s="434"/>
    </row>
    <row r="254" spans="3:7" ht="15">
      <c r="C254" s="434"/>
      <c r="D254" s="434"/>
      <c r="E254" s="442"/>
      <c r="F254" s="434"/>
      <c r="G254" s="434"/>
    </row>
    <row r="255" spans="3:7" ht="15">
      <c r="C255" s="434"/>
      <c r="D255" s="434"/>
      <c r="E255" s="442"/>
      <c r="F255" s="434"/>
      <c r="G255" s="434"/>
    </row>
    <row r="256" spans="3:7" ht="15">
      <c r="C256" s="434"/>
      <c r="D256" s="434"/>
      <c r="E256" s="442"/>
      <c r="F256" s="434"/>
      <c r="G256" s="434"/>
    </row>
    <row r="257" spans="3:7" ht="15">
      <c r="C257" s="434"/>
      <c r="D257" s="434"/>
      <c r="E257" s="442"/>
      <c r="F257" s="434"/>
      <c r="G257" s="434"/>
    </row>
    <row r="258" spans="3:7" ht="15">
      <c r="C258" s="434"/>
      <c r="D258" s="434"/>
      <c r="E258" s="442"/>
      <c r="F258" s="434"/>
      <c r="G258" s="434"/>
    </row>
    <row r="259" spans="3:7" ht="15">
      <c r="C259" s="434"/>
      <c r="D259" s="434"/>
      <c r="E259" s="442"/>
      <c r="F259" s="434"/>
      <c r="G259" s="434"/>
    </row>
    <row r="260" spans="3:7" ht="15">
      <c r="C260" s="434"/>
      <c r="D260" s="434"/>
      <c r="E260" s="442"/>
      <c r="F260" s="434"/>
      <c r="G260" s="434"/>
    </row>
    <row r="261" spans="3:7" ht="15">
      <c r="C261" s="434"/>
      <c r="D261" s="434"/>
      <c r="E261" s="442"/>
      <c r="F261" s="434"/>
      <c r="G261" s="434"/>
    </row>
    <row r="262" spans="3:7" ht="15">
      <c r="C262" s="434"/>
      <c r="D262" s="434"/>
      <c r="E262" s="442"/>
      <c r="F262" s="434"/>
      <c r="G262" s="434"/>
    </row>
    <row r="263" spans="3:7" ht="15">
      <c r="C263" s="434"/>
      <c r="D263" s="434"/>
      <c r="E263" s="442"/>
      <c r="F263" s="434"/>
      <c r="G263" s="434"/>
    </row>
    <row r="264" spans="3:7" ht="15">
      <c r="C264" s="434"/>
      <c r="D264" s="434"/>
      <c r="E264" s="442"/>
      <c r="F264" s="434"/>
      <c r="G264" s="434"/>
    </row>
    <row r="265" spans="3:7" ht="15">
      <c r="C265" s="434"/>
      <c r="D265" s="434"/>
      <c r="E265" s="442"/>
      <c r="F265" s="434"/>
      <c r="G265" s="434"/>
    </row>
    <row r="266" spans="3:7" ht="15">
      <c r="C266" s="434"/>
      <c r="D266" s="434"/>
      <c r="E266" s="442"/>
      <c r="F266" s="434"/>
      <c r="G266" s="434"/>
    </row>
    <row r="267" spans="3:7" ht="15">
      <c r="C267" s="434"/>
      <c r="D267" s="434"/>
      <c r="E267" s="442"/>
      <c r="F267" s="434"/>
      <c r="G267" s="434"/>
    </row>
    <row r="268" spans="3:7" ht="15">
      <c r="C268" s="434"/>
      <c r="D268" s="434"/>
      <c r="E268" s="442"/>
      <c r="F268" s="434"/>
      <c r="G268" s="434"/>
    </row>
    <row r="269" spans="3:7" ht="15">
      <c r="C269" s="434"/>
      <c r="D269" s="434"/>
      <c r="E269" s="442"/>
      <c r="F269" s="434"/>
      <c r="G269" s="434"/>
    </row>
    <row r="270" spans="3:7" ht="15">
      <c r="C270" s="434"/>
      <c r="D270" s="434"/>
      <c r="E270" s="442"/>
      <c r="F270" s="434"/>
      <c r="G270" s="434"/>
    </row>
    <row r="271" spans="3:7" ht="15">
      <c r="C271" s="434"/>
      <c r="D271" s="434"/>
      <c r="E271" s="442"/>
      <c r="F271" s="434"/>
      <c r="G271" s="434"/>
    </row>
    <row r="272" spans="3:7" ht="15">
      <c r="C272" s="434"/>
      <c r="D272" s="434"/>
      <c r="E272" s="442"/>
      <c r="F272" s="434"/>
      <c r="G272" s="434"/>
    </row>
    <row r="273" spans="3:7" ht="15">
      <c r="C273" s="434"/>
      <c r="D273" s="434"/>
      <c r="E273" s="442"/>
      <c r="F273" s="434"/>
      <c r="G273" s="434"/>
    </row>
    <row r="274" spans="3:7" ht="15">
      <c r="C274" s="434"/>
      <c r="D274" s="434"/>
      <c r="E274" s="442"/>
      <c r="F274" s="434"/>
      <c r="G274" s="434"/>
    </row>
    <row r="275" spans="3:7" ht="15">
      <c r="C275" s="434"/>
      <c r="D275" s="434"/>
      <c r="E275" s="442"/>
      <c r="F275" s="434"/>
      <c r="G275" s="434"/>
    </row>
    <row r="276" spans="3:7" ht="15">
      <c r="C276" s="434"/>
      <c r="D276" s="434"/>
      <c r="E276" s="442"/>
      <c r="F276" s="434"/>
      <c r="G276" s="434"/>
    </row>
    <row r="277" spans="3:7" ht="15">
      <c r="C277" s="434"/>
      <c r="D277" s="434"/>
      <c r="E277" s="442"/>
      <c r="F277" s="434"/>
      <c r="G277" s="434"/>
    </row>
    <row r="278" spans="3:7" ht="15">
      <c r="C278" s="434"/>
      <c r="D278" s="434"/>
      <c r="E278" s="442"/>
      <c r="F278" s="434"/>
      <c r="G278" s="434"/>
    </row>
    <row r="279" spans="3:7" ht="15">
      <c r="C279" s="434"/>
      <c r="D279" s="434"/>
      <c r="E279" s="442"/>
      <c r="F279" s="434"/>
      <c r="G279" s="434"/>
    </row>
    <row r="280" spans="3:7" ht="15">
      <c r="C280" s="434"/>
      <c r="D280" s="434"/>
      <c r="E280" s="442"/>
      <c r="F280" s="434"/>
      <c r="G280" s="434"/>
    </row>
    <row r="281" spans="3:7" ht="15">
      <c r="C281" s="434"/>
      <c r="D281" s="434"/>
      <c r="E281" s="442"/>
      <c r="F281" s="434"/>
      <c r="G281" s="434"/>
    </row>
    <row r="282" spans="3:7" ht="15">
      <c r="C282" s="434"/>
      <c r="D282" s="434"/>
      <c r="E282" s="442"/>
      <c r="F282" s="434"/>
      <c r="G282" s="434"/>
    </row>
    <row r="283" spans="3:7" ht="15">
      <c r="C283" s="434"/>
      <c r="D283" s="434"/>
      <c r="E283" s="442"/>
      <c r="F283" s="434"/>
      <c r="G283" s="434"/>
    </row>
    <row r="284" spans="3:7" ht="15">
      <c r="C284" s="434"/>
      <c r="D284" s="434"/>
      <c r="E284" s="442"/>
      <c r="F284" s="434"/>
      <c r="G284" s="434"/>
    </row>
    <row r="285" spans="3:7" ht="15">
      <c r="C285" s="434"/>
      <c r="D285" s="434"/>
      <c r="E285" s="442"/>
      <c r="F285" s="434"/>
      <c r="G285" s="434"/>
    </row>
    <row r="286" spans="3:7" ht="15">
      <c r="C286" s="434"/>
      <c r="D286" s="434"/>
      <c r="E286" s="442"/>
      <c r="F286" s="434"/>
      <c r="G286" s="434"/>
    </row>
    <row r="287" spans="3:7" ht="15">
      <c r="C287" s="434"/>
      <c r="D287" s="434"/>
      <c r="E287" s="442"/>
      <c r="F287" s="434"/>
      <c r="G287" s="434"/>
    </row>
    <row r="288" spans="3:7" ht="15">
      <c r="C288" s="434"/>
      <c r="D288" s="434"/>
      <c r="E288" s="442"/>
      <c r="F288" s="434"/>
      <c r="G288" s="434"/>
    </row>
    <row r="289" spans="3:7" ht="15">
      <c r="C289" s="434"/>
      <c r="D289" s="434"/>
      <c r="E289" s="442"/>
      <c r="F289" s="434"/>
      <c r="G289" s="434"/>
    </row>
    <row r="290" spans="3:7" ht="15">
      <c r="C290" s="434"/>
      <c r="D290" s="434"/>
      <c r="E290" s="442"/>
      <c r="F290" s="434"/>
      <c r="G290" s="434"/>
    </row>
    <row r="291" spans="3:7" ht="15">
      <c r="C291" s="434"/>
      <c r="D291" s="434"/>
      <c r="E291" s="442"/>
      <c r="F291" s="434"/>
      <c r="G291" s="434"/>
    </row>
    <row r="292" spans="3:7" ht="15">
      <c r="C292" s="434"/>
      <c r="D292" s="434"/>
      <c r="E292" s="442"/>
      <c r="F292" s="434"/>
      <c r="G292" s="434"/>
    </row>
    <row r="293" spans="3:7" ht="15">
      <c r="C293" s="434"/>
      <c r="D293" s="434"/>
      <c r="E293" s="442"/>
      <c r="F293" s="434"/>
      <c r="G293" s="434"/>
    </row>
    <row r="294" spans="3:7" ht="15">
      <c r="C294" s="434"/>
      <c r="D294" s="434"/>
      <c r="E294" s="442"/>
      <c r="F294" s="434"/>
      <c r="G294" s="434"/>
    </row>
    <row r="295" spans="3:7" ht="15">
      <c r="C295" s="434"/>
      <c r="D295" s="434"/>
      <c r="E295" s="442"/>
      <c r="F295" s="434"/>
      <c r="G295" s="434"/>
    </row>
    <row r="296" spans="3:7" ht="15">
      <c r="C296" s="434"/>
      <c r="D296" s="434"/>
      <c r="E296" s="442"/>
      <c r="F296" s="434"/>
      <c r="G296" s="434"/>
    </row>
    <row r="297" spans="3:7" ht="15">
      <c r="C297" s="434"/>
      <c r="D297" s="434"/>
      <c r="E297" s="442"/>
      <c r="F297" s="434"/>
      <c r="G297" s="434"/>
    </row>
    <row r="298" spans="3:7" ht="15">
      <c r="C298" s="434"/>
      <c r="D298" s="434"/>
      <c r="E298" s="442"/>
      <c r="F298" s="434"/>
      <c r="G298" s="434"/>
    </row>
    <row r="299" spans="3:7" ht="15">
      <c r="C299" s="434"/>
      <c r="D299" s="434"/>
      <c r="E299" s="442"/>
      <c r="F299" s="434"/>
      <c r="G299" s="434"/>
    </row>
    <row r="300" spans="3:7" ht="15">
      <c r="C300" s="434"/>
      <c r="D300" s="434"/>
      <c r="E300" s="442"/>
      <c r="F300" s="434"/>
      <c r="G300" s="434"/>
    </row>
    <row r="301" spans="3:7" ht="15">
      <c r="C301" s="434"/>
      <c r="D301" s="434"/>
      <c r="E301" s="442"/>
      <c r="F301" s="434"/>
      <c r="G301" s="434"/>
    </row>
    <row r="302" spans="3:7" ht="15">
      <c r="C302" s="434"/>
      <c r="D302" s="434"/>
      <c r="E302" s="442"/>
      <c r="F302" s="434"/>
      <c r="G302" s="434"/>
    </row>
    <row r="303" spans="3:7" ht="15">
      <c r="C303" s="434"/>
      <c r="D303" s="434"/>
      <c r="E303" s="442"/>
      <c r="F303" s="434"/>
      <c r="G303" s="434"/>
    </row>
    <row r="304" spans="3:7" ht="15">
      <c r="C304" s="434"/>
      <c r="D304" s="434"/>
      <c r="E304" s="442"/>
      <c r="F304" s="434"/>
      <c r="G304" s="434"/>
    </row>
    <row r="305" spans="3:7" ht="15">
      <c r="C305" s="434"/>
      <c r="D305" s="434"/>
      <c r="E305" s="442"/>
      <c r="F305" s="434"/>
      <c r="G305" s="434"/>
    </row>
    <row r="306" spans="3:7" ht="15">
      <c r="C306" s="434"/>
      <c r="D306" s="434"/>
      <c r="E306" s="442"/>
      <c r="F306" s="434"/>
      <c r="G306" s="434"/>
    </row>
    <row r="307" spans="3:7" ht="15">
      <c r="C307" s="434"/>
      <c r="D307" s="434"/>
      <c r="E307" s="442"/>
      <c r="F307" s="434"/>
      <c r="G307" s="434"/>
    </row>
    <row r="308" spans="3:7" ht="15">
      <c r="C308" s="434"/>
      <c r="D308" s="434"/>
      <c r="E308" s="442"/>
      <c r="F308" s="434"/>
      <c r="G308" s="434"/>
    </row>
    <row r="309" spans="3:7" ht="15">
      <c r="C309" s="434"/>
      <c r="D309" s="434"/>
      <c r="E309" s="442"/>
      <c r="F309" s="434"/>
      <c r="G309" s="434"/>
    </row>
    <row r="310" spans="3:7" ht="15">
      <c r="C310" s="434"/>
      <c r="D310" s="434"/>
      <c r="E310" s="442"/>
      <c r="F310" s="434"/>
      <c r="G310" s="434"/>
    </row>
    <row r="311" spans="3:7" ht="15">
      <c r="C311" s="434"/>
      <c r="D311" s="434"/>
      <c r="E311" s="442"/>
      <c r="F311" s="434"/>
      <c r="G311" s="434"/>
    </row>
    <row r="312" spans="3:7" ht="15">
      <c r="C312" s="434"/>
      <c r="D312" s="434"/>
      <c r="E312" s="442"/>
      <c r="F312" s="434"/>
      <c r="G312" s="434"/>
    </row>
    <row r="313" spans="3:7" ht="15">
      <c r="C313" s="434"/>
      <c r="D313" s="434"/>
      <c r="E313" s="442"/>
      <c r="F313" s="434"/>
      <c r="G313" s="434"/>
    </row>
    <row r="314" spans="3:7" ht="15">
      <c r="C314" s="434"/>
      <c r="D314" s="434"/>
      <c r="E314" s="442"/>
      <c r="F314" s="434"/>
      <c r="G314" s="434"/>
    </row>
    <row r="315" spans="3:7" ht="15">
      <c r="C315" s="434"/>
      <c r="D315" s="434"/>
      <c r="E315" s="442"/>
      <c r="F315" s="434"/>
      <c r="G315" s="434"/>
    </row>
    <row r="316" spans="3:7" ht="15">
      <c r="C316" s="434"/>
      <c r="D316" s="434"/>
      <c r="E316" s="442"/>
      <c r="F316" s="434"/>
      <c r="G316" s="434"/>
    </row>
    <row r="317" spans="3:7" ht="15">
      <c r="C317" s="434"/>
      <c r="D317" s="434"/>
      <c r="E317" s="442"/>
      <c r="F317" s="434"/>
      <c r="G317" s="434"/>
    </row>
    <row r="318" spans="3:7" ht="15">
      <c r="C318" s="434"/>
      <c r="D318" s="434"/>
      <c r="E318" s="442"/>
      <c r="F318" s="434"/>
      <c r="G318" s="434"/>
    </row>
    <row r="319" spans="3:7" ht="15">
      <c r="C319" s="434"/>
      <c r="D319" s="434"/>
      <c r="E319" s="442"/>
      <c r="F319" s="434"/>
      <c r="G319" s="434"/>
    </row>
    <row r="320" spans="3:7" ht="15">
      <c r="C320" s="434"/>
      <c r="D320" s="434"/>
      <c r="E320" s="442"/>
      <c r="F320" s="434"/>
      <c r="G320" s="434"/>
    </row>
    <row r="321" spans="3:7" ht="15">
      <c r="C321" s="434"/>
      <c r="D321" s="434"/>
      <c r="E321" s="442"/>
      <c r="F321" s="434"/>
      <c r="G321" s="434"/>
    </row>
    <row r="322" spans="3:7" ht="15">
      <c r="C322" s="434"/>
      <c r="D322" s="434"/>
      <c r="E322" s="442"/>
      <c r="F322" s="434"/>
      <c r="G322" s="434"/>
    </row>
    <row r="323" spans="3:7" ht="15">
      <c r="C323" s="434"/>
      <c r="D323" s="434"/>
      <c r="E323" s="442"/>
      <c r="F323" s="434"/>
      <c r="G323" s="434"/>
    </row>
    <row r="324" spans="3:7" ht="15">
      <c r="C324" s="434"/>
      <c r="D324" s="434"/>
      <c r="E324" s="442"/>
      <c r="F324" s="434"/>
      <c r="G324" s="434"/>
    </row>
    <row r="325" spans="3:7" ht="15">
      <c r="C325" s="434"/>
      <c r="D325" s="434"/>
      <c r="E325" s="442"/>
      <c r="F325" s="434"/>
      <c r="G325" s="434"/>
    </row>
    <row r="326" spans="3:7" ht="15">
      <c r="C326" s="434"/>
      <c r="D326" s="434"/>
      <c r="E326" s="442"/>
      <c r="F326" s="434"/>
      <c r="G326" s="434"/>
    </row>
    <row r="327" spans="3:7" ht="15">
      <c r="C327" s="434"/>
      <c r="D327" s="434"/>
      <c r="E327" s="442"/>
      <c r="F327" s="434"/>
      <c r="G327" s="434"/>
    </row>
    <row r="328" spans="3:7" ht="15">
      <c r="C328" s="434"/>
      <c r="D328" s="434"/>
      <c r="E328" s="442"/>
      <c r="F328" s="434"/>
      <c r="G328" s="434"/>
    </row>
    <row r="329" spans="3:7" ht="15">
      <c r="C329" s="434"/>
      <c r="D329" s="434"/>
      <c r="E329" s="442"/>
      <c r="F329" s="434"/>
      <c r="G329" s="434"/>
    </row>
    <row r="330" spans="3:7" ht="15">
      <c r="C330" s="434"/>
      <c r="D330" s="434"/>
      <c r="E330" s="442"/>
      <c r="F330" s="434"/>
      <c r="G330" s="434"/>
    </row>
    <row r="331" spans="3:7" ht="15">
      <c r="C331" s="434"/>
      <c r="D331" s="434"/>
      <c r="E331" s="442"/>
      <c r="F331" s="434"/>
      <c r="G331" s="434"/>
    </row>
    <row r="332" spans="3:7" ht="15">
      <c r="C332" s="434"/>
      <c r="D332" s="434"/>
      <c r="E332" s="442"/>
      <c r="F332" s="434"/>
      <c r="G332" s="434"/>
    </row>
    <row r="333" spans="3:7" ht="15">
      <c r="C333" s="434"/>
      <c r="D333" s="434"/>
      <c r="E333" s="442"/>
      <c r="F333" s="434"/>
      <c r="G333" s="434"/>
    </row>
    <row r="334" spans="3:7" ht="15">
      <c r="C334" s="434"/>
      <c r="D334" s="434"/>
      <c r="E334" s="442"/>
      <c r="F334" s="434"/>
      <c r="G334" s="434"/>
    </row>
    <row r="335" spans="3:7" ht="15">
      <c r="C335" s="434"/>
      <c r="D335" s="434"/>
      <c r="E335" s="442"/>
      <c r="F335" s="434"/>
      <c r="G335" s="434"/>
    </row>
    <row r="336" spans="3:7" ht="15">
      <c r="C336" s="434"/>
      <c r="D336" s="434"/>
      <c r="E336" s="442"/>
      <c r="F336" s="434"/>
      <c r="G336" s="434"/>
    </row>
    <row r="337" spans="3:7" ht="15">
      <c r="C337" s="434"/>
      <c r="D337" s="434"/>
      <c r="E337" s="442"/>
      <c r="F337" s="434"/>
      <c r="G337" s="434"/>
    </row>
    <row r="338" spans="3:7" ht="15">
      <c r="C338" s="434"/>
      <c r="D338" s="434"/>
      <c r="E338" s="442"/>
      <c r="F338" s="434"/>
      <c r="G338" s="434"/>
    </row>
    <row r="339" spans="3:7" ht="15">
      <c r="C339" s="434"/>
      <c r="D339" s="434"/>
      <c r="E339" s="442"/>
      <c r="F339" s="434"/>
      <c r="G339" s="434"/>
    </row>
    <row r="340" spans="3:7" ht="15">
      <c r="C340" s="434"/>
      <c r="D340" s="434"/>
      <c r="E340" s="442"/>
      <c r="F340" s="434"/>
      <c r="G340" s="434"/>
    </row>
    <row r="341" spans="3:7" ht="15">
      <c r="C341" s="434"/>
      <c r="D341" s="434"/>
      <c r="E341" s="442"/>
      <c r="F341" s="434"/>
      <c r="G341" s="434"/>
    </row>
    <row r="342" spans="3:7" ht="15">
      <c r="C342" s="434"/>
      <c r="D342" s="434"/>
      <c r="E342" s="442"/>
      <c r="F342" s="434"/>
      <c r="G342" s="434"/>
    </row>
    <row r="343" spans="3:7" ht="15">
      <c r="C343" s="434"/>
      <c r="D343" s="434"/>
      <c r="E343" s="442"/>
      <c r="F343" s="434"/>
      <c r="G343" s="434"/>
    </row>
    <row r="344" spans="3:7" ht="15">
      <c r="C344" s="434"/>
      <c r="D344" s="434"/>
      <c r="E344" s="442"/>
      <c r="F344" s="434"/>
      <c r="G344" s="434"/>
    </row>
    <row r="345" spans="3:7" ht="15">
      <c r="C345" s="434"/>
      <c r="D345" s="434"/>
      <c r="E345" s="442"/>
      <c r="F345" s="434"/>
      <c r="G345" s="434"/>
    </row>
    <row r="346" spans="3:7" ht="15">
      <c r="C346" s="434"/>
      <c r="D346" s="434"/>
      <c r="E346" s="442"/>
      <c r="F346" s="434"/>
      <c r="G346" s="434"/>
    </row>
    <row r="347" spans="3:7" ht="15">
      <c r="C347" s="434"/>
      <c r="D347" s="434"/>
      <c r="E347" s="442"/>
      <c r="F347" s="434"/>
      <c r="G347" s="434"/>
    </row>
    <row r="348" spans="3:7" ht="15">
      <c r="C348" s="434"/>
      <c r="D348" s="434"/>
      <c r="E348" s="442"/>
      <c r="F348" s="434"/>
      <c r="G348" s="434"/>
    </row>
    <row r="349" spans="3:7" ht="15">
      <c r="C349" s="434"/>
      <c r="D349" s="434"/>
      <c r="E349" s="442"/>
      <c r="F349" s="434"/>
      <c r="G349" s="434"/>
    </row>
    <row r="350" spans="3:7" ht="15">
      <c r="C350" s="434"/>
      <c r="D350" s="434"/>
      <c r="E350" s="442"/>
      <c r="F350" s="434"/>
      <c r="G350" s="434"/>
    </row>
    <row r="351" spans="3:7" ht="15">
      <c r="C351" s="434"/>
      <c r="D351" s="434"/>
      <c r="E351" s="442"/>
      <c r="F351" s="434"/>
      <c r="G351" s="434"/>
    </row>
    <row r="352" spans="3:7" ht="15">
      <c r="C352" s="434"/>
      <c r="D352" s="434"/>
      <c r="E352" s="442"/>
      <c r="F352" s="434"/>
      <c r="G352" s="434"/>
    </row>
    <row r="353" spans="3:7" ht="15">
      <c r="C353" s="434"/>
      <c r="D353" s="434"/>
      <c r="E353" s="442"/>
      <c r="F353" s="434"/>
      <c r="G353" s="434"/>
    </row>
    <row r="354" spans="3:7" ht="15">
      <c r="C354" s="434"/>
      <c r="D354" s="434"/>
      <c r="E354" s="442"/>
      <c r="F354" s="434"/>
      <c r="G354" s="434"/>
    </row>
    <row r="355" spans="3:7" ht="15">
      <c r="C355" s="434"/>
      <c r="D355" s="434"/>
      <c r="E355" s="442"/>
      <c r="F355" s="434"/>
      <c r="G355" s="434"/>
    </row>
    <row r="356" spans="3:7" ht="15">
      <c r="C356" s="434"/>
      <c r="D356" s="434"/>
      <c r="E356" s="442"/>
      <c r="F356" s="434"/>
      <c r="G356" s="434"/>
    </row>
    <row r="357" spans="3:7" ht="15">
      <c r="C357" s="434"/>
      <c r="D357" s="434"/>
      <c r="E357" s="442"/>
      <c r="F357" s="434"/>
      <c r="G357" s="434"/>
    </row>
    <row r="358" spans="3:7" ht="15">
      <c r="C358" s="434"/>
      <c r="D358" s="434"/>
      <c r="E358" s="442"/>
      <c r="F358" s="434"/>
      <c r="G358" s="434"/>
    </row>
    <row r="359" spans="3:7" ht="15">
      <c r="C359" s="434"/>
      <c r="D359" s="434"/>
      <c r="E359" s="442"/>
      <c r="F359" s="434"/>
      <c r="G359" s="434"/>
    </row>
    <row r="360" spans="3:7" ht="15">
      <c r="C360" s="434"/>
      <c r="D360" s="434"/>
      <c r="E360" s="442"/>
      <c r="F360" s="434"/>
      <c r="G360" s="434"/>
    </row>
    <row r="361" spans="3:7" ht="15">
      <c r="C361" s="434"/>
      <c r="D361" s="434"/>
      <c r="E361" s="442"/>
      <c r="F361" s="434"/>
      <c r="G361" s="434"/>
    </row>
    <row r="362" spans="3:7" ht="15">
      <c r="C362" s="434"/>
      <c r="D362" s="434"/>
      <c r="E362" s="442"/>
      <c r="F362" s="434"/>
      <c r="G362" s="434"/>
    </row>
    <row r="363" spans="3:7" ht="15">
      <c r="C363" s="434"/>
      <c r="D363" s="434"/>
      <c r="E363" s="442"/>
      <c r="F363" s="434"/>
      <c r="G363" s="434"/>
    </row>
    <row r="364" spans="3:7" ht="15">
      <c r="C364" s="434"/>
      <c r="D364" s="434"/>
      <c r="E364" s="442"/>
      <c r="F364" s="434"/>
      <c r="G364" s="434"/>
    </row>
    <row r="365" spans="3:7" ht="15">
      <c r="C365" s="434"/>
      <c r="D365" s="434"/>
      <c r="E365" s="442"/>
      <c r="F365" s="434"/>
      <c r="G365" s="434"/>
    </row>
    <row r="366" spans="3:7" ht="15">
      <c r="C366" s="434"/>
      <c r="D366" s="434"/>
      <c r="E366" s="442"/>
      <c r="F366" s="434"/>
      <c r="G366" s="434"/>
    </row>
    <row r="367" spans="3:7" ht="15">
      <c r="C367" s="434"/>
      <c r="D367" s="434"/>
      <c r="E367" s="442"/>
      <c r="F367" s="434"/>
      <c r="G367" s="434"/>
    </row>
    <row r="368" spans="3:7" ht="15">
      <c r="C368" s="434"/>
      <c r="D368" s="434"/>
      <c r="E368" s="442"/>
      <c r="F368" s="434"/>
      <c r="G368" s="434"/>
    </row>
    <row r="369" spans="3:7" ht="15">
      <c r="C369" s="434"/>
      <c r="D369" s="434"/>
      <c r="E369" s="442"/>
      <c r="F369" s="434"/>
      <c r="G369" s="434"/>
    </row>
    <row r="370" spans="3:7" ht="15">
      <c r="C370" s="434"/>
      <c r="D370" s="434"/>
      <c r="E370" s="442"/>
      <c r="F370" s="434"/>
      <c r="G370" s="434"/>
    </row>
    <row r="371" spans="3:7" ht="15">
      <c r="C371" s="434"/>
      <c r="D371" s="434"/>
      <c r="E371" s="442"/>
      <c r="F371" s="434"/>
      <c r="G371" s="434"/>
    </row>
    <row r="372" spans="3:7" ht="15">
      <c r="C372" s="434"/>
      <c r="D372" s="434"/>
      <c r="E372" s="442"/>
      <c r="F372" s="434"/>
      <c r="G372" s="434"/>
    </row>
    <row r="373" spans="3:7" ht="15">
      <c r="C373" s="434"/>
      <c r="D373" s="434"/>
      <c r="E373" s="442"/>
      <c r="F373" s="434"/>
      <c r="G373" s="434"/>
    </row>
    <row r="374" spans="3:7" ht="15">
      <c r="C374" s="434"/>
      <c r="D374" s="434"/>
      <c r="E374" s="442"/>
      <c r="F374" s="434"/>
      <c r="G374" s="434"/>
    </row>
    <row r="375" spans="3:7" ht="15">
      <c r="C375" s="434"/>
      <c r="D375" s="434"/>
      <c r="E375" s="442"/>
      <c r="F375" s="434"/>
      <c r="G375" s="434"/>
    </row>
    <row r="376" spans="3:7" ht="15">
      <c r="C376" s="434"/>
      <c r="D376" s="434"/>
      <c r="E376" s="442"/>
      <c r="F376" s="434"/>
      <c r="G376" s="434"/>
    </row>
    <row r="377" spans="3:7" ht="15">
      <c r="C377" s="434"/>
      <c r="D377" s="434"/>
      <c r="E377" s="442"/>
      <c r="F377" s="434"/>
      <c r="G377" s="434"/>
    </row>
    <row r="378" spans="3:7" ht="15">
      <c r="C378" s="434"/>
      <c r="D378" s="434"/>
      <c r="E378" s="442"/>
      <c r="F378" s="434"/>
      <c r="G378" s="434"/>
    </row>
    <row r="379" spans="3:7" ht="15">
      <c r="C379" s="434"/>
      <c r="D379" s="434"/>
      <c r="E379" s="442"/>
      <c r="F379" s="434"/>
      <c r="G379" s="434"/>
    </row>
    <row r="380" spans="3:7" ht="15">
      <c r="C380" s="434"/>
      <c r="D380" s="434"/>
      <c r="E380" s="442"/>
      <c r="F380" s="434"/>
      <c r="G380" s="434"/>
    </row>
    <row r="381" spans="3:7" ht="15">
      <c r="C381" s="434"/>
      <c r="D381" s="434"/>
      <c r="E381" s="442"/>
      <c r="F381" s="434"/>
      <c r="G381" s="434"/>
    </row>
    <row r="382" spans="3:7" ht="15">
      <c r="C382" s="434"/>
      <c r="D382" s="434"/>
      <c r="E382" s="442"/>
      <c r="F382" s="434"/>
      <c r="G382" s="434"/>
    </row>
    <row r="383" spans="3:7" ht="15">
      <c r="C383" s="434"/>
      <c r="D383" s="434"/>
      <c r="E383" s="442"/>
      <c r="F383" s="434"/>
      <c r="G383" s="434"/>
    </row>
    <row r="384" spans="3:7" ht="15">
      <c r="C384" s="434"/>
      <c r="D384" s="434"/>
      <c r="E384" s="442"/>
      <c r="F384" s="434"/>
      <c r="G384" s="434"/>
    </row>
    <row r="385" spans="3:7" ht="15">
      <c r="C385" s="434"/>
      <c r="D385" s="434"/>
      <c r="E385" s="442"/>
      <c r="F385" s="434"/>
      <c r="G385" s="434"/>
    </row>
    <row r="386" spans="3:7" ht="15">
      <c r="C386" s="434"/>
      <c r="D386" s="434"/>
      <c r="E386" s="442"/>
      <c r="F386" s="434"/>
      <c r="G386" s="434"/>
    </row>
    <row r="387" spans="3:7" ht="15">
      <c r="C387" s="434"/>
      <c r="D387" s="434"/>
      <c r="E387" s="442"/>
      <c r="F387" s="434"/>
      <c r="G387" s="434"/>
    </row>
    <row r="388" spans="3:7" ht="15">
      <c r="C388" s="434"/>
      <c r="D388" s="434"/>
      <c r="E388" s="442"/>
      <c r="F388" s="434"/>
      <c r="G388" s="434"/>
    </row>
    <row r="389" spans="3:7" ht="15">
      <c r="C389" s="434"/>
      <c r="D389" s="434"/>
      <c r="E389" s="442"/>
      <c r="F389" s="434"/>
      <c r="G389" s="434"/>
    </row>
    <row r="390" spans="3:7" ht="15">
      <c r="C390" s="434"/>
      <c r="D390" s="434"/>
      <c r="E390" s="442"/>
      <c r="F390" s="434"/>
      <c r="G390" s="434"/>
    </row>
    <row r="391" spans="3:7" ht="15">
      <c r="C391" s="434"/>
      <c r="D391" s="434"/>
      <c r="E391" s="442"/>
      <c r="F391" s="434"/>
      <c r="G391" s="434"/>
    </row>
    <row r="392" spans="3:7" ht="15">
      <c r="C392" s="434"/>
      <c r="D392" s="434"/>
      <c r="E392" s="442"/>
      <c r="F392" s="434"/>
      <c r="G392" s="434"/>
    </row>
    <row r="393" spans="3:7" ht="15">
      <c r="C393" s="434"/>
      <c r="D393" s="434"/>
      <c r="E393" s="442"/>
      <c r="F393" s="434"/>
      <c r="G393" s="434"/>
    </row>
    <row r="394" spans="3:7" ht="15">
      <c r="C394" s="434"/>
      <c r="D394" s="434"/>
      <c r="E394" s="442"/>
      <c r="F394" s="434"/>
      <c r="G394" s="434"/>
    </row>
    <row r="395" spans="3:7" ht="15">
      <c r="C395" s="434"/>
      <c r="D395" s="434"/>
      <c r="E395" s="442"/>
      <c r="F395" s="434"/>
      <c r="G395" s="434"/>
    </row>
    <row r="396" spans="3:7" ht="15">
      <c r="C396" s="434"/>
      <c r="D396" s="434"/>
      <c r="E396" s="442"/>
      <c r="F396" s="434"/>
      <c r="G396" s="434"/>
    </row>
    <row r="397" spans="3:7" ht="15">
      <c r="C397" s="434"/>
      <c r="D397" s="434"/>
      <c r="E397" s="442"/>
      <c r="F397" s="434"/>
      <c r="G397" s="434"/>
    </row>
    <row r="398" spans="3:7" ht="15">
      <c r="C398" s="434"/>
      <c r="D398" s="434"/>
      <c r="E398" s="442"/>
      <c r="F398" s="434"/>
      <c r="G398" s="434"/>
    </row>
    <row r="399" spans="3:7" ht="15">
      <c r="C399" s="434"/>
      <c r="D399" s="434"/>
      <c r="E399" s="442"/>
      <c r="F399" s="434"/>
      <c r="G399" s="434"/>
    </row>
    <row r="400" spans="3:7" ht="15">
      <c r="C400" s="434"/>
      <c r="D400" s="434"/>
      <c r="E400" s="442"/>
      <c r="F400" s="434"/>
      <c r="G400" s="434"/>
    </row>
    <row r="401" spans="3:7" ht="15">
      <c r="C401" s="434"/>
      <c r="D401" s="434"/>
      <c r="E401" s="442"/>
      <c r="F401" s="434"/>
      <c r="G401" s="434"/>
    </row>
    <row r="402" spans="3:7" ht="15">
      <c r="C402" s="434"/>
      <c r="D402" s="434"/>
      <c r="E402" s="442"/>
      <c r="F402" s="434"/>
      <c r="G402" s="434"/>
    </row>
    <row r="403" spans="3:7" ht="15">
      <c r="C403" s="434"/>
      <c r="D403" s="434"/>
      <c r="E403" s="442"/>
      <c r="F403" s="434"/>
      <c r="G403" s="434"/>
    </row>
    <row r="404" spans="3:7" ht="15">
      <c r="C404" s="434"/>
      <c r="D404" s="434"/>
      <c r="E404" s="442"/>
      <c r="F404" s="434"/>
      <c r="G404" s="434"/>
    </row>
    <row r="405" spans="3:7" ht="15">
      <c r="C405" s="434"/>
      <c r="D405" s="434"/>
      <c r="E405" s="442"/>
      <c r="F405" s="434"/>
      <c r="G405" s="434"/>
    </row>
    <row r="406" spans="3:7" ht="15">
      <c r="C406" s="434"/>
      <c r="D406" s="434"/>
      <c r="E406" s="442"/>
      <c r="F406" s="434"/>
      <c r="G406" s="434"/>
    </row>
    <row r="407" spans="3:7" ht="15">
      <c r="C407" s="434"/>
      <c r="D407" s="434"/>
      <c r="E407" s="442"/>
      <c r="F407" s="434"/>
      <c r="G407" s="434"/>
    </row>
    <row r="408" spans="3:7" ht="15">
      <c r="C408" s="434"/>
      <c r="D408" s="434"/>
      <c r="E408" s="442"/>
      <c r="F408" s="434"/>
      <c r="G408" s="434"/>
    </row>
    <row r="409" spans="3:7" ht="15">
      <c r="C409" s="434"/>
      <c r="D409" s="434"/>
      <c r="E409" s="442"/>
      <c r="F409" s="434"/>
      <c r="G409" s="434"/>
    </row>
    <row r="410" spans="3:7" ht="15">
      <c r="C410" s="434"/>
      <c r="D410" s="434"/>
      <c r="E410" s="442"/>
      <c r="F410" s="434"/>
      <c r="G410" s="434"/>
    </row>
    <row r="411" spans="3:7" ht="15">
      <c r="C411" s="434"/>
      <c r="D411" s="434"/>
      <c r="E411" s="442"/>
      <c r="F411" s="434"/>
      <c r="G411" s="434"/>
    </row>
    <row r="412" spans="3:7" ht="15">
      <c r="C412" s="434"/>
      <c r="D412" s="434"/>
      <c r="E412" s="442"/>
      <c r="F412" s="434"/>
      <c r="G412" s="434"/>
    </row>
    <row r="413" spans="3:7" ht="15">
      <c r="C413" s="434"/>
      <c r="D413" s="434"/>
      <c r="E413" s="442"/>
      <c r="F413" s="434"/>
      <c r="G413" s="434"/>
    </row>
    <row r="414" spans="3:7" ht="15">
      <c r="C414" s="434"/>
      <c r="D414" s="434"/>
      <c r="E414" s="442"/>
      <c r="F414" s="434"/>
      <c r="G414" s="434"/>
    </row>
    <row r="415" spans="3:7" ht="15">
      <c r="C415" s="434"/>
      <c r="D415" s="434"/>
      <c r="E415" s="442"/>
      <c r="F415" s="434"/>
      <c r="G415" s="434"/>
    </row>
    <row r="416" spans="3:7" ht="15">
      <c r="C416" s="434"/>
      <c r="D416" s="434"/>
      <c r="E416" s="442"/>
      <c r="F416" s="434"/>
      <c r="G416" s="434"/>
    </row>
    <row r="417" spans="3:7" ht="15">
      <c r="C417" s="434"/>
      <c r="D417" s="434"/>
      <c r="E417" s="442"/>
      <c r="F417" s="434"/>
      <c r="G417" s="434"/>
    </row>
    <row r="418" spans="3:7" ht="15">
      <c r="C418" s="434"/>
      <c r="D418" s="434"/>
      <c r="E418" s="442"/>
      <c r="F418" s="434"/>
      <c r="G418" s="434"/>
    </row>
    <row r="419" spans="3:7" ht="15">
      <c r="C419" s="434"/>
      <c r="D419" s="434"/>
      <c r="E419" s="442"/>
      <c r="F419" s="434"/>
      <c r="G419" s="434"/>
    </row>
    <row r="420" spans="3:7" ht="15">
      <c r="C420" s="434"/>
      <c r="D420" s="434"/>
      <c r="E420" s="442"/>
      <c r="F420" s="434"/>
      <c r="G420" s="434"/>
    </row>
    <row r="421" spans="3:7" ht="15">
      <c r="C421" s="434"/>
      <c r="D421" s="434"/>
      <c r="E421" s="442"/>
      <c r="F421" s="434"/>
      <c r="G421" s="434"/>
    </row>
    <row r="422" spans="3:7" ht="15">
      <c r="C422" s="434"/>
      <c r="D422" s="434"/>
      <c r="E422" s="442"/>
      <c r="F422" s="434"/>
      <c r="G422" s="434"/>
    </row>
    <row r="423" spans="3:7" ht="15">
      <c r="C423" s="434"/>
      <c r="D423" s="434"/>
      <c r="E423" s="442"/>
      <c r="F423" s="434"/>
      <c r="G423" s="434"/>
    </row>
    <row r="424" spans="3:7" ht="15">
      <c r="C424" s="434"/>
      <c r="D424" s="434"/>
      <c r="E424" s="442"/>
      <c r="F424" s="434"/>
      <c r="G424" s="434"/>
    </row>
    <row r="425" spans="3:7" ht="15">
      <c r="C425" s="434"/>
      <c r="D425" s="434"/>
      <c r="E425" s="442"/>
      <c r="F425" s="434"/>
      <c r="G425" s="434"/>
    </row>
    <row r="426" spans="3:7" ht="15">
      <c r="C426" s="434"/>
      <c r="D426" s="434"/>
      <c r="E426" s="442"/>
      <c r="F426" s="434"/>
      <c r="G426" s="434"/>
    </row>
    <row r="427" spans="3:7" ht="15">
      <c r="C427" s="434"/>
      <c r="D427" s="434"/>
      <c r="E427" s="442"/>
      <c r="F427" s="434"/>
      <c r="G427" s="434"/>
    </row>
    <row r="428" spans="3:7" ht="15">
      <c r="C428" s="434"/>
      <c r="D428" s="434"/>
      <c r="E428" s="442"/>
      <c r="F428" s="434"/>
      <c r="G428" s="434"/>
    </row>
    <row r="429" spans="3:7" ht="15">
      <c r="C429" s="434"/>
      <c r="D429" s="434"/>
      <c r="E429" s="442"/>
      <c r="F429" s="434"/>
      <c r="G429" s="434"/>
    </row>
    <row r="430" spans="3:7" ht="15">
      <c r="C430" s="434"/>
      <c r="D430" s="434"/>
      <c r="E430" s="442"/>
      <c r="F430" s="434"/>
      <c r="G430" s="434"/>
    </row>
    <row r="431" spans="3:7" ht="15">
      <c r="C431" s="434"/>
      <c r="D431" s="434"/>
      <c r="E431" s="442"/>
      <c r="F431" s="434"/>
      <c r="G431" s="434"/>
    </row>
    <row r="432" spans="3:7" ht="15">
      <c r="C432" s="434"/>
      <c r="D432" s="434"/>
      <c r="E432" s="442"/>
      <c r="F432" s="434"/>
      <c r="G432" s="434"/>
    </row>
    <row r="433" spans="3:7" ht="15">
      <c r="C433" s="434"/>
      <c r="D433" s="434"/>
      <c r="E433" s="442"/>
      <c r="F433" s="434"/>
      <c r="G433" s="434"/>
    </row>
    <row r="434" spans="3:7" ht="15">
      <c r="C434" s="434"/>
      <c r="D434" s="434"/>
      <c r="E434" s="442"/>
      <c r="F434" s="434"/>
      <c r="G434" s="434"/>
    </row>
    <row r="435" spans="3:7" ht="15">
      <c r="C435" s="434"/>
      <c r="D435" s="434"/>
      <c r="E435" s="442"/>
      <c r="F435" s="434"/>
      <c r="G435" s="434"/>
    </row>
    <row r="436" spans="3:7" ht="15">
      <c r="C436" s="434"/>
      <c r="D436" s="434"/>
      <c r="E436" s="442"/>
      <c r="F436" s="434"/>
      <c r="G436" s="434"/>
    </row>
    <row r="437" spans="3:7" ht="15">
      <c r="C437" s="434"/>
      <c r="D437" s="434"/>
      <c r="E437" s="442"/>
      <c r="F437" s="434"/>
      <c r="G437" s="434"/>
    </row>
    <row r="438" spans="3:7" ht="15">
      <c r="C438" s="434"/>
      <c r="D438" s="434"/>
      <c r="E438" s="442"/>
      <c r="F438" s="434"/>
      <c r="G438" s="434"/>
    </row>
    <row r="439" spans="3:7" ht="15">
      <c r="C439" s="434"/>
      <c r="D439" s="434"/>
      <c r="E439" s="442"/>
      <c r="F439" s="434"/>
      <c r="G439" s="434"/>
    </row>
    <row r="440" spans="3:7" ht="15">
      <c r="C440" s="434"/>
      <c r="D440" s="434"/>
      <c r="E440" s="442"/>
      <c r="F440" s="434"/>
      <c r="G440" s="434"/>
    </row>
    <row r="441" spans="3:7" ht="15">
      <c r="C441" s="434"/>
      <c r="D441" s="434"/>
      <c r="E441" s="442"/>
      <c r="F441" s="434"/>
      <c r="G441" s="434"/>
    </row>
    <row r="442" spans="3:7" ht="15">
      <c r="C442" s="434"/>
      <c r="D442" s="434"/>
      <c r="E442" s="442"/>
      <c r="F442" s="434"/>
      <c r="G442" s="434"/>
    </row>
    <row r="443" spans="3:7" ht="15">
      <c r="C443" s="434"/>
      <c r="D443" s="434"/>
      <c r="E443" s="442"/>
      <c r="F443" s="434"/>
      <c r="G443" s="434"/>
    </row>
    <row r="444" spans="3:7" ht="15">
      <c r="C444" s="434"/>
      <c r="D444" s="434"/>
      <c r="E444" s="442"/>
      <c r="F444" s="434"/>
      <c r="G444" s="434"/>
    </row>
    <row r="445" spans="3:7" ht="15">
      <c r="C445" s="434"/>
      <c r="D445" s="434"/>
      <c r="E445" s="442"/>
      <c r="F445" s="434"/>
      <c r="G445" s="434"/>
    </row>
    <row r="446" spans="3:7" ht="15">
      <c r="C446" s="434"/>
      <c r="D446" s="434"/>
      <c r="E446" s="442"/>
      <c r="F446" s="434"/>
      <c r="G446" s="434"/>
    </row>
    <row r="447" spans="3:7" ht="15">
      <c r="C447" s="434"/>
      <c r="D447" s="434"/>
      <c r="E447" s="442"/>
      <c r="F447" s="434"/>
      <c r="G447" s="434"/>
    </row>
    <row r="448" spans="3:7" ht="15">
      <c r="C448" s="434"/>
      <c r="D448" s="434"/>
      <c r="E448" s="442"/>
      <c r="F448" s="434"/>
      <c r="G448" s="434"/>
    </row>
    <row r="449" spans="3:7" ht="15">
      <c r="C449" s="434"/>
      <c r="D449" s="434"/>
      <c r="E449" s="442"/>
      <c r="F449" s="434"/>
      <c r="G449" s="434"/>
    </row>
    <row r="450" spans="3:7" ht="15">
      <c r="C450" s="434"/>
      <c r="D450" s="434"/>
      <c r="E450" s="442"/>
      <c r="F450" s="434"/>
      <c r="G450" s="434"/>
    </row>
    <row r="451" spans="3:7" ht="15">
      <c r="C451" s="434"/>
      <c r="D451" s="434"/>
      <c r="E451" s="442"/>
      <c r="F451" s="434"/>
      <c r="G451" s="434"/>
    </row>
    <row r="452" spans="3:7" ht="15">
      <c r="C452" s="434"/>
      <c r="D452" s="434"/>
      <c r="E452" s="442"/>
      <c r="F452" s="434"/>
      <c r="G452" s="434"/>
    </row>
    <row r="453" spans="3:7" ht="15">
      <c r="C453" s="434"/>
      <c r="D453" s="434"/>
      <c r="E453" s="442"/>
      <c r="F453" s="434"/>
      <c r="G453" s="434"/>
    </row>
    <row r="454" spans="3:7" ht="15">
      <c r="C454" s="434"/>
      <c r="D454" s="434"/>
      <c r="E454" s="442"/>
      <c r="F454" s="434"/>
      <c r="G454" s="434"/>
    </row>
    <row r="455" spans="3:7" ht="15">
      <c r="C455" s="434"/>
      <c r="D455" s="434"/>
      <c r="E455" s="442"/>
      <c r="F455" s="434"/>
      <c r="G455" s="434"/>
    </row>
    <row r="456" spans="3:7" ht="15">
      <c r="C456" s="434"/>
      <c r="D456" s="434"/>
      <c r="E456" s="442"/>
      <c r="F456" s="434"/>
      <c r="G456" s="434"/>
    </row>
    <row r="457" spans="3:7" ht="15">
      <c r="C457" s="434"/>
      <c r="D457" s="434"/>
      <c r="E457" s="442"/>
      <c r="F457" s="434"/>
      <c r="G457" s="434"/>
    </row>
    <row r="458" spans="3:7" ht="15">
      <c r="C458" s="434"/>
      <c r="D458" s="434"/>
      <c r="E458" s="442"/>
      <c r="F458" s="434"/>
      <c r="G458" s="434"/>
    </row>
    <row r="459" spans="3:7" ht="15">
      <c r="C459" s="434"/>
      <c r="D459" s="434"/>
      <c r="E459" s="442"/>
      <c r="F459" s="434"/>
      <c r="G459" s="434"/>
    </row>
    <row r="460" spans="3:7" ht="15">
      <c r="C460" s="434"/>
      <c r="D460" s="434"/>
      <c r="E460" s="442"/>
      <c r="F460" s="434"/>
      <c r="G460" s="434"/>
    </row>
    <row r="461" spans="3:7" ht="15">
      <c r="C461" s="434"/>
      <c r="D461" s="434"/>
      <c r="E461" s="442"/>
      <c r="F461" s="434"/>
      <c r="G461" s="434"/>
    </row>
    <row r="462" spans="3:7" ht="15">
      <c r="C462" s="434"/>
      <c r="D462" s="434"/>
      <c r="E462" s="442"/>
      <c r="F462" s="434"/>
      <c r="G462" s="434"/>
    </row>
    <row r="463" spans="3:7" ht="15">
      <c r="C463" s="434"/>
      <c r="D463" s="434"/>
      <c r="E463" s="442"/>
      <c r="F463" s="434"/>
      <c r="G463" s="434"/>
    </row>
    <row r="464" spans="3:7" ht="15">
      <c r="C464" s="434"/>
      <c r="D464" s="434"/>
      <c r="E464" s="442"/>
      <c r="F464" s="434"/>
      <c r="G464" s="434"/>
    </row>
    <row r="465" spans="3:7" ht="15">
      <c r="C465" s="434"/>
      <c r="D465" s="434"/>
      <c r="E465" s="442"/>
      <c r="F465" s="434"/>
      <c r="G465" s="434"/>
    </row>
    <row r="466" spans="3:7" ht="15">
      <c r="C466" s="434"/>
      <c r="D466" s="434"/>
      <c r="E466" s="442"/>
      <c r="F466" s="434"/>
      <c r="G466" s="434"/>
    </row>
    <row r="467" spans="3:7" ht="15">
      <c r="C467" s="434"/>
      <c r="D467" s="434"/>
      <c r="E467" s="442"/>
      <c r="F467" s="434"/>
      <c r="G467" s="434"/>
    </row>
    <row r="468" spans="3:7" ht="15">
      <c r="C468" s="434"/>
      <c r="D468" s="434"/>
      <c r="E468" s="442"/>
      <c r="F468" s="434"/>
      <c r="G468" s="434"/>
    </row>
    <row r="469" spans="3:7" ht="15">
      <c r="C469" s="434"/>
      <c r="D469" s="434"/>
      <c r="E469" s="442"/>
      <c r="F469" s="434"/>
      <c r="G469" s="434"/>
    </row>
    <row r="470" spans="3:7" ht="15">
      <c r="C470" s="434"/>
      <c r="D470" s="434"/>
      <c r="E470" s="442"/>
      <c r="F470" s="434"/>
      <c r="G470" s="434"/>
    </row>
    <row r="471" spans="3:7" ht="15">
      <c r="C471" s="434"/>
      <c r="D471" s="434"/>
      <c r="E471" s="442"/>
      <c r="F471" s="434"/>
      <c r="G471" s="434"/>
    </row>
    <row r="472" spans="3:7" ht="15">
      <c r="C472" s="434"/>
      <c r="D472" s="434"/>
      <c r="E472" s="442"/>
      <c r="F472" s="434"/>
      <c r="G472" s="434"/>
    </row>
    <row r="473" spans="3:7" ht="15">
      <c r="C473" s="434"/>
      <c r="D473" s="434"/>
      <c r="E473" s="442"/>
      <c r="F473" s="434"/>
      <c r="G473" s="434"/>
    </row>
    <row r="474" spans="3:7" ht="15">
      <c r="C474" s="434"/>
      <c r="D474" s="434"/>
      <c r="E474" s="442"/>
      <c r="F474" s="434"/>
      <c r="G474" s="434"/>
    </row>
    <row r="475" spans="3:7" ht="15">
      <c r="C475" s="434"/>
      <c r="D475" s="434"/>
      <c r="E475" s="442"/>
      <c r="F475" s="434"/>
      <c r="G475" s="434"/>
    </row>
    <row r="476" spans="3:7" ht="15">
      <c r="C476" s="434"/>
      <c r="D476" s="434"/>
      <c r="E476" s="442"/>
      <c r="F476" s="434"/>
      <c r="G476" s="434"/>
    </row>
    <row r="477" spans="3:7" ht="15">
      <c r="C477" s="434"/>
      <c r="D477" s="434"/>
      <c r="E477" s="442"/>
      <c r="F477" s="434"/>
      <c r="G477" s="434"/>
    </row>
    <row r="478" spans="3:7" ht="15">
      <c r="C478" s="434"/>
      <c r="D478" s="434"/>
      <c r="E478" s="442"/>
      <c r="F478" s="434"/>
      <c r="G478" s="434"/>
    </row>
    <row r="479" spans="3:7" ht="15">
      <c r="C479" s="434"/>
      <c r="D479" s="434"/>
      <c r="E479" s="442"/>
      <c r="F479" s="434"/>
      <c r="G479" s="434"/>
    </row>
    <row r="480" spans="3:7" ht="15">
      <c r="C480" s="434"/>
      <c r="D480" s="434"/>
      <c r="E480" s="442"/>
      <c r="F480" s="434"/>
      <c r="G480" s="434"/>
    </row>
    <row r="481" spans="3:7" ht="15">
      <c r="C481" s="434"/>
      <c r="D481" s="434"/>
      <c r="E481" s="442"/>
      <c r="F481" s="434"/>
      <c r="G481" s="434"/>
    </row>
    <row r="482" spans="3:7" ht="15">
      <c r="C482" s="434"/>
      <c r="D482" s="434"/>
      <c r="E482" s="442"/>
      <c r="F482" s="434"/>
      <c r="G482" s="434"/>
    </row>
    <row r="483" spans="3:7" ht="15">
      <c r="C483" s="434"/>
      <c r="D483" s="434"/>
      <c r="E483" s="442"/>
      <c r="F483" s="434"/>
      <c r="G483" s="434"/>
    </row>
    <row r="484" spans="3:7" ht="15">
      <c r="C484" s="434"/>
      <c r="D484" s="434"/>
      <c r="E484" s="442"/>
      <c r="F484" s="434"/>
      <c r="G484" s="434"/>
    </row>
    <row r="485" spans="3:7" ht="15">
      <c r="C485" s="434"/>
      <c r="D485" s="434"/>
      <c r="E485" s="442"/>
      <c r="F485" s="434"/>
      <c r="G485" s="434"/>
    </row>
    <row r="486" spans="3:7" ht="15">
      <c r="C486" s="434"/>
      <c r="D486" s="434"/>
      <c r="E486" s="442"/>
      <c r="F486" s="434"/>
      <c r="G486" s="434"/>
    </row>
    <row r="487" spans="3:7" ht="15">
      <c r="C487" s="434"/>
      <c r="D487" s="434"/>
      <c r="E487" s="442"/>
      <c r="F487" s="434"/>
      <c r="G487" s="434"/>
    </row>
    <row r="488" spans="3:7" ht="15">
      <c r="C488" s="434"/>
      <c r="D488" s="434"/>
      <c r="E488" s="442"/>
      <c r="F488" s="434"/>
      <c r="G488" s="434"/>
    </row>
    <row r="489" spans="3:7" ht="15">
      <c r="C489" s="434"/>
      <c r="D489" s="434"/>
      <c r="E489" s="442"/>
      <c r="F489" s="434"/>
      <c r="G489" s="434"/>
    </row>
    <row r="490" spans="3:7" ht="15">
      <c r="C490" s="434"/>
      <c r="D490" s="434"/>
      <c r="E490" s="442"/>
      <c r="F490" s="434"/>
      <c r="G490" s="434"/>
    </row>
    <row r="491" spans="3:7" ht="15">
      <c r="C491" s="434"/>
      <c r="D491" s="434"/>
      <c r="E491" s="442"/>
      <c r="F491" s="434"/>
      <c r="G491" s="434"/>
    </row>
    <row r="492" spans="3:7" ht="15">
      <c r="C492" s="434"/>
      <c r="D492" s="434"/>
      <c r="E492" s="442"/>
      <c r="F492" s="434"/>
      <c r="G492" s="434"/>
    </row>
    <row r="493" spans="3:7" ht="15">
      <c r="C493" s="434"/>
      <c r="D493" s="434"/>
      <c r="E493" s="442"/>
      <c r="F493" s="434"/>
      <c r="G493" s="434"/>
    </row>
    <row r="494" spans="3:7" ht="15">
      <c r="C494" s="434"/>
      <c r="D494" s="434"/>
      <c r="E494" s="442"/>
      <c r="F494" s="434"/>
      <c r="G494" s="434"/>
    </row>
    <row r="495" spans="3:7" ht="15">
      <c r="C495" s="434"/>
      <c r="D495" s="434"/>
      <c r="E495" s="442"/>
      <c r="F495" s="434"/>
      <c r="G495" s="434"/>
    </row>
    <row r="496" spans="3:7" ht="15">
      <c r="C496" s="434"/>
      <c r="D496" s="434"/>
      <c r="E496" s="442"/>
      <c r="F496" s="434"/>
      <c r="G496" s="434"/>
    </row>
    <row r="497" spans="3:7" ht="15">
      <c r="C497" s="434"/>
      <c r="D497" s="434"/>
      <c r="E497" s="442"/>
      <c r="F497" s="434"/>
      <c r="G497" s="434"/>
    </row>
    <row r="498" spans="3:7" ht="15">
      <c r="C498" s="434"/>
      <c r="D498" s="434"/>
      <c r="E498" s="442"/>
      <c r="F498" s="434"/>
      <c r="G498" s="434"/>
    </row>
    <row r="499" spans="3:7" ht="15">
      <c r="C499" s="434"/>
      <c r="D499" s="434"/>
      <c r="E499" s="442"/>
      <c r="F499" s="434"/>
      <c r="G499" s="434"/>
    </row>
    <row r="500" spans="3:7" ht="15">
      <c r="C500" s="434"/>
      <c r="D500" s="434"/>
      <c r="E500" s="442"/>
      <c r="F500" s="434"/>
      <c r="G500" s="434"/>
    </row>
    <row r="501" spans="3:7" ht="15">
      <c r="C501" s="434"/>
      <c r="D501" s="434"/>
      <c r="E501" s="442"/>
      <c r="F501" s="434"/>
      <c r="G501" s="434"/>
    </row>
    <row r="502" spans="3:7" ht="15">
      <c r="C502" s="434"/>
      <c r="D502" s="434"/>
      <c r="E502" s="442"/>
      <c r="F502" s="434"/>
      <c r="G502" s="434"/>
    </row>
    <row r="503" spans="3:7" ht="15">
      <c r="C503" s="434"/>
      <c r="D503" s="434"/>
      <c r="E503" s="442"/>
      <c r="F503" s="434"/>
      <c r="G503" s="434"/>
    </row>
    <row r="504" spans="3:7" ht="15">
      <c r="C504" s="434"/>
      <c r="D504" s="434"/>
      <c r="E504" s="442"/>
      <c r="F504" s="434"/>
      <c r="G504" s="434"/>
    </row>
    <row r="505" spans="3:7" ht="15">
      <c r="C505" s="434"/>
      <c r="D505" s="434"/>
      <c r="E505" s="442"/>
      <c r="F505" s="434"/>
      <c r="G505" s="434"/>
    </row>
    <row r="506" spans="3:7" ht="15">
      <c r="C506" s="434"/>
      <c r="D506" s="434"/>
      <c r="E506" s="442"/>
      <c r="F506" s="434"/>
      <c r="G506" s="434"/>
    </row>
    <row r="507" spans="3:7" ht="15">
      <c r="C507" s="434"/>
      <c r="D507" s="434"/>
      <c r="E507" s="442"/>
      <c r="F507" s="434"/>
      <c r="G507" s="434"/>
    </row>
    <row r="508" spans="3:7" ht="15">
      <c r="C508" s="434"/>
      <c r="D508" s="434"/>
      <c r="E508" s="442"/>
      <c r="F508" s="434"/>
      <c r="G508" s="434"/>
    </row>
    <row r="509" spans="3:7" ht="15">
      <c r="C509" s="434"/>
      <c r="D509" s="434"/>
      <c r="E509" s="442"/>
      <c r="F509" s="434"/>
      <c r="G509" s="434"/>
    </row>
    <row r="510" spans="3:7" ht="15">
      <c r="C510" s="434"/>
      <c r="D510" s="434"/>
      <c r="E510" s="442"/>
      <c r="F510" s="434"/>
      <c r="G510" s="434"/>
    </row>
    <row r="511" spans="3:7" ht="15">
      <c r="C511" s="434"/>
      <c r="D511" s="434"/>
      <c r="E511" s="442"/>
      <c r="F511" s="434"/>
      <c r="G511" s="434"/>
    </row>
    <row r="512" spans="3:7" ht="15">
      <c r="C512" s="434"/>
      <c r="D512" s="434"/>
      <c r="E512" s="442"/>
      <c r="F512" s="434"/>
      <c r="G512" s="434"/>
    </row>
    <row r="513" spans="3:7" ht="15">
      <c r="C513" s="434"/>
      <c r="D513" s="434"/>
      <c r="E513" s="442"/>
      <c r="F513" s="434"/>
      <c r="G513" s="434"/>
    </row>
    <row r="514" spans="3:7" ht="15">
      <c r="C514" s="434"/>
      <c r="D514" s="434"/>
      <c r="E514" s="442"/>
      <c r="F514" s="434"/>
      <c r="G514" s="434"/>
    </row>
    <row r="515" spans="3:7" ht="15">
      <c r="C515" s="434"/>
      <c r="D515" s="434"/>
      <c r="E515" s="442"/>
      <c r="F515" s="434"/>
      <c r="G515" s="434"/>
    </row>
    <row r="516" spans="3:7" ht="15">
      <c r="C516" s="434"/>
      <c r="D516" s="434"/>
      <c r="E516" s="442"/>
      <c r="F516" s="434"/>
      <c r="G516" s="434"/>
    </row>
    <row r="517" spans="3:7" ht="15">
      <c r="C517" s="434"/>
      <c r="D517" s="434"/>
      <c r="E517" s="442"/>
      <c r="F517" s="434"/>
      <c r="G517" s="434"/>
    </row>
    <row r="518" spans="3:7" ht="15">
      <c r="C518" s="434"/>
      <c r="D518" s="434"/>
      <c r="E518" s="442"/>
      <c r="F518" s="434"/>
      <c r="G518" s="434"/>
    </row>
    <row r="519" spans="3:7" ht="15">
      <c r="C519" s="434"/>
      <c r="D519" s="434"/>
      <c r="E519" s="442"/>
      <c r="F519" s="434"/>
      <c r="G519" s="434"/>
    </row>
    <row r="520" spans="3:7" ht="15">
      <c r="C520" s="434"/>
      <c r="D520" s="434"/>
      <c r="E520" s="442"/>
      <c r="F520" s="434"/>
      <c r="G520" s="434"/>
    </row>
    <row r="521" spans="3:7" ht="15">
      <c r="C521" s="434"/>
      <c r="D521" s="434"/>
      <c r="E521" s="442"/>
      <c r="F521" s="434"/>
      <c r="G521" s="434"/>
    </row>
    <row r="522" spans="3:7" ht="15">
      <c r="C522" s="434"/>
      <c r="D522" s="434"/>
      <c r="E522" s="442"/>
      <c r="F522" s="434"/>
      <c r="G522" s="434"/>
    </row>
    <row r="523" spans="3:7" ht="15">
      <c r="C523" s="434"/>
      <c r="D523" s="434"/>
      <c r="E523" s="442"/>
      <c r="F523" s="434"/>
      <c r="G523" s="434"/>
    </row>
    <row r="524" spans="3:7" ht="15">
      <c r="C524" s="434"/>
      <c r="D524" s="434"/>
      <c r="E524" s="442"/>
      <c r="F524" s="434"/>
      <c r="G524" s="434"/>
    </row>
    <row r="525" spans="3:7" ht="15">
      <c r="C525" s="434"/>
      <c r="D525" s="434"/>
      <c r="E525" s="442"/>
      <c r="F525" s="434"/>
      <c r="G525" s="434"/>
    </row>
    <row r="526" spans="3:7" ht="15">
      <c r="C526" s="434"/>
      <c r="D526" s="434"/>
      <c r="E526" s="442"/>
      <c r="F526" s="434"/>
      <c r="G526" s="434"/>
    </row>
    <row r="527" spans="3:7" ht="15">
      <c r="C527" s="434"/>
      <c r="D527" s="434"/>
      <c r="E527" s="442"/>
      <c r="F527" s="434"/>
      <c r="G527" s="434"/>
    </row>
    <row r="528" spans="3:7" ht="15">
      <c r="C528" s="434"/>
      <c r="D528" s="434"/>
      <c r="E528" s="442"/>
      <c r="F528" s="434"/>
      <c r="G528" s="434"/>
    </row>
    <row r="529" spans="3:7" ht="15">
      <c r="C529" s="434"/>
      <c r="D529" s="434"/>
      <c r="E529" s="442"/>
      <c r="F529" s="434"/>
      <c r="G529" s="434"/>
    </row>
    <row r="530" spans="3:7" ht="15">
      <c r="C530" s="434"/>
      <c r="D530" s="434"/>
      <c r="E530" s="442"/>
      <c r="F530" s="434"/>
      <c r="G530" s="434"/>
    </row>
    <row r="531" spans="3:7" ht="15">
      <c r="C531" s="434"/>
      <c r="D531" s="434"/>
      <c r="E531" s="442"/>
      <c r="F531" s="434"/>
      <c r="G531" s="434"/>
    </row>
    <row r="532" spans="3:7" ht="15">
      <c r="C532" s="434"/>
      <c r="D532" s="434"/>
      <c r="E532" s="442"/>
      <c r="F532" s="434"/>
      <c r="G532" s="434"/>
    </row>
    <row r="533" spans="3:7" ht="15">
      <c r="C533" s="434"/>
      <c r="D533" s="434"/>
      <c r="E533" s="442"/>
      <c r="F533" s="434"/>
      <c r="G533" s="434"/>
    </row>
    <row r="534" spans="3:7" ht="15">
      <c r="C534" s="434"/>
      <c r="D534" s="434"/>
      <c r="E534" s="442"/>
      <c r="F534" s="434"/>
      <c r="G534" s="434"/>
    </row>
    <row r="535" spans="3:7" ht="15">
      <c r="C535" s="434"/>
      <c r="D535" s="434"/>
      <c r="E535" s="442"/>
      <c r="F535" s="434"/>
      <c r="G535" s="434"/>
    </row>
    <row r="536" spans="3:7" ht="15">
      <c r="C536" s="434"/>
      <c r="D536" s="434"/>
      <c r="E536" s="442"/>
      <c r="F536" s="434"/>
      <c r="G536" s="434"/>
    </row>
    <row r="537" spans="3:7" ht="15">
      <c r="C537" s="434"/>
      <c r="D537" s="434"/>
      <c r="E537" s="442"/>
      <c r="F537" s="434"/>
      <c r="G537" s="434"/>
    </row>
    <row r="538" spans="3:7" ht="15">
      <c r="C538" s="434"/>
      <c r="D538" s="434"/>
      <c r="E538" s="442"/>
      <c r="F538" s="434"/>
      <c r="G538" s="434"/>
    </row>
    <row r="539" spans="3:7" ht="15">
      <c r="C539" s="434"/>
      <c r="D539" s="434"/>
      <c r="E539" s="442"/>
      <c r="F539" s="434"/>
      <c r="G539" s="434"/>
    </row>
    <row r="540" spans="3:7" ht="15">
      <c r="C540" s="434"/>
      <c r="D540" s="434"/>
      <c r="E540" s="442"/>
      <c r="F540" s="434"/>
      <c r="G540" s="434"/>
    </row>
    <row r="541" spans="3:7" ht="15">
      <c r="C541" s="434"/>
      <c r="D541" s="434"/>
      <c r="E541" s="442"/>
      <c r="F541" s="434"/>
      <c r="G541" s="434"/>
    </row>
    <row r="542" spans="3:7" ht="15">
      <c r="C542" s="434"/>
      <c r="D542" s="434"/>
      <c r="E542" s="442"/>
      <c r="F542" s="434"/>
      <c r="G542" s="434"/>
    </row>
    <row r="543" spans="3:7" ht="15">
      <c r="C543" s="434"/>
      <c r="D543" s="434"/>
      <c r="E543" s="442"/>
      <c r="F543" s="434"/>
      <c r="G543" s="434"/>
    </row>
    <row r="544" spans="3:7" ht="15">
      <c r="C544" s="434"/>
      <c r="D544" s="434"/>
      <c r="E544" s="442"/>
      <c r="F544" s="434"/>
      <c r="G544" s="434"/>
    </row>
    <row r="545" spans="3:7" ht="15">
      <c r="C545" s="434"/>
      <c r="D545" s="434"/>
      <c r="E545" s="442"/>
      <c r="F545" s="434"/>
      <c r="G545" s="434"/>
    </row>
    <row r="546" spans="3:7" ht="15">
      <c r="C546" s="434"/>
      <c r="D546" s="434"/>
      <c r="E546" s="442"/>
      <c r="F546" s="434"/>
      <c r="G546" s="434"/>
    </row>
    <row r="547" spans="3:7" ht="15">
      <c r="C547" s="434"/>
      <c r="D547" s="434"/>
      <c r="E547" s="442"/>
      <c r="F547" s="434"/>
      <c r="G547" s="434"/>
    </row>
    <row r="548" spans="3:7" ht="15">
      <c r="C548" s="434"/>
      <c r="D548" s="434"/>
      <c r="E548" s="442"/>
      <c r="F548" s="434"/>
      <c r="G548" s="434"/>
    </row>
    <row r="549" spans="3:7" ht="15">
      <c r="C549" s="434"/>
      <c r="D549" s="434"/>
      <c r="E549" s="442"/>
      <c r="F549" s="434"/>
      <c r="G549" s="434"/>
    </row>
    <row r="550" spans="3:7" ht="15">
      <c r="C550" s="434"/>
      <c r="D550" s="434"/>
      <c r="E550" s="442"/>
      <c r="F550" s="434"/>
      <c r="G550" s="434"/>
    </row>
    <row r="551" spans="3:7" ht="15">
      <c r="C551" s="434"/>
      <c r="D551" s="434"/>
      <c r="E551" s="442"/>
      <c r="F551" s="434"/>
      <c r="G551" s="434"/>
    </row>
    <row r="552" spans="3:7" ht="15">
      <c r="C552" s="434"/>
      <c r="D552" s="434"/>
      <c r="E552" s="442"/>
      <c r="F552" s="434"/>
      <c r="G552" s="434"/>
    </row>
    <row r="553" spans="3:7" ht="15">
      <c r="C553" s="434"/>
      <c r="D553" s="434"/>
      <c r="E553" s="442"/>
      <c r="F553" s="434"/>
      <c r="G553" s="434"/>
    </row>
    <row r="554" spans="3:7" ht="15">
      <c r="C554" s="434"/>
      <c r="D554" s="434"/>
      <c r="E554" s="442"/>
      <c r="F554" s="434"/>
      <c r="G554" s="434"/>
    </row>
    <row r="555" spans="3:7" ht="15">
      <c r="C555" s="434"/>
      <c r="D555" s="434"/>
      <c r="E555" s="442"/>
      <c r="F555" s="434"/>
      <c r="G555" s="434"/>
    </row>
    <row r="556" spans="3:7" ht="15">
      <c r="C556" s="434"/>
      <c r="D556" s="434"/>
      <c r="E556" s="442"/>
      <c r="F556" s="434"/>
      <c r="G556" s="434"/>
    </row>
    <row r="557" spans="3:7" ht="15">
      <c r="C557" s="434"/>
      <c r="D557" s="434"/>
      <c r="E557" s="442"/>
      <c r="F557" s="434"/>
      <c r="G557" s="434"/>
    </row>
    <row r="558" spans="3:7" ht="15">
      <c r="C558" s="434"/>
      <c r="D558" s="434"/>
      <c r="E558" s="442"/>
      <c r="F558" s="434"/>
      <c r="G558" s="434"/>
    </row>
    <row r="559" spans="3:7" ht="15">
      <c r="C559" s="434"/>
      <c r="D559" s="434"/>
      <c r="E559" s="442"/>
      <c r="F559" s="434"/>
      <c r="G559" s="434"/>
    </row>
    <row r="560" spans="3:7" ht="15">
      <c r="C560" s="434"/>
      <c r="D560" s="434"/>
      <c r="E560" s="442"/>
      <c r="F560" s="434"/>
      <c r="G560" s="434"/>
    </row>
    <row r="561" spans="3:7" ht="15">
      <c r="C561" s="434"/>
      <c r="D561" s="434"/>
      <c r="E561" s="442"/>
      <c r="F561" s="434"/>
      <c r="G561" s="434"/>
    </row>
    <row r="562" spans="3:7" ht="15">
      <c r="C562" s="434"/>
      <c r="D562" s="434"/>
      <c r="E562" s="442"/>
      <c r="F562" s="434"/>
      <c r="G562" s="434"/>
    </row>
    <row r="563" spans="3:7" ht="15">
      <c r="C563" s="434"/>
      <c r="D563" s="434"/>
      <c r="E563" s="442"/>
      <c r="F563" s="434"/>
      <c r="G563" s="434"/>
    </row>
    <row r="564" spans="3:7" ht="15">
      <c r="C564" s="434"/>
      <c r="D564" s="434"/>
      <c r="E564" s="442"/>
      <c r="F564" s="434"/>
      <c r="G564" s="434"/>
    </row>
    <row r="565" spans="3:7" ht="15">
      <c r="C565" s="434"/>
      <c r="D565" s="434"/>
      <c r="E565" s="442"/>
      <c r="F565" s="434"/>
      <c r="G565" s="434"/>
    </row>
    <row r="566" spans="3:7" ht="15">
      <c r="C566" s="434"/>
      <c r="D566" s="434"/>
      <c r="E566" s="442"/>
      <c r="F566" s="434"/>
      <c r="G566" s="434"/>
    </row>
    <row r="567" spans="3:7" ht="15">
      <c r="C567" s="434"/>
      <c r="D567" s="434"/>
      <c r="E567" s="442"/>
      <c r="F567" s="434"/>
      <c r="G567" s="434"/>
    </row>
    <row r="568" spans="3:7" ht="15">
      <c r="C568" s="434"/>
      <c r="D568" s="434"/>
      <c r="E568" s="442"/>
      <c r="F568" s="434"/>
      <c r="G568" s="434"/>
    </row>
    <row r="569" spans="3:7" ht="15">
      <c r="C569" s="434"/>
      <c r="D569" s="434"/>
      <c r="E569" s="442"/>
      <c r="F569" s="434"/>
      <c r="G569" s="434"/>
    </row>
    <row r="570" spans="3:7" ht="15">
      <c r="C570" s="434"/>
      <c r="D570" s="434"/>
      <c r="E570" s="442"/>
      <c r="F570" s="434"/>
      <c r="G570" s="434"/>
    </row>
    <row r="571" spans="3:7" ht="15">
      <c r="C571" s="434"/>
      <c r="D571" s="434"/>
      <c r="E571" s="442"/>
      <c r="F571" s="434"/>
      <c r="G571" s="434"/>
    </row>
    <row r="572" spans="3:7" ht="15">
      <c r="C572" s="434"/>
      <c r="D572" s="434"/>
      <c r="E572" s="442"/>
      <c r="F572" s="434"/>
      <c r="G572" s="434"/>
    </row>
    <row r="573" spans="3:7" ht="15">
      <c r="C573" s="434"/>
      <c r="D573" s="434"/>
      <c r="E573" s="442"/>
      <c r="F573" s="434"/>
      <c r="G573" s="434"/>
    </row>
    <row r="574" spans="3:7" ht="15">
      <c r="C574" s="434"/>
      <c r="D574" s="434"/>
      <c r="E574" s="442"/>
      <c r="F574" s="434"/>
      <c r="G574" s="434"/>
    </row>
    <row r="575" spans="3:7" ht="15">
      <c r="C575" s="434"/>
      <c r="D575" s="434"/>
      <c r="E575" s="442"/>
      <c r="F575" s="434"/>
      <c r="G575" s="434"/>
    </row>
    <row r="576" spans="3:7" ht="15">
      <c r="C576" s="434"/>
      <c r="D576" s="434"/>
      <c r="E576" s="442"/>
      <c r="F576" s="434"/>
      <c r="G576" s="434"/>
    </row>
    <row r="577" spans="3:7" ht="15">
      <c r="C577" s="434"/>
      <c r="D577" s="434"/>
      <c r="E577" s="442"/>
      <c r="F577" s="434"/>
      <c r="G577" s="434"/>
    </row>
    <row r="578" spans="3:7" ht="15">
      <c r="C578" s="434"/>
      <c r="D578" s="434"/>
      <c r="E578" s="442"/>
      <c r="F578" s="434"/>
      <c r="G578" s="434"/>
    </row>
    <row r="579" spans="3:7" ht="15">
      <c r="C579" s="434"/>
      <c r="D579" s="434"/>
      <c r="E579" s="442"/>
      <c r="F579" s="434"/>
      <c r="G579" s="434"/>
    </row>
    <row r="580" spans="3:7" ht="15">
      <c r="C580" s="434"/>
      <c r="D580" s="434"/>
      <c r="E580" s="442"/>
      <c r="F580" s="434"/>
      <c r="G580" s="434"/>
    </row>
    <row r="581" spans="3:7" ht="15">
      <c r="C581" s="434"/>
      <c r="D581" s="434"/>
      <c r="E581" s="442"/>
      <c r="F581" s="434"/>
      <c r="G581" s="434"/>
    </row>
    <row r="582" spans="3:7" ht="15">
      <c r="C582" s="434"/>
      <c r="D582" s="434"/>
      <c r="E582" s="442"/>
      <c r="F582" s="434"/>
      <c r="G582" s="434"/>
    </row>
    <row r="583" spans="3:7" ht="15">
      <c r="C583" s="434"/>
      <c r="D583" s="434"/>
      <c r="E583" s="442"/>
      <c r="F583" s="434"/>
      <c r="G583" s="434"/>
    </row>
    <row r="584" spans="3:7" ht="15">
      <c r="C584" s="434"/>
      <c r="D584" s="434"/>
      <c r="E584" s="442"/>
      <c r="F584" s="434"/>
      <c r="G584" s="434"/>
    </row>
    <row r="585" spans="3:7" ht="15">
      <c r="C585" s="434"/>
      <c r="D585" s="434"/>
      <c r="E585" s="442"/>
      <c r="F585" s="434"/>
      <c r="G585" s="434"/>
    </row>
    <row r="586" spans="3:7" ht="15">
      <c r="C586" s="434"/>
      <c r="D586" s="434"/>
      <c r="E586" s="442"/>
      <c r="F586" s="434"/>
      <c r="G586" s="434"/>
    </row>
    <row r="587" spans="3:7" ht="15">
      <c r="C587" s="434"/>
      <c r="D587" s="434"/>
      <c r="E587" s="442"/>
      <c r="F587" s="434"/>
      <c r="G587" s="434"/>
    </row>
    <row r="588" spans="3:7" ht="15">
      <c r="C588" s="434"/>
      <c r="D588" s="434"/>
      <c r="E588" s="442"/>
      <c r="F588" s="434"/>
      <c r="G588" s="434"/>
    </row>
    <row r="589" spans="3:7" ht="15">
      <c r="C589" s="434"/>
      <c r="D589" s="434"/>
      <c r="E589" s="442"/>
      <c r="F589" s="434"/>
      <c r="G589" s="434"/>
    </row>
    <row r="590" spans="3:7" ht="15">
      <c r="C590" s="434"/>
      <c r="D590" s="434"/>
      <c r="E590" s="442"/>
      <c r="F590" s="434"/>
      <c r="G590" s="434"/>
    </row>
    <row r="591" spans="3:7" ht="15">
      <c r="C591" s="434"/>
      <c r="D591" s="434"/>
      <c r="E591" s="442"/>
      <c r="F591" s="434"/>
      <c r="G591" s="434"/>
    </row>
    <row r="592" spans="3:7" ht="15">
      <c r="C592" s="434"/>
      <c r="D592" s="434"/>
      <c r="E592" s="442"/>
      <c r="F592" s="434"/>
      <c r="G592" s="434"/>
    </row>
    <row r="593" spans="3:7" ht="15">
      <c r="C593" s="434"/>
      <c r="D593" s="434"/>
      <c r="E593" s="442"/>
      <c r="F593" s="434"/>
      <c r="G593" s="434"/>
    </row>
    <row r="594" spans="3:7" ht="15">
      <c r="C594" s="434"/>
      <c r="D594" s="434"/>
      <c r="E594" s="442"/>
      <c r="F594" s="434"/>
      <c r="G594" s="434"/>
    </row>
    <row r="595" spans="3:7" ht="15">
      <c r="C595" s="434"/>
      <c r="D595" s="434"/>
      <c r="E595" s="442"/>
      <c r="F595" s="434"/>
      <c r="G595" s="434"/>
    </row>
    <row r="596" spans="3:7" ht="15">
      <c r="C596" s="434"/>
      <c r="D596" s="434"/>
      <c r="E596" s="442"/>
      <c r="F596" s="434"/>
      <c r="G596" s="434"/>
    </row>
    <row r="597" spans="3:7" ht="15">
      <c r="C597" s="434"/>
      <c r="D597" s="434"/>
      <c r="E597" s="442"/>
      <c r="F597" s="434"/>
      <c r="G597" s="434"/>
    </row>
    <row r="598" spans="3:7" ht="15">
      <c r="C598" s="434"/>
      <c r="D598" s="434"/>
      <c r="E598" s="442"/>
      <c r="F598" s="434"/>
      <c r="G598" s="434"/>
    </row>
    <row r="599" spans="3:7" ht="15">
      <c r="C599" s="434"/>
      <c r="D599" s="434"/>
      <c r="E599" s="442"/>
      <c r="F599" s="434"/>
      <c r="G599" s="434"/>
    </row>
  </sheetData>
  <sheetProtection algorithmName="SHA-512" hashValue="qUNlo+b+UJ0e/kBhs+sxZGZxwq8zkJIQkMqqmfkkY0m3V3SUaF93azEofCrOPm/L7HI3e04SCywJQT1IGYfz2A==" saltValue="1ouqu7bc3u/UXoihIgTsQA==" spinCount="100000" sheet="1" objects="1" scenarios="1"/>
  <mergeCells count="10">
    <mergeCell ref="C44:E44"/>
    <mergeCell ref="I44:K44"/>
    <mergeCell ref="I45:K45"/>
    <mergeCell ref="I46:K46"/>
    <mergeCell ref="C34:E42"/>
    <mergeCell ref="F38:H38"/>
    <mergeCell ref="F39:H39"/>
    <mergeCell ref="F40:H40"/>
    <mergeCell ref="C43:E43"/>
    <mergeCell ref="I43:K43"/>
  </mergeCells>
  <conditionalFormatting sqref="L4:L33">
    <cfRule type="cellIs" priority="151" dxfId="178" operator="greaterThan">
      <formula>0</formula>
    </cfRule>
  </conditionalFormatting>
  <conditionalFormatting sqref="L34">
    <cfRule type="cellIs" priority="236" dxfId="85" operator="greaterThan">
      <formula>0</formula>
    </cfRule>
  </conditionalFormatting>
  <conditionalFormatting sqref="N4:N33">
    <cfRule type="cellIs" priority="182" dxfId="89" operator="greaterThan">
      <formula>$N$38</formula>
    </cfRule>
  </conditionalFormatting>
  <conditionalFormatting sqref="N35">
    <cfRule type="cellIs" priority="162" dxfId="86" operator="equal">
      <formula>$N$40+AVERAGE($N$4:$N$33)</formula>
    </cfRule>
    <cfRule type="cellIs" priority="176" dxfId="87" operator="greaterThan">
      <formula>$N$40</formula>
    </cfRule>
  </conditionalFormatting>
  <conditionalFormatting sqref="N36">
    <cfRule type="cellIs" priority="192" dxfId="86" operator="equal">
      <formula>$N$38+MAX($N$4:$N$33)</formula>
    </cfRule>
    <cfRule type="cellIs" priority="193" dxfId="85" operator="greaterThan">
      <formula>$N$38</formula>
    </cfRule>
  </conditionalFormatting>
  <conditionalFormatting sqref="O4:O33">
    <cfRule type="cellIs" priority="147" dxfId="89" operator="between">
      <formula>$O$38</formula>
      <formula>99999</formula>
    </cfRule>
  </conditionalFormatting>
  <conditionalFormatting sqref="O35">
    <cfRule type="cellIs" priority="234" dxfId="87" operator="greaterThan">
      <formula>$O$40</formula>
    </cfRule>
    <cfRule type="cellIs" priority="175" dxfId="86" operator="equal">
      <formula>$O$40+AVERAGE($O$4:$O$33)</formula>
    </cfRule>
  </conditionalFormatting>
  <conditionalFormatting sqref="O36">
    <cfRule type="cellIs" priority="220" dxfId="86" operator="equal">
      <formula>$O$38+MAX($O$4:$O$33)</formula>
    </cfRule>
    <cfRule type="cellIs" priority="221" dxfId="85" operator="greaterThan">
      <formula>$O$38</formula>
    </cfRule>
  </conditionalFormatting>
  <conditionalFormatting sqref="P4:P33">
    <cfRule type="cellIs" priority="246" dxfId="89" operator="lessThan">
      <formula>$P$39</formula>
    </cfRule>
  </conditionalFormatting>
  <conditionalFormatting sqref="P35">
    <cfRule type="cellIs" priority="125" dxfId="86" operator="equal">
      <formula>$P$40+AVERAGE($P$4:$P$33)</formula>
    </cfRule>
    <cfRule type="cellIs" priority="126" dxfId="87" operator="lessThan">
      <formula>$P$40</formula>
    </cfRule>
  </conditionalFormatting>
  <conditionalFormatting sqref="P36">
    <cfRule type="cellIs" priority="215" dxfId="85" operator="greaterThan">
      <formula>$P$38</formula>
    </cfRule>
    <cfRule type="cellIs" priority="214" dxfId="86" operator="equal">
      <formula>$P$38+MAX($P$4:$P$33)</formula>
    </cfRule>
  </conditionalFormatting>
  <conditionalFormatting sqref="P37">
    <cfRule type="cellIs" priority="139" dxfId="86" operator="equal">
      <formula>$P$39+MIN($P$4:$P$33)</formula>
    </cfRule>
    <cfRule type="cellIs" priority="235" dxfId="85" operator="lessThan">
      <formula>$P$39</formula>
    </cfRule>
  </conditionalFormatting>
  <conditionalFormatting sqref="Q4:Q33">
    <cfRule type="cellIs" priority="47" dxfId="107" operator="greaterThan">
      <formula>$Q$40</formula>
    </cfRule>
  </conditionalFormatting>
  <conditionalFormatting sqref="R4:R33">
    <cfRule type="cellIs" priority="46" dxfId="107" operator="greaterThan">
      <formula>$R$40</formula>
    </cfRule>
  </conditionalFormatting>
  <conditionalFormatting sqref="T4:T33">
    <cfRule type="cellIs" priority="180" dxfId="89" operator="greaterThan">
      <formula>$T$38</formula>
    </cfRule>
  </conditionalFormatting>
  <conditionalFormatting sqref="T35">
    <cfRule type="cellIs" priority="158" dxfId="86" operator="equal">
      <formula>$T$40+AVERAGE($T$4:$T$33)</formula>
    </cfRule>
    <cfRule type="cellIs" priority="159" dxfId="87" operator="greaterThan">
      <formula>$T$40</formula>
    </cfRule>
  </conditionalFormatting>
  <conditionalFormatting sqref="T36">
    <cfRule type="cellIs" priority="189" dxfId="85" operator="greaterThan">
      <formula>$T$38</formula>
    </cfRule>
    <cfRule type="cellIs" priority="140" dxfId="86" operator="equal">
      <formula>$T$38+MAX($T$4:$T$33)</formula>
    </cfRule>
  </conditionalFormatting>
  <conditionalFormatting sqref="U4:U33">
    <cfRule type="cellIs" priority="145" dxfId="89" operator="between">
      <formula>$U$38</formula>
      <formula>9999</formula>
    </cfRule>
  </conditionalFormatting>
  <conditionalFormatting sqref="U35">
    <cfRule type="cellIs" priority="171" dxfId="86" operator="equal">
      <formula>$U$40+AVERAGE($U$4:$U$33)</formula>
    </cfRule>
    <cfRule type="cellIs" priority="172" dxfId="87" operator="greaterThan">
      <formula>$U$40</formula>
    </cfRule>
  </conditionalFormatting>
  <conditionalFormatting sqref="U36">
    <cfRule type="cellIs" priority="213" dxfId="85" operator="greaterThan">
      <formula>$U$38</formula>
    </cfRule>
    <cfRule type="cellIs" priority="212" dxfId="86" operator="equal">
      <formula>$U$38+MAX($U$4:$U$33)</formula>
    </cfRule>
  </conditionalFormatting>
  <conditionalFormatting sqref="V4:V33">
    <cfRule type="cellIs" priority="252" dxfId="89" operator="lessThan">
      <formula>$V$39</formula>
    </cfRule>
  </conditionalFormatting>
  <conditionalFormatting sqref="V35">
    <cfRule type="cellIs" priority="122" dxfId="87" operator="lessThan">
      <formula>$V$40</formula>
    </cfRule>
    <cfRule type="cellIs" priority="121" dxfId="86" operator="equal">
      <formula>$V$40+AVERAGE($V$4:$V$33)</formula>
    </cfRule>
  </conditionalFormatting>
  <conditionalFormatting sqref="V36">
    <cfRule type="cellIs" priority="211" dxfId="85" operator="greaterThan">
      <formula>$V$38</formula>
    </cfRule>
    <cfRule type="cellIs" priority="210" dxfId="86" operator="equal">
      <formula>$V$38+MAX($V$4:$V$33)</formula>
    </cfRule>
  </conditionalFormatting>
  <conditionalFormatting sqref="V37">
    <cfRule type="cellIs" priority="135" dxfId="86" operator="equal">
      <formula>$V$39+MIN($V$4:$V$33)</formula>
    </cfRule>
    <cfRule type="cellIs" priority="136" dxfId="85" operator="lessThan">
      <formula>$V$39</formula>
    </cfRule>
  </conditionalFormatting>
  <conditionalFormatting sqref="W4:W33">
    <cfRule type="cellIs" priority="16" dxfId="107" operator="greaterThan">
      <formula>$W$40</formula>
    </cfRule>
  </conditionalFormatting>
  <conditionalFormatting sqref="X4:X33">
    <cfRule type="cellIs" priority="15" dxfId="107" operator="greaterThan">
      <formula>$X$40</formula>
    </cfRule>
  </conditionalFormatting>
  <conditionalFormatting sqref="Z4:Z33">
    <cfRule type="cellIs" priority="179" dxfId="89" operator="greaterThan">
      <formula>$Z$38</formula>
    </cfRule>
  </conditionalFormatting>
  <conditionalFormatting sqref="Z35">
    <cfRule type="cellIs" priority="63" dxfId="86" operator="equal">
      <formula>$Z$40+AVERAGE($Z$4:$Z$33)</formula>
    </cfRule>
    <cfRule type="cellIs" priority="64" dxfId="87" operator="greaterThan">
      <formula>$Z$40</formula>
    </cfRule>
  </conditionalFormatting>
  <conditionalFormatting sqref="Z36">
    <cfRule type="cellIs" priority="187" dxfId="86" operator="equal">
      <formula>$Z$38+MAX($Z$4:$Z$33)</formula>
    </cfRule>
    <cfRule type="cellIs" priority="188" dxfId="85" operator="greaterThan">
      <formula>$Z$38</formula>
    </cfRule>
  </conditionalFormatting>
  <conditionalFormatting sqref="AA4:AA33">
    <cfRule type="cellIs" priority="144" dxfId="89" operator="between">
      <formula>$AA$38</formula>
      <formula>9999</formula>
    </cfRule>
  </conditionalFormatting>
  <conditionalFormatting sqref="AA35">
    <cfRule type="cellIs" priority="170" dxfId="87" operator="greaterThan">
      <formula>$AA$40</formula>
    </cfRule>
    <cfRule type="cellIs" priority="169" dxfId="86" operator="equal">
      <formula>$AA$40+AVERAGE($AA$4:$AA$33)</formula>
    </cfRule>
  </conditionalFormatting>
  <conditionalFormatting sqref="AA36">
    <cfRule type="cellIs" priority="208" dxfId="86" operator="equal">
      <formula>$AA$38+MAX($AA$4:$AA$33)</formula>
    </cfRule>
    <cfRule type="cellIs" priority="209" dxfId="85" operator="greaterThan">
      <formula>$AA$38</formula>
    </cfRule>
  </conditionalFormatting>
  <conditionalFormatting sqref="AB4:AB33">
    <cfRule type="cellIs" priority="253" dxfId="89" operator="lessThan">
      <formula>$AB$39</formula>
    </cfRule>
  </conditionalFormatting>
  <conditionalFormatting sqref="AB35">
    <cfRule type="cellIs" priority="119" dxfId="86" operator="equal">
      <formula>$AB$40+AVERAGE($AB$4:$AB$33)</formula>
    </cfRule>
    <cfRule type="cellIs" priority="120" dxfId="87" operator="lessThan">
      <formula>$AB$40</formula>
    </cfRule>
  </conditionalFormatting>
  <conditionalFormatting sqref="AB36">
    <cfRule type="cellIs" priority="206" dxfId="86" operator="equal">
      <formula>$AB$38+MAX($AB$4:$AB$33)</formula>
    </cfRule>
    <cfRule type="cellIs" priority="207" dxfId="85" operator="greaterThan">
      <formula>$AB$38</formula>
    </cfRule>
  </conditionalFormatting>
  <conditionalFormatting sqref="AB37">
    <cfRule type="cellIs" priority="133" dxfId="86" operator="equal">
      <formula>$AB$39+MIN($AB$4:$AB$33)</formula>
    </cfRule>
    <cfRule type="cellIs" priority="134" dxfId="85" operator="lessThan">
      <formula>$AB$39</formula>
    </cfRule>
  </conditionalFormatting>
  <conditionalFormatting sqref="AC4:AC33">
    <cfRule type="cellIs" priority="99" dxfId="89" operator="greaterThan">
      <formula>$AC$40</formula>
    </cfRule>
  </conditionalFormatting>
  <conditionalFormatting sqref="AD4:AD33">
    <cfRule type="cellIs" priority="100" dxfId="89" operator="greaterThan">
      <formula>$AD$40</formula>
    </cfRule>
  </conditionalFormatting>
  <conditionalFormatting sqref="AE4 AE6 AE8 AE10 AE12 AE14 AE16 AE18 AE20 AE22 AE24 AE26 AE28 AE30 AE32">
    <cfRule type="containsBlanks" priority="226" dxfId="119">
      <formula>LEN(TRIM(AE4))=0</formula>
    </cfRule>
  </conditionalFormatting>
  <conditionalFormatting sqref="AE4:AE33">
    <cfRule type="cellIs" priority="227" dxfId="89" operator="lessThan">
      <formula>$AE$39</formula>
    </cfRule>
  </conditionalFormatting>
  <conditionalFormatting sqref="AE35">
    <cfRule type="cellIs" priority="228" dxfId="87" operator="lessThan">
      <formula>$AE$40</formula>
    </cfRule>
  </conditionalFormatting>
  <conditionalFormatting sqref="AE37">
    <cfRule type="cellIs" priority="237" dxfId="85" operator="lessThan">
      <formula>$AE$39</formula>
    </cfRule>
  </conditionalFormatting>
  <conditionalFormatting sqref="AE5:AF5 AE7:AF7 AE9:AF9 AE11:AF11 AE13:AF13 AE15:AF15 AE17:AF17 AE19:AF19 AE21:AF21 AE23:AF23 AE25:AF25 AE27:AF27 AE29:AF29 AE31:AF31 AE33:AF33">
    <cfRule type="containsBlanks" priority="225" dxfId="115">
      <formula>LEN(TRIM(AE5))=0</formula>
    </cfRule>
  </conditionalFormatting>
  <conditionalFormatting sqref="AF4 AF6 AF8 AF10 AF12 AF14 AF16 AF18 AF20 AF22 AF24 AF26 AF28 AF30 AF32">
    <cfRule type="containsBlanks" priority="238" dxfId="114">
      <formula>LEN(TRIM(AF4))=0</formula>
    </cfRule>
  </conditionalFormatting>
  <conditionalFormatting sqref="AF4:AF33">
    <cfRule type="cellIs" priority="254" dxfId="107" operator="lessThan">
      <formula>$AF$39</formula>
    </cfRule>
    <cfRule type="cellIs" priority="244" dxfId="113" operator="greaterThan">
      <formula>$AF$38</formula>
    </cfRule>
  </conditionalFormatting>
  <conditionalFormatting sqref="AF36">
    <cfRule type="cellIs" priority="233" dxfId="111" operator="greaterThan">
      <formula>$AF$38</formula>
    </cfRule>
  </conditionalFormatting>
  <conditionalFormatting sqref="AF37">
    <cfRule type="cellIs" priority="232" dxfId="85" operator="lessThan">
      <formula>$AF$39</formula>
    </cfRule>
  </conditionalFormatting>
  <conditionalFormatting sqref="AH4:AH33">
    <cfRule type="cellIs" priority="239" dxfId="89" operator="greaterThan">
      <formula>$AH$38</formula>
    </cfRule>
  </conditionalFormatting>
  <conditionalFormatting sqref="AH36">
    <cfRule type="cellIs" priority="231" dxfId="85" operator="greaterThan">
      <formula>$AH$38</formula>
    </cfRule>
  </conditionalFormatting>
  <conditionalFormatting sqref="AJ4:AJ33">
    <cfRule type="cellIs" priority="224" dxfId="107" operator="greaterThan">
      <formula>$AJ$38</formula>
    </cfRule>
  </conditionalFormatting>
  <conditionalFormatting sqref="AJ35">
    <cfRule type="cellIs" priority="223" dxfId="87" operator="greaterThan">
      <formula>$AJ$40</formula>
    </cfRule>
  </conditionalFormatting>
  <conditionalFormatting sqref="AJ36">
    <cfRule type="cellIs" priority="222" dxfId="85" operator="greaterThan">
      <formula>$AJ$38</formula>
    </cfRule>
  </conditionalFormatting>
  <conditionalFormatting sqref="AL4:AL33">
    <cfRule type="cellIs" priority="110" dxfId="89" operator="greaterThan">
      <formula>$AL$38</formula>
    </cfRule>
  </conditionalFormatting>
  <conditionalFormatting sqref="AL35">
    <cfRule type="cellIs" priority="109" dxfId="87" operator="greaterThan">
      <formula>$AL$40</formula>
    </cfRule>
    <cfRule type="cellIs" priority="108" dxfId="86" operator="equal">
      <formula>$AL$40+AVERAGE($AL$4:$AL$33)</formula>
    </cfRule>
  </conditionalFormatting>
  <conditionalFormatting sqref="AL36">
    <cfRule type="cellIs" priority="36" dxfId="85" operator="greaterThan">
      <formula>$AL$38</formula>
    </cfRule>
    <cfRule type="cellIs" priority="35" dxfId="86" operator="equal">
      <formula>$AL$38+MAX($AL$4:$AL$33)</formula>
    </cfRule>
  </conditionalFormatting>
  <conditionalFormatting sqref="AM4:AM33">
    <cfRule type="cellIs" priority="107" dxfId="89" operator="between">
      <formula>$AM$38</formula>
      <formula>9999</formula>
    </cfRule>
  </conditionalFormatting>
  <conditionalFormatting sqref="AM35">
    <cfRule type="cellIs" priority="105" dxfId="86" operator="equal">
      <formula>$AM$40+AVERAGE($AM$4:$AM$33)</formula>
    </cfRule>
    <cfRule type="cellIs" priority="106" dxfId="87" operator="greaterThan">
      <formula>$AM$40</formula>
    </cfRule>
  </conditionalFormatting>
  <conditionalFormatting sqref="AM36">
    <cfRule type="cellIs" priority="112" dxfId="85" operator="greaterThan">
      <formula>$AM$38</formula>
    </cfRule>
    <cfRule type="cellIs" priority="111" dxfId="86" operator="equal">
      <formula>$AM$38+MAX($AM$4:$AM$33)</formula>
    </cfRule>
  </conditionalFormatting>
  <conditionalFormatting sqref="AN4:AN33">
    <cfRule type="cellIs" priority="177" dxfId="89" operator="greaterThan">
      <formula>$AN$38</formula>
    </cfRule>
  </conditionalFormatting>
  <conditionalFormatting sqref="AN35">
    <cfRule type="cellIs" priority="152" dxfId="86" operator="equal">
      <formula>$AN$40+AVERAGE($AN$4:$AN$33)</formula>
    </cfRule>
    <cfRule type="cellIs" priority="153" dxfId="87" operator="greaterThan">
      <formula>$AN$40</formula>
    </cfRule>
  </conditionalFormatting>
  <conditionalFormatting sqref="AN36">
    <cfRule type="cellIs" priority="184" dxfId="85" operator="greaterThan">
      <formula>$AN$38</formula>
    </cfRule>
    <cfRule type="cellIs" priority="183" dxfId="86" operator="equal">
      <formula>$AN$38+MAX($AN$4:$AN$33)</formula>
    </cfRule>
  </conditionalFormatting>
  <conditionalFormatting sqref="AO4:AO33">
    <cfRule type="cellIs" priority="141" dxfId="89" operator="between">
      <formula>$AO$38</formula>
      <formula>9999</formula>
    </cfRule>
  </conditionalFormatting>
  <conditionalFormatting sqref="AO35">
    <cfRule type="cellIs" priority="163" dxfId="86" operator="equal">
      <formula>$AO$40+AVERAGE($AO$4:$AO$33)</formula>
    </cfRule>
    <cfRule type="cellIs" priority="164" dxfId="87" operator="greaterThan">
      <formula>$AO$40</formula>
    </cfRule>
  </conditionalFormatting>
  <conditionalFormatting sqref="AO36">
    <cfRule type="cellIs" priority="197" dxfId="85" operator="greaterThan">
      <formula>$AO$38</formula>
    </cfRule>
    <cfRule type="cellIs" priority="196" dxfId="86" operator="equal">
      <formula>$AO$38+MAX($AO$4:$AO$33)</formula>
    </cfRule>
  </conditionalFormatting>
  <dataValidations count="4">
    <dataValidation type="decimal" allowBlank="1" showInputMessage="1" showErrorMessage="1" errorTitle="Numbers Only" error="Enter Numbers Only" sqref="W37:X37 W4:X35 AJ4:AJ38 AH4:AH38 AI38:AI40 AJ40 AK38:AO40 I4:V37 Y4:AF37 I38:AG40 AL4:AN37">
      <formula1>0</formula1>
      <formula2>99999999</formula2>
    </dataValidation>
    <dataValidation type="decimal" allowBlank="1" showInputMessage="1" showErrorMessage="1" errorTitle="Numbers Only" error="Enter Nubers Only" sqref="AH39:AH40 AJ39">
      <formula1>0</formula1>
      <formula2>99999999</formula2>
    </dataValidation>
    <dataValidation type="decimal" allowBlank="1" showInputMessage="1" showErrorMessage="1" error="Enter Numbers Only" sqref="W2:X2">
      <formula1>0</formula1>
      <formula2>99999999</formula2>
    </dataValidation>
    <dataValidation allowBlank="1" showInputMessage="1" showErrorMessage="1" error="Only the less than symbol &quot;&lt;&quot; may be entered in this column." sqref="AK4:AK33 AI4:AI33 AG4:AG33"/>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DW600"/>
  <sheetViews>
    <sheetView zoomScale="60" zoomScaleNormal="60" zoomScalePageLayoutView="55" workbookViewId="0" topLeftCell="Z1">
      <selection activeCell="AZ6" sqref="AZ6"/>
    </sheetView>
  </sheetViews>
  <sheetFormatPr defaultColWidth="8.7109375" defaultRowHeight="15"/>
  <cols>
    <col min="1" max="1" width="8.7109375" style="19" hidden="1" customWidth="1"/>
    <col min="2" max="2" width="7.00390625" style="19" hidden="1" customWidth="1"/>
    <col min="3" max="3" width="14.57421875" style="19" customWidth="1"/>
    <col min="4" max="4" width="20.421875" style="19" customWidth="1"/>
    <col min="5" max="5" width="14.7109375" style="28" customWidth="1"/>
    <col min="6" max="6" width="7.7109375" style="19" bestFit="1" customWidth="1"/>
    <col min="7" max="7" width="19.57421875" style="19" customWidth="1"/>
    <col min="8" max="8" width="14.7109375" style="19" customWidth="1"/>
    <col min="9" max="11" width="8.7109375" style="19" customWidth="1"/>
    <col min="12" max="12" width="6.57421875" style="19" bestFit="1" customWidth="1"/>
    <col min="13" max="13" width="8.7109375" style="19" customWidth="1"/>
    <col min="14" max="14" width="9.421875" style="19" customWidth="1"/>
    <col min="15" max="15" width="9.00390625" style="19" customWidth="1"/>
    <col min="16" max="16" width="8.7109375" style="19" customWidth="1"/>
    <col min="17" max="18" width="10.140625" style="19" bestFit="1" customWidth="1"/>
    <col min="19" max="24" width="9.7109375" style="752" customWidth="1"/>
    <col min="25" max="25" width="9.140625" style="19" customWidth="1"/>
    <col min="26" max="26" width="8.7109375" style="19" customWidth="1"/>
    <col min="27" max="27" width="8.8515625" style="19" customWidth="1"/>
    <col min="28" max="29" width="8.7109375" style="19" customWidth="1"/>
    <col min="30" max="30" width="9.140625" style="19" bestFit="1" customWidth="1"/>
    <col min="31" max="31" width="8.7109375" style="19" customWidth="1"/>
    <col min="32" max="32" width="8.28125" style="19" customWidth="1"/>
    <col min="33" max="33" width="4.7109375" style="19" customWidth="1"/>
    <col min="34" max="34" width="8.7109375" style="19" customWidth="1"/>
    <col min="35" max="35" width="4.7109375" style="19" customWidth="1"/>
    <col min="36" max="36" width="8.7109375" style="19" customWidth="1"/>
    <col min="37" max="37" width="4.7109375" style="19" customWidth="1"/>
    <col min="38" max="41" width="8.7109375" style="19" customWidth="1"/>
    <col min="42" max="127" width="8.7109375" style="163" customWidth="1"/>
    <col min="128" max="16384" width="8.7109375" style="19" customWidth="1"/>
  </cols>
  <sheetData>
    <row r="1" spans="2:127" s="6" customFormat="1" ht="120.75" customHeight="1" thickBot="1">
      <c r="B1" s="85" t="s">
        <v>165</v>
      </c>
      <c r="C1" s="1" t="s">
        <v>166</v>
      </c>
      <c r="D1" s="1" t="s">
        <v>167</v>
      </c>
      <c r="E1" s="2" t="s">
        <v>168</v>
      </c>
      <c r="F1" s="3" t="s">
        <v>169</v>
      </c>
      <c r="G1" s="3" t="s">
        <v>170</v>
      </c>
      <c r="H1" s="3" t="s">
        <v>171</v>
      </c>
      <c r="I1" s="4" t="s">
        <v>172</v>
      </c>
      <c r="J1" s="428" t="s">
        <v>173</v>
      </c>
      <c r="K1" s="428" t="s">
        <v>176</v>
      </c>
      <c r="L1" s="428" t="s">
        <v>177</v>
      </c>
      <c r="M1" s="4" t="s">
        <v>180</v>
      </c>
      <c r="N1" s="5" t="s">
        <v>181</v>
      </c>
      <c r="O1" s="428" t="s">
        <v>182</v>
      </c>
      <c r="P1" s="428" t="s">
        <v>183</v>
      </c>
      <c r="Q1" s="428" t="s">
        <v>184</v>
      </c>
      <c r="R1" s="429" t="s">
        <v>185</v>
      </c>
      <c r="S1" s="714" t="s">
        <v>188</v>
      </c>
      <c r="T1" s="715" t="s">
        <v>189</v>
      </c>
      <c r="U1" s="715" t="s">
        <v>190</v>
      </c>
      <c r="V1" s="715" t="s">
        <v>191</v>
      </c>
      <c r="W1" s="715" t="s">
        <v>46</v>
      </c>
      <c r="X1" s="716" t="s">
        <v>47</v>
      </c>
      <c r="Y1" s="4" t="s">
        <v>192</v>
      </c>
      <c r="Z1" s="428" t="s">
        <v>193</v>
      </c>
      <c r="AA1" s="428" t="s">
        <v>194</v>
      </c>
      <c r="AB1" s="428" t="s">
        <v>195</v>
      </c>
      <c r="AC1" s="428" t="s">
        <v>55</v>
      </c>
      <c r="AD1" s="429" t="s">
        <v>56</v>
      </c>
      <c r="AE1" s="429" t="s">
        <v>197</v>
      </c>
      <c r="AF1" s="429" t="s">
        <v>199</v>
      </c>
      <c r="AG1" s="428" t="s">
        <v>67</v>
      </c>
      <c r="AH1" s="430" t="s">
        <v>201</v>
      </c>
      <c r="AI1" s="4" t="s">
        <v>71</v>
      </c>
      <c r="AJ1" s="429" t="s">
        <v>73</v>
      </c>
      <c r="AK1" s="4" t="s">
        <v>75</v>
      </c>
      <c r="AL1" s="428" t="s">
        <v>212</v>
      </c>
      <c r="AM1" s="428" t="s">
        <v>213</v>
      </c>
      <c r="AN1" s="428" t="s">
        <v>216</v>
      </c>
      <c r="AO1" s="428" t="s">
        <v>217</v>
      </c>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row>
    <row r="2" spans="2:127" s="6" customFormat="1" ht="111" customHeight="1" hidden="1" thickBot="1">
      <c r="B2" s="86"/>
      <c r="C2" s="7"/>
      <c r="D2" s="7"/>
      <c r="E2" s="8"/>
      <c r="F2" s="9"/>
      <c r="G2" s="9"/>
      <c r="H2" s="9" t="s">
        <v>227</v>
      </c>
      <c r="I2" s="10">
        <v>46529</v>
      </c>
      <c r="J2" s="599">
        <v>50050</v>
      </c>
      <c r="K2" s="599">
        <v>50050</v>
      </c>
      <c r="L2" s="599">
        <v>80998</v>
      </c>
      <c r="M2" s="397">
        <v>80082</v>
      </c>
      <c r="N2" s="398">
        <v>80082</v>
      </c>
      <c r="O2" s="599"/>
      <c r="P2" s="599">
        <v>80358</v>
      </c>
      <c r="Q2" s="599"/>
      <c r="R2" s="597"/>
      <c r="S2" s="714" t="s">
        <v>229</v>
      </c>
      <c r="T2" s="715" t="s">
        <v>229</v>
      </c>
      <c r="U2" s="715"/>
      <c r="V2" s="715"/>
      <c r="W2" s="715"/>
      <c r="X2" s="716"/>
      <c r="Y2" s="397" t="s">
        <v>230</v>
      </c>
      <c r="Z2" s="599" t="s">
        <v>230</v>
      </c>
      <c r="AA2" s="599"/>
      <c r="AB2" s="599">
        <v>81011</v>
      </c>
      <c r="AC2" s="599"/>
      <c r="AD2" s="597"/>
      <c r="AE2" s="597" t="s">
        <v>231</v>
      </c>
      <c r="AF2" s="597" t="s">
        <v>232</v>
      </c>
      <c r="AG2" s="599"/>
      <c r="AH2" s="396" t="s">
        <v>233</v>
      </c>
      <c r="AI2" s="397"/>
      <c r="AJ2" s="597">
        <v>51040</v>
      </c>
      <c r="AK2" s="397"/>
      <c r="AL2" s="431"/>
      <c r="AM2" s="431"/>
      <c r="AN2" s="431">
        <v>665</v>
      </c>
      <c r="AO2" s="431"/>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row>
    <row r="3" spans="2:127" s="6" customFormat="1" ht="220.5" customHeight="1" hidden="1" thickBot="1">
      <c r="B3" s="87" t="s">
        <v>165</v>
      </c>
      <c r="C3" s="16" t="s">
        <v>236</v>
      </c>
      <c r="D3" s="16" t="s">
        <v>237</v>
      </c>
      <c r="E3" s="32" t="s">
        <v>238</v>
      </c>
      <c r="F3" s="16" t="s">
        <v>239</v>
      </c>
      <c r="G3" s="16" t="s">
        <v>240</v>
      </c>
      <c r="H3" s="16" t="s">
        <v>241</v>
      </c>
      <c r="I3" s="14" t="s">
        <v>242</v>
      </c>
      <c r="J3" s="428" t="s">
        <v>243</v>
      </c>
      <c r="K3" s="428" t="s">
        <v>246</v>
      </c>
      <c r="L3" s="428" t="s">
        <v>247</v>
      </c>
      <c r="M3" s="4" t="s">
        <v>250</v>
      </c>
      <c r="N3" s="5" t="s">
        <v>251</v>
      </c>
      <c r="O3" s="428" t="s">
        <v>252</v>
      </c>
      <c r="P3" s="428" t="s">
        <v>253</v>
      </c>
      <c r="Q3" s="428" t="s">
        <v>254</v>
      </c>
      <c r="R3" s="429" t="s">
        <v>255</v>
      </c>
      <c r="S3" s="714" t="s">
        <v>262</v>
      </c>
      <c r="T3" s="715" t="s">
        <v>263</v>
      </c>
      <c r="U3" s="715" t="s">
        <v>264</v>
      </c>
      <c r="V3" s="715" t="s">
        <v>265</v>
      </c>
      <c r="W3" s="715" t="s">
        <v>266</v>
      </c>
      <c r="X3" s="716" t="s">
        <v>267</v>
      </c>
      <c r="Y3" s="4" t="s">
        <v>268</v>
      </c>
      <c r="Z3" s="428" t="s">
        <v>269</v>
      </c>
      <c r="AA3" s="428" t="s">
        <v>270</v>
      </c>
      <c r="AB3" s="428" t="s">
        <v>271</v>
      </c>
      <c r="AC3" s="428" t="s">
        <v>272</v>
      </c>
      <c r="AD3" s="429" t="s">
        <v>273</v>
      </c>
      <c r="AE3" s="429" t="s">
        <v>275</v>
      </c>
      <c r="AF3" s="429" t="s">
        <v>277</v>
      </c>
      <c r="AG3" s="428" t="s">
        <v>279</v>
      </c>
      <c r="AH3" s="430" t="s">
        <v>280</v>
      </c>
      <c r="AI3" s="4" t="s">
        <v>281</v>
      </c>
      <c r="AJ3" s="429" t="s">
        <v>282</v>
      </c>
      <c r="AK3" s="4" t="s">
        <v>283</v>
      </c>
      <c r="AL3" s="152" t="s">
        <v>296</v>
      </c>
      <c r="AM3" s="152" t="s">
        <v>297</v>
      </c>
      <c r="AN3" s="152" t="s">
        <v>300</v>
      </c>
      <c r="AO3" s="152" t="s">
        <v>301</v>
      </c>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row>
    <row r="4" spans="1:41" ht="21" customHeight="1">
      <c r="A4" s="674"/>
      <c r="B4" s="675"/>
      <c r="C4" s="418" t="str">
        <f>'Permit Limits'!E5</f>
        <v>TN0060186</v>
      </c>
      <c r="D4" s="418" t="str">
        <f>'Permit Limits'!D10</f>
        <v>External Outfall</v>
      </c>
      <c r="E4" s="419" t="str">
        <f>'Permit Limits'!E10</f>
        <v>001</v>
      </c>
      <c r="F4" s="418">
        <f>'Permit Limits'!H5</f>
        <v>2024</v>
      </c>
      <c r="G4" s="20" t="s">
        <v>330</v>
      </c>
      <c r="H4" s="421">
        <v>1</v>
      </c>
      <c r="I4" s="51"/>
      <c r="J4" s="399"/>
      <c r="K4" s="399"/>
      <c r="L4" s="393"/>
      <c r="M4" s="392"/>
      <c r="N4" s="393"/>
      <c r="O4" s="450" t="str">
        <f aca="true" t="shared" si="0" ref="O4:O34">IF(N4&lt;&gt;0,(8.34*K4*N4),"")</f>
        <v/>
      </c>
      <c r="P4" s="450" t="str">
        <f>IF(M4&lt;&gt;0,(1-N4/M4)*100,"")</f>
        <v/>
      </c>
      <c r="Q4" s="393"/>
      <c r="R4" s="66"/>
      <c r="S4" s="717"/>
      <c r="T4" s="399"/>
      <c r="U4" s="718" t="str">
        <f aca="true" t="shared" si="1" ref="U4:U34">IF(T4&lt;&gt;0,(8.34*K4*T4),"")</f>
        <v/>
      </c>
      <c r="V4" s="718" t="str">
        <f aca="true" t="shared" si="2" ref="V4:V34">IF(S4&lt;&gt;0,(1-T4/S4)*100,"")</f>
        <v/>
      </c>
      <c r="W4" s="399"/>
      <c r="X4" s="719"/>
      <c r="Y4" s="392"/>
      <c r="Z4" s="393"/>
      <c r="AA4" s="450" t="str">
        <f aca="true" t="shared" si="3" ref="AA4:AA34">IF(Z4&lt;&gt;0,(8.34*K4*Z4),"")</f>
        <v/>
      </c>
      <c r="AB4" s="450" t="str">
        <f>IF(Y4&lt;&gt;0,(1-Z4/Y4)*100,"")</f>
        <v/>
      </c>
      <c r="AC4" s="393"/>
      <c r="AD4" s="66"/>
      <c r="AE4" s="66"/>
      <c r="AF4" s="66"/>
      <c r="AG4" s="395"/>
      <c r="AH4" s="394"/>
      <c r="AI4" s="54"/>
      <c r="AJ4" s="66"/>
      <c r="AK4" s="54"/>
      <c r="AL4" s="63"/>
      <c r="AM4" s="448" t="str">
        <f aca="true" t="shared" si="4" ref="AM4:AM34">IF(AL4&lt;&gt;0,(8.34*K4*AL4),"")</f>
        <v/>
      </c>
      <c r="AN4" s="63"/>
      <c r="AO4" s="448" t="str">
        <f aca="true" t="shared" si="5" ref="AO4:AO34">IF(AN4&lt;&gt;0,(8.34*K4*AN4),"")</f>
        <v/>
      </c>
    </row>
    <row r="5" spans="1:41" ht="21" customHeight="1">
      <c r="A5" s="676"/>
      <c r="B5" s="677"/>
      <c r="C5" s="423" t="str">
        <f>C4</f>
        <v>TN0060186</v>
      </c>
      <c r="D5" s="423" t="str">
        <f>D4</f>
        <v>External Outfall</v>
      </c>
      <c r="E5" s="422" t="str">
        <f>E4</f>
        <v>001</v>
      </c>
      <c r="F5" s="423">
        <f>F4</f>
        <v>2024</v>
      </c>
      <c r="G5" s="423" t="s">
        <v>330</v>
      </c>
      <c r="H5" s="424">
        <v>2</v>
      </c>
      <c r="I5" s="102"/>
      <c r="J5" s="108"/>
      <c r="K5" s="108"/>
      <c r="L5" s="103"/>
      <c r="M5" s="114"/>
      <c r="N5" s="103"/>
      <c r="O5" s="444" t="str">
        <f t="shared" si="0"/>
        <v/>
      </c>
      <c r="P5" s="444" t="str">
        <f>IF(M5&lt;&gt;0,(1-N5/M5)*100,"")</f>
        <v/>
      </c>
      <c r="Q5" s="103"/>
      <c r="R5" s="111"/>
      <c r="S5" s="720"/>
      <c r="T5" s="108"/>
      <c r="U5" s="721" t="str">
        <f t="shared" si="1"/>
        <v/>
      </c>
      <c r="V5" s="721" t="str">
        <f t="shared" si="2"/>
        <v/>
      </c>
      <c r="W5" s="108"/>
      <c r="X5" s="722"/>
      <c r="Y5" s="114"/>
      <c r="Z5" s="103"/>
      <c r="AA5" s="444" t="str">
        <f t="shared" si="3"/>
        <v/>
      </c>
      <c r="AB5" s="444" t="str">
        <f>IF(Y5&lt;&gt;0,(1-Z5/Y5)*100,"")</f>
        <v/>
      </c>
      <c r="AC5" s="103"/>
      <c r="AD5" s="111"/>
      <c r="AE5" s="111"/>
      <c r="AF5" s="111"/>
      <c r="AG5" s="55"/>
      <c r="AH5" s="68"/>
      <c r="AI5" s="56"/>
      <c r="AJ5" s="111"/>
      <c r="AK5" s="56"/>
      <c r="AL5" s="103"/>
      <c r="AM5" s="444" t="str">
        <f t="shared" si="4"/>
        <v/>
      </c>
      <c r="AN5" s="103"/>
      <c r="AO5" s="444" t="str">
        <f t="shared" si="5"/>
        <v/>
      </c>
    </row>
    <row r="6" spans="1:41" ht="21" customHeight="1">
      <c r="A6" s="676"/>
      <c r="B6" s="677"/>
      <c r="C6" s="423" t="str">
        <f aca="true" t="shared" si="6" ref="C6:C34">C5</f>
        <v>TN0060186</v>
      </c>
      <c r="D6" s="423" t="str">
        <f aca="true" t="shared" si="7" ref="D6:D34">D5</f>
        <v>External Outfall</v>
      </c>
      <c r="E6" s="422" t="str">
        <f aca="true" t="shared" si="8" ref="E6:E34">E5</f>
        <v>001</v>
      </c>
      <c r="F6" s="423">
        <f aca="true" t="shared" si="9" ref="F6:F34">F5</f>
        <v>2024</v>
      </c>
      <c r="G6" s="423" t="s">
        <v>330</v>
      </c>
      <c r="H6" s="424">
        <v>3</v>
      </c>
      <c r="I6" s="106"/>
      <c r="J6" s="109"/>
      <c r="K6" s="109"/>
      <c r="L6" s="104"/>
      <c r="M6" s="115"/>
      <c r="N6" s="104"/>
      <c r="O6" s="444" t="str">
        <f t="shared" si="0"/>
        <v/>
      </c>
      <c r="P6" s="444" t="str">
        <f aca="true" t="shared" si="10" ref="P6:P33">IF(M6&lt;&gt;0,(1-N6/M6)*100,"")</f>
        <v/>
      </c>
      <c r="Q6" s="104"/>
      <c r="R6" s="112"/>
      <c r="S6" s="723"/>
      <c r="T6" s="109"/>
      <c r="U6" s="721" t="str">
        <f t="shared" si="1"/>
        <v/>
      </c>
      <c r="V6" s="721" t="str">
        <f t="shared" si="2"/>
        <v/>
      </c>
      <c r="W6" s="109"/>
      <c r="X6" s="724"/>
      <c r="Y6" s="115"/>
      <c r="Z6" s="104"/>
      <c r="AA6" s="444" t="str">
        <f t="shared" si="3"/>
        <v/>
      </c>
      <c r="AB6" s="444" t="str">
        <f aca="true" t="shared" si="11" ref="AB6:AB33">IF(Y6&lt;&gt;0,(1-Z6/Y6)*100,"")</f>
        <v/>
      </c>
      <c r="AC6" s="104"/>
      <c r="AD6" s="112"/>
      <c r="AE6" s="112"/>
      <c r="AF6" s="112"/>
      <c r="AG6" s="57"/>
      <c r="AH6" s="69"/>
      <c r="AI6" s="58"/>
      <c r="AJ6" s="112"/>
      <c r="AK6" s="58"/>
      <c r="AL6" s="104"/>
      <c r="AM6" s="444" t="str">
        <f t="shared" si="4"/>
        <v/>
      </c>
      <c r="AN6" s="104"/>
      <c r="AO6" s="444" t="str">
        <f t="shared" si="5"/>
        <v/>
      </c>
    </row>
    <row r="7" spans="1:41" ht="21" customHeight="1">
      <c r="A7" s="676"/>
      <c r="B7" s="677"/>
      <c r="C7" s="423" t="str">
        <f t="shared" si="6"/>
        <v>TN0060186</v>
      </c>
      <c r="D7" s="423" t="str">
        <f t="shared" si="7"/>
        <v>External Outfall</v>
      </c>
      <c r="E7" s="422" t="str">
        <f t="shared" si="8"/>
        <v>001</v>
      </c>
      <c r="F7" s="423">
        <f t="shared" si="9"/>
        <v>2024</v>
      </c>
      <c r="G7" s="423" t="s">
        <v>330</v>
      </c>
      <c r="H7" s="424">
        <v>4</v>
      </c>
      <c r="I7" s="102"/>
      <c r="J7" s="108"/>
      <c r="K7" s="108"/>
      <c r="L7" s="103"/>
      <c r="M7" s="114"/>
      <c r="N7" s="103"/>
      <c r="O7" s="444" t="str">
        <f t="shared" si="0"/>
        <v/>
      </c>
      <c r="P7" s="444" t="str">
        <f t="shared" si="10"/>
        <v/>
      </c>
      <c r="Q7" s="103"/>
      <c r="R7" s="111"/>
      <c r="S7" s="720"/>
      <c r="T7" s="108"/>
      <c r="U7" s="721" t="str">
        <f t="shared" si="1"/>
        <v/>
      </c>
      <c r="V7" s="721" t="str">
        <f t="shared" si="2"/>
        <v/>
      </c>
      <c r="W7" s="108"/>
      <c r="X7" s="722"/>
      <c r="Y7" s="114"/>
      <c r="Z7" s="103"/>
      <c r="AA7" s="444" t="str">
        <f t="shared" si="3"/>
        <v/>
      </c>
      <c r="AB7" s="444" t="str">
        <f t="shared" si="11"/>
        <v/>
      </c>
      <c r="AC7" s="103"/>
      <c r="AD7" s="111"/>
      <c r="AE7" s="111"/>
      <c r="AF7" s="111"/>
      <c r="AG7" s="55"/>
      <c r="AH7" s="68"/>
      <c r="AI7" s="56"/>
      <c r="AJ7" s="111"/>
      <c r="AK7" s="56"/>
      <c r="AL7" s="103"/>
      <c r="AM7" s="444" t="str">
        <f t="shared" si="4"/>
        <v/>
      </c>
      <c r="AN7" s="103"/>
      <c r="AO7" s="444" t="str">
        <f t="shared" si="5"/>
        <v/>
      </c>
    </row>
    <row r="8" spans="1:41" ht="21" customHeight="1">
      <c r="A8" s="676"/>
      <c r="B8" s="677"/>
      <c r="C8" s="423" t="str">
        <f t="shared" si="6"/>
        <v>TN0060186</v>
      </c>
      <c r="D8" s="423" t="str">
        <f t="shared" si="7"/>
        <v>External Outfall</v>
      </c>
      <c r="E8" s="422" t="str">
        <f t="shared" si="8"/>
        <v>001</v>
      </c>
      <c r="F8" s="423">
        <f t="shared" si="9"/>
        <v>2024</v>
      </c>
      <c r="G8" s="423" t="s">
        <v>330</v>
      </c>
      <c r="H8" s="424">
        <v>5</v>
      </c>
      <c r="I8" s="106"/>
      <c r="J8" s="109"/>
      <c r="K8" s="109"/>
      <c r="L8" s="104"/>
      <c r="M8" s="115"/>
      <c r="N8" s="104"/>
      <c r="O8" s="444" t="str">
        <f t="shared" si="0"/>
        <v/>
      </c>
      <c r="P8" s="444" t="str">
        <f t="shared" si="10"/>
        <v/>
      </c>
      <c r="Q8" s="104"/>
      <c r="R8" s="112"/>
      <c r="S8" s="723"/>
      <c r="T8" s="109"/>
      <c r="U8" s="721" t="str">
        <f t="shared" si="1"/>
        <v/>
      </c>
      <c r="V8" s="721" t="str">
        <f t="shared" si="2"/>
        <v/>
      </c>
      <c r="W8" s="109"/>
      <c r="X8" s="724"/>
      <c r="Y8" s="115"/>
      <c r="Z8" s="104"/>
      <c r="AA8" s="444" t="str">
        <f t="shared" si="3"/>
        <v/>
      </c>
      <c r="AB8" s="444" t="str">
        <f t="shared" si="11"/>
        <v/>
      </c>
      <c r="AC8" s="104"/>
      <c r="AD8" s="112"/>
      <c r="AE8" s="112"/>
      <c r="AF8" s="112"/>
      <c r="AG8" s="57"/>
      <c r="AH8" s="69"/>
      <c r="AI8" s="58"/>
      <c r="AJ8" s="112"/>
      <c r="AK8" s="58"/>
      <c r="AL8" s="104"/>
      <c r="AM8" s="444" t="str">
        <f t="shared" si="4"/>
        <v/>
      </c>
      <c r="AN8" s="104"/>
      <c r="AO8" s="444" t="str">
        <f t="shared" si="5"/>
        <v/>
      </c>
    </row>
    <row r="9" spans="1:41" ht="21" customHeight="1">
      <c r="A9" s="676"/>
      <c r="B9" s="677"/>
      <c r="C9" s="423" t="str">
        <f t="shared" si="6"/>
        <v>TN0060186</v>
      </c>
      <c r="D9" s="423" t="str">
        <f t="shared" si="7"/>
        <v>External Outfall</v>
      </c>
      <c r="E9" s="422" t="str">
        <f t="shared" si="8"/>
        <v>001</v>
      </c>
      <c r="F9" s="423">
        <f t="shared" si="9"/>
        <v>2024</v>
      </c>
      <c r="G9" s="423" t="s">
        <v>330</v>
      </c>
      <c r="H9" s="424">
        <v>6</v>
      </c>
      <c r="I9" s="102"/>
      <c r="J9" s="108"/>
      <c r="K9" s="108"/>
      <c r="L9" s="103"/>
      <c r="M9" s="114"/>
      <c r="N9" s="103"/>
      <c r="O9" s="444" t="str">
        <f t="shared" si="0"/>
        <v/>
      </c>
      <c r="P9" s="444" t="str">
        <f t="shared" si="10"/>
        <v/>
      </c>
      <c r="Q9" s="103"/>
      <c r="R9" s="111"/>
      <c r="S9" s="720"/>
      <c r="T9" s="108"/>
      <c r="U9" s="721" t="str">
        <f t="shared" si="1"/>
        <v/>
      </c>
      <c r="V9" s="721" t="str">
        <f t="shared" si="2"/>
        <v/>
      </c>
      <c r="W9" s="108"/>
      <c r="X9" s="722"/>
      <c r="Y9" s="114"/>
      <c r="Z9" s="103"/>
      <c r="AA9" s="444" t="str">
        <f t="shared" si="3"/>
        <v/>
      </c>
      <c r="AB9" s="444" t="str">
        <f t="shared" si="11"/>
        <v/>
      </c>
      <c r="AC9" s="103"/>
      <c r="AD9" s="111"/>
      <c r="AE9" s="111"/>
      <c r="AF9" s="111"/>
      <c r="AG9" s="55"/>
      <c r="AH9" s="68"/>
      <c r="AI9" s="56"/>
      <c r="AJ9" s="111"/>
      <c r="AK9" s="56"/>
      <c r="AL9" s="103"/>
      <c r="AM9" s="444" t="str">
        <f t="shared" si="4"/>
        <v/>
      </c>
      <c r="AN9" s="103"/>
      <c r="AO9" s="444" t="str">
        <f t="shared" si="5"/>
        <v/>
      </c>
    </row>
    <row r="10" spans="1:41" ht="21" customHeight="1">
      <c r="A10" s="676"/>
      <c r="B10" s="677"/>
      <c r="C10" s="423" t="str">
        <f t="shared" si="6"/>
        <v>TN0060186</v>
      </c>
      <c r="D10" s="423" t="str">
        <f t="shared" si="7"/>
        <v>External Outfall</v>
      </c>
      <c r="E10" s="422" t="str">
        <f t="shared" si="8"/>
        <v>001</v>
      </c>
      <c r="F10" s="423">
        <f t="shared" si="9"/>
        <v>2024</v>
      </c>
      <c r="G10" s="423" t="s">
        <v>330</v>
      </c>
      <c r="H10" s="424">
        <v>7</v>
      </c>
      <c r="I10" s="106"/>
      <c r="J10" s="109"/>
      <c r="K10" s="109"/>
      <c r="L10" s="104"/>
      <c r="M10" s="115"/>
      <c r="N10" s="104"/>
      <c r="O10" s="444" t="str">
        <f t="shared" si="0"/>
        <v/>
      </c>
      <c r="P10" s="444" t="str">
        <f t="shared" si="10"/>
        <v/>
      </c>
      <c r="Q10" s="104"/>
      <c r="R10" s="112"/>
      <c r="S10" s="723"/>
      <c r="T10" s="109"/>
      <c r="U10" s="721" t="str">
        <f t="shared" si="1"/>
        <v/>
      </c>
      <c r="V10" s="721" t="str">
        <f t="shared" si="2"/>
        <v/>
      </c>
      <c r="W10" s="109"/>
      <c r="X10" s="724"/>
      <c r="Y10" s="115"/>
      <c r="Z10" s="104"/>
      <c r="AA10" s="444" t="str">
        <f t="shared" si="3"/>
        <v/>
      </c>
      <c r="AB10" s="444" t="str">
        <f t="shared" si="11"/>
        <v/>
      </c>
      <c r="AC10" s="104"/>
      <c r="AD10" s="112"/>
      <c r="AE10" s="112"/>
      <c r="AF10" s="112"/>
      <c r="AG10" s="57"/>
      <c r="AH10" s="69"/>
      <c r="AI10" s="58"/>
      <c r="AJ10" s="112"/>
      <c r="AK10" s="58"/>
      <c r="AL10" s="104"/>
      <c r="AM10" s="444" t="str">
        <f t="shared" si="4"/>
        <v/>
      </c>
      <c r="AN10" s="104"/>
      <c r="AO10" s="444" t="str">
        <f t="shared" si="5"/>
        <v/>
      </c>
    </row>
    <row r="11" spans="1:41" ht="21" customHeight="1">
      <c r="A11" s="676"/>
      <c r="B11" s="677"/>
      <c r="C11" s="423" t="str">
        <f t="shared" si="6"/>
        <v>TN0060186</v>
      </c>
      <c r="D11" s="423" t="str">
        <f t="shared" si="7"/>
        <v>External Outfall</v>
      </c>
      <c r="E11" s="422" t="str">
        <f t="shared" si="8"/>
        <v>001</v>
      </c>
      <c r="F11" s="423">
        <f t="shared" si="9"/>
        <v>2024</v>
      </c>
      <c r="G11" s="423" t="s">
        <v>330</v>
      </c>
      <c r="H11" s="424">
        <v>8</v>
      </c>
      <c r="I11" s="102"/>
      <c r="J11" s="108"/>
      <c r="K11" s="108"/>
      <c r="L11" s="103"/>
      <c r="M11" s="114"/>
      <c r="N11" s="103"/>
      <c r="O11" s="444" t="str">
        <f t="shared" si="0"/>
        <v/>
      </c>
      <c r="P11" s="444" t="str">
        <f t="shared" si="10"/>
        <v/>
      </c>
      <c r="Q11" s="103"/>
      <c r="R11" s="111"/>
      <c r="S11" s="720"/>
      <c r="T11" s="108"/>
      <c r="U11" s="721" t="str">
        <f t="shared" si="1"/>
        <v/>
      </c>
      <c r="V11" s="721" t="str">
        <f t="shared" si="2"/>
        <v/>
      </c>
      <c r="W11" s="108"/>
      <c r="X11" s="722"/>
      <c r="Y11" s="114"/>
      <c r="Z11" s="103"/>
      <c r="AA11" s="444" t="str">
        <f t="shared" si="3"/>
        <v/>
      </c>
      <c r="AB11" s="444" t="str">
        <f t="shared" si="11"/>
        <v/>
      </c>
      <c r="AC11" s="103"/>
      <c r="AD11" s="111"/>
      <c r="AE11" s="111"/>
      <c r="AF11" s="111"/>
      <c r="AG11" s="55"/>
      <c r="AH11" s="68"/>
      <c r="AI11" s="56"/>
      <c r="AJ11" s="111"/>
      <c r="AK11" s="56"/>
      <c r="AL11" s="103"/>
      <c r="AM11" s="444" t="str">
        <f t="shared" si="4"/>
        <v/>
      </c>
      <c r="AN11" s="103"/>
      <c r="AO11" s="444" t="str">
        <f t="shared" si="5"/>
        <v/>
      </c>
    </row>
    <row r="12" spans="1:41" ht="21" customHeight="1">
      <c r="A12" s="676"/>
      <c r="B12" s="677"/>
      <c r="C12" s="423" t="str">
        <f t="shared" si="6"/>
        <v>TN0060186</v>
      </c>
      <c r="D12" s="423" t="str">
        <f t="shared" si="7"/>
        <v>External Outfall</v>
      </c>
      <c r="E12" s="422" t="str">
        <f t="shared" si="8"/>
        <v>001</v>
      </c>
      <c r="F12" s="423">
        <f t="shared" si="9"/>
        <v>2024</v>
      </c>
      <c r="G12" s="423" t="s">
        <v>330</v>
      </c>
      <c r="H12" s="424">
        <v>9</v>
      </c>
      <c r="I12" s="106"/>
      <c r="J12" s="109"/>
      <c r="K12" s="109"/>
      <c r="L12" s="104"/>
      <c r="M12" s="115"/>
      <c r="N12" s="104"/>
      <c r="O12" s="444" t="str">
        <f t="shared" si="0"/>
        <v/>
      </c>
      <c r="P12" s="444" t="str">
        <f t="shared" si="10"/>
        <v/>
      </c>
      <c r="Q12" s="104"/>
      <c r="R12" s="112"/>
      <c r="S12" s="723"/>
      <c r="T12" s="109"/>
      <c r="U12" s="721" t="str">
        <f t="shared" si="1"/>
        <v/>
      </c>
      <c r="V12" s="721" t="str">
        <f t="shared" si="2"/>
        <v/>
      </c>
      <c r="W12" s="109"/>
      <c r="X12" s="724"/>
      <c r="Y12" s="115"/>
      <c r="Z12" s="104"/>
      <c r="AA12" s="444" t="str">
        <f t="shared" si="3"/>
        <v/>
      </c>
      <c r="AB12" s="444" t="str">
        <f t="shared" si="11"/>
        <v/>
      </c>
      <c r="AC12" s="104"/>
      <c r="AD12" s="112"/>
      <c r="AE12" s="112"/>
      <c r="AF12" s="112"/>
      <c r="AG12" s="57"/>
      <c r="AH12" s="69"/>
      <c r="AI12" s="58"/>
      <c r="AJ12" s="112"/>
      <c r="AK12" s="58"/>
      <c r="AL12" s="104"/>
      <c r="AM12" s="444" t="str">
        <f t="shared" si="4"/>
        <v/>
      </c>
      <c r="AN12" s="104"/>
      <c r="AO12" s="444" t="str">
        <f t="shared" si="5"/>
        <v/>
      </c>
    </row>
    <row r="13" spans="1:41" ht="21" customHeight="1">
      <c r="A13" s="676"/>
      <c r="B13" s="677"/>
      <c r="C13" s="423" t="str">
        <f t="shared" si="6"/>
        <v>TN0060186</v>
      </c>
      <c r="D13" s="423" t="str">
        <f t="shared" si="7"/>
        <v>External Outfall</v>
      </c>
      <c r="E13" s="422" t="str">
        <f t="shared" si="8"/>
        <v>001</v>
      </c>
      <c r="F13" s="423">
        <f t="shared" si="9"/>
        <v>2024</v>
      </c>
      <c r="G13" s="423" t="s">
        <v>330</v>
      </c>
      <c r="H13" s="424">
        <v>10</v>
      </c>
      <c r="I13" s="102"/>
      <c r="J13" s="108"/>
      <c r="K13" s="108"/>
      <c r="L13" s="103"/>
      <c r="M13" s="114"/>
      <c r="N13" s="103"/>
      <c r="O13" s="444" t="str">
        <f t="shared" si="0"/>
        <v/>
      </c>
      <c r="P13" s="444" t="str">
        <f t="shared" si="10"/>
        <v/>
      </c>
      <c r="Q13" s="103"/>
      <c r="R13" s="111"/>
      <c r="S13" s="720"/>
      <c r="T13" s="108"/>
      <c r="U13" s="721" t="str">
        <f t="shared" si="1"/>
        <v/>
      </c>
      <c r="V13" s="721" t="str">
        <f t="shared" si="2"/>
        <v/>
      </c>
      <c r="W13" s="108"/>
      <c r="X13" s="722"/>
      <c r="Y13" s="114"/>
      <c r="Z13" s="103"/>
      <c r="AA13" s="444" t="str">
        <f t="shared" si="3"/>
        <v/>
      </c>
      <c r="AB13" s="444" t="str">
        <f t="shared" si="11"/>
        <v/>
      </c>
      <c r="AC13" s="103"/>
      <c r="AD13" s="111"/>
      <c r="AE13" s="111"/>
      <c r="AF13" s="111"/>
      <c r="AG13" s="55"/>
      <c r="AH13" s="68"/>
      <c r="AI13" s="56"/>
      <c r="AJ13" s="111"/>
      <c r="AK13" s="56"/>
      <c r="AL13" s="103"/>
      <c r="AM13" s="444" t="str">
        <f t="shared" si="4"/>
        <v/>
      </c>
      <c r="AN13" s="103"/>
      <c r="AO13" s="444" t="str">
        <f t="shared" si="5"/>
        <v/>
      </c>
    </row>
    <row r="14" spans="1:41" ht="21" customHeight="1">
      <c r="A14" s="676"/>
      <c r="B14" s="677"/>
      <c r="C14" s="423" t="str">
        <f t="shared" si="6"/>
        <v>TN0060186</v>
      </c>
      <c r="D14" s="423" t="str">
        <f t="shared" si="7"/>
        <v>External Outfall</v>
      </c>
      <c r="E14" s="422" t="str">
        <f t="shared" si="8"/>
        <v>001</v>
      </c>
      <c r="F14" s="423">
        <f t="shared" si="9"/>
        <v>2024</v>
      </c>
      <c r="G14" s="423" t="s">
        <v>330</v>
      </c>
      <c r="H14" s="424">
        <v>11</v>
      </c>
      <c r="I14" s="106"/>
      <c r="J14" s="109"/>
      <c r="K14" s="109"/>
      <c r="L14" s="104"/>
      <c r="M14" s="72"/>
      <c r="N14" s="73"/>
      <c r="O14" s="444" t="str">
        <f t="shared" si="0"/>
        <v/>
      </c>
      <c r="P14" s="444" t="str">
        <f t="shared" si="10"/>
        <v/>
      </c>
      <c r="Q14" s="104"/>
      <c r="R14" s="112"/>
      <c r="S14" s="725"/>
      <c r="T14" s="726"/>
      <c r="U14" s="721" t="str">
        <f t="shared" si="1"/>
        <v/>
      </c>
      <c r="V14" s="721" t="str">
        <f t="shared" si="2"/>
        <v/>
      </c>
      <c r="W14" s="109"/>
      <c r="X14" s="724"/>
      <c r="Y14" s="72"/>
      <c r="Z14" s="73"/>
      <c r="AA14" s="444" t="str">
        <f t="shared" si="3"/>
        <v/>
      </c>
      <c r="AB14" s="444" t="str">
        <f t="shared" si="11"/>
        <v/>
      </c>
      <c r="AC14" s="104"/>
      <c r="AD14" s="112"/>
      <c r="AE14" s="112"/>
      <c r="AF14" s="112"/>
      <c r="AG14" s="57"/>
      <c r="AH14" s="69"/>
      <c r="AI14" s="58"/>
      <c r="AJ14" s="112"/>
      <c r="AK14" s="58"/>
      <c r="AL14" s="73"/>
      <c r="AM14" s="444" t="str">
        <f t="shared" si="4"/>
        <v/>
      </c>
      <c r="AN14" s="73"/>
      <c r="AO14" s="444" t="str">
        <f t="shared" si="5"/>
        <v/>
      </c>
    </row>
    <row r="15" spans="1:41" ht="21" customHeight="1">
      <c r="A15" s="676"/>
      <c r="B15" s="677"/>
      <c r="C15" s="423" t="str">
        <f t="shared" si="6"/>
        <v>TN0060186</v>
      </c>
      <c r="D15" s="423" t="str">
        <f t="shared" si="7"/>
        <v>External Outfall</v>
      </c>
      <c r="E15" s="422" t="str">
        <f t="shared" si="8"/>
        <v>001</v>
      </c>
      <c r="F15" s="423">
        <f t="shared" si="9"/>
        <v>2024</v>
      </c>
      <c r="G15" s="423" t="s">
        <v>330</v>
      </c>
      <c r="H15" s="424">
        <v>12</v>
      </c>
      <c r="I15" s="102"/>
      <c r="J15" s="108"/>
      <c r="K15" s="108"/>
      <c r="L15" s="103"/>
      <c r="M15" s="114"/>
      <c r="N15" s="103"/>
      <c r="O15" s="444" t="str">
        <f t="shared" si="0"/>
        <v/>
      </c>
      <c r="P15" s="444" t="str">
        <f t="shared" si="10"/>
        <v/>
      </c>
      <c r="Q15" s="103"/>
      <c r="R15" s="111"/>
      <c r="S15" s="720"/>
      <c r="T15" s="108"/>
      <c r="U15" s="721" t="str">
        <f t="shared" si="1"/>
        <v/>
      </c>
      <c r="V15" s="721" t="str">
        <f t="shared" si="2"/>
        <v/>
      </c>
      <c r="W15" s="108"/>
      <c r="X15" s="722"/>
      <c r="Y15" s="114"/>
      <c r="Z15" s="103"/>
      <c r="AA15" s="444" t="str">
        <f t="shared" si="3"/>
        <v/>
      </c>
      <c r="AB15" s="444" t="str">
        <f t="shared" si="11"/>
        <v/>
      </c>
      <c r="AC15" s="103"/>
      <c r="AD15" s="111"/>
      <c r="AE15" s="111"/>
      <c r="AF15" s="111"/>
      <c r="AG15" s="55"/>
      <c r="AH15" s="68"/>
      <c r="AI15" s="56"/>
      <c r="AJ15" s="111"/>
      <c r="AK15" s="56"/>
      <c r="AL15" s="103"/>
      <c r="AM15" s="444" t="str">
        <f t="shared" si="4"/>
        <v/>
      </c>
      <c r="AN15" s="103"/>
      <c r="AO15" s="444" t="str">
        <f t="shared" si="5"/>
        <v/>
      </c>
    </row>
    <row r="16" spans="1:41" ht="21" customHeight="1">
      <c r="A16" s="676"/>
      <c r="B16" s="677"/>
      <c r="C16" s="423" t="str">
        <f t="shared" si="6"/>
        <v>TN0060186</v>
      </c>
      <c r="D16" s="423" t="str">
        <f t="shared" si="7"/>
        <v>External Outfall</v>
      </c>
      <c r="E16" s="422" t="str">
        <f t="shared" si="8"/>
        <v>001</v>
      </c>
      <c r="F16" s="423">
        <f t="shared" si="9"/>
        <v>2024</v>
      </c>
      <c r="G16" s="423" t="s">
        <v>330</v>
      </c>
      <c r="H16" s="424">
        <v>13</v>
      </c>
      <c r="I16" s="106"/>
      <c r="J16" s="109"/>
      <c r="K16" s="109"/>
      <c r="L16" s="104"/>
      <c r="M16" s="72"/>
      <c r="N16" s="73"/>
      <c r="O16" s="444" t="str">
        <f t="shared" si="0"/>
        <v/>
      </c>
      <c r="P16" s="444" t="str">
        <f t="shared" si="10"/>
        <v/>
      </c>
      <c r="Q16" s="104"/>
      <c r="R16" s="112"/>
      <c r="S16" s="725"/>
      <c r="T16" s="726"/>
      <c r="U16" s="721" t="str">
        <f t="shared" si="1"/>
        <v/>
      </c>
      <c r="V16" s="721" t="str">
        <f t="shared" si="2"/>
        <v/>
      </c>
      <c r="W16" s="109"/>
      <c r="X16" s="724"/>
      <c r="Y16" s="72"/>
      <c r="Z16" s="73"/>
      <c r="AA16" s="444" t="str">
        <f t="shared" si="3"/>
        <v/>
      </c>
      <c r="AB16" s="444" t="str">
        <f t="shared" si="11"/>
        <v/>
      </c>
      <c r="AC16" s="104"/>
      <c r="AD16" s="112"/>
      <c r="AE16" s="74"/>
      <c r="AF16" s="74"/>
      <c r="AG16" s="75"/>
      <c r="AH16" s="33"/>
      <c r="AI16" s="76"/>
      <c r="AJ16" s="74"/>
      <c r="AK16" s="76"/>
      <c r="AL16" s="73"/>
      <c r="AM16" s="444" t="str">
        <f t="shared" si="4"/>
        <v/>
      </c>
      <c r="AN16" s="73"/>
      <c r="AO16" s="444" t="str">
        <f t="shared" si="5"/>
        <v/>
      </c>
    </row>
    <row r="17" spans="1:41" ht="21" customHeight="1">
      <c r="A17" s="676"/>
      <c r="B17" s="677"/>
      <c r="C17" s="423" t="str">
        <f t="shared" si="6"/>
        <v>TN0060186</v>
      </c>
      <c r="D17" s="423" t="str">
        <f t="shared" si="7"/>
        <v>External Outfall</v>
      </c>
      <c r="E17" s="422" t="str">
        <f t="shared" si="8"/>
        <v>001</v>
      </c>
      <c r="F17" s="423">
        <f t="shared" si="9"/>
        <v>2024</v>
      </c>
      <c r="G17" s="423" t="s">
        <v>330</v>
      </c>
      <c r="H17" s="424">
        <v>14</v>
      </c>
      <c r="I17" s="102"/>
      <c r="J17" s="108"/>
      <c r="K17" s="108"/>
      <c r="L17" s="103"/>
      <c r="M17" s="114"/>
      <c r="N17" s="103"/>
      <c r="O17" s="444" t="str">
        <f t="shared" si="0"/>
        <v/>
      </c>
      <c r="P17" s="444" t="str">
        <f t="shared" si="10"/>
        <v/>
      </c>
      <c r="Q17" s="103"/>
      <c r="R17" s="111"/>
      <c r="S17" s="720"/>
      <c r="T17" s="108"/>
      <c r="U17" s="721" t="str">
        <f t="shared" si="1"/>
        <v/>
      </c>
      <c r="V17" s="721" t="str">
        <f t="shared" si="2"/>
        <v/>
      </c>
      <c r="W17" s="108"/>
      <c r="X17" s="722"/>
      <c r="Y17" s="114"/>
      <c r="Z17" s="103"/>
      <c r="AA17" s="444" t="str">
        <f t="shared" si="3"/>
        <v/>
      </c>
      <c r="AB17" s="444" t="str">
        <f t="shared" si="11"/>
        <v/>
      </c>
      <c r="AC17" s="103"/>
      <c r="AD17" s="111"/>
      <c r="AE17" s="111"/>
      <c r="AF17" s="111"/>
      <c r="AG17" s="55"/>
      <c r="AH17" s="68"/>
      <c r="AI17" s="56"/>
      <c r="AJ17" s="111"/>
      <c r="AK17" s="56"/>
      <c r="AL17" s="103"/>
      <c r="AM17" s="444" t="str">
        <f t="shared" si="4"/>
        <v/>
      </c>
      <c r="AN17" s="103"/>
      <c r="AO17" s="444" t="str">
        <f t="shared" si="5"/>
        <v/>
      </c>
    </row>
    <row r="18" spans="1:41" ht="21" customHeight="1">
      <c r="A18" s="676"/>
      <c r="B18" s="677"/>
      <c r="C18" s="423" t="str">
        <f t="shared" si="6"/>
        <v>TN0060186</v>
      </c>
      <c r="D18" s="423" t="str">
        <f t="shared" si="7"/>
        <v>External Outfall</v>
      </c>
      <c r="E18" s="422" t="str">
        <f t="shared" si="8"/>
        <v>001</v>
      </c>
      <c r="F18" s="423">
        <f t="shared" si="9"/>
        <v>2024</v>
      </c>
      <c r="G18" s="423" t="s">
        <v>330</v>
      </c>
      <c r="H18" s="424">
        <v>15</v>
      </c>
      <c r="I18" s="106"/>
      <c r="J18" s="109"/>
      <c r="K18" s="109"/>
      <c r="L18" s="104"/>
      <c r="M18" s="115"/>
      <c r="N18" s="104"/>
      <c r="O18" s="444" t="str">
        <f t="shared" si="0"/>
        <v/>
      </c>
      <c r="P18" s="444" t="str">
        <f t="shared" si="10"/>
        <v/>
      </c>
      <c r="Q18" s="104"/>
      <c r="R18" s="112"/>
      <c r="S18" s="723"/>
      <c r="T18" s="109"/>
      <c r="U18" s="721" t="str">
        <f t="shared" si="1"/>
        <v/>
      </c>
      <c r="V18" s="721" t="str">
        <f t="shared" si="2"/>
        <v/>
      </c>
      <c r="W18" s="109"/>
      <c r="X18" s="724"/>
      <c r="Y18" s="115"/>
      <c r="Z18" s="104"/>
      <c r="AA18" s="444" t="str">
        <f t="shared" si="3"/>
        <v/>
      </c>
      <c r="AB18" s="444" t="str">
        <f t="shared" si="11"/>
        <v/>
      </c>
      <c r="AC18" s="104"/>
      <c r="AD18" s="112"/>
      <c r="AE18" s="112"/>
      <c r="AF18" s="112"/>
      <c r="AG18" s="57"/>
      <c r="AH18" s="69"/>
      <c r="AI18" s="58"/>
      <c r="AJ18" s="112"/>
      <c r="AK18" s="58"/>
      <c r="AL18" s="104"/>
      <c r="AM18" s="444" t="str">
        <f t="shared" si="4"/>
        <v/>
      </c>
      <c r="AN18" s="104"/>
      <c r="AO18" s="444" t="str">
        <f t="shared" si="5"/>
        <v/>
      </c>
    </row>
    <row r="19" spans="1:41" ht="21" customHeight="1">
      <c r="A19" s="676"/>
      <c r="B19" s="677"/>
      <c r="C19" s="423" t="str">
        <f t="shared" si="6"/>
        <v>TN0060186</v>
      </c>
      <c r="D19" s="423" t="str">
        <f t="shared" si="7"/>
        <v>External Outfall</v>
      </c>
      <c r="E19" s="422" t="str">
        <f t="shared" si="8"/>
        <v>001</v>
      </c>
      <c r="F19" s="423">
        <f t="shared" si="9"/>
        <v>2024</v>
      </c>
      <c r="G19" s="423" t="s">
        <v>330</v>
      </c>
      <c r="H19" s="424">
        <v>16</v>
      </c>
      <c r="I19" s="102"/>
      <c r="J19" s="108"/>
      <c r="K19" s="108"/>
      <c r="L19" s="103"/>
      <c r="M19" s="114"/>
      <c r="N19" s="103"/>
      <c r="O19" s="444" t="str">
        <f t="shared" si="0"/>
        <v/>
      </c>
      <c r="P19" s="444" t="str">
        <f t="shared" si="10"/>
        <v/>
      </c>
      <c r="Q19" s="103"/>
      <c r="R19" s="111"/>
      <c r="S19" s="720"/>
      <c r="T19" s="108"/>
      <c r="U19" s="721" t="str">
        <f t="shared" si="1"/>
        <v/>
      </c>
      <c r="V19" s="721" t="str">
        <f t="shared" si="2"/>
        <v/>
      </c>
      <c r="W19" s="108"/>
      <c r="X19" s="722"/>
      <c r="Y19" s="114"/>
      <c r="Z19" s="103"/>
      <c r="AA19" s="444" t="str">
        <f t="shared" si="3"/>
        <v/>
      </c>
      <c r="AB19" s="444" t="str">
        <f t="shared" si="11"/>
        <v/>
      </c>
      <c r="AC19" s="103"/>
      <c r="AD19" s="111"/>
      <c r="AE19" s="111"/>
      <c r="AF19" s="111"/>
      <c r="AG19" s="55"/>
      <c r="AH19" s="68"/>
      <c r="AI19" s="56"/>
      <c r="AJ19" s="111"/>
      <c r="AK19" s="56"/>
      <c r="AL19" s="103"/>
      <c r="AM19" s="444" t="str">
        <f t="shared" si="4"/>
        <v/>
      </c>
      <c r="AN19" s="103"/>
      <c r="AO19" s="444" t="str">
        <f t="shared" si="5"/>
        <v/>
      </c>
    </row>
    <row r="20" spans="1:41" ht="21" customHeight="1">
      <c r="A20" s="676"/>
      <c r="B20" s="677"/>
      <c r="C20" s="423" t="str">
        <f t="shared" si="6"/>
        <v>TN0060186</v>
      </c>
      <c r="D20" s="423" t="str">
        <f t="shared" si="7"/>
        <v>External Outfall</v>
      </c>
      <c r="E20" s="422" t="str">
        <f t="shared" si="8"/>
        <v>001</v>
      </c>
      <c r="F20" s="423">
        <f t="shared" si="9"/>
        <v>2024</v>
      </c>
      <c r="G20" s="423" t="s">
        <v>330</v>
      </c>
      <c r="H20" s="424">
        <v>17</v>
      </c>
      <c r="I20" s="106"/>
      <c r="J20" s="109"/>
      <c r="K20" s="109"/>
      <c r="L20" s="104"/>
      <c r="M20" s="115"/>
      <c r="N20" s="104"/>
      <c r="O20" s="444" t="str">
        <f t="shared" si="0"/>
        <v/>
      </c>
      <c r="P20" s="444" t="str">
        <f t="shared" si="10"/>
        <v/>
      </c>
      <c r="Q20" s="104"/>
      <c r="R20" s="112"/>
      <c r="S20" s="723"/>
      <c r="T20" s="109"/>
      <c r="U20" s="721" t="str">
        <f t="shared" si="1"/>
        <v/>
      </c>
      <c r="V20" s="721" t="str">
        <f t="shared" si="2"/>
        <v/>
      </c>
      <c r="W20" s="109"/>
      <c r="X20" s="724"/>
      <c r="Y20" s="115"/>
      <c r="Z20" s="104"/>
      <c r="AA20" s="444" t="str">
        <f t="shared" si="3"/>
        <v/>
      </c>
      <c r="AB20" s="444" t="str">
        <f t="shared" si="11"/>
        <v/>
      </c>
      <c r="AC20" s="104"/>
      <c r="AD20" s="112"/>
      <c r="AE20" s="112"/>
      <c r="AF20" s="112"/>
      <c r="AG20" s="57"/>
      <c r="AH20" s="69"/>
      <c r="AI20" s="58"/>
      <c r="AJ20" s="112"/>
      <c r="AK20" s="58"/>
      <c r="AL20" s="104"/>
      <c r="AM20" s="444" t="str">
        <f t="shared" si="4"/>
        <v/>
      </c>
      <c r="AN20" s="104"/>
      <c r="AO20" s="444" t="str">
        <f t="shared" si="5"/>
        <v/>
      </c>
    </row>
    <row r="21" spans="1:41" ht="21" customHeight="1">
      <c r="A21" s="676"/>
      <c r="B21" s="677"/>
      <c r="C21" s="423" t="str">
        <f t="shared" si="6"/>
        <v>TN0060186</v>
      </c>
      <c r="D21" s="423" t="str">
        <f t="shared" si="7"/>
        <v>External Outfall</v>
      </c>
      <c r="E21" s="422" t="str">
        <f t="shared" si="8"/>
        <v>001</v>
      </c>
      <c r="F21" s="423">
        <f t="shared" si="9"/>
        <v>2024</v>
      </c>
      <c r="G21" s="423" t="s">
        <v>330</v>
      </c>
      <c r="H21" s="424">
        <v>18</v>
      </c>
      <c r="I21" s="102"/>
      <c r="J21" s="108"/>
      <c r="K21" s="108"/>
      <c r="L21" s="103"/>
      <c r="M21" s="114"/>
      <c r="N21" s="103"/>
      <c r="O21" s="444" t="str">
        <f t="shared" si="0"/>
        <v/>
      </c>
      <c r="P21" s="444" t="str">
        <f t="shared" si="10"/>
        <v/>
      </c>
      <c r="Q21" s="103"/>
      <c r="R21" s="111"/>
      <c r="S21" s="720"/>
      <c r="T21" s="108"/>
      <c r="U21" s="721" t="str">
        <f t="shared" si="1"/>
        <v/>
      </c>
      <c r="V21" s="721" t="str">
        <f t="shared" si="2"/>
        <v/>
      </c>
      <c r="W21" s="108"/>
      <c r="X21" s="722"/>
      <c r="Y21" s="114"/>
      <c r="Z21" s="103"/>
      <c r="AA21" s="444" t="str">
        <f t="shared" si="3"/>
        <v/>
      </c>
      <c r="AB21" s="444" t="str">
        <f t="shared" si="11"/>
        <v/>
      </c>
      <c r="AC21" s="103"/>
      <c r="AD21" s="111"/>
      <c r="AE21" s="111"/>
      <c r="AF21" s="111"/>
      <c r="AG21" s="55"/>
      <c r="AH21" s="68"/>
      <c r="AI21" s="56"/>
      <c r="AJ21" s="111"/>
      <c r="AK21" s="56"/>
      <c r="AL21" s="103"/>
      <c r="AM21" s="444" t="str">
        <f t="shared" si="4"/>
        <v/>
      </c>
      <c r="AN21" s="103"/>
      <c r="AO21" s="444" t="str">
        <f t="shared" si="5"/>
        <v/>
      </c>
    </row>
    <row r="22" spans="1:41" ht="21" customHeight="1">
      <c r="A22" s="676"/>
      <c r="B22" s="677"/>
      <c r="C22" s="423" t="str">
        <f t="shared" si="6"/>
        <v>TN0060186</v>
      </c>
      <c r="D22" s="423" t="str">
        <f t="shared" si="7"/>
        <v>External Outfall</v>
      </c>
      <c r="E22" s="422" t="str">
        <f t="shared" si="8"/>
        <v>001</v>
      </c>
      <c r="F22" s="423">
        <f t="shared" si="9"/>
        <v>2024</v>
      </c>
      <c r="G22" s="423" t="s">
        <v>330</v>
      </c>
      <c r="H22" s="424">
        <v>19</v>
      </c>
      <c r="I22" s="106"/>
      <c r="J22" s="109"/>
      <c r="K22" s="109"/>
      <c r="L22" s="104"/>
      <c r="M22" s="72"/>
      <c r="N22" s="73"/>
      <c r="O22" s="444" t="str">
        <f t="shared" si="0"/>
        <v/>
      </c>
      <c r="P22" s="444" t="str">
        <f t="shared" si="10"/>
        <v/>
      </c>
      <c r="Q22" s="104"/>
      <c r="R22" s="112"/>
      <c r="S22" s="725"/>
      <c r="T22" s="726"/>
      <c r="U22" s="721" t="str">
        <f t="shared" si="1"/>
        <v/>
      </c>
      <c r="V22" s="721" t="str">
        <f t="shared" si="2"/>
        <v/>
      </c>
      <c r="W22" s="109"/>
      <c r="X22" s="724"/>
      <c r="Y22" s="72"/>
      <c r="Z22" s="73"/>
      <c r="AA22" s="444" t="str">
        <f t="shared" si="3"/>
        <v/>
      </c>
      <c r="AB22" s="444" t="str">
        <f t="shared" si="11"/>
        <v/>
      </c>
      <c r="AC22" s="104"/>
      <c r="AD22" s="112"/>
      <c r="AE22" s="112"/>
      <c r="AF22" s="112"/>
      <c r="AG22" s="57"/>
      <c r="AH22" s="69"/>
      <c r="AI22" s="58"/>
      <c r="AJ22" s="112"/>
      <c r="AK22" s="58"/>
      <c r="AL22" s="73"/>
      <c r="AM22" s="444" t="str">
        <f t="shared" si="4"/>
        <v/>
      </c>
      <c r="AN22" s="73"/>
      <c r="AO22" s="444" t="str">
        <f t="shared" si="5"/>
        <v/>
      </c>
    </row>
    <row r="23" spans="1:41" ht="21" customHeight="1">
      <c r="A23" s="676"/>
      <c r="B23" s="677"/>
      <c r="C23" s="423" t="str">
        <f t="shared" si="6"/>
        <v>TN0060186</v>
      </c>
      <c r="D23" s="423" t="str">
        <f t="shared" si="7"/>
        <v>External Outfall</v>
      </c>
      <c r="E23" s="422" t="str">
        <f t="shared" si="8"/>
        <v>001</v>
      </c>
      <c r="F23" s="423">
        <f t="shared" si="9"/>
        <v>2024</v>
      </c>
      <c r="G23" s="423" t="s">
        <v>330</v>
      </c>
      <c r="H23" s="424">
        <v>20</v>
      </c>
      <c r="I23" s="102"/>
      <c r="J23" s="108"/>
      <c r="K23" s="108"/>
      <c r="L23" s="103"/>
      <c r="M23" s="114"/>
      <c r="N23" s="103"/>
      <c r="O23" s="444" t="str">
        <f t="shared" si="0"/>
        <v/>
      </c>
      <c r="P23" s="444" t="str">
        <f t="shared" si="10"/>
        <v/>
      </c>
      <c r="Q23" s="103"/>
      <c r="R23" s="111"/>
      <c r="S23" s="720"/>
      <c r="T23" s="108"/>
      <c r="U23" s="721" t="str">
        <f t="shared" si="1"/>
        <v/>
      </c>
      <c r="V23" s="721" t="str">
        <f t="shared" si="2"/>
        <v/>
      </c>
      <c r="W23" s="108"/>
      <c r="X23" s="722"/>
      <c r="Y23" s="114"/>
      <c r="Z23" s="103"/>
      <c r="AA23" s="444" t="str">
        <f t="shared" si="3"/>
        <v/>
      </c>
      <c r="AB23" s="444" t="str">
        <f t="shared" si="11"/>
        <v/>
      </c>
      <c r="AC23" s="103"/>
      <c r="AD23" s="111"/>
      <c r="AE23" s="111"/>
      <c r="AF23" s="111"/>
      <c r="AG23" s="55"/>
      <c r="AH23" s="68"/>
      <c r="AI23" s="56"/>
      <c r="AJ23" s="111"/>
      <c r="AK23" s="56"/>
      <c r="AL23" s="103"/>
      <c r="AM23" s="444" t="str">
        <f t="shared" si="4"/>
        <v/>
      </c>
      <c r="AN23" s="103"/>
      <c r="AO23" s="444" t="str">
        <f t="shared" si="5"/>
        <v/>
      </c>
    </row>
    <row r="24" spans="1:41" ht="21" customHeight="1">
      <c r="A24" s="676"/>
      <c r="B24" s="677"/>
      <c r="C24" s="423" t="str">
        <f t="shared" si="6"/>
        <v>TN0060186</v>
      </c>
      <c r="D24" s="423" t="str">
        <f t="shared" si="7"/>
        <v>External Outfall</v>
      </c>
      <c r="E24" s="422" t="str">
        <f t="shared" si="8"/>
        <v>001</v>
      </c>
      <c r="F24" s="423">
        <f t="shared" si="9"/>
        <v>2024</v>
      </c>
      <c r="G24" s="423" t="s">
        <v>330</v>
      </c>
      <c r="H24" s="424">
        <v>21</v>
      </c>
      <c r="I24" s="106"/>
      <c r="J24" s="109"/>
      <c r="K24" s="109"/>
      <c r="L24" s="104"/>
      <c r="M24" s="72"/>
      <c r="N24" s="73"/>
      <c r="O24" s="444" t="str">
        <f t="shared" si="0"/>
        <v/>
      </c>
      <c r="P24" s="444" t="str">
        <f t="shared" si="10"/>
        <v/>
      </c>
      <c r="Q24" s="104"/>
      <c r="R24" s="112"/>
      <c r="S24" s="725"/>
      <c r="T24" s="726"/>
      <c r="U24" s="721" t="str">
        <f t="shared" si="1"/>
        <v/>
      </c>
      <c r="V24" s="721" t="str">
        <f t="shared" si="2"/>
        <v/>
      </c>
      <c r="W24" s="109"/>
      <c r="X24" s="724"/>
      <c r="Y24" s="72"/>
      <c r="Z24" s="73"/>
      <c r="AA24" s="444" t="str">
        <f t="shared" si="3"/>
        <v/>
      </c>
      <c r="AB24" s="444" t="str">
        <f t="shared" si="11"/>
        <v/>
      </c>
      <c r="AC24" s="104"/>
      <c r="AD24" s="112"/>
      <c r="AE24" s="112"/>
      <c r="AF24" s="112"/>
      <c r="AG24" s="57"/>
      <c r="AH24" s="69"/>
      <c r="AI24" s="58"/>
      <c r="AJ24" s="112"/>
      <c r="AK24" s="58"/>
      <c r="AL24" s="73"/>
      <c r="AM24" s="444" t="str">
        <f t="shared" si="4"/>
        <v/>
      </c>
      <c r="AN24" s="73"/>
      <c r="AO24" s="444" t="str">
        <f t="shared" si="5"/>
        <v/>
      </c>
    </row>
    <row r="25" spans="1:41" ht="21" customHeight="1">
      <c r="A25" s="676"/>
      <c r="B25" s="677"/>
      <c r="C25" s="423" t="str">
        <f t="shared" si="6"/>
        <v>TN0060186</v>
      </c>
      <c r="D25" s="423" t="str">
        <f t="shared" si="7"/>
        <v>External Outfall</v>
      </c>
      <c r="E25" s="422" t="str">
        <f t="shared" si="8"/>
        <v>001</v>
      </c>
      <c r="F25" s="423">
        <f t="shared" si="9"/>
        <v>2024</v>
      </c>
      <c r="G25" s="423" t="s">
        <v>330</v>
      </c>
      <c r="H25" s="424">
        <v>22</v>
      </c>
      <c r="I25" s="102"/>
      <c r="J25" s="108"/>
      <c r="K25" s="108"/>
      <c r="L25" s="103"/>
      <c r="M25" s="114"/>
      <c r="N25" s="103"/>
      <c r="O25" s="444" t="str">
        <f t="shared" si="0"/>
        <v/>
      </c>
      <c r="P25" s="444" t="str">
        <f t="shared" si="10"/>
        <v/>
      </c>
      <c r="Q25" s="103"/>
      <c r="R25" s="111"/>
      <c r="S25" s="720"/>
      <c r="T25" s="108"/>
      <c r="U25" s="721" t="str">
        <f t="shared" si="1"/>
        <v/>
      </c>
      <c r="V25" s="721" t="str">
        <f t="shared" si="2"/>
        <v/>
      </c>
      <c r="W25" s="108"/>
      <c r="X25" s="722"/>
      <c r="Y25" s="114"/>
      <c r="Z25" s="103"/>
      <c r="AA25" s="444" t="str">
        <f t="shared" si="3"/>
        <v/>
      </c>
      <c r="AB25" s="444" t="str">
        <f t="shared" si="11"/>
        <v/>
      </c>
      <c r="AC25" s="103"/>
      <c r="AD25" s="111"/>
      <c r="AE25" s="111"/>
      <c r="AF25" s="111"/>
      <c r="AG25" s="55"/>
      <c r="AH25" s="68"/>
      <c r="AI25" s="56"/>
      <c r="AJ25" s="111"/>
      <c r="AK25" s="56"/>
      <c r="AL25" s="103"/>
      <c r="AM25" s="444" t="str">
        <f t="shared" si="4"/>
        <v/>
      </c>
      <c r="AN25" s="103"/>
      <c r="AO25" s="444" t="str">
        <f t="shared" si="5"/>
        <v/>
      </c>
    </row>
    <row r="26" spans="1:41" ht="21" customHeight="1">
      <c r="A26" s="676"/>
      <c r="B26" s="677"/>
      <c r="C26" s="423" t="str">
        <f t="shared" si="6"/>
        <v>TN0060186</v>
      </c>
      <c r="D26" s="423" t="str">
        <f t="shared" si="7"/>
        <v>External Outfall</v>
      </c>
      <c r="E26" s="422" t="str">
        <f t="shared" si="8"/>
        <v>001</v>
      </c>
      <c r="F26" s="423">
        <f t="shared" si="9"/>
        <v>2024</v>
      </c>
      <c r="G26" s="423" t="s">
        <v>330</v>
      </c>
      <c r="H26" s="424">
        <v>23</v>
      </c>
      <c r="I26" s="106"/>
      <c r="J26" s="109"/>
      <c r="K26" s="109"/>
      <c r="L26" s="104"/>
      <c r="M26" s="115"/>
      <c r="N26" s="104"/>
      <c r="O26" s="444" t="str">
        <f t="shared" si="0"/>
        <v/>
      </c>
      <c r="P26" s="444" t="str">
        <f t="shared" si="10"/>
        <v/>
      </c>
      <c r="Q26" s="104"/>
      <c r="R26" s="112"/>
      <c r="S26" s="723"/>
      <c r="T26" s="109"/>
      <c r="U26" s="721" t="str">
        <f t="shared" si="1"/>
        <v/>
      </c>
      <c r="V26" s="721" t="str">
        <f t="shared" si="2"/>
        <v/>
      </c>
      <c r="W26" s="109"/>
      <c r="X26" s="724"/>
      <c r="Y26" s="115"/>
      <c r="Z26" s="104"/>
      <c r="AA26" s="444" t="str">
        <f t="shared" si="3"/>
        <v/>
      </c>
      <c r="AB26" s="444" t="str">
        <f t="shared" si="11"/>
        <v/>
      </c>
      <c r="AC26" s="104"/>
      <c r="AD26" s="112"/>
      <c r="AE26" s="112"/>
      <c r="AF26" s="112"/>
      <c r="AG26" s="57"/>
      <c r="AH26" s="69"/>
      <c r="AI26" s="58"/>
      <c r="AJ26" s="112"/>
      <c r="AK26" s="58"/>
      <c r="AL26" s="104"/>
      <c r="AM26" s="444" t="str">
        <f t="shared" si="4"/>
        <v/>
      </c>
      <c r="AN26" s="104"/>
      <c r="AO26" s="444" t="str">
        <f t="shared" si="5"/>
        <v/>
      </c>
    </row>
    <row r="27" spans="1:41" ht="21" customHeight="1">
      <c r="A27" s="676"/>
      <c r="B27" s="677"/>
      <c r="C27" s="423" t="str">
        <f t="shared" si="6"/>
        <v>TN0060186</v>
      </c>
      <c r="D27" s="423" t="str">
        <f t="shared" si="7"/>
        <v>External Outfall</v>
      </c>
      <c r="E27" s="422" t="str">
        <f t="shared" si="8"/>
        <v>001</v>
      </c>
      <c r="F27" s="423">
        <f t="shared" si="9"/>
        <v>2024</v>
      </c>
      <c r="G27" s="423" t="s">
        <v>330</v>
      </c>
      <c r="H27" s="424">
        <v>24</v>
      </c>
      <c r="I27" s="102"/>
      <c r="J27" s="108"/>
      <c r="K27" s="108"/>
      <c r="L27" s="103"/>
      <c r="M27" s="114"/>
      <c r="N27" s="103"/>
      <c r="O27" s="444" t="str">
        <f t="shared" si="0"/>
        <v/>
      </c>
      <c r="P27" s="444" t="str">
        <f t="shared" si="10"/>
        <v/>
      </c>
      <c r="Q27" s="103"/>
      <c r="R27" s="111"/>
      <c r="S27" s="720"/>
      <c r="T27" s="108"/>
      <c r="U27" s="721" t="str">
        <f t="shared" si="1"/>
        <v/>
      </c>
      <c r="V27" s="721" t="str">
        <f t="shared" si="2"/>
        <v/>
      </c>
      <c r="W27" s="108"/>
      <c r="X27" s="722"/>
      <c r="Y27" s="114"/>
      <c r="Z27" s="103"/>
      <c r="AA27" s="444" t="str">
        <f t="shared" si="3"/>
        <v/>
      </c>
      <c r="AB27" s="444" t="str">
        <f t="shared" si="11"/>
        <v/>
      </c>
      <c r="AC27" s="103"/>
      <c r="AD27" s="111"/>
      <c r="AE27" s="111"/>
      <c r="AF27" s="111"/>
      <c r="AG27" s="55"/>
      <c r="AH27" s="68"/>
      <c r="AI27" s="56"/>
      <c r="AJ27" s="111"/>
      <c r="AK27" s="56"/>
      <c r="AL27" s="103"/>
      <c r="AM27" s="444" t="str">
        <f t="shared" si="4"/>
        <v/>
      </c>
      <c r="AN27" s="103"/>
      <c r="AO27" s="444" t="str">
        <f t="shared" si="5"/>
        <v/>
      </c>
    </row>
    <row r="28" spans="1:41" ht="21" customHeight="1">
      <c r="A28" s="676"/>
      <c r="B28" s="677"/>
      <c r="C28" s="423" t="str">
        <f t="shared" si="6"/>
        <v>TN0060186</v>
      </c>
      <c r="D28" s="423" t="str">
        <f t="shared" si="7"/>
        <v>External Outfall</v>
      </c>
      <c r="E28" s="422" t="str">
        <f t="shared" si="8"/>
        <v>001</v>
      </c>
      <c r="F28" s="423">
        <f t="shared" si="9"/>
        <v>2024</v>
      </c>
      <c r="G28" s="423" t="s">
        <v>330</v>
      </c>
      <c r="H28" s="424">
        <v>25</v>
      </c>
      <c r="I28" s="106"/>
      <c r="J28" s="109"/>
      <c r="K28" s="109"/>
      <c r="L28" s="104"/>
      <c r="M28" s="72"/>
      <c r="N28" s="73"/>
      <c r="O28" s="444" t="str">
        <f t="shared" si="0"/>
        <v/>
      </c>
      <c r="P28" s="444" t="str">
        <f t="shared" si="10"/>
        <v/>
      </c>
      <c r="Q28" s="104"/>
      <c r="R28" s="112"/>
      <c r="S28" s="725"/>
      <c r="T28" s="726"/>
      <c r="U28" s="721" t="str">
        <f t="shared" si="1"/>
        <v/>
      </c>
      <c r="V28" s="721" t="str">
        <f t="shared" si="2"/>
        <v/>
      </c>
      <c r="W28" s="109"/>
      <c r="X28" s="724"/>
      <c r="Y28" s="72"/>
      <c r="Z28" s="73"/>
      <c r="AA28" s="444" t="str">
        <f t="shared" si="3"/>
        <v/>
      </c>
      <c r="AB28" s="444" t="str">
        <f t="shared" si="11"/>
        <v/>
      </c>
      <c r="AC28" s="104"/>
      <c r="AD28" s="112"/>
      <c r="AE28" s="112"/>
      <c r="AF28" s="112"/>
      <c r="AG28" s="57"/>
      <c r="AH28" s="69"/>
      <c r="AI28" s="58"/>
      <c r="AJ28" s="112"/>
      <c r="AK28" s="58"/>
      <c r="AL28" s="73"/>
      <c r="AM28" s="444" t="str">
        <f t="shared" si="4"/>
        <v/>
      </c>
      <c r="AN28" s="73"/>
      <c r="AO28" s="444" t="str">
        <f t="shared" si="5"/>
        <v/>
      </c>
    </row>
    <row r="29" spans="1:41" ht="21" customHeight="1">
      <c r="A29" s="676"/>
      <c r="B29" s="677"/>
      <c r="C29" s="423" t="str">
        <f t="shared" si="6"/>
        <v>TN0060186</v>
      </c>
      <c r="D29" s="423" t="str">
        <f t="shared" si="7"/>
        <v>External Outfall</v>
      </c>
      <c r="E29" s="422" t="str">
        <f t="shared" si="8"/>
        <v>001</v>
      </c>
      <c r="F29" s="423">
        <f t="shared" si="9"/>
        <v>2024</v>
      </c>
      <c r="G29" s="423" t="s">
        <v>330</v>
      </c>
      <c r="H29" s="424">
        <v>26</v>
      </c>
      <c r="I29" s="102"/>
      <c r="J29" s="108"/>
      <c r="K29" s="108"/>
      <c r="L29" s="103"/>
      <c r="M29" s="114"/>
      <c r="N29" s="103"/>
      <c r="O29" s="444" t="str">
        <f t="shared" si="0"/>
        <v/>
      </c>
      <c r="P29" s="444" t="str">
        <f t="shared" si="10"/>
        <v/>
      </c>
      <c r="Q29" s="103"/>
      <c r="R29" s="111"/>
      <c r="S29" s="720"/>
      <c r="T29" s="108"/>
      <c r="U29" s="721" t="str">
        <f t="shared" si="1"/>
        <v/>
      </c>
      <c r="V29" s="721" t="str">
        <f t="shared" si="2"/>
        <v/>
      </c>
      <c r="W29" s="108"/>
      <c r="X29" s="722"/>
      <c r="Y29" s="114"/>
      <c r="Z29" s="103"/>
      <c r="AA29" s="444" t="str">
        <f t="shared" si="3"/>
        <v/>
      </c>
      <c r="AB29" s="444" t="str">
        <f t="shared" si="11"/>
        <v/>
      </c>
      <c r="AC29" s="103"/>
      <c r="AD29" s="111"/>
      <c r="AE29" s="111"/>
      <c r="AF29" s="111"/>
      <c r="AG29" s="55"/>
      <c r="AH29" s="68"/>
      <c r="AI29" s="56"/>
      <c r="AJ29" s="111"/>
      <c r="AK29" s="56"/>
      <c r="AL29" s="103"/>
      <c r="AM29" s="444" t="str">
        <f t="shared" si="4"/>
        <v/>
      </c>
      <c r="AN29" s="103"/>
      <c r="AO29" s="444" t="str">
        <f t="shared" si="5"/>
        <v/>
      </c>
    </row>
    <row r="30" spans="1:41" ht="21" customHeight="1">
      <c r="A30" s="676"/>
      <c r="B30" s="677"/>
      <c r="C30" s="423" t="str">
        <f t="shared" si="6"/>
        <v>TN0060186</v>
      </c>
      <c r="D30" s="423" t="str">
        <f t="shared" si="7"/>
        <v>External Outfall</v>
      </c>
      <c r="E30" s="422" t="str">
        <f t="shared" si="8"/>
        <v>001</v>
      </c>
      <c r="F30" s="423">
        <f t="shared" si="9"/>
        <v>2024</v>
      </c>
      <c r="G30" s="423" t="s">
        <v>330</v>
      </c>
      <c r="H30" s="424">
        <v>27</v>
      </c>
      <c r="I30" s="106"/>
      <c r="J30" s="150"/>
      <c r="K30" s="150"/>
      <c r="L30" s="104"/>
      <c r="M30" s="72"/>
      <c r="N30" s="73"/>
      <c r="O30" s="444" t="str">
        <f t="shared" si="0"/>
        <v/>
      </c>
      <c r="P30" s="444" t="str">
        <f t="shared" si="10"/>
        <v/>
      </c>
      <c r="Q30" s="104"/>
      <c r="R30" s="112"/>
      <c r="S30" s="725"/>
      <c r="T30" s="726"/>
      <c r="U30" s="721" t="str">
        <f t="shared" si="1"/>
        <v/>
      </c>
      <c r="V30" s="721" t="str">
        <f t="shared" si="2"/>
        <v/>
      </c>
      <c r="W30" s="109"/>
      <c r="X30" s="724"/>
      <c r="Y30" s="72"/>
      <c r="Z30" s="73"/>
      <c r="AA30" s="444" t="str">
        <f t="shared" si="3"/>
        <v/>
      </c>
      <c r="AB30" s="444" t="str">
        <f t="shared" si="11"/>
        <v/>
      </c>
      <c r="AC30" s="104"/>
      <c r="AD30" s="112"/>
      <c r="AE30" s="112"/>
      <c r="AF30" s="112"/>
      <c r="AG30" s="57"/>
      <c r="AH30" s="69"/>
      <c r="AI30" s="58"/>
      <c r="AJ30" s="112"/>
      <c r="AK30" s="58"/>
      <c r="AL30" s="73"/>
      <c r="AM30" s="444" t="str">
        <f t="shared" si="4"/>
        <v/>
      </c>
      <c r="AN30" s="73"/>
      <c r="AO30" s="444" t="str">
        <f t="shared" si="5"/>
        <v/>
      </c>
    </row>
    <row r="31" spans="1:41" ht="21" customHeight="1">
      <c r="A31" s="676"/>
      <c r="B31" s="677"/>
      <c r="C31" s="423" t="str">
        <f t="shared" si="6"/>
        <v>TN0060186</v>
      </c>
      <c r="D31" s="423" t="str">
        <f t="shared" si="7"/>
        <v>External Outfall</v>
      </c>
      <c r="E31" s="422" t="str">
        <f t="shared" si="8"/>
        <v>001</v>
      </c>
      <c r="F31" s="423">
        <f t="shared" si="9"/>
        <v>2024</v>
      </c>
      <c r="G31" s="423" t="s">
        <v>330</v>
      </c>
      <c r="H31" s="424">
        <v>28</v>
      </c>
      <c r="I31" s="102"/>
      <c r="J31" s="108"/>
      <c r="K31" s="108"/>
      <c r="L31" s="103"/>
      <c r="M31" s="114"/>
      <c r="N31" s="103"/>
      <c r="O31" s="444" t="str">
        <f t="shared" si="0"/>
        <v/>
      </c>
      <c r="P31" s="444" t="str">
        <f t="shared" si="10"/>
        <v/>
      </c>
      <c r="Q31" s="103"/>
      <c r="R31" s="111"/>
      <c r="S31" s="720"/>
      <c r="T31" s="108"/>
      <c r="U31" s="721" t="str">
        <f t="shared" si="1"/>
        <v/>
      </c>
      <c r="V31" s="721" t="str">
        <f t="shared" si="2"/>
        <v/>
      </c>
      <c r="W31" s="108"/>
      <c r="X31" s="722"/>
      <c r="Y31" s="114"/>
      <c r="Z31" s="103"/>
      <c r="AA31" s="444" t="str">
        <f t="shared" si="3"/>
        <v/>
      </c>
      <c r="AB31" s="444" t="str">
        <f t="shared" si="11"/>
        <v/>
      </c>
      <c r="AC31" s="103"/>
      <c r="AD31" s="111"/>
      <c r="AE31" s="111"/>
      <c r="AF31" s="111"/>
      <c r="AG31" s="55"/>
      <c r="AH31" s="68"/>
      <c r="AI31" s="56"/>
      <c r="AJ31" s="111"/>
      <c r="AK31" s="56"/>
      <c r="AL31" s="103"/>
      <c r="AM31" s="444" t="str">
        <f t="shared" si="4"/>
        <v/>
      </c>
      <c r="AN31" s="103"/>
      <c r="AO31" s="444" t="str">
        <f t="shared" si="5"/>
        <v/>
      </c>
    </row>
    <row r="32" spans="1:41" ht="21" customHeight="1">
      <c r="A32" s="676"/>
      <c r="B32" s="677"/>
      <c r="C32" s="423" t="str">
        <f t="shared" si="6"/>
        <v>TN0060186</v>
      </c>
      <c r="D32" s="423" t="str">
        <f t="shared" si="7"/>
        <v>External Outfall</v>
      </c>
      <c r="E32" s="422" t="str">
        <f t="shared" si="8"/>
        <v>001</v>
      </c>
      <c r="F32" s="423">
        <f t="shared" si="9"/>
        <v>2024</v>
      </c>
      <c r="G32" s="423" t="s">
        <v>330</v>
      </c>
      <c r="H32" s="424">
        <v>29</v>
      </c>
      <c r="I32" s="106"/>
      <c r="J32" s="109"/>
      <c r="K32" s="109"/>
      <c r="L32" s="104"/>
      <c r="M32" s="115"/>
      <c r="N32" s="104"/>
      <c r="O32" s="444" t="str">
        <f t="shared" si="0"/>
        <v/>
      </c>
      <c r="P32" s="444" t="str">
        <f>IF(M32&lt;&gt;0,(1-N32/M32)*100,"")</f>
        <v/>
      </c>
      <c r="Q32" s="104"/>
      <c r="R32" s="112"/>
      <c r="S32" s="723"/>
      <c r="T32" s="109"/>
      <c r="U32" s="721" t="str">
        <f t="shared" si="1"/>
        <v/>
      </c>
      <c r="V32" s="721" t="str">
        <f t="shared" si="2"/>
        <v/>
      </c>
      <c r="W32" s="109"/>
      <c r="X32" s="724"/>
      <c r="Y32" s="115"/>
      <c r="Z32" s="104"/>
      <c r="AA32" s="444" t="str">
        <f t="shared" si="3"/>
        <v/>
      </c>
      <c r="AB32" s="444" t="str">
        <f>IF(Y32&lt;&gt;0,(1-Z32/Y32)*100,"")</f>
        <v/>
      </c>
      <c r="AC32" s="104"/>
      <c r="AD32" s="112"/>
      <c r="AE32" s="112"/>
      <c r="AF32" s="112"/>
      <c r="AG32" s="57"/>
      <c r="AH32" s="69"/>
      <c r="AI32" s="58"/>
      <c r="AJ32" s="112"/>
      <c r="AK32" s="58"/>
      <c r="AL32" s="104"/>
      <c r="AM32" s="444" t="str">
        <f t="shared" si="4"/>
        <v/>
      </c>
      <c r="AN32" s="104"/>
      <c r="AO32" s="444" t="str">
        <f t="shared" si="5"/>
        <v/>
      </c>
    </row>
    <row r="33" spans="1:41" ht="21" customHeight="1">
      <c r="A33" s="676"/>
      <c r="B33" s="677"/>
      <c r="C33" s="423" t="str">
        <f t="shared" si="6"/>
        <v>TN0060186</v>
      </c>
      <c r="D33" s="423" t="str">
        <f t="shared" si="7"/>
        <v>External Outfall</v>
      </c>
      <c r="E33" s="422" t="str">
        <f t="shared" si="8"/>
        <v>001</v>
      </c>
      <c r="F33" s="423">
        <f t="shared" si="9"/>
        <v>2024</v>
      </c>
      <c r="G33" s="423" t="s">
        <v>330</v>
      </c>
      <c r="H33" s="424">
        <v>30</v>
      </c>
      <c r="I33" s="102"/>
      <c r="J33" s="108"/>
      <c r="K33" s="108"/>
      <c r="L33" s="103"/>
      <c r="M33" s="114"/>
      <c r="N33" s="103"/>
      <c r="O33" s="444" t="str">
        <f t="shared" si="0"/>
        <v/>
      </c>
      <c r="P33" s="444" t="str">
        <f t="shared" si="10"/>
        <v/>
      </c>
      <c r="Q33" s="103"/>
      <c r="R33" s="111"/>
      <c r="S33" s="720"/>
      <c r="T33" s="108"/>
      <c r="U33" s="721" t="str">
        <f t="shared" si="1"/>
        <v/>
      </c>
      <c r="V33" s="721" t="str">
        <f t="shared" si="2"/>
        <v/>
      </c>
      <c r="W33" s="108"/>
      <c r="X33" s="722"/>
      <c r="Y33" s="114"/>
      <c r="Z33" s="103"/>
      <c r="AA33" s="444" t="str">
        <f t="shared" si="3"/>
        <v/>
      </c>
      <c r="AB33" s="444" t="str">
        <f t="shared" si="11"/>
        <v/>
      </c>
      <c r="AC33" s="103"/>
      <c r="AD33" s="111"/>
      <c r="AE33" s="111"/>
      <c r="AF33" s="111"/>
      <c r="AG33" s="55"/>
      <c r="AH33" s="68"/>
      <c r="AI33" s="56"/>
      <c r="AJ33" s="111"/>
      <c r="AK33" s="56"/>
      <c r="AL33" s="103"/>
      <c r="AM33" s="444" t="str">
        <f t="shared" si="4"/>
        <v/>
      </c>
      <c r="AN33" s="103"/>
      <c r="AO33" s="444" t="str">
        <f t="shared" si="5"/>
        <v/>
      </c>
    </row>
    <row r="34" spans="1:41" ht="21" customHeight="1" thickBot="1">
      <c r="A34" s="678"/>
      <c r="B34" s="680"/>
      <c r="C34" s="423" t="str">
        <f t="shared" si="6"/>
        <v>TN0060186</v>
      </c>
      <c r="D34" s="423" t="str">
        <f t="shared" si="7"/>
        <v>External Outfall</v>
      </c>
      <c r="E34" s="422" t="str">
        <f t="shared" si="8"/>
        <v>001</v>
      </c>
      <c r="F34" s="423">
        <f t="shared" si="9"/>
        <v>2024</v>
      </c>
      <c r="G34" s="423" t="s">
        <v>330</v>
      </c>
      <c r="H34" s="427">
        <v>31</v>
      </c>
      <c r="I34" s="107"/>
      <c r="J34" s="110"/>
      <c r="K34" s="110"/>
      <c r="L34" s="105"/>
      <c r="M34" s="116"/>
      <c r="N34" s="105"/>
      <c r="O34" s="449" t="str">
        <f t="shared" si="0"/>
        <v/>
      </c>
      <c r="P34" s="449" t="str">
        <f>IF(M34&lt;&gt;0,(1-N34/M34)*100,"")</f>
        <v/>
      </c>
      <c r="Q34" s="105"/>
      <c r="R34" s="113"/>
      <c r="S34" s="727"/>
      <c r="T34" s="110"/>
      <c r="U34" s="728" t="str">
        <f t="shared" si="1"/>
        <v/>
      </c>
      <c r="V34" s="728" t="str">
        <f t="shared" si="2"/>
        <v/>
      </c>
      <c r="W34" s="110"/>
      <c r="X34" s="729"/>
      <c r="Y34" s="116"/>
      <c r="Z34" s="105"/>
      <c r="AA34" s="449" t="str">
        <f t="shared" si="3"/>
        <v/>
      </c>
      <c r="AB34" s="449" t="str">
        <f>IF(Y34&lt;&gt;0,(1-Z34/Y34)*100,"")</f>
        <v/>
      </c>
      <c r="AC34" s="105"/>
      <c r="AD34" s="113"/>
      <c r="AE34" s="113"/>
      <c r="AF34" s="113"/>
      <c r="AG34" s="59"/>
      <c r="AH34" s="70"/>
      <c r="AI34" s="60"/>
      <c r="AJ34" s="113"/>
      <c r="AK34" s="60"/>
      <c r="AL34" s="105"/>
      <c r="AM34" s="449" t="str">
        <f t="shared" si="4"/>
        <v/>
      </c>
      <c r="AN34" s="105"/>
      <c r="AO34" s="449" t="str">
        <f t="shared" si="5"/>
        <v/>
      </c>
    </row>
    <row r="35" spans="2:127" s="6" customFormat="1" ht="21" customHeight="1">
      <c r="B35" s="433"/>
      <c r="C35" s="833" t="s">
        <v>311</v>
      </c>
      <c r="D35" s="834"/>
      <c r="E35" s="834"/>
      <c r="F35" s="21"/>
      <c r="G35" s="22"/>
      <c r="H35" s="117" t="s">
        <v>312</v>
      </c>
      <c r="I35" s="118">
        <f>SUM(I4:I34)</f>
        <v>0</v>
      </c>
      <c r="J35" s="119">
        <f>SUM(J4:J34)</f>
        <v>0</v>
      </c>
      <c r="K35" s="119">
        <f>SUM(K4:K34)</f>
        <v>0</v>
      </c>
      <c r="L35" s="121">
        <f>SUM(L4:L34)</f>
        <v>0</v>
      </c>
      <c r="M35" s="124"/>
      <c r="N35" s="122"/>
      <c r="O35" s="121">
        <f>SUM(O4:O34)</f>
        <v>0</v>
      </c>
      <c r="P35" s="621"/>
      <c r="Q35" s="621"/>
      <c r="R35" s="125"/>
      <c r="S35" s="730"/>
      <c r="T35" s="120"/>
      <c r="U35" s="119">
        <f>SUM(U4:U34)</f>
        <v>0</v>
      </c>
      <c r="V35" s="731"/>
      <c r="W35" s="731"/>
      <c r="X35" s="732"/>
      <c r="Y35" s="124"/>
      <c r="Z35" s="122"/>
      <c r="AA35" s="121">
        <f>SUM(AA4:AA34)</f>
        <v>0</v>
      </c>
      <c r="AB35" s="621"/>
      <c r="AC35" s="621"/>
      <c r="AD35" s="125"/>
      <c r="AE35" s="123"/>
      <c r="AF35" s="123"/>
      <c r="AG35" s="126"/>
      <c r="AH35" s="127"/>
      <c r="AI35" s="128"/>
      <c r="AJ35" s="127"/>
      <c r="AK35" s="128"/>
      <c r="AL35" s="122"/>
      <c r="AM35" s="121">
        <f>SUM(AM4:AM34)</f>
        <v>0</v>
      </c>
      <c r="AN35" s="122"/>
      <c r="AO35" s="121">
        <f>SUM(AO4:AO34)</f>
        <v>0</v>
      </c>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c r="CG35" s="162"/>
      <c r="CH35" s="162"/>
      <c r="CI35" s="162"/>
      <c r="CJ35" s="162"/>
      <c r="CK35" s="162"/>
      <c r="CL35" s="162"/>
      <c r="CM35" s="162"/>
      <c r="CN35" s="162"/>
      <c r="CO35" s="162"/>
      <c r="CP35" s="162"/>
      <c r="CQ35" s="162"/>
      <c r="CR35" s="162"/>
      <c r="CS35" s="162"/>
      <c r="CT35" s="162"/>
      <c r="CU35" s="162"/>
      <c r="CV35" s="162"/>
      <c r="CW35" s="162"/>
      <c r="CX35" s="162"/>
      <c r="CY35" s="162"/>
      <c r="CZ35" s="162"/>
      <c r="DA35" s="162"/>
      <c r="DB35" s="162"/>
      <c r="DC35" s="162"/>
      <c r="DD35" s="162"/>
      <c r="DE35" s="162"/>
      <c r="DF35" s="162"/>
      <c r="DG35" s="162"/>
      <c r="DH35" s="162"/>
      <c r="DI35" s="162"/>
      <c r="DJ35" s="162"/>
      <c r="DK35" s="162"/>
      <c r="DL35" s="162"/>
      <c r="DM35" s="162"/>
      <c r="DN35" s="162"/>
      <c r="DO35" s="162"/>
      <c r="DP35" s="162"/>
      <c r="DQ35" s="162"/>
      <c r="DR35" s="162"/>
      <c r="DS35" s="162"/>
      <c r="DT35" s="162"/>
      <c r="DU35" s="162"/>
      <c r="DV35" s="162"/>
      <c r="DW35" s="162"/>
    </row>
    <row r="36" spans="2:127" s="6" customFormat="1" ht="21" customHeight="1">
      <c r="B36" s="433"/>
      <c r="C36" s="835"/>
      <c r="D36" s="835"/>
      <c r="E36" s="835"/>
      <c r="F36" s="23"/>
      <c r="G36" s="24"/>
      <c r="H36" s="130" t="s">
        <v>313</v>
      </c>
      <c r="I36" s="131"/>
      <c r="J36" s="132" t="e">
        <f>AVERAGE(J4:J34)</f>
        <v>#DIV/0!</v>
      </c>
      <c r="K36" s="132" t="e">
        <f>AVERAGE(K4:K34)</f>
        <v>#DIV/0!</v>
      </c>
      <c r="L36" s="133"/>
      <c r="M36" s="134" t="e">
        <f aca="true" t="shared" si="12" ref="M36:AE36">AVERAGE(M4:M34)</f>
        <v>#DIV/0!</v>
      </c>
      <c r="N36" s="445" t="e">
        <f t="shared" si="12"/>
        <v>#DIV/0!</v>
      </c>
      <c r="O36" s="445" t="e">
        <f t="shared" si="12"/>
        <v>#DIV/0!</v>
      </c>
      <c r="P36" s="445" t="e">
        <f>(1-N36/M36)*100</f>
        <v>#DIV/0!</v>
      </c>
      <c r="Q36" s="98"/>
      <c r="R36" s="153"/>
      <c r="S36" s="733" t="e">
        <f t="shared" si="12"/>
        <v>#DIV/0!</v>
      </c>
      <c r="T36" s="132" t="e">
        <f t="shared" si="12"/>
        <v>#DIV/0!</v>
      </c>
      <c r="U36" s="132" t="e">
        <f t="shared" si="12"/>
        <v>#DIV/0!</v>
      </c>
      <c r="V36" s="132" t="e">
        <f>(1-T36/S36)*100</f>
        <v>#DIV/0!</v>
      </c>
      <c r="W36" s="95"/>
      <c r="X36" s="734"/>
      <c r="Y36" s="134" t="e">
        <f t="shared" si="12"/>
        <v>#DIV/0!</v>
      </c>
      <c r="Z36" s="445" t="e">
        <f t="shared" si="12"/>
        <v>#DIV/0!</v>
      </c>
      <c r="AA36" s="445" t="e">
        <f t="shared" si="12"/>
        <v>#DIV/0!</v>
      </c>
      <c r="AB36" s="445" t="e">
        <f>(1-Z36/Y36)*100</f>
        <v>#DIV/0!</v>
      </c>
      <c r="AC36" s="98"/>
      <c r="AD36" s="153"/>
      <c r="AE36" s="446" t="e">
        <f t="shared" si="12"/>
        <v>#DIV/0!</v>
      </c>
      <c r="AF36" s="136"/>
      <c r="AG36" s="133"/>
      <c r="AH36" s="446" t="e">
        <f>AVERAGE(AH4:AH34)</f>
        <v>#DIV/0!</v>
      </c>
      <c r="AI36" s="135"/>
      <c r="AJ36" s="446" t="e">
        <f>GEOMEAN(AJ4:AJ34)</f>
        <v>#NUM!</v>
      </c>
      <c r="AK36" s="135"/>
      <c r="AL36" s="445" t="e">
        <f>AVERAGE(AL4:AL34)</f>
        <v>#DIV/0!</v>
      </c>
      <c r="AM36" s="445" t="e">
        <f>AVERAGE(AM4:AM34)</f>
        <v>#DIV/0!</v>
      </c>
      <c r="AN36" s="445" t="e">
        <f aca="true" t="shared" si="13" ref="AN36:AO36">AVERAGE(AN4:AN34)</f>
        <v>#DIV/0!</v>
      </c>
      <c r="AO36" s="445" t="e">
        <f t="shared" si="13"/>
        <v>#DIV/0!</v>
      </c>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c r="BV36" s="162"/>
      <c r="BW36" s="162"/>
      <c r="BX36" s="162"/>
      <c r="BY36" s="162"/>
      <c r="BZ36" s="162"/>
      <c r="CA36" s="162"/>
      <c r="CB36" s="162"/>
      <c r="CC36" s="162"/>
      <c r="CD36" s="162"/>
      <c r="CE36" s="162"/>
      <c r="CF36" s="162"/>
      <c r="CG36" s="162"/>
      <c r="CH36" s="162"/>
      <c r="CI36" s="162"/>
      <c r="CJ36" s="162"/>
      <c r="CK36" s="162"/>
      <c r="CL36" s="162"/>
      <c r="CM36" s="162"/>
      <c r="CN36" s="162"/>
      <c r="CO36" s="162"/>
      <c r="CP36" s="162"/>
      <c r="CQ36" s="162"/>
      <c r="CR36" s="162"/>
      <c r="CS36" s="162"/>
      <c r="CT36" s="162"/>
      <c r="CU36" s="162"/>
      <c r="CV36" s="162"/>
      <c r="CW36" s="162"/>
      <c r="CX36" s="162"/>
      <c r="CY36" s="162"/>
      <c r="CZ36" s="162"/>
      <c r="DA36" s="162"/>
      <c r="DB36" s="162"/>
      <c r="DC36" s="162"/>
      <c r="DD36" s="162"/>
      <c r="DE36" s="162"/>
      <c r="DF36" s="162"/>
      <c r="DG36" s="162"/>
      <c r="DH36" s="162"/>
      <c r="DI36" s="162"/>
      <c r="DJ36" s="162"/>
      <c r="DK36" s="162"/>
      <c r="DL36" s="162"/>
      <c r="DM36" s="162"/>
      <c r="DN36" s="162"/>
      <c r="DO36" s="162"/>
      <c r="DP36" s="162"/>
      <c r="DQ36" s="162"/>
      <c r="DR36" s="162"/>
      <c r="DS36" s="162"/>
      <c r="DT36" s="162"/>
      <c r="DU36" s="162"/>
      <c r="DV36" s="162"/>
      <c r="DW36" s="162"/>
    </row>
    <row r="37" spans="2:127" s="6" customFormat="1" ht="21" customHeight="1">
      <c r="B37" s="433"/>
      <c r="C37" s="835"/>
      <c r="D37" s="835"/>
      <c r="E37" s="835"/>
      <c r="F37" s="23"/>
      <c r="G37" s="24"/>
      <c r="H37" s="130" t="s">
        <v>314</v>
      </c>
      <c r="I37" s="138">
        <f aca="true" t="shared" si="14" ref="I37:AF37">MAX(I4:I34)</f>
        <v>0</v>
      </c>
      <c r="J37" s="132">
        <f t="shared" si="14"/>
        <v>0</v>
      </c>
      <c r="K37" s="132">
        <f t="shared" si="14"/>
        <v>0</v>
      </c>
      <c r="L37" s="445">
        <f t="shared" si="14"/>
        <v>0</v>
      </c>
      <c r="M37" s="134">
        <f t="shared" si="14"/>
        <v>0</v>
      </c>
      <c r="N37" s="445">
        <f>MAX(N4:N34)</f>
        <v>0</v>
      </c>
      <c r="O37" s="445">
        <f>MAX(O4:O34)</f>
        <v>0</v>
      </c>
      <c r="P37" s="445">
        <f>MAX(P4:P34)</f>
        <v>0</v>
      </c>
      <c r="Q37" s="445">
        <f>MAX(Q4:Q34)</f>
        <v>0</v>
      </c>
      <c r="R37" s="446">
        <f>MAX(R4:R34)</f>
        <v>0</v>
      </c>
      <c r="S37" s="733">
        <f t="shared" si="14"/>
        <v>0</v>
      </c>
      <c r="T37" s="132">
        <f>MAX(T4:T34)</f>
        <v>0</v>
      </c>
      <c r="U37" s="132">
        <f>MAX(U4:U34)</f>
        <v>0</v>
      </c>
      <c r="V37" s="132">
        <f>MAX(V4:V34)</f>
        <v>0</v>
      </c>
      <c r="W37" s="132">
        <f>MAX(W4:W34)</f>
        <v>0</v>
      </c>
      <c r="X37" s="735">
        <f>MAX(X4:X34)</f>
        <v>0</v>
      </c>
      <c r="Y37" s="134">
        <f t="shared" si="14"/>
        <v>0</v>
      </c>
      <c r="Z37" s="445">
        <f t="shared" si="14"/>
        <v>0</v>
      </c>
      <c r="AA37" s="445">
        <f t="shared" si="14"/>
        <v>0</v>
      </c>
      <c r="AB37" s="445">
        <f t="shared" si="14"/>
        <v>0</v>
      </c>
      <c r="AC37" s="445">
        <f t="shared" si="14"/>
        <v>0</v>
      </c>
      <c r="AD37" s="446">
        <f t="shared" si="14"/>
        <v>0</v>
      </c>
      <c r="AE37" s="446">
        <f t="shared" si="14"/>
        <v>0</v>
      </c>
      <c r="AF37" s="446">
        <f t="shared" si="14"/>
        <v>0</v>
      </c>
      <c r="AG37" s="133"/>
      <c r="AH37" s="446">
        <f>MAX(AH4:AH34)</f>
        <v>0</v>
      </c>
      <c r="AI37" s="135"/>
      <c r="AJ37" s="446">
        <f>MAX(AJ4:AJ34)</f>
        <v>0</v>
      </c>
      <c r="AK37" s="135"/>
      <c r="AL37" s="445">
        <f aca="true" t="shared" si="15" ref="AL37:AO37">MAX(AL4:AL34)</f>
        <v>0</v>
      </c>
      <c r="AM37" s="445">
        <f t="shared" si="15"/>
        <v>0</v>
      </c>
      <c r="AN37" s="445">
        <f t="shared" si="15"/>
        <v>0</v>
      </c>
      <c r="AO37" s="445">
        <f t="shared" si="15"/>
        <v>0</v>
      </c>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c r="CD37" s="162"/>
      <c r="CE37" s="162"/>
      <c r="CF37" s="162"/>
      <c r="CG37" s="162"/>
      <c r="CH37" s="162"/>
      <c r="CI37" s="162"/>
      <c r="CJ37" s="162"/>
      <c r="CK37" s="162"/>
      <c r="CL37" s="162"/>
      <c r="CM37" s="162"/>
      <c r="CN37" s="162"/>
      <c r="CO37" s="162"/>
      <c r="CP37" s="162"/>
      <c r="CQ37" s="162"/>
      <c r="CR37" s="162"/>
      <c r="CS37" s="162"/>
      <c r="CT37" s="162"/>
      <c r="CU37" s="162"/>
      <c r="CV37" s="162"/>
      <c r="CW37" s="162"/>
      <c r="CX37" s="162"/>
      <c r="CY37" s="162"/>
      <c r="CZ37" s="162"/>
      <c r="DA37" s="162"/>
      <c r="DB37" s="162"/>
      <c r="DC37" s="162"/>
      <c r="DD37" s="162"/>
      <c r="DE37" s="162"/>
      <c r="DF37" s="162"/>
      <c r="DG37" s="162"/>
      <c r="DH37" s="162"/>
      <c r="DI37" s="162"/>
      <c r="DJ37" s="162"/>
      <c r="DK37" s="162"/>
      <c r="DL37" s="162"/>
      <c r="DM37" s="162"/>
      <c r="DN37" s="162"/>
      <c r="DO37" s="162"/>
      <c r="DP37" s="162"/>
      <c r="DQ37" s="162"/>
      <c r="DR37" s="162"/>
      <c r="DS37" s="162"/>
      <c r="DT37" s="162"/>
      <c r="DU37" s="162"/>
      <c r="DV37" s="162"/>
      <c r="DW37" s="162"/>
    </row>
    <row r="38" spans="2:127" s="6" customFormat="1" ht="21" customHeight="1" thickBot="1">
      <c r="B38" s="433"/>
      <c r="C38" s="835"/>
      <c r="D38" s="835"/>
      <c r="E38" s="835"/>
      <c r="F38" s="23"/>
      <c r="G38" s="24"/>
      <c r="H38" s="139" t="s">
        <v>315</v>
      </c>
      <c r="I38" s="402"/>
      <c r="J38" s="403">
        <f>MIN(J4:J34)</f>
        <v>0</v>
      </c>
      <c r="K38" s="403">
        <f>MIN(K4:K34)</f>
        <v>0</v>
      </c>
      <c r="L38" s="140"/>
      <c r="M38" s="144">
        <f aca="true" t="shared" si="16" ref="M38:AF38">MIN(M4:M34)</f>
        <v>0</v>
      </c>
      <c r="N38" s="141">
        <f t="shared" si="16"/>
        <v>0</v>
      </c>
      <c r="O38" s="141">
        <f t="shared" si="16"/>
        <v>0</v>
      </c>
      <c r="P38" s="623">
        <f t="shared" si="16"/>
        <v>0</v>
      </c>
      <c r="Q38" s="98"/>
      <c r="R38" s="153"/>
      <c r="S38" s="736">
        <f t="shared" si="16"/>
        <v>0</v>
      </c>
      <c r="T38" s="403">
        <f t="shared" si="16"/>
        <v>0</v>
      </c>
      <c r="U38" s="403">
        <f t="shared" si="16"/>
        <v>0</v>
      </c>
      <c r="V38" s="737">
        <f t="shared" si="16"/>
        <v>0</v>
      </c>
      <c r="W38" s="95"/>
      <c r="X38" s="734"/>
      <c r="Y38" s="144">
        <f t="shared" si="16"/>
        <v>0</v>
      </c>
      <c r="Z38" s="141">
        <f t="shared" si="16"/>
        <v>0</v>
      </c>
      <c r="AA38" s="141">
        <f t="shared" si="16"/>
        <v>0</v>
      </c>
      <c r="AB38" s="623">
        <f t="shared" si="16"/>
        <v>0</v>
      </c>
      <c r="AC38" s="98"/>
      <c r="AD38" s="153"/>
      <c r="AE38" s="142">
        <f t="shared" si="16"/>
        <v>0</v>
      </c>
      <c r="AF38" s="142">
        <f t="shared" si="16"/>
        <v>0</v>
      </c>
      <c r="AG38" s="140"/>
      <c r="AH38" s="142">
        <f>MIN(AH4:AH34)</f>
        <v>0</v>
      </c>
      <c r="AI38" s="404"/>
      <c r="AJ38" s="142">
        <f>MIN(AJ5:AJ35)</f>
        <v>0</v>
      </c>
      <c r="AK38" s="404"/>
      <c r="AL38" s="141">
        <f aca="true" t="shared" si="17" ref="AL38:AO38">MIN(AL4:AL34)</f>
        <v>0</v>
      </c>
      <c r="AM38" s="141">
        <f t="shared" si="17"/>
        <v>0</v>
      </c>
      <c r="AN38" s="141">
        <f t="shared" si="17"/>
        <v>0</v>
      </c>
      <c r="AO38" s="141">
        <f t="shared" si="17"/>
        <v>0</v>
      </c>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c r="CJ38" s="162"/>
      <c r="CK38" s="162"/>
      <c r="CL38" s="162"/>
      <c r="CM38" s="162"/>
      <c r="CN38" s="162"/>
      <c r="CO38" s="162"/>
      <c r="CP38" s="162"/>
      <c r="CQ38" s="162"/>
      <c r="CR38" s="162"/>
      <c r="CS38" s="162"/>
      <c r="CT38" s="162"/>
      <c r="CU38" s="162"/>
      <c r="CV38" s="162"/>
      <c r="CW38" s="162"/>
      <c r="CX38" s="162"/>
      <c r="CY38" s="162"/>
      <c r="CZ38" s="162"/>
      <c r="DA38" s="162"/>
      <c r="DB38" s="162"/>
      <c r="DC38" s="162"/>
      <c r="DD38" s="162"/>
      <c r="DE38" s="162"/>
      <c r="DF38" s="162"/>
      <c r="DG38" s="162"/>
      <c r="DH38" s="162"/>
      <c r="DI38" s="162"/>
      <c r="DJ38" s="162"/>
      <c r="DK38" s="162"/>
      <c r="DL38" s="162"/>
      <c r="DM38" s="162"/>
      <c r="DN38" s="162"/>
      <c r="DO38" s="162"/>
      <c r="DP38" s="162"/>
      <c r="DQ38" s="162"/>
      <c r="DR38" s="162"/>
      <c r="DS38" s="162"/>
      <c r="DT38" s="162"/>
      <c r="DU38" s="162"/>
      <c r="DV38" s="162"/>
      <c r="DW38" s="162"/>
    </row>
    <row r="39" spans="2:127" s="6" customFormat="1" ht="21" customHeight="1">
      <c r="B39" s="433"/>
      <c r="C39" s="835"/>
      <c r="D39" s="835"/>
      <c r="E39" s="835"/>
      <c r="F39" s="837" t="s">
        <v>316</v>
      </c>
      <c r="G39" s="838"/>
      <c r="H39" s="839"/>
      <c r="I39" s="405"/>
      <c r="J39" s="90"/>
      <c r="K39" s="91"/>
      <c r="L39" s="92"/>
      <c r="M39" s="93"/>
      <c r="N39" s="297">
        <f>'Permit Limits'!R23</f>
        <v>20</v>
      </c>
      <c r="O39" s="297">
        <f>'Permit Limits'!S23</f>
        <v>9999</v>
      </c>
      <c r="P39" s="436"/>
      <c r="Q39" s="407"/>
      <c r="R39" s="406"/>
      <c r="S39" s="738"/>
      <c r="T39" s="764">
        <f>'Permit Limits'!AD23</f>
        <v>3</v>
      </c>
      <c r="U39" s="764">
        <f>'Permit Limits'!AE23</f>
        <v>9999</v>
      </c>
      <c r="V39" s="436"/>
      <c r="W39" s="740"/>
      <c r="X39" s="741"/>
      <c r="Y39" s="93"/>
      <c r="Z39" s="297">
        <f>'Permit Limits'!AJ23</f>
        <v>45</v>
      </c>
      <c r="AA39" s="297">
        <f>'Permit Limits'!AK23</f>
        <v>9999</v>
      </c>
      <c r="AB39" s="436"/>
      <c r="AC39" s="407"/>
      <c r="AD39" s="406"/>
      <c r="AE39" s="437"/>
      <c r="AF39" s="156">
        <f>'Permit Limits'!AR23</f>
        <v>9</v>
      </c>
      <c r="AG39" s="37"/>
      <c r="AH39" s="156">
        <f>'Permit Limits'!AU23</f>
        <v>1</v>
      </c>
      <c r="AI39" s="93"/>
      <c r="AJ39" s="156">
        <f>'Permit Limits'!AW23</f>
        <v>941</v>
      </c>
      <c r="AK39" s="93"/>
      <c r="AL39" s="297">
        <f>'Permit Limits'!BL23</f>
        <v>9999</v>
      </c>
      <c r="AM39" s="297">
        <f>'Permit Limits'!BM23</f>
        <v>9999</v>
      </c>
      <c r="AN39" s="297">
        <f>'Permit Limits'!BQ23</f>
        <v>9999</v>
      </c>
      <c r="AO39" s="297">
        <f>'Permit Limits'!BR23</f>
        <v>9999</v>
      </c>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c r="BY39" s="162"/>
      <c r="BZ39" s="162"/>
      <c r="CA39" s="162"/>
      <c r="CB39" s="162"/>
      <c r="CC39" s="162"/>
      <c r="CD39" s="162"/>
      <c r="CE39" s="162"/>
      <c r="CF39" s="162"/>
      <c r="CG39" s="162"/>
      <c r="CH39" s="162"/>
      <c r="CI39" s="162"/>
      <c r="CJ39" s="162"/>
      <c r="CK39" s="162"/>
      <c r="CL39" s="162"/>
      <c r="CM39" s="162"/>
      <c r="CN39" s="162"/>
      <c r="CO39" s="162"/>
      <c r="CP39" s="162"/>
      <c r="CQ39" s="162"/>
      <c r="CR39" s="162"/>
      <c r="CS39" s="162"/>
      <c r="CT39" s="162"/>
      <c r="CU39" s="162"/>
      <c r="CV39" s="162"/>
      <c r="CW39" s="162"/>
      <c r="CX39" s="162"/>
      <c r="CY39" s="162"/>
      <c r="CZ39" s="162"/>
      <c r="DA39" s="162"/>
      <c r="DB39" s="162"/>
      <c r="DC39" s="162"/>
      <c r="DD39" s="162"/>
      <c r="DE39" s="162"/>
      <c r="DF39" s="162"/>
      <c r="DG39" s="162"/>
      <c r="DH39" s="162"/>
      <c r="DI39" s="162"/>
      <c r="DJ39" s="162"/>
      <c r="DK39" s="162"/>
      <c r="DL39" s="162"/>
      <c r="DM39" s="162"/>
      <c r="DN39" s="162"/>
      <c r="DO39" s="162"/>
      <c r="DP39" s="162"/>
      <c r="DQ39" s="162"/>
      <c r="DR39" s="162"/>
      <c r="DS39" s="162"/>
      <c r="DT39" s="162"/>
      <c r="DU39" s="162"/>
      <c r="DV39" s="162"/>
      <c r="DW39" s="162"/>
    </row>
    <row r="40" spans="2:127" s="6" customFormat="1" ht="21" customHeight="1">
      <c r="B40" s="433"/>
      <c r="C40" s="835"/>
      <c r="D40" s="835"/>
      <c r="E40" s="835"/>
      <c r="F40" s="840" t="s">
        <v>317</v>
      </c>
      <c r="G40" s="841"/>
      <c r="H40" s="842"/>
      <c r="I40" s="409"/>
      <c r="J40" s="95"/>
      <c r="K40" s="96"/>
      <c r="L40" s="97"/>
      <c r="M40" s="99"/>
      <c r="N40" s="39"/>
      <c r="O40" s="39"/>
      <c r="P40" s="598">
        <f>'Permit Limits'!T24</f>
        <v>40</v>
      </c>
      <c r="Q40" s="98"/>
      <c r="R40" s="153"/>
      <c r="S40" s="742"/>
      <c r="T40" s="743"/>
      <c r="U40" s="743"/>
      <c r="V40" s="765">
        <f>'Permit Limits'!AF24</f>
        <v>40</v>
      </c>
      <c r="W40" s="95"/>
      <c r="X40" s="734"/>
      <c r="Y40" s="99"/>
      <c r="Z40" s="39"/>
      <c r="AA40" s="39"/>
      <c r="AB40" s="598">
        <f>'Permit Limits'!AL24</f>
        <v>40</v>
      </c>
      <c r="AC40" s="98"/>
      <c r="AD40" s="153"/>
      <c r="AE40" s="295">
        <f>'Permit Limits'!AP24</f>
        <v>6</v>
      </c>
      <c r="AF40" s="295">
        <f>'Permit Limits'!AR24</f>
        <v>6</v>
      </c>
      <c r="AG40" s="39"/>
      <c r="AH40" s="154"/>
      <c r="AI40" s="99"/>
      <c r="AJ40" s="154"/>
      <c r="AK40" s="99"/>
      <c r="AL40" s="39"/>
      <c r="AM40" s="39"/>
      <c r="AN40" s="39"/>
      <c r="AO40" s="39"/>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2"/>
      <c r="CJ40" s="162"/>
      <c r="CK40" s="162"/>
      <c r="CL40" s="162"/>
      <c r="CM40" s="162"/>
      <c r="CN40" s="162"/>
      <c r="CO40" s="162"/>
      <c r="CP40" s="162"/>
      <c r="CQ40" s="162"/>
      <c r="CR40" s="162"/>
      <c r="CS40" s="162"/>
      <c r="CT40" s="162"/>
      <c r="CU40" s="162"/>
      <c r="CV40" s="162"/>
      <c r="CW40" s="162"/>
      <c r="CX40" s="162"/>
      <c r="CY40" s="162"/>
      <c r="CZ40" s="162"/>
      <c r="DA40" s="162"/>
      <c r="DB40" s="162"/>
      <c r="DC40" s="162"/>
      <c r="DD40" s="162"/>
      <c r="DE40" s="162"/>
      <c r="DF40" s="162"/>
      <c r="DG40" s="162"/>
      <c r="DH40" s="162"/>
      <c r="DI40" s="162"/>
      <c r="DJ40" s="162"/>
      <c r="DK40" s="162"/>
      <c r="DL40" s="162"/>
      <c r="DM40" s="162"/>
      <c r="DN40" s="162"/>
      <c r="DO40" s="162"/>
      <c r="DP40" s="162"/>
      <c r="DQ40" s="162"/>
      <c r="DR40" s="162"/>
      <c r="DS40" s="162"/>
      <c r="DT40" s="162"/>
      <c r="DU40" s="162"/>
      <c r="DV40" s="162"/>
      <c r="DW40" s="162"/>
    </row>
    <row r="41" spans="2:127" s="6" customFormat="1" ht="21" customHeight="1" thickBot="1">
      <c r="B41" s="433"/>
      <c r="C41" s="835"/>
      <c r="D41" s="835"/>
      <c r="E41" s="835"/>
      <c r="F41" s="843" t="s">
        <v>318</v>
      </c>
      <c r="G41" s="844"/>
      <c r="H41" s="845"/>
      <c r="I41" s="410"/>
      <c r="J41" s="40"/>
      <c r="K41" s="40"/>
      <c r="L41" s="89"/>
      <c r="M41" s="101"/>
      <c r="N41" s="457">
        <f>'Permit Limits'!R25</f>
        <v>10</v>
      </c>
      <c r="O41" s="457">
        <f>'Permit Limits'!S25</f>
        <v>17</v>
      </c>
      <c r="P41" s="457">
        <f>'Permit Limits'!T25</f>
        <v>85</v>
      </c>
      <c r="Q41" s="457">
        <f>'Permit Limits'!U25</f>
        <v>15</v>
      </c>
      <c r="R41" s="296">
        <f>'Permit Limits'!V25</f>
        <v>25</v>
      </c>
      <c r="S41" s="745"/>
      <c r="T41" s="766">
        <f>'Permit Limits'!AD25</f>
        <v>1</v>
      </c>
      <c r="U41" s="766">
        <f>'Permit Limits'!AE25</f>
        <v>2</v>
      </c>
      <c r="V41" s="766">
        <f>'Permit Limits'!AF25</f>
        <v>85</v>
      </c>
      <c r="W41" s="746">
        <f>'Permit Limits'!AG25</f>
        <v>1.5</v>
      </c>
      <c r="X41" s="747">
        <f>'Permit Limits'!AH25</f>
        <v>3</v>
      </c>
      <c r="Y41" s="101"/>
      <c r="Z41" s="457">
        <f>'Permit Limits'!AJ25</f>
        <v>30</v>
      </c>
      <c r="AA41" s="457">
        <f>'Permit Limits'!AK25</f>
        <v>50</v>
      </c>
      <c r="AB41" s="457">
        <f>'Permit Limits'!AL25</f>
        <v>85</v>
      </c>
      <c r="AC41" s="457">
        <f>'Permit Limits'!AM25</f>
        <v>40</v>
      </c>
      <c r="AD41" s="296">
        <f>'Permit Limits'!AN25</f>
        <v>67</v>
      </c>
      <c r="AE41" s="296">
        <f>'Permit Limits'!AP25</f>
        <v>0</v>
      </c>
      <c r="AF41" s="77"/>
      <c r="AG41" s="89"/>
      <c r="AH41" s="77"/>
      <c r="AI41" s="101"/>
      <c r="AJ41" s="296">
        <f>'Permit Limits'!AW25</f>
        <v>126</v>
      </c>
      <c r="AK41" s="101"/>
      <c r="AL41" s="457">
        <f>'Permit Limits'!BL25</f>
        <v>9999</v>
      </c>
      <c r="AM41" s="457">
        <f>'Permit Limits'!BM25</f>
        <v>9999</v>
      </c>
      <c r="AN41" s="457">
        <f>'Permit Limits'!BQ25</f>
        <v>9999</v>
      </c>
      <c r="AO41" s="457">
        <f>'Permit Limits'!BR25</f>
        <v>9999</v>
      </c>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BZ41" s="162"/>
      <c r="CA41" s="162"/>
      <c r="CB41" s="162"/>
      <c r="CC41" s="162"/>
      <c r="CD41" s="162"/>
      <c r="CE41" s="162"/>
      <c r="CF41" s="162"/>
      <c r="CG41" s="162"/>
      <c r="CH41" s="162"/>
      <c r="CI41" s="162"/>
      <c r="CJ41" s="162"/>
      <c r="CK41" s="162"/>
      <c r="CL41" s="162"/>
      <c r="CM41" s="162"/>
      <c r="CN41" s="162"/>
      <c r="CO41" s="162"/>
      <c r="CP41" s="162"/>
      <c r="CQ41" s="162"/>
      <c r="CR41" s="162"/>
      <c r="CS41" s="162"/>
      <c r="CT41" s="162"/>
      <c r="CU41" s="162"/>
      <c r="CV41" s="162"/>
      <c r="CW41" s="162"/>
      <c r="CX41" s="162"/>
      <c r="CY41" s="162"/>
      <c r="CZ41" s="162"/>
      <c r="DA41" s="162"/>
      <c r="DB41" s="162"/>
      <c r="DC41" s="162"/>
      <c r="DD41" s="162"/>
      <c r="DE41" s="162"/>
      <c r="DF41" s="162"/>
      <c r="DG41" s="162"/>
      <c r="DH41" s="162"/>
      <c r="DI41" s="162"/>
      <c r="DJ41" s="162"/>
      <c r="DK41" s="162"/>
      <c r="DL41" s="162"/>
      <c r="DM41" s="162"/>
      <c r="DN41" s="162"/>
      <c r="DO41" s="162"/>
      <c r="DP41" s="162"/>
      <c r="DQ41" s="162"/>
      <c r="DR41" s="162"/>
      <c r="DS41" s="162"/>
      <c r="DT41" s="162"/>
      <c r="DU41" s="162"/>
      <c r="DV41" s="162"/>
      <c r="DW41" s="162"/>
    </row>
    <row r="42" spans="2:127" s="6" customFormat="1" ht="21" customHeight="1">
      <c r="B42" s="433"/>
      <c r="C42" s="835"/>
      <c r="D42" s="835"/>
      <c r="E42" s="835"/>
      <c r="F42" s="71"/>
      <c r="G42" s="71" t="s">
        <v>319</v>
      </c>
      <c r="I42" s="433"/>
      <c r="M42" s="433"/>
      <c r="N42" s="433"/>
      <c r="O42" s="433"/>
      <c r="P42" s="433"/>
      <c r="Q42" s="433"/>
      <c r="R42" s="433"/>
      <c r="S42" s="748"/>
      <c r="T42" s="748"/>
      <c r="U42" s="748"/>
      <c r="V42" s="748"/>
      <c r="W42" s="748"/>
      <c r="X42" s="748"/>
      <c r="Y42" s="438"/>
      <c r="Z42" s="438"/>
      <c r="AA42" s="438"/>
      <c r="AB42" s="438"/>
      <c r="AC42" s="438"/>
      <c r="AD42" s="438"/>
      <c r="AE42" s="438"/>
      <c r="AF42" s="438"/>
      <c r="AG42" s="438"/>
      <c r="AH42" s="438"/>
      <c r="AI42" s="438"/>
      <c r="AJ42" s="438"/>
      <c r="AK42" s="438"/>
      <c r="AL42" s="25"/>
      <c r="AM42" s="25"/>
      <c r="AN42" s="25"/>
      <c r="AO42" s="25"/>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2"/>
      <c r="DS42" s="162"/>
      <c r="DT42" s="162"/>
      <c r="DU42" s="162"/>
      <c r="DV42" s="162"/>
      <c r="DW42" s="162"/>
    </row>
    <row r="43" spans="2:127" s="6" customFormat="1" ht="62.25" customHeight="1">
      <c r="B43" s="433"/>
      <c r="C43" s="835"/>
      <c r="D43" s="835"/>
      <c r="E43" s="835"/>
      <c r="F43" s="26"/>
      <c r="G43" s="26" t="s">
        <v>320</v>
      </c>
      <c r="I43" s="438"/>
      <c r="J43" s="438"/>
      <c r="K43" s="438"/>
      <c r="M43" s="438"/>
      <c r="N43" s="438"/>
      <c r="O43" s="438"/>
      <c r="P43" s="438"/>
      <c r="Q43" s="438"/>
      <c r="R43" s="438"/>
      <c r="S43" s="748"/>
      <c r="T43" s="748"/>
      <c r="U43" s="748"/>
      <c r="V43" s="748"/>
      <c r="W43" s="748"/>
      <c r="X43" s="748"/>
      <c r="Y43" s="438"/>
      <c r="Z43" s="433"/>
      <c r="AA43" s="433"/>
      <c r="AB43" s="25"/>
      <c r="AC43" s="25"/>
      <c r="AD43" s="25"/>
      <c r="AE43" s="25"/>
      <c r="AF43" s="25"/>
      <c r="AG43" s="26"/>
      <c r="AH43" s="25"/>
      <c r="AI43" s="25"/>
      <c r="AJ43" s="25"/>
      <c r="AK43" s="25"/>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c r="BV43" s="162"/>
      <c r="BW43" s="162"/>
      <c r="BX43" s="162"/>
      <c r="BY43" s="162"/>
      <c r="BZ43" s="162"/>
      <c r="CA43" s="162"/>
      <c r="CB43" s="162"/>
      <c r="CC43" s="162"/>
      <c r="CD43" s="162"/>
      <c r="CE43" s="162"/>
      <c r="CF43" s="162"/>
      <c r="CG43" s="162"/>
      <c r="CH43" s="162"/>
      <c r="CI43" s="162"/>
      <c r="CJ43" s="162"/>
      <c r="CK43" s="162"/>
      <c r="CL43" s="162"/>
      <c r="CM43" s="162"/>
      <c r="CN43" s="162"/>
      <c r="CO43" s="162"/>
      <c r="CP43" s="162"/>
      <c r="CQ43" s="162"/>
      <c r="CR43" s="162"/>
      <c r="CS43" s="162"/>
      <c r="CT43" s="162"/>
      <c r="CU43" s="162"/>
      <c r="CV43" s="162"/>
      <c r="CW43" s="162"/>
      <c r="CX43" s="162"/>
      <c r="CY43" s="162"/>
      <c r="CZ43" s="162"/>
      <c r="DA43" s="162"/>
      <c r="DB43" s="162"/>
      <c r="DC43" s="162"/>
      <c r="DD43" s="162"/>
      <c r="DE43" s="162"/>
      <c r="DF43" s="162"/>
      <c r="DG43" s="162"/>
      <c r="DH43" s="162"/>
      <c r="DI43" s="162"/>
      <c r="DJ43" s="162"/>
      <c r="DK43" s="162"/>
      <c r="DL43" s="162"/>
      <c r="DM43" s="162"/>
      <c r="DN43" s="162"/>
      <c r="DO43" s="162"/>
      <c r="DP43" s="162"/>
      <c r="DQ43" s="162"/>
      <c r="DR43" s="162"/>
      <c r="DS43" s="162"/>
      <c r="DT43" s="162"/>
      <c r="DU43" s="162"/>
      <c r="DV43" s="162"/>
      <c r="DW43" s="162"/>
    </row>
    <row r="44" spans="2:37" ht="32.25" customHeight="1">
      <c r="B44" s="433"/>
      <c r="C44" s="847"/>
      <c r="D44" s="847"/>
      <c r="E44" s="847"/>
      <c r="F44" s="82"/>
      <c r="G44" s="82"/>
      <c r="H44" s="83"/>
      <c r="I44" s="846" t="str">
        <f>Jan!I44</f>
        <v>Helenwood STP</v>
      </c>
      <c r="J44" s="846"/>
      <c r="K44" s="846"/>
      <c r="L44" s="78"/>
      <c r="M44" s="151" t="s">
        <v>321</v>
      </c>
      <c r="N44" s="435"/>
      <c r="O44" s="435"/>
      <c r="P44" s="435"/>
      <c r="Q44" s="435"/>
      <c r="R44" s="435"/>
      <c r="S44" s="749"/>
      <c r="T44" s="749"/>
      <c r="U44" s="749"/>
      <c r="V44" s="749"/>
      <c r="W44" s="749"/>
      <c r="X44" s="749"/>
      <c r="Y44" s="434"/>
      <c r="Z44" s="434"/>
      <c r="AA44" s="434"/>
      <c r="AB44" s="434"/>
      <c r="AC44" s="434"/>
      <c r="AD44" s="434"/>
      <c r="AE44" s="434"/>
      <c r="AF44" s="434"/>
      <c r="AG44" s="434"/>
      <c r="AH44" s="434"/>
      <c r="AI44" s="434"/>
      <c r="AJ44" s="434"/>
      <c r="AK44" s="434"/>
    </row>
    <row r="45" spans="2:37" ht="23.25" customHeight="1">
      <c r="B45" s="433"/>
      <c r="C45" s="836" t="s">
        <v>322</v>
      </c>
      <c r="D45" s="836"/>
      <c r="E45" s="836"/>
      <c r="F45" s="82"/>
      <c r="G45" s="82"/>
      <c r="H45" s="83"/>
      <c r="I45" s="836" t="s">
        <v>323</v>
      </c>
      <c r="J45" s="836"/>
      <c r="K45" s="836"/>
      <c r="L45" s="78"/>
      <c r="M45" s="435"/>
      <c r="N45" s="435"/>
      <c r="O45" s="435"/>
      <c r="P45" s="435"/>
      <c r="Q45" s="435"/>
      <c r="R45" s="435"/>
      <c r="S45" s="749"/>
      <c r="T45" s="749"/>
      <c r="U45" s="749"/>
      <c r="V45" s="749"/>
      <c r="W45" s="749"/>
      <c r="X45" s="749"/>
      <c r="Y45" s="434"/>
      <c r="Z45" s="434"/>
      <c r="AA45" s="434"/>
      <c r="AB45" s="434"/>
      <c r="AC45" s="434"/>
      <c r="AD45" s="434"/>
      <c r="AE45" s="434"/>
      <c r="AF45" s="434"/>
      <c r="AG45" s="434"/>
      <c r="AH45" s="434"/>
      <c r="AI45" s="434"/>
      <c r="AJ45" s="434"/>
      <c r="AK45" s="434"/>
    </row>
    <row r="46" spans="2:37" ht="37.5" customHeight="1">
      <c r="B46" s="434"/>
      <c r="C46" s="709"/>
      <c r="D46" s="81"/>
      <c r="E46" s="709"/>
      <c r="F46" s="82"/>
      <c r="G46" s="83"/>
      <c r="I46" s="848" t="str">
        <f>Jan!I46</f>
        <v>Scott</v>
      </c>
      <c r="J46" s="848"/>
      <c r="K46" s="848"/>
      <c r="L46" s="61"/>
      <c r="M46" s="27"/>
      <c r="N46" s="27"/>
      <c r="O46" s="27"/>
      <c r="P46" s="27"/>
      <c r="Q46" s="27"/>
      <c r="R46" s="27"/>
      <c r="S46" s="750"/>
      <c r="T46" s="750"/>
      <c r="U46" s="750"/>
      <c r="V46" s="751"/>
      <c r="W46" s="751"/>
      <c r="X46" s="751"/>
      <c r="Y46" s="434"/>
      <c r="Z46" s="434"/>
      <c r="AA46" s="434"/>
      <c r="AB46" s="434"/>
      <c r="AC46" s="434"/>
      <c r="AD46" s="434"/>
      <c r="AE46" s="434"/>
      <c r="AF46" s="434"/>
      <c r="AG46" s="434"/>
      <c r="AH46" s="434"/>
      <c r="AI46" s="434"/>
      <c r="AJ46" s="434"/>
      <c r="AK46" s="434"/>
    </row>
    <row r="47" spans="2:20" ht="30.75" customHeight="1">
      <c r="B47" s="434"/>
      <c r="C47" s="79" t="s">
        <v>324</v>
      </c>
      <c r="D47" s="79"/>
      <c r="E47" s="79" t="s">
        <v>325</v>
      </c>
      <c r="F47" s="83"/>
      <c r="G47" s="79"/>
      <c r="H47" s="79"/>
      <c r="I47" s="836" t="s">
        <v>326</v>
      </c>
      <c r="J47" s="836"/>
      <c r="K47" s="836"/>
      <c r="L47" s="30"/>
      <c r="O47" s="29"/>
      <c r="P47" s="30"/>
      <c r="Q47" s="30"/>
      <c r="R47" s="30"/>
      <c r="T47" s="753"/>
    </row>
    <row r="48" spans="5:30" ht="24" customHeight="1">
      <c r="E48" s="19"/>
      <c r="H48" s="30"/>
      <c r="I48" s="30"/>
      <c r="J48" s="30"/>
      <c r="K48" s="30"/>
      <c r="L48" s="30"/>
      <c r="M48" s="31"/>
      <c r="N48" s="31"/>
      <c r="O48" s="31"/>
      <c r="P48" s="31"/>
      <c r="Q48" s="31"/>
      <c r="R48" s="31"/>
      <c r="S48" s="754"/>
      <c r="T48" s="753"/>
      <c r="U48" s="753"/>
      <c r="Y48" s="28"/>
      <c r="Z48" s="28"/>
      <c r="AA48" s="28"/>
      <c r="AB48" s="28"/>
      <c r="AC48" s="28"/>
      <c r="AD48" s="28"/>
    </row>
    <row r="49" spans="3:24" s="163" customFormat="1" ht="24" customHeight="1">
      <c r="C49" s="166"/>
      <c r="H49" s="167"/>
      <c r="I49" s="167"/>
      <c r="J49" s="167"/>
      <c r="K49" s="167"/>
      <c r="L49" s="167"/>
      <c r="S49" s="755"/>
      <c r="T49" s="755"/>
      <c r="U49" s="755"/>
      <c r="V49" s="755"/>
      <c r="W49" s="755"/>
      <c r="X49" s="755"/>
    </row>
    <row r="50" spans="3:24" s="163" customFormat="1" ht="15">
      <c r="C50" s="164"/>
      <c r="E50" s="168"/>
      <c r="S50" s="755"/>
      <c r="T50" s="755"/>
      <c r="U50" s="755"/>
      <c r="V50" s="755"/>
      <c r="W50" s="755"/>
      <c r="X50" s="755"/>
    </row>
    <row r="51" spans="4:24" s="163" customFormat="1" ht="15">
      <c r="D51" s="164"/>
      <c r="E51" s="164"/>
      <c r="F51" s="164"/>
      <c r="S51" s="755"/>
      <c r="T51" s="755"/>
      <c r="U51" s="755"/>
      <c r="V51" s="755"/>
      <c r="W51" s="755"/>
      <c r="X51" s="755"/>
    </row>
    <row r="52" spans="4:24" s="163" customFormat="1" ht="15">
      <c r="D52" s="164"/>
      <c r="E52" s="164"/>
      <c r="F52" s="164"/>
      <c r="S52" s="755"/>
      <c r="T52" s="755"/>
      <c r="U52" s="755"/>
      <c r="V52" s="755"/>
      <c r="W52" s="755"/>
      <c r="X52" s="755"/>
    </row>
    <row r="53" spans="5:24" s="163" customFormat="1" ht="18" customHeight="1">
      <c r="E53" s="169"/>
      <c r="G53" s="164"/>
      <c r="H53" s="164"/>
      <c r="I53" s="164"/>
      <c r="S53" s="755"/>
      <c r="T53" s="755"/>
      <c r="U53" s="755"/>
      <c r="V53" s="755"/>
      <c r="W53" s="755"/>
      <c r="X53" s="755"/>
    </row>
    <row r="54" spans="5:24" s="163" customFormat="1" ht="15">
      <c r="E54" s="169"/>
      <c r="G54" s="164"/>
      <c r="H54" s="164"/>
      <c r="I54" s="164"/>
      <c r="S54" s="755"/>
      <c r="T54" s="755"/>
      <c r="U54" s="755"/>
      <c r="V54" s="755"/>
      <c r="W54" s="755"/>
      <c r="X54" s="755"/>
    </row>
    <row r="55" spans="5:24" s="163" customFormat="1" ht="15">
      <c r="E55" s="169"/>
      <c r="S55" s="755"/>
      <c r="T55" s="755"/>
      <c r="U55" s="755"/>
      <c r="V55" s="755"/>
      <c r="W55" s="755"/>
      <c r="X55" s="755"/>
    </row>
    <row r="56" spans="5:24" s="163" customFormat="1" ht="48" customHeight="1">
      <c r="E56" s="169"/>
      <c r="S56" s="755"/>
      <c r="T56" s="755"/>
      <c r="U56" s="755"/>
      <c r="V56" s="755"/>
      <c r="W56" s="755"/>
      <c r="X56" s="755"/>
    </row>
    <row r="57" spans="3:24" s="163" customFormat="1" ht="15">
      <c r="C57" s="170"/>
      <c r="D57" s="170"/>
      <c r="E57" s="169"/>
      <c r="S57" s="755"/>
      <c r="T57" s="755"/>
      <c r="U57" s="755"/>
      <c r="V57" s="755"/>
      <c r="W57" s="755"/>
      <c r="X57" s="755"/>
    </row>
    <row r="58" spans="3:24" s="163" customFormat="1" ht="15">
      <c r="C58" s="170"/>
      <c r="D58" s="170"/>
      <c r="E58" s="169"/>
      <c r="S58" s="755"/>
      <c r="T58" s="755"/>
      <c r="U58" s="755"/>
      <c r="V58" s="755"/>
      <c r="W58" s="755"/>
      <c r="X58" s="755"/>
    </row>
    <row r="59" spans="3:24" s="163" customFormat="1" ht="15">
      <c r="C59" s="170"/>
      <c r="D59" s="170"/>
      <c r="E59" s="169"/>
      <c r="S59" s="755"/>
      <c r="T59" s="755"/>
      <c r="U59" s="755"/>
      <c r="V59" s="755"/>
      <c r="W59" s="755"/>
      <c r="X59" s="755"/>
    </row>
    <row r="60" spans="3:24" s="163" customFormat="1" ht="15">
      <c r="C60" s="170"/>
      <c r="D60" s="170"/>
      <c r="E60" s="169"/>
      <c r="S60" s="755"/>
      <c r="T60" s="755"/>
      <c r="U60" s="755"/>
      <c r="V60" s="755"/>
      <c r="W60" s="755"/>
      <c r="X60" s="755"/>
    </row>
    <row r="61" spans="3:24" s="163" customFormat="1" ht="15">
      <c r="C61" s="170"/>
      <c r="D61" s="170"/>
      <c r="E61" s="169"/>
      <c r="S61" s="755"/>
      <c r="T61" s="755"/>
      <c r="U61" s="755"/>
      <c r="V61" s="755"/>
      <c r="W61" s="755"/>
      <c r="X61" s="755"/>
    </row>
    <row r="62" spans="3:24" s="163" customFormat="1" ht="15">
      <c r="C62" s="170"/>
      <c r="D62" s="170"/>
      <c r="E62" s="169"/>
      <c r="S62" s="755"/>
      <c r="T62" s="755"/>
      <c r="U62" s="755"/>
      <c r="V62" s="755"/>
      <c r="W62" s="755"/>
      <c r="X62" s="755"/>
    </row>
    <row r="63" spans="3:24" s="163" customFormat="1" ht="15">
      <c r="C63" s="170"/>
      <c r="D63" s="170"/>
      <c r="E63" s="169"/>
      <c r="S63" s="755"/>
      <c r="T63" s="755"/>
      <c r="U63" s="755"/>
      <c r="V63" s="755"/>
      <c r="W63" s="755"/>
      <c r="X63" s="755"/>
    </row>
    <row r="64" spans="3:24" s="163" customFormat="1" ht="15">
      <c r="C64" s="170"/>
      <c r="D64" s="170"/>
      <c r="E64" s="169"/>
      <c r="S64" s="755"/>
      <c r="T64" s="755"/>
      <c r="U64" s="755"/>
      <c r="V64" s="755"/>
      <c r="W64" s="755"/>
      <c r="X64" s="755"/>
    </row>
    <row r="65" spans="3:24" s="163" customFormat="1" ht="15">
      <c r="C65" s="170"/>
      <c r="D65" s="170"/>
      <c r="E65" s="169"/>
      <c r="S65" s="755"/>
      <c r="T65" s="755"/>
      <c r="U65" s="755"/>
      <c r="V65" s="755"/>
      <c r="W65" s="755"/>
      <c r="X65" s="755"/>
    </row>
    <row r="66" spans="3:24" s="163" customFormat="1" ht="15">
      <c r="C66" s="170"/>
      <c r="D66" s="170"/>
      <c r="E66" s="169"/>
      <c r="S66" s="755"/>
      <c r="T66" s="755"/>
      <c r="U66" s="755"/>
      <c r="V66" s="755"/>
      <c r="W66" s="755"/>
      <c r="X66" s="755"/>
    </row>
    <row r="67" spans="3:24" s="163" customFormat="1" ht="15">
      <c r="C67" s="170"/>
      <c r="D67" s="170"/>
      <c r="E67" s="169"/>
      <c r="S67" s="755"/>
      <c r="T67" s="755"/>
      <c r="U67" s="755"/>
      <c r="V67" s="755"/>
      <c r="W67" s="755"/>
      <c r="X67" s="755"/>
    </row>
    <row r="68" spans="3:24" s="163" customFormat="1" ht="15">
      <c r="C68" s="170"/>
      <c r="D68" s="170"/>
      <c r="E68" s="169"/>
      <c r="S68" s="755"/>
      <c r="T68" s="755"/>
      <c r="U68" s="755"/>
      <c r="V68" s="755"/>
      <c r="W68" s="755"/>
      <c r="X68" s="755"/>
    </row>
    <row r="69" spans="3:24" s="163" customFormat="1" ht="15">
      <c r="C69" s="170"/>
      <c r="D69" s="170"/>
      <c r="E69" s="169"/>
      <c r="S69" s="755"/>
      <c r="T69" s="755"/>
      <c r="U69" s="755"/>
      <c r="V69" s="755"/>
      <c r="W69" s="755"/>
      <c r="X69" s="755"/>
    </row>
    <row r="70" spans="3:24" s="163" customFormat="1" ht="15">
      <c r="C70" s="170"/>
      <c r="D70" s="170"/>
      <c r="E70" s="169"/>
      <c r="S70" s="755"/>
      <c r="T70" s="755"/>
      <c r="U70" s="755"/>
      <c r="V70" s="755"/>
      <c r="W70" s="755"/>
      <c r="X70" s="755"/>
    </row>
    <row r="71" spans="3:24" s="163" customFormat="1" ht="15">
      <c r="C71" s="170"/>
      <c r="D71" s="170"/>
      <c r="E71" s="169"/>
      <c r="S71" s="755"/>
      <c r="T71" s="755"/>
      <c r="U71" s="755"/>
      <c r="V71" s="755"/>
      <c r="W71" s="755"/>
      <c r="X71" s="755"/>
    </row>
    <row r="72" spans="3:24" s="163" customFormat="1" ht="15">
      <c r="C72" s="170"/>
      <c r="D72" s="170"/>
      <c r="E72" s="169"/>
      <c r="S72" s="755"/>
      <c r="T72" s="755"/>
      <c r="U72" s="755"/>
      <c r="V72" s="755"/>
      <c r="W72" s="755"/>
      <c r="X72" s="755"/>
    </row>
    <row r="73" spans="3:24" s="163" customFormat="1" ht="15">
      <c r="C73" s="170"/>
      <c r="D73" s="170"/>
      <c r="E73" s="169"/>
      <c r="S73" s="755"/>
      <c r="T73" s="755"/>
      <c r="U73" s="755"/>
      <c r="V73" s="755"/>
      <c r="W73" s="755"/>
      <c r="X73" s="755"/>
    </row>
    <row r="74" spans="3:24" s="163" customFormat="1" ht="15">
      <c r="C74" s="170"/>
      <c r="D74" s="170"/>
      <c r="E74" s="169"/>
      <c r="S74" s="755"/>
      <c r="T74" s="755"/>
      <c r="U74" s="755"/>
      <c r="V74" s="755"/>
      <c r="W74" s="755"/>
      <c r="X74" s="755"/>
    </row>
    <row r="75" spans="3:24" s="163" customFormat="1" ht="15">
      <c r="C75" s="170"/>
      <c r="D75" s="170"/>
      <c r="E75" s="169"/>
      <c r="S75" s="755"/>
      <c r="T75" s="755"/>
      <c r="U75" s="755"/>
      <c r="V75" s="755"/>
      <c r="W75" s="755"/>
      <c r="X75" s="755"/>
    </row>
    <row r="76" spans="3:24" s="163" customFormat="1" ht="15">
      <c r="C76" s="170"/>
      <c r="D76" s="170"/>
      <c r="E76" s="169"/>
      <c r="S76" s="755"/>
      <c r="T76" s="755"/>
      <c r="U76" s="755"/>
      <c r="V76" s="755"/>
      <c r="W76" s="755"/>
      <c r="X76" s="755"/>
    </row>
    <row r="77" spans="3:24" s="163" customFormat="1" ht="15">
      <c r="C77" s="170"/>
      <c r="D77" s="170"/>
      <c r="E77" s="169"/>
      <c r="S77" s="755"/>
      <c r="T77" s="755"/>
      <c r="U77" s="755"/>
      <c r="V77" s="755"/>
      <c r="W77" s="755"/>
      <c r="X77" s="755"/>
    </row>
    <row r="78" spans="3:24" s="163" customFormat="1" ht="15">
      <c r="C78" s="170"/>
      <c r="D78" s="170"/>
      <c r="E78" s="169"/>
      <c r="S78" s="755"/>
      <c r="T78" s="755"/>
      <c r="U78" s="755"/>
      <c r="V78" s="755"/>
      <c r="W78" s="755"/>
      <c r="X78" s="755"/>
    </row>
    <row r="79" spans="3:24" s="163" customFormat="1" ht="15">
      <c r="C79" s="170"/>
      <c r="D79" s="170"/>
      <c r="E79" s="169"/>
      <c r="S79" s="755"/>
      <c r="T79" s="755"/>
      <c r="U79" s="755"/>
      <c r="V79" s="755"/>
      <c r="W79" s="755"/>
      <c r="X79" s="755"/>
    </row>
    <row r="80" spans="3:24" s="163" customFormat="1" ht="15">
      <c r="C80" s="170"/>
      <c r="D80" s="170"/>
      <c r="E80" s="169"/>
      <c r="S80" s="755"/>
      <c r="T80" s="755"/>
      <c r="U80" s="755"/>
      <c r="V80" s="755"/>
      <c r="W80" s="755"/>
      <c r="X80" s="755"/>
    </row>
    <row r="81" spans="3:24" s="163" customFormat="1" ht="15">
      <c r="C81" s="170"/>
      <c r="D81" s="170"/>
      <c r="E81" s="169"/>
      <c r="S81" s="755"/>
      <c r="T81" s="755"/>
      <c r="U81" s="755"/>
      <c r="V81" s="755"/>
      <c r="W81" s="755"/>
      <c r="X81" s="755"/>
    </row>
    <row r="82" spans="3:24" s="163" customFormat="1" ht="15">
      <c r="C82" s="170"/>
      <c r="D82" s="170"/>
      <c r="E82" s="169"/>
      <c r="S82" s="755"/>
      <c r="T82" s="755"/>
      <c r="U82" s="755"/>
      <c r="V82" s="755"/>
      <c r="W82" s="755"/>
      <c r="X82" s="755"/>
    </row>
    <row r="83" spans="3:24" s="163" customFormat="1" ht="15">
      <c r="C83" s="170"/>
      <c r="D83" s="170"/>
      <c r="E83" s="169"/>
      <c r="S83" s="755"/>
      <c r="T83" s="755"/>
      <c r="U83" s="755"/>
      <c r="V83" s="755"/>
      <c r="W83" s="755"/>
      <c r="X83" s="755"/>
    </row>
    <row r="84" spans="3:24" s="163" customFormat="1" ht="15">
      <c r="C84" s="170"/>
      <c r="D84" s="170"/>
      <c r="E84" s="169"/>
      <c r="S84" s="755"/>
      <c r="T84" s="755"/>
      <c r="U84" s="755"/>
      <c r="V84" s="755"/>
      <c r="W84" s="755"/>
      <c r="X84" s="755"/>
    </row>
    <row r="85" spans="3:24" s="163" customFormat="1" ht="15">
      <c r="C85" s="170"/>
      <c r="D85" s="170"/>
      <c r="E85" s="169"/>
      <c r="S85" s="755"/>
      <c r="T85" s="755"/>
      <c r="U85" s="755"/>
      <c r="V85" s="755"/>
      <c r="W85" s="755"/>
      <c r="X85" s="755"/>
    </row>
    <row r="86" spans="3:24" s="163" customFormat="1" ht="15">
      <c r="C86" s="170"/>
      <c r="D86" s="170"/>
      <c r="E86" s="169"/>
      <c r="S86" s="755"/>
      <c r="T86" s="755"/>
      <c r="U86" s="755"/>
      <c r="V86" s="755"/>
      <c r="W86" s="755"/>
      <c r="X86" s="755"/>
    </row>
    <row r="87" spans="3:24" s="163" customFormat="1" ht="15">
      <c r="C87" s="170"/>
      <c r="D87" s="170"/>
      <c r="E87" s="169"/>
      <c r="S87" s="755"/>
      <c r="T87" s="755"/>
      <c r="U87" s="755"/>
      <c r="V87" s="755"/>
      <c r="W87" s="755"/>
      <c r="X87" s="755"/>
    </row>
    <row r="88" spans="3:24" s="163" customFormat="1" ht="15">
      <c r="C88" s="170"/>
      <c r="D88" s="170"/>
      <c r="E88" s="169"/>
      <c r="S88" s="755"/>
      <c r="T88" s="755"/>
      <c r="U88" s="755"/>
      <c r="V88" s="755"/>
      <c r="W88" s="755"/>
      <c r="X88" s="755"/>
    </row>
    <row r="89" spans="3:24" s="163" customFormat="1" ht="15">
      <c r="C89" s="170"/>
      <c r="D89" s="170"/>
      <c r="E89" s="169"/>
      <c r="S89" s="755"/>
      <c r="T89" s="755"/>
      <c r="U89" s="755"/>
      <c r="V89" s="755"/>
      <c r="W89" s="755"/>
      <c r="X89" s="755"/>
    </row>
    <row r="90" spans="3:24" s="163" customFormat="1" ht="15">
      <c r="C90" s="170"/>
      <c r="D90" s="170"/>
      <c r="E90" s="169"/>
      <c r="S90" s="755"/>
      <c r="T90" s="755"/>
      <c r="U90" s="755"/>
      <c r="V90" s="755"/>
      <c r="W90" s="755"/>
      <c r="X90" s="755"/>
    </row>
    <row r="91" spans="3:24" s="163" customFormat="1" ht="15">
      <c r="C91" s="170"/>
      <c r="D91" s="170"/>
      <c r="E91" s="169"/>
      <c r="S91" s="755"/>
      <c r="T91" s="755"/>
      <c r="U91" s="755"/>
      <c r="V91" s="755"/>
      <c r="W91" s="755"/>
      <c r="X91" s="755"/>
    </row>
    <row r="92" spans="3:41" s="163" customFormat="1" ht="15">
      <c r="C92" s="170"/>
      <c r="D92" s="170"/>
      <c r="E92" s="169"/>
      <c r="S92" s="755"/>
      <c r="T92" s="755"/>
      <c r="U92" s="755"/>
      <c r="V92" s="755"/>
      <c r="W92" s="755"/>
      <c r="X92" s="755"/>
      <c r="AL92" s="165"/>
      <c r="AM92" s="165"/>
      <c r="AN92" s="165"/>
      <c r="AO92" s="165"/>
    </row>
    <row r="93" spans="3:37" s="163" customFormat="1" ht="24" customHeight="1">
      <c r="C93" s="170"/>
      <c r="D93" s="170"/>
      <c r="E93" s="169"/>
      <c r="M93" s="165"/>
      <c r="N93" s="165"/>
      <c r="O93" s="165"/>
      <c r="P93" s="165"/>
      <c r="Q93" s="165"/>
      <c r="R93" s="165"/>
      <c r="S93" s="756"/>
      <c r="T93" s="756"/>
      <c r="U93" s="756"/>
      <c r="V93" s="756"/>
      <c r="W93" s="756"/>
      <c r="X93" s="756"/>
      <c r="Y93" s="165"/>
      <c r="Z93" s="165"/>
      <c r="AA93" s="165"/>
      <c r="AB93" s="165"/>
      <c r="AC93" s="165"/>
      <c r="AD93" s="165"/>
      <c r="AE93" s="165"/>
      <c r="AF93" s="165"/>
      <c r="AG93" s="165"/>
      <c r="AH93" s="165"/>
      <c r="AI93" s="165"/>
      <c r="AJ93" s="165"/>
      <c r="AK93" s="165"/>
    </row>
    <row r="94" spans="3:41" s="165" customFormat="1" ht="24" customHeight="1">
      <c r="C94" s="170"/>
      <c r="D94" s="170"/>
      <c r="E94" s="171"/>
      <c r="M94" s="163"/>
      <c r="N94" s="163"/>
      <c r="O94" s="163"/>
      <c r="P94" s="163"/>
      <c r="Q94" s="163"/>
      <c r="R94" s="163"/>
      <c r="S94" s="755"/>
      <c r="T94" s="755"/>
      <c r="U94" s="755"/>
      <c r="V94" s="755"/>
      <c r="W94" s="755"/>
      <c r="X94" s="755"/>
      <c r="Y94" s="163"/>
      <c r="Z94" s="163"/>
      <c r="AA94" s="163"/>
      <c r="AB94" s="163"/>
      <c r="AC94" s="163"/>
      <c r="AD94" s="163"/>
      <c r="AE94" s="163"/>
      <c r="AF94" s="163"/>
      <c r="AG94" s="163"/>
      <c r="AH94" s="163"/>
      <c r="AI94" s="163"/>
      <c r="AJ94" s="163"/>
      <c r="AK94" s="163"/>
      <c r="AL94" s="163"/>
      <c r="AM94" s="163"/>
      <c r="AN94" s="163"/>
      <c r="AO94" s="163"/>
    </row>
    <row r="95" spans="3:24" s="163" customFormat="1" ht="84" customHeight="1">
      <c r="C95" s="170"/>
      <c r="D95" s="170"/>
      <c r="E95" s="169"/>
      <c r="S95" s="755"/>
      <c r="T95" s="755"/>
      <c r="U95" s="755"/>
      <c r="V95" s="755"/>
      <c r="W95" s="755"/>
      <c r="X95" s="755"/>
    </row>
    <row r="96" spans="3:24" s="163" customFormat="1" ht="15">
      <c r="C96" s="170"/>
      <c r="D96" s="170"/>
      <c r="E96" s="169"/>
      <c r="S96" s="755"/>
      <c r="T96" s="755"/>
      <c r="U96" s="755"/>
      <c r="V96" s="755"/>
      <c r="W96" s="755"/>
      <c r="X96" s="755"/>
    </row>
    <row r="97" spans="3:24" s="163" customFormat="1" ht="15">
      <c r="C97" s="170"/>
      <c r="D97" s="170"/>
      <c r="E97" s="169"/>
      <c r="S97" s="755"/>
      <c r="T97" s="755"/>
      <c r="U97" s="755"/>
      <c r="V97" s="755"/>
      <c r="W97" s="755"/>
      <c r="X97" s="755"/>
    </row>
    <row r="98" spans="3:24" s="163" customFormat="1" ht="15">
      <c r="C98" s="170"/>
      <c r="D98" s="170"/>
      <c r="E98" s="169"/>
      <c r="S98" s="755"/>
      <c r="T98" s="755"/>
      <c r="U98" s="755"/>
      <c r="V98" s="755"/>
      <c r="W98" s="755"/>
      <c r="X98" s="755"/>
    </row>
    <row r="99" spans="3:24" s="163" customFormat="1" ht="15">
      <c r="C99" s="170"/>
      <c r="D99" s="170"/>
      <c r="E99" s="169"/>
      <c r="S99" s="755"/>
      <c r="T99" s="755"/>
      <c r="U99" s="755"/>
      <c r="V99" s="755"/>
      <c r="W99" s="755"/>
      <c r="X99" s="755"/>
    </row>
    <row r="100" spans="3:24" s="163" customFormat="1" ht="15">
      <c r="C100" s="170"/>
      <c r="D100" s="170"/>
      <c r="E100" s="169"/>
      <c r="S100" s="755"/>
      <c r="T100" s="755"/>
      <c r="U100" s="755"/>
      <c r="V100" s="755"/>
      <c r="W100" s="755"/>
      <c r="X100" s="755"/>
    </row>
    <row r="101" spans="3:24" s="163" customFormat="1" ht="15">
      <c r="C101" s="170"/>
      <c r="D101" s="170"/>
      <c r="E101" s="169"/>
      <c r="S101" s="755"/>
      <c r="T101" s="755"/>
      <c r="U101" s="755"/>
      <c r="V101" s="755"/>
      <c r="W101" s="755"/>
      <c r="X101" s="755"/>
    </row>
    <row r="102" spans="3:24" s="163" customFormat="1" ht="15">
      <c r="C102" s="170"/>
      <c r="D102" s="170"/>
      <c r="E102" s="169"/>
      <c r="S102" s="755"/>
      <c r="T102" s="755"/>
      <c r="U102" s="755"/>
      <c r="V102" s="755"/>
      <c r="W102" s="755"/>
      <c r="X102" s="755"/>
    </row>
    <row r="103" spans="3:24" s="163" customFormat="1" ht="15">
      <c r="C103" s="170"/>
      <c r="D103" s="170"/>
      <c r="E103" s="169"/>
      <c r="S103" s="755"/>
      <c r="T103" s="755"/>
      <c r="U103" s="755"/>
      <c r="V103" s="755"/>
      <c r="W103" s="755"/>
      <c r="X103" s="755"/>
    </row>
    <row r="104" spans="3:24" s="163" customFormat="1" ht="15">
      <c r="C104" s="170"/>
      <c r="D104" s="170"/>
      <c r="E104" s="169"/>
      <c r="S104" s="755"/>
      <c r="T104" s="755"/>
      <c r="U104" s="755"/>
      <c r="V104" s="755"/>
      <c r="W104" s="755"/>
      <c r="X104" s="755"/>
    </row>
    <row r="105" spans="3:24" s="163" customFormat="1" ht="15">
      <c r="C105" s="170"/>
      <c r="D105" s="170"/>
      <c r="E105" s="169"/>
      <c r="S105" s="755"/>
      <c r="T105" s="755"/>
      <c r="U105" s="755"/>
      <c r="V105" s="755"/>
      <c r="W105" s="755"/>
      <c r="X105" s="755"/>
    </row>
    <row r="106" spans="3:24" s="163" customFormat="1" ht="15">
      <c r="C106" s="170"/>
      <c r="D106" s="170"/>
      <c r="E106" s="169"/>
      <c r="S106" s="755"/>
      <c r="T106" s="755"/>
      <c r="U106" s="755"/>
      <c r="V106" s="755"/>
      <c r="W106" s="755"/>
      <c r="X106" s="755"/>
    </row>
    <row r="107" spans="3:24" s="163" customFormat="1" ht="15">
      <c r="C107" s="170"/>
      <c r="D107" s="170"/>
      <c r="E107" s="169"/>
      <c r="S107" s="755"/>
      <c r="T107" s="755"/>
      <c r="U107" s="755"/>
      <c r="V107" s="755"/>
      <c r="W107" s="755"/>
      <c r="X107" s="755"/>
    </row>
    <row r="108" spans="3:24" s="163" customFormat="1" ht="15">
      <c r="C108" s="170"/>
      <c r="D108" s="170"/>
      <c r="E108" s="169"/>
      <c r="S108" s="755"/>
      <c r="T108" s="755"/>
      <c r="U108" s="755"/>
      <c r="V108" s="755"/>
      <c r="W108" s="755"/>
      <c r="X108" s="755"/>
    </row>
    <row r="109" spans="5:24" s="163" customFormat="1" ht="15">
      <c r="E109" s="169"/>
      <c r="S109" s="755"/>
      <c r="T109" s="755"/>
      <c r="U109" s="755"/>
      <c r="V109" s="755"/>
      <c r="W109" s="755"/>
      <c r="X109" s="755"/>
    </row>
    <row r="110" spans="5:24" s="163" customFormat="1" ht="15">
      <c r="E110" s="169"/>
      <c r="S110" s="755"/>
      <c r="T110" s="755"/>
      <c r="U110" s="755"/>
      <c r="V110" s="755"/>
      <c r="W110" s="755"/>
      <c r="X110" s="755"/>
    </row>
    <row r="111" spans="5:24" s="163" customFormat="1" ht="15">
      <c r="E111" s="169"/>
      <c r="S111" s="755"/>
      <c r="T111" s="755"/>
      <c r="U111" s="755"/>
      <c r="V111" s="755"/>
      <c r="W111" s="755"/>
      <c r="X111" s="755"/>
    </row>
    <row r="112" spans="5:24" s="163" customFormat="1" ht="15">
      <c r="E112" s="169"/>
      <c r="S112" s="755"/>
      <c r="T112" s="755"/>
      <c r="U112" s="755"/>
      <c r="V112" s="755"/>
      <c r="W112" s="755"/>
      <c r="X112" s="755"/>
    </row>
    <row r="113" spans="5:24" s="163" customFormat="1" ht="15">
      <c r="E113" s="169"/>
      <c r="S113" s="755"/>
      <c r="T113" s="755"/>
      <c r="U113" s="755"/>
      <c r="V113" s="755"/>
      <c r="W113" s="755"/>
      <c r="X113" s="755"/>
    </row>
    <row r="114" spans="5:24" s="163" customFormat="1" ht="15">
      <c r="E114" s="169"/>
      <c r="S114" s="755"/>
      <c r="T114" s="755"/>
      <c r="U114" s="755"/>
      <c r="V114" s="755"/>
      <c r="W114" s="755"/>
      <c r="X114" s="755"/>
    </row>
    <row r="115" spans="2:24" s="163" customFormat="1" ht="15">
      <c r="B115" s="172"/>
      <c r="E115" s="169"/>
      <c r="S115" s="755"/>
      <c r="T115" s="755"/>
      <c r="U115" s="755"/>
      <c r="V115" s="755"/>
      <c r="W115" s="755"/>
      <c r="X115" s="755"/>
    </row>
    <row r="116" spans="5:24" s="163" customFormat="1" ht="15">
      <c r="E116" s="169"/>
      <c r="S116" s="755"/>
      <c r="T116" s="755"/>
      <c r="U116" s="755"/>
      <c r="V116" s="755"/>
      <c r="W116" s="755"/>
      <c r="X116" s="755"/>
    </row>
    <row r="117" spans="5:24" s="163" customFormat="1" ht="15">
      <c r="E117" s="169"/>
      <c r="S117" s="755"/>
      <c r="T117" s="755"/>
      <c r="U117" s="755"/>
      <c r="V117" s="755"/>
      <c r="W117" s="755"/>
      <c r="X117" s="755"/>
    </row>
    <row r="118" spans="5:24" s="163" customFormat="1" ht="15">
      <c r="E118" s="169"/>
      <c r="S118" s="755"/>
      <c r="T118" s="755"/>
      <c r="U118" s="755"/>
      <c r="V118" s="755"/>
      <c r="W118" s="755"/>
      <c r="X118" s="755"/>
    </row>
    <row r="119" spans="5:24" s="163" customFormat="1" ht="15">
      <c r="E119" s="169"/>
      <c r="S119" s="755"/>
      <c r="T119" s="755"/>
      <c r="U119" s="755"/>
      <c r="V119" s="755"/>
      <c r="W119" s="755"/>
      <c r="X119" s="755"/>
    </row>
    <row r="120" spans="5:24" s="163" customFormat="1" ht="15">
      <c r="E120" s="169"/>
      <c r="S120" s="755"/>
      <c r="T120" s="755"/>
      <c r="U120" s="755"/>
      <c r="V120" s="755"/>
      <c r="W120" s="755"/>
      <c r="X120" s="755"/>
    </row>
    <row r="121" spans="5:24" s="163" customFormat="1" ht="15">
      <c r="E121" s="169"/>
      <c r="S121" s="755"/>
      <c r="T121" s="755"/>
      <c r="U121" s="755"/>
      <c r="V121" s="755"/>
      <c r="W121" s="755"/>
      <c r="X121" s="755"/>
    </row>
    <row r="122" spans="5:24" s="163" customFormat="1" ht="15">
      <c r="E122" s="169"/>
      <c r="S122" s="755"/>
      <c r="T122" s="755"/>
      <c r="U122" s="755"/>
      <c r="V122" s="755"/>
      <c r="W122" s="755"/>
      <c r="X122" s="755"/>
    </row>
    <row r="123" spans="5:24" s="163" customFormat="1" ht="15">
      <c r="E123" s="169"/>
      <c r="S123" s="755"/>
      <c r="T123" s="755"/>
      <c r="U123" s="755"/>
      <c r="V123" s="755"/>
      <c r="W123" s="755"/>
      <c r="X123" s="755"/>
    </row>
    <row r="124" spans="5:24" s="163" customFormat="1" ht="15">
      <c r="E124" s="169"/>
      <c r="S124" s="755"/>
      <c r="T124" s="755"/>
      <c r="U124" s="755"/>
      <c r="V124" s="755"/>
      <c r="W124" s="755"/>
      <c r="X124" s="755"/>
    </row>
    <row r="125" spans="5:24" s="163" customFormat="1" ht="15">
      <c r="E125" s="169"/>
      <c r="S125" s="755"/>
      <c r="T125" s="755"/>
      <c r="U125" s="755"/>
      <c r="V125" s="755"/>
      <c r="W125" s="755"/>
      <c r="X125" s="755"/>
    </row>
    <row r="126" spans="5:24" s="163" customFormat="1" ht="15">
      <c r="E126" s="169"/>
      <c r="S126" s="755"/>
      <c r="T126" s="755"/>
      <c r="U126" s="755"/>
      <c r="V126" s="755"/>
      <c r="W126" s="755"/>
      <c r="X126" s="755"/>
    </row>
    <row r="127" spans="5:24" s="163" customFormat="1" ht="15">
      <c r="E127" s="169"/>
      <c r="S127" s="755"/>
      <c r="T127" s="755"/>
      <c r="U127" s="755"/>
      <c r="V127" s="755"/>
      <c r="W127" s="755"/>
      <c r="X127" s="755"/>
    </row>
    <row r="128" spans="5:24" s="163" customFormat="1" ht="15">
      <c r="E128" s="169"/>
      <c r="S128" s="755"/>
      <c r="T128" s="755"/>
      <c r="U128" s="755"/>
      <c r="V128" s="755"/>
      <c r="W128" s="755"/>
      <c r="X128" s="755"/>
    </row>
    <row r="129" spans="5:24" s="163" customFormat="1" ht="15">
      <c r="E129" s="169"/>
      <c r="S129" s="755"/>
      <c r="T129" s="755"/>
      <c r="U129" s="755"/>
      <c r="V129" s="755"/>
      <c r="W129" s="755"/>
      <c r="X129" s="755"/>
    </row>
    <row r="130" spans="5:24" s="163" customFormat="1" ht="15">
      <c r="E130" s="169"/>
      <c r="S130" s="755"/>
      <c r="T130" s="755"/>
      <c r="U130" s="755"/>
      <c r="V130" s="755"/>
      <c r="W130" s="755"/>
      <c r="X130" s="755"/>
    </row>
    <row r="131" spans="5:24" s="163" customFormat="1" ht="15">
      <c r="E131" s="169"/>
      <c r="S131" s="755"/>
      <c r="T131" s="755"/>
      <c r="U131" s="755"/>
      <c r="V131" s="755"/>
      <c r="W131" s="755"/>
      <c r="X131" s="755"/>
    </row>
    <row r="132" spans="5:24" s="163" customFormat="1" ht="15">
      <c r="E132" s="169"/>
      <c r="S132" s="755"/>
      <c r="T132" s="755"/>
      <c r="U132" s="755"/>
      <c r="V132" s="755"/>
      <c r="W132" s="755"/>
      <c r="X132" s="755"/>
    </row>
    <row r="133" spans="5:24" s="163" customFormat="1" ht="15">
      <c r="E133" s="169"/>
      <c r="S133" s="755"/>
      <c r="T133" s="755"/>
      <c r="U133" s="755"/>
      <c r="V133" s="755"/>
      <c r="W133" s="755"/>
      <c r="X133" s="755"/>
    </row>
    <row r="134" spans="5:24" s="163" customFormat="1" ht="15">
      <c r="E134" s="169"/>
      <c r="S134" s="755"/>
      <c r="T134" s="755"/>
      <c r="U134" s="755"/>
      <c r="V134" s="755"/>
      <c r="W134" s="755"/>
      <c r="X134" s="755"/>
    </row>
    <row r="135" spans="5:24" s="163" customFormat="1" ht="15">
      <c r="E135" s="169"/>
      <c r="S135" s="755"/>
      <c r="T135" s="755"/>
      <c r="U135" s="755"/>
      <c r="V135" s="755"/>
      <c r="W135" s="755"/>
      <c r="X135" s="755"/>
    </row>
    <row r="136" spans="5:24" s="163" customFormat="1" ht="15">
      <c r="E136" s="169"/>
      <c r="S136" s="755"/>
      <c r="T136" s="755"/>
      <c r="U136" s="755"/>
      <c r="V136" s="755"/>
      <c r="W136" s="755"/>
      <c r="X136" s="755"/>
    </row>
    <row r="137" spans="5:24" s="163" customFormat="1" ht="15">
      <c r="E137" s="169"/>
      <c r="S137" s="755"/>
      <c r="T137" s="755"/>
      <c r="U137" s="755"/>
      <c r="V137" s="755"/>
      <c r="W137" s="755"/>
      <c r="X137" s="755"/>
    </row>
    <row r="138" spans="5:24" s="163" customFormat="1" ht="15">
      <c r="E138" s="169"/>
      <c r="S138" s="755"/>
      <c r="T138" s="755"/>
      <c r="U138" s="755"/>
      <c r="V138" s="755"/>
      <c r="W138" s="755"/>
      <c r="X138" s="755"/>
    </row>
    <row r="139" spans="5:24" s="163" customFormat="1" ht="15">
      <c r="E139" s="169"/>
      <c r="S139" s="755"/>
      <c r="T139" s="755"/>
      <c r="U139" s="755"/>
      <c r="V139" s="755"/>
      <c r="W139" s="755"/>
      <c r="X139" s="755"/>
    </row>
    <row r="140" spans="5:24" s="163" customFormat="1" ht="15">
      <c r="E140" s="169"/>
      <c r="S140" s="755"/>
      <c r="T140" s="755"/>
      <c r="U140" s="755"/>
      <c r="V140" s="755"/>
      <c r="W140" s="755"/>
      <c r="X140" s="755"/>
    </row>
    <row r="141" spans="5:24" s="163" customFormat="1" ht="15">
      <c r="E141" s="169"/>
      <c r="S141" s="755"/>
      <c r="T141" s="755"/>
      <c r="U141" s="755"/>
      <c r="V141" s="755"/>
      <c r="W141" s="755"/>
      <c r="X141" s="755"/>
    </row>
    <row r="142" spans="5:24" s="163" customFormat="1" ht="15">
      <c r="E142" s="169"/>
      <c r="S142" s="755"/>
      <c r="T142" s="755"/>
      <c r="U142" s="755"/>
      <c r="V142" s="755"/>
      <c r="W142" s="755"/>
      <c r="X142" s="755"/>
    </row>
    <row r="143" spans="5:24" s="163" customFormat="1" ht="15">
      <c r="E143" s="169"/>
      <c r="S143" s="755"/>
      <c r="T143" s="755"/>
      <c r="U143" s="755"/>
      <c r="V143" s="755"/>
      <c r="W143" s="755"/>
      <c r="X143" s="755"/>
    </row>
    <row r="144" spans="5:24" s="163" customFormat="1" ht="15">
      <c r="E144" s="169"/>
      <c r="S144" s="755"/>
      <c r="T144" s="755"/>
      <c r="U144" s="755"/>
      <c r="V144" s="755"/>
      <c r="W144" s="755"/>
      <c r="X144" s="755"/>
    </row>
    <row r="145" spans="5:24" s="163" customFormat="1" ht="15">
      <c r="E145" s="169"/>
      <c r="S145" s="755"/>
      <c r="T145" s="755"/>
      <c r="U145" s="755"/>
      <c r="V145" s="755"/>
      <c r="W145" s="755"/>
      <c r="X145" s="755"/>
    </row>
    <row r="146" spans="5:24" s="163" customFormat="1" ht="15">
      <c r="E146" s="169"/>
      <c r="S146" s="755"/>
      <c r="T146" s="755"/>
      <c r="U146" s="755"/>
      <c r="V146" s="755"/>
      <c r="W146" s="755"/>
      <c r="X146" s="755"/>
    </row>
    <row r="147" spans="5:24" s="163" customFormat="1" ht="15">
      <c r="E147" s="169"/>
      <c r="S147" s="755"/>
      <c r="T147" s="755"/>
      <c r="U147" s="755"/>
      <c r="V147" s="755"/>
      <c r="W147" s="755"/>
      <c r="X147" s="755"/>
    </row>
    <row r="148" spans="5:24" s="163" customFormat="1" ht="15">
      <c r="E148" s="169"/>
      <c r="S148" s="755"/>
      <c r="T148" s="755"/>
      <c r="U148" s="755"/>
      <c r="V148" s="755"/>
      <c r="W148" s="755"/>
      <c r="X148" s="755"/>
    </row>
    <row r="149" spans="5:24" s="163" customFormat="1" ht="15">
      <c r="E149" s="169"/>
      <c r="S149" s="755"/>
      <c r="T149" s="755"/>
      <c r="U149" s="755"/>
      <c r="V149" s="755"/>
      <c r="W149" s="755"/>
      <c r="X149" s="755"/>
    </row>
    <row r="150" spans="5:24" s="163" customFormat="1" ht="15">
      <c r="E150" s="169"/>
      <c r="S150" s="755"/>
      <c r="T150" s="755"/>
      <c r="U150" s="755"/>
      <c r="V150" s="755"/>
      <c r="W150" s="755"/>
      <c r="X150" s="755"/>
    </row>
    <row r="151" spans="5:24" s="163" customFormat="1" ht="15">
      <c r="E151" s="169"/>
      <c r="S151" s="755"/>
      <c r="T151" s="755"/>
      <c r="U151" s="755"/>
      <c r="V151" s="755"/>
      <c r="W151" s="755"/>
      <c r="X151" s="755"/>
    </row>
    <row r="152" spans="5:24" s="163" customFormat="1" ht="15">
      <c r="E152" s="169"/>
      <c r="S152" s="755"/>
      <c r="T152" s="755"/>
      <c r="U152" s="755"/>
      <c r="V152" s="755"/>
      <c r="W152" s="755"/>
      <c r="X152" s="755"/>
    </row>
    <row r="153" spans="5:24" s="163" customFormat="1" ht="15">
      <c r="E153" s="169"/>
      <c r="S153" s="755"/>
      <c r="T153" s="755"/>
      <c r="U153" s="755"/>
      <c r="V153" s="755"/>
      <c r="W153" s="755"/>
      <c r="X153" s="755"/>
    </row>
    <row r="154" spans="5:24" s="163" customFormat="1" ht="15">
      <c r="E154" s="169"/>
      <c r="S154" s="755"/>
      <c r="T154" s="755"/>
      <c r="U154" s="755"/>
      <c r="V154" s="755"/>
      <c r="W154" s="755"/>
      <c r="X154" s="755"/>
    </row>
    <row r="155" spans="5:24" s="163" customFormat="1" ht="15">
      <c r="E155" s="169"/>
      <c r="S155" s="755"/>
      <c r="T155" s="755"/>
      <c r="U155" s="755"/>
      <c r="V155" s="755"/>
      <c r="W155" s="755"/>
      <c r="X155" s="755"/>
    </row>
    <row r="156" spans="5:24" s="163" customFormat="1" ht="15">
      <c r="E156" s="169"/>
      <c r="S156" s="755"/>
      <c r="T156" s="755"/>
      <c r="U156" s="755"/>
      <c r="V156" s="755"/>
      <c r="W156" s="755"/>
      <c r="X156" s="755"/>
    </row>
    <row r="157" spans="5:24" s="163" customFormat="1" ht="15">
      <c r="E157" s="169"/>
      <c r="S157" s="755"/>
      <c r="T157" s="755"/>
      <c r="U157" s="755"/>
      <c r="V157" s="755"/>
      <c r="W157" s="755"/>
      <c r="X157" s="755"/>
    </row>
    <row r="158" spans="5:24" s="163" customFormat="1" ht="15">
      <c r="E158" s="169"/>
      <c r="S158" s="755"/>
      <c r="T158" s="755"/>
      <c r="U158" s="755"/>
      <c r="V158" s="755"/>
      <c r="W158" s="755"/>
      <c r="X158" s="755"/>
    </row>
    <row r="159" spans="5:24" s="163" customFormat="1" ht="15">
      <c r="E159" s="169"/>
      <c r="S159" s="755"/>
      <c r="T159" s="755"/>
      <c r="U159" s="755"/>
      <c r="V159" s="755"/>
      <c r="W159" s="755"/>
      <c r="X159" s="755"/>
    </row>
    <row r="160" spans="5:24" s="163" customFormat="1" ht="15">
      <c r="E160" s="169"/>
      <c r="S160" s="755"/>
      <c r="T160" s="755"/>
      <c r="U160" s="755"/>
      <c r="V160" s="755"/>
      <c r="W160" s="755"/>
      <c r="X160" s="755"/>
    </row>
    <row r="161" spans="5:24" s="163" customFormat="1" ht="15">
      <c r="E161" s="169"/>
      <c r="S161" s="755"/>
      <c r="T161" s="755"/>
      <c r="U161" s="755"/>
      <c r="V161" s="755"/>
      <c r="W161" s="755"/>
      <c r="X161" s="755"/>
    </row>
    <row r="162" spans="5:24" s="163" customFormat="1" ht="15">
      <c r="E162" s="169"/>
      <c r="S162" s="755"/>
      <c r="T162" s="755"/>
      <c r="U162" s="755"/>
      <c r="V162" s="755"/>
      <c r="W162" s="755"/>
      <c r="X162" s="755"/>
    </row>
    <row r="163" spans="5:24" s="163" customFormat="1" ht="15">
      <c r="E163" s="169"/>
      <c r="S163" s="755"/>
      <c r="T163" s="755"/>
      <c r="U163" s="755"/>
      <c r="V163" s="755"/>
      <c r="W163" s="755"/>
      <c r="X163" s="755"/>
    </row>
    <row r="164" spans="5:24" s="163" customFormat="1" ht="15">
      <c r="E164" s="169"/>
      <c r="S164" s="755"/>
      <c r="T164" s="755"/>
      <c r="U164" s="755"/>
      <c r="V164" s="755"/>
      <c r="W164" s="755"/>
      <c r="X164" s="755"/>
    </row>
    <row r="165" spans="5:24" s="163" customFormat="1" ht="15">
      <c r="E165" s="169"/>
      <c r="S165" s="755"/>
      <c r="T165" s="755"/>
      <c r="U165" s="755"/>
      <c r="V165" s="755"/>
      <c r="W165" s="755"/>
      <c r="X165" s="755"/>
    </row>
    <row r="166" spans="5:24" s="163" customFormat="1" ht="15">
      <c r="E166" s="169"/>
      <c r="S166" s="755"/>
      <c r="T166" s="755"/>
      <c r="U166" s="755"/>
      <c r="V166" s="755"/>
      <c r="W166" s="755"/>
      <c r="X166" s="755"/>
    </row>
    <row r="167" spans="5:24" s="163" customFormat="1" ht="15">
      <c r="E167" s="169"/>
      <c r="S167" s="755"/>
      <c r="T167" s="755"/>
      <c r="U167" s="755"/>
      <c r="V167" s="755"/>
      <c r="W167" s="755"/>
      <c r="X167" s="755"/>
    </row>
    <row r="168" spans="5:24" s="163" customFormat="1" ht="15">
      <c r="E168" s="169"/>
      <c r="S168" s="755"/>
      <c r="T168" s="755"/>
      <c r="U168" s="755"/>
      <c r="V168" s="755"/>
      <c r="W168" s="755"/>
      <c r="X168" s="755"/>
    </row>
    <row r="169" spans="5:24" s="163" customFormat="1" ht="15">
      <c r="E169" s="169"/>
      <c r="S169" s="755"/>
      <c r="T169" s="755"/>
      <c r="U169" s="755"/>
      <c r="V169" s="755"/>
      <c r="W169" s="755"/>
      <c r="X169" s="755"/>
    </row>
    <row r="170" spans="5:24" s="163" customFormat="1" ht="15">
      <c r="E170" s="169"/>
      <c r="S170" s="755"/>
      <c r="T170" s="755"/>
      <c r="U170" s="755"/>
      <c r="V170" s="755"/>
      <c r="W170" s="755"/>
      <c r="X170" s="755"/>
    </row>
    <row r="171" spans="5:24" s="163" customFormat="1" ht="15">
      <c r="E171" s="169"/>
      <c r="S171" s="755"/>
      <c r="T171" s="755"/>
      <c r="U171" s="755"/>
      <c r="V171" s="755"/>
      <c r="W171" s="755"/>
      <c r="X171" s="755"/>
    </row>
    <row r="172" spans="5:24" s="163" customFormat="1" ht="15">
      <c r="E172" s="169"/>
      <c r="S172" s="755"/>
      <c r="T172" s="755"/>
      <c r="U172" s="755"/>
      <c r="V172" s="755"/>
      <c r="W172" s="755"/>
      <c r="X172" s="755"/>
    </row>
    <row r="173" spans="5:24" s="163" customFormat="1" ht="15">
      <c r="E173" s="169"/>
      <c r="S173" s="755"/>
      <c r="T173" s="755"/>
      <c r="U173" s="755"/>
      <c r="V173" s="755"/>
      <c r="W173" s="755"/>
      <c r="X173" s="755"/>
    </row>
    <row r="174" spans="5:24" s="163" customFormat="1" ht="15">
      <c r="E174" s="169"/>
      <c r="S174" s="755"/>
      <c r="T174" s="755"/>
      <c r="U174" s="755"/>
      <c r="V174" s="755"/>
      <c r="W174" s="755"/>
      <c r="X174" s="755"/>
    </row>
    <row r="175" spans="5:24" s="163" customFormat="1" ht="15">
      <c r="E175" s="169"/>
      <c r="S175" s="755"/>
      <c r="T175" s="755"/>
      <c r="U175" s="755"/>
      <c r="V175" s="755"/>
      <c r="W175" s="755"/>
      <c r="X175" s="755"/>
    </row>
    <row r="176" spans="5:24" s="163" customFormat="1" ht="15">
      <c r="E176" s="169"/>
      <c r="S176" s="755"/>
      <c r="T176" s="755"/>
      <c r="U176" s="755"/>
      <c r="V176" s="755"/>
      <c r="W176" s="755"/>
      <c r="X176" s="755"/>
    </row>
    <row r="177" spans="5:24" s="163" customFormat="1" ht="15">
      <c r="E177" s="169"/>
      <c r="S177" s="755"/>
      <c r="T177" s="755"/>
      <c r="U177" s="755"/>
      <c r="V177" s="755"/>
      <c r="W177" s="755"/>
      <c r="X177" s="755"/>
    </row>
    <row r="178" spans="5:24" s="163" customFormat="1" ht="15">
      <c r="E178" s="169"/>
      <c r="S178" s="755"/>
      <c r="T178" s="755"/>
      <c r="U178" s="755"/>
      <c r="V178" s="755"/>
      <c r="W178" s="755"/>
      <c r="X178" s="755"/>
    </row>
    <row r="179" spans="5:24" s="163" customFormat="1" ht="15">
      <c r="E179" s="169"/>
      <c r="S179" s="755"/>
      <c r="T179" s="755"/>
      <c r="U179" s="755"/>
      <c r="V179" s="755"/>
      <c r="W179" s="755"/>
      <c r="X179" s="755"/>
    </row>
    <row r="180" spans="5:24" s="163" customFormat="1" ht="15">
      <c r="E180" s="169"/>
      <c r="S180" s="755"/>
      <c r="T180" s="755"/>
      <c r="U180" s="755"/>
      <c r="V180" s="755"/>
      <c r="W180" s="755"/>
      <c r="X180" s="755"/>
    </row>
    <row r="181" spans="5:24" s="163" customFormat="1" ht="15">
      <c r="E181" s="169"/>
      <c r="S181" s="755"/>
      <c r="T181" s="755"/>
      <c r="U181" s="755"/>
      <c r="V181" s="755"/>
      <c r="W181" s="755"/>
      <c r="X181" s="755"/>
    </row>
    <row r="182" spans="5:24" s="163" customFormat="1" ht="15">
      <c r="E182" s="169"/>
      <c r="S182" s="755"/>
      <c r="T182" s="755"/>
      <c r="U182" s="755"/>
      <c r="V182" s="755"/>
      <c r="W182" s="755"/>
      <c r="X182" s="755"/>
    </row>
    <row r="183" spans="5:24" s="163" customFormat="1" ht="15">
      <c r="E183" s="169"/>
      <c r="S183" s="755"/>
      <c r="T183" s="755"/>
      <c r="U183" s="755"/>
      <c r="V183" s="755"/>
      <c r="W183" s="755"/>
      <c r="X183" s="755"/>
    </row>
    <row r="184" spans="5:24" s="163" customFormat="1" ht="15">
      <c r="E184" s="169"/>
      <c r="S184" s="755"/>
      <c r="T184" s="755"/>
      <c r="U184" s="755"/>
      <c r="V184" s="755"/>
      <c r="W184" s="755"/>
      <c r="X184" s="755"/>
    </row>
    <row r="185" spans="5:24" s="163" customFormat="1" ht="15">
      <c r="E185" s="169"/>
      <c r="S185" s="755"/>
      <c r="T185" s="755"/>
      <c r="U185" s="755"/>
      <c r="V185" s="755"/>
      <c r="W185" s="755"/>
      <c r="X185" s="755"/>
    </row>
    <row r="186" spans="5:24" s="163" customFormat="1" ht="15">
      <c r="E186" s="169"/>
      <c r="S186" s="755"/>
      <c r="T186" s="755"/>
      <c r="U186" s="755"/>
      <c r="V186" s="755"/>
      <c r="W186" s="755"/>
      <c r="X186" s="755"/>
    </row>
    <row r="187" spans="5:24" s="163" customFormat="1" ht="15">
      <c r="E187" s="169"/>
      <c r="S187" s="755"/>
      <c r="T187" s="755"/>
      <c r="U187" s="755"/>
      <c r="V187" s="755"/>
      <c r="W187" s="755"/>
      <c r="X187" s="755"/>
    </row>
    <row r="188" spans="5:24" s="163" customFormat="1" ht="15">
      <c r="E188" s="169"/>
      <c r="S188" s="755"/>
      <c r="T188" s="755"/>
      <c r="U188" s="755"/>
      <c r="V188" s="755"/>
      <c r="W188" s="755"/>
      <c r="X188" s="755"/>
    </row>
    <row r="189" spans="5:24" s="163" customFormat="1" ht="15">
      <c r="E189" s="169"/>
      <c r="S189" s="755"/>
      <c r="T189" s="755"/>
      <c r="U189" s="755"/>
      <c r="V189" s="755"/>
      <c r="W189" s="755"/>
      <c r="X189" s="755"/>
    </row>
    <row r="190" spans="5:24" s="163" customFormat="1" ht="15">
      <c r="E190" s="169"/>
      <c r="S190" s="755"/>
      <c r="T190" s="755"/>
      <c r="U190" s="755"/>
      <c r="V190" s="755"/>
      <c r="W190" s="755"/>
      <c r="X190" s="755"/>
    </row>
    <row r="191" spans="5:24" s="163" customFormat="1" ht="15">
      <c r="E191" s="169"/>
      <c r="S191" s="755"/>
      <c r="T191" s="755"/>
      <c r="U191" s="755"/>
      <c r="V191" s="755"/>
      <c r="W191" s="755"/>
      <c r="X191" s="755"/>
    </row>
    <row r="192" spans="5:24" s="163" customFormat="1" ht="15">
      <c r="E192" s="169"/>
      <c r="S192" s="755"/>
      <c r="T192" s="755"/>
      <c r="U192" s="755"/>
      <c r="V192" s="755"/>
      <c r="W192" s="755"/>
      <c r="X192" s="755"/>
    </row>
    <row r="193" spans="5:24" s="163" customFormat="1" ht="15">
      <c r="E193" s="169"/>
      <c r="S193" s="755"/>
      <c r="T193" s="755"/>
      <c r="U193" s="755"/>
      <c r="V193" s="755"/>
      <c r="W193" s="755"/>
      <c r="X193" s="755"/>
    </row>
    <row r="194" spans="5:24" s="163" customFormat="1" ht="15">
      <c r="E194" s="169"/>
      <c r="S194" s="755"/>
      <c r="T194" s="755"/>
      <c r="U194" s="755"/>
      <c r="V194" s="755"/>
      <c r="W194" s="755"/>
      <c r="X194" s="755"/>
    </row>
    <row r="195" spans="5:24" s="163" customFormat="1" ht="15">
      <c r="E195" s="169"/>
      <c r="S195" s="755"/>
      <c r="T195" s="755"/>
      <c r="U195" s="755"/>
      <c r="V195" s="755"/>
      <c r="W195" s="755"/>
      <c r="X195" s="755"/>
    </row>
    <row r="196" spans="5:24" s="163" customFormat="1" ht="15">
      <c r="E196" s="169"/>
      <c r="S196" s="755"/>
      <c r="T196" s="755"/>
      <c r="U196" s="755"/>
      <c r="V196" s="755"/>
      <c r="W196" s="755"/>
      <c r="X196" s="755"/>
    </row>
    <row r="197" spans="5:24" s="163" customFormat="1" ht="15">
      <c r="E197" s="169"/>
      <c r="S197" s="755"/>
      <c r="T197" s="755"/>
      <c r="U197" s="755"/>
      <c r="V197" s="755"/>
      <c r="W197" s="755"/>
      <c r="X197" s="755"/>
    </row>
    <row r="198" spans="5:24" s="163" customFormat="1" ht="15">
      <c r="E198" s="169"/>
      <c r="S198" s="755"/>
      <c r="T198" s="755"/>
      <c r="U198" s="755"/>
      <c r="V198" s="755"/>
      <c r="W198" s="755"/>
      <c r="X198" s="755"/>
    </row>
    <row r="199" spans="5:24" s="163" customFormat="1" ht="15">
      <c r="E199" s="169"/>
      <c r="S199" s="755"/>
      <c r="T199" s="755"/>
      <c r="U199" s="755"/>
      <c r="V199" s="755"/>
      <c r="W199" s="755"/>
      <c r="X199" s="755"/>
    </row>
    <row r="200" spans="5:24" s="163" customFormat="1" ht="15">
      <c r="E200" s="169"/>
      <c r="S200" s="755"/>
      <c r="T200" s="755"/>
      <c r="U200" s="755"/>
      <c r="V200" s="755"/>
      <c r="W200" s="755"/>
      <c r="X200" s="755"/>
    </row>
    <row r="201" spans="5:24" s="163" customFormat="1" ht="15">
      <c r="E201" s="169"/>
      <c r="S201" s="755"/>
      <c r="T201" s="755"/>
      <c r="U201" s="755"/>
      <c r="V201" s="755"/>
      <c r="W201" s="755"/>
      <c r="X201" s="755"/>
    </row>
    <row r="202" spans="5:24" s="163" customFormat="1" ht="15">
      <c r="E202" s="169"/>
      <c r="S202" s="755"/>
      <c r="T202" s="755"/>
      <c r="U202" s="755"/>
      <c r="V202" s="755"/>
      <c r="W202" s="755"/>
      <c r="X202" s="755"/>
    </row>
    <row r="203" spans="5:24" s="163" customFormat="1" ht="15">
      <c r="E203" s="169"/>
      <c r="S203" s="755"/>
      <c r="T203" s="755"/>
      <c r="U203" s="755"/>
      <c r="V203" s="755"/>
      <c r="W203" s="755"/>
      <c r="X203" s="755"/>
    </row>
    <row r="204" spans="5:24" s="163" customFormat="1" ht="15">
      <c r="E204" s="169"/>
      <c r="S204" s="755"/>
      <c r="T204" s="755"/>
      <c r="U204" s="755"/>
      <c r="V204" s="755"/>
      <c r="W204" s="755"/>
      <c r="X204" s="755"/>
    </row>
    <row r="205" spans="5:24" s="163" customFormat="1" ht="15">
      <c r="E205" s="169"/>
      <c r="S205" s="755"/>
      <c r="T205" s="755"/>
      <c r="U205" s="755"/>
      <c r="V205" s="755"/>
      <c r="W205" s="755"/>
      <c r="X205" s="755"/>
    </row>
    <row r="206" spans="5:24" s="163" customFormat="1" ht="15">
      <c r="E206" s="169"/>
      <c r="S206" s="755"/>
      <c r="T206" s="755"/>
      <c r="U206" s="755"/>
      <c r="V206" s="755"/>
      <c r="W206" s="755"/>
      <c r="X206" s="755"/>
    </row>
    <row r="207" spans="5:24" s="163" customFormat="1" ht="15">
      <c r="E207" s="169"/>
      <c r="S207" s="755"/>
      <c r="T207" s="755"/>
      <c r="U207" s="755"/>
      <c r="V207" s="755"/>
      <c r="W207" s="755"/>
      <c r="X207" s="755"/>
    </row>
    <row r="208" spans="5:24" s="163" customFormat="1" ht="15">
      <c r="E208" s="169"/>
      <c r="S208" s="755"/>
      <c r="T208" s="755"/>
      <c r="U208" s="755"/>
      <c r="V208" s="755"/>
      <c r="W208" s="755"/>
      <c r="X208" s="755"/>
    </row>
    <row r="209" spans="5:24" s="163" customFormat="1" ht="15">
      <c r="E209" s="169"/>
      <c r="S209" s="755"/>
      <c r="T209" s="755"/>
      <c r="U209" s="755"/>
      <c r="V209" s="755"/>
      <c r="W209" s="755"/>
      <c r="X209" s="755"/>
    </row>
    <row r="210" spans="5:24" s="163" customFormat="1" ht="15">
      <c r="E210" s="169"/>
      <c r="S210" s="755"/>
      <c r="T210" s="755"/>
      <c r="U210" s="755"/>
      <c r="V210" s="755"/>
      <c r="W210" s="755"/>
      <c r="X210" s="755"/>
    </row>
    <row r="211" spans="5:24" s="163" customFormat="1" ht="15">
      <c r="E211" s="169"/>
      <c r="S211" s="755"/>
      <c r="T211" s="755"/>
      <c r="U211" s="755"/>
      <c r="V211" s="755"/>
      <c r="W211" s="755"/>
      <c r="X211" s="755"/>
    </row>
    <row r="212" spans="5:24" s="163" customFormat="1" ht="15">
      <c r="E212" s="169"/>
      <c r="S212" s="755"/>
      <c r="T212" s="755"/>
      <c r="U212" s="755"/>
      <c r="V212" s="755"/>
      <c r="W212" s="755"/>
      <c r="X212" s="755"/>
    </row>
    <row r="213" spans="5:24" s="163" customFormat="1" ht="15">
      <c r="E213" s="169"/>
      <c r="S213" s="755"/>
      <c r="T213" s="755"/>
      <c r="U213" s="755"/>
      <c r="V213" s="755"/>
      <c r="W213" s="755"/>
      <c r="X213" s="755"/>
    </row>
    <row r="214" spans="5:24" s="163" customFormat="1" ht="15">
      <c r="E214" s="169"/>
      <c r="S214" s="755"/>
      <c r="T214" s="755"/>
      <c r="U214" s="755"/>
      <c r="V214" s="755"/>
      <c r="W214" s="755"/>
      <c r="X214" s="755"/>
    </row>
    <row r="215" spans="5:24" s="163" customFormat="1" ht="15">
      <c r="E215" s="169"/>
      <c r="S215" s="755"/>
      <c r="T215" s="755"/>
      <c r="U215" s="755"/>
      <c r="V215" s="755"/>
      <c r="W215" s="755"/>
      <c r="X215" s="755"/>
    </row>
    <row r="216" spans="5:24" s="163" customFormat="1" ht="15">
      <c r="E216" s="169"/>
      <c r="S216" s="755"/>
      <c r="T216" s="755"/>
      <c r="U216" s="755"/>
      <c r="V216" s="755"/>
      <c r="W216" s="755"/>
      <c r="X216" s="755"/>
    </row>
    <row r="217" spans="5:24" s="163" customFormat="1" ht="15">
      <c r="E217" s="169"/>
      <c r="S217" s="755"/>
      <c r="T217" s="755"/>
      <c r="U217" s="755"/>
      <c r="V217" s="755"/>
      <c r="W217" s="755"/>
      <c r="X217" s="755"/>
    </row>
    <row r="218" spans="5:24" s="163" customFormat="1" ht="15">
      <c r="E218" s="169"/>
      <c r="S218" s="755"/>
      <c r="T218" s="755"/>
      <c r="U218" s="755"/>
      <c r="V218" s="755"/>
      <c r="W218" s="755"/>
      <c r="X218" s="755"/>
    </row>
    <row r="219" spans="5:24" s="163" customFormat="1" ht="15">
      <c r="E219" s="169"/>
      <c r="S219" s="755"/>
      <c r="T219" s="755"/>
      <c r="U219" s="755"/>
      <c r="V219" s="755"/>
      <c r="W219" s="755"/>
      <c r="X219" s="755"/>
    </row>
    <row r="220" spans="5:24" s="163" customFormat="1" ht="15">
      <c r="E220" s="169"/>
      <c r="S220" s="755"/>
      <c r="T220" s="755"/>
      <c r="U220" s="755"/>
      <c r="V220" s="755"/>
      <c r="W220" s="755"/>
      <c r="X220" s="755"/>
    </row>
    <row r="221" spans="5:24" s="163" customFormat="1" ht="15">
      <c r="E221" s="169"/>
      <c r="S221" s="755"/>
      <c r="T221" s="755"/>
      <c r="U221" s="755"/>
      <c r="V221" s="755"/>
      <c r="W221" s="755"/>
      <c r="X221" s="755"/>
    </row>
    <row r="222" spans="5:24" s="163" customFormat="1" ht="15">
      <c r="E222" s="169"/>
      <c r="S222" s="755"/>
      <c r="T222" s="755"/>
      <c r="U222" s="755"/>
      <c r="V222" s="755"/>
      <c r="W222" s="755"/>
      <c r="X222" s="755"/>
    </row>
    <row r="223" spans="5:24" s="163" customFormat="1" ht="15">
      <c r="E223" s="169"/>
      <c r="S223" s="755"/>
      <c r="T223" s="755"/>
      <c r="U223" s="755"/>
      <c r="V223" s="755"/>
      <c r="W223" s="755"/>
      <c r="X223" s="755"/>
    </row>
    <row r="224" spans="5:24" s="163" customFormat="1" ht="15">
      <c r="E224" s="169"/>
      <c r="S224" s="755"/>
      <c r="T224" s="755"/>
      <c r="U224" s="755"/>
      <c r="V224" s="755"/>
      <c r="W224" s="755"/>
      <c r="X224" s="755"/>
    </row>
    <row r="225" spans="5:24" s="163" customFormat="1" ht="15">
      <c r="E225" s="169"/>
      <c r="S225" s="755"/>
      <c r="T225" s="755"/>
      <c r="U225" s="755"/>
      <c r="V225" s="755"/>
      <c r="W225" s="755"/>
      <c r="X225" s="755"/>
    </row>
    <row r="226" spans="5:24" s="163" customFormat="1" ht="15">
      <c r="E226" s="169"/>
      <c r="S226" s="755"/>
      <c r="T226" s="755"/>
      <c r="U226" s="755"/>
      <c r="V226" s="755"/>
      <c r="W226" s="755"/>
      <c r="X226" s="755"/>
    </row>
    <row r="227" spans="5:24" s="163" customFormat="1" ht="15">
      <c r="E227" s="169"/>
      <c r="S227" s="755"/>
      <c r="T227" s="755"/>
      <c r="U227" s="755"/>
      <c r="V227" s="755"/>
      <c r="W227" s="755"/>
      <c r="X227" s="755"/>
    </row>
    <row r="228" spans="5:24" s="163" customFormat="1" ht="15">
      <c r="E228" s="169"/>
      <c r="S228" s="755"/>
      <c r="T228" s="755"/>
      <c r="U228" s="755"/>
      <c r="V228" s="755"/>
      <c r="W228" s="755"/>
      <c r="X228" s="755"/>
    </row>
    <row r="229" spans="5:24" s="163" customFormat="1" ht="15">
      <c r="E229" s="169"/>
      <c r="S229" s="755"/>
      <c r="T229" s="755"/>
      <c r="U229" s="755"/>
      <c r="V229" s="755"/>
      <c r="W229" s="755"/>
      <c r="X229" s="755"/>
    </row>
    <row r="230" spans="5:24" s="163" customFormat="1" ht="15">
      <c r="E230" s="169"/>
      <c r="S230" s="755"/>
      <c r="T230" s="755"/>
      <c r="U230" s="755"/>
      <c r="V230" s="755"/>
      <c r="W230" s="755"/>
      <c r="X230" s="755"/>
    </row>
    <row r="231" spans="5:24" s="163" customFormat="1" ht="15">
      <c r="E231" s="169"/>
      <c r="S231" s="755"/>
      <c r="T231" s="755"/>
      <c r="U231" s="755"/>
      <c r="V231" s="755"/>
      <c r="W231" s="755"/>
      <c r="X231" s="755"/>
    </row>
    <row r="232" spans="5:24" s="163" customFormat="1" ht="15">
      <c r="E232" s="169"/>
      <c r="S232" s="755"/>
      <c r="T232" s="755"/>
      <c r="U232" s="755"/>
      <c r="V232" s="755"/>
      <c r="W232" s="755"/>
      <c r="X232" s="755"/>
    </row>
    <row r="233" spans="5:24" s="163" customFormat="1" ht="15">
      <c r="E233" s="169"/>
      <c r="S233" s="755"/>
      <c r="T233" s="755"/>
      <c r="U233" s="755"/>
      <c r="V233" s="755"/>
      <c r="W233" s="755"/>
      <c r="X233" s="755"/>
    </row>
    <row r="234" spans="5:24" s="163" customFormat="1" ht="15">
      <c r="E234" s="169"/>
      <c r="S234" s="755"/>
      <c r="T234" s="755"/>
      <c r="U234" s="755"/>
      <c r="V234" s="755"/>
      <c r="W234" s="755"/>
      <c r="X234" s="755"/>
    </row>
    <row r="235" spans="5:24" s="163" customFormat="1" ht="15">
      <c r="E235" s="169"/>
      <c r="S235" s="755"/>
      <c r="T235" s="755"/>
      <c r="U235" s="755"/>
      <c r="V235" s="755"/>
      <c r="W235" s="755"/>
      <c r="X235" s="755"/>
    </row>
    <row r="236" spans="5:24" s="163" customFormat="1" ht="15">
      <c r="E236" s="169"/>
      <c r="S236" s="755"/>
      <c r="T236" s="755"/>
      <c r="U236" s="755"/>
      <c r="V236" s="755"/>
      <c r="W236" s="755"/>
      <c r="X236" s="755"/>
    </row>
    <row r="237" spans="5:24" s="163" customFormat="1" ht="15">
      <c r="E237" s="169"/>
      <c r="S237" s="755"/>
      <c r="T237" s="755"/>
      <c r="U237" s="755"/>
      <c r="V237" s="755"/>
      <c r="W237" s="755"/>
      <c r="X237" s="755"/>
    </row>
    <row r="238" spans="5:24" s="163" customFormat="1" ht="15">
      <c r="E238" s="169"/>
      <c r="S238" s="755"/>
      <c r="T238" s="755"/>
      <c r="U238" s="755"/>
      <c r="V238" s="755"/>
      <c r="W238" s="755"/>
      <c r="X238" s="755"/>
    </row>
    <row r="239" spans="5:24" s="163" customFormat="1" ht="15">
      <c r="E239" s="169"/>
      <c r="S239" s="755"/>
      <c r="T239" s="755"/>
      <c r="U239" s="755"/>
      <c r="V239" s="755"/>
      <c r="W239" s="755"/>
      <c r="X239" s="755"/>
    </row>
    <row r="240" spans="5:24" s="163" customFormat="1" ht="15">
      <c r="E240" s="169"/>
      <c r="S240" s="755"/>
      <c r="T240" s="755"/>
      <c r="U240" s="755"/>
      <c r="V240" s="755"/>
      <c r="W240" s="755"/>
      <c r="X240" s="755"/>
    </row>
    <row r="241" spans="5:24" s="163" customFormat="1" ht="15">
      <c r="E241" s="169"/>
      <c r="S241" s="755"/>
      <c r="T241" s="755"/>
      <c r="U241" s="755"/>
      <c r="V241" s="755"/>
      <c r="W241" s="755"/>
      <c r="X241" s="755"/>
    </row>
    <row r="242" spans="5:24" s="163" customFormat="1" ht="15">
      <c r="E242" s="169"/>
      <c r="S242" s="755"/>
      <c r="T242" s="755"/>
      <c r="U242" s="755"/>
      <c r="V242" s="755"/>
      <c r="W242" s="755"/>
      <c r="X242" s="755"/>
    </row>
    <row r="243" spans="5:24" s="163" customFormat="1" ht="15">
      <c r="E243" s="169"/>
      <c r="S243" s="755"/>
      <c r="T243" s="755"/>
      <c r="U243" s="755"/>
      <c r="V243" s="755"/>
      <c r="W243" s="755"/>
      <c r="X243" s="755"/>
    </row>
    <row r="244" spans="5:24" s="163" customFormat="1" ht="15">
      <c r="E244" s="169"/>
      <c r="S244" s="755"/>
      <c r="T244" s="755"/>
      <c r="U244" s="755"/>
      <c r="V244" s="755"/>
      <c r="W244" s="755"/>
      <c r="X244" s="755"/>
    </row>
    <row r="245" spans="5:24" s="163" customFormat="1" ht="15">
      <c r="E245" s="169"/>
      <c r="S245" s="755"/>
      <c r="T245" s="755"/>
      <c r="U245" s="755"/>
      <c r="V245" s="755"/>
      <c r="W245" s="755"/>
      <c r="X245" s="755"/>
    </row>
    <row r="246" spans="5:24" s="163" customFormat="1" ht="15">
      <c r="E246" s="169"/>
      <c r="S246" s="755"/>
      <c r="T246" s="755"/>
      <c r="U246" s="755"/>
      <c r="V246" s="755"/>
      <c r="W246" s="755"/>
      <c r="X246" s="755"/>
    </row>
    <row r="247" spans="5:24" s="163" customFormat="1" ht="15">
      <c r="E247" s="169"/>
      <c r="S247" s="755"/>
      <c r="T247" s="755"/>
      <c r="U247" s="755"/>
      <c r="V247" s="755"/>
      <c r="W247" s="755"/>
      <c r="X247" s="755"/>
    </row>
    <row r="248" spans="5:24" s="163" customFormat="1" ht="15">
      <c r="E248" s="169"/>
      <c r="S248" s="755"/>
      <c r="T248" s="755"/>
      <c r="U248" s="755"/>
      <c r="V248" s="755"/>
      <c r="W248" s="755"/>
      <c r="X248" s="755"/>
    </row>
    <row r="249" spans="5:24" s="163" customFormat="1" ht="15">
      <c r="E249" s="169"/>
      <c r="S249" s="755"/>
      <c r="T249" s="755"/>
      <c r="U249" s="755"/>
      <c r="V249" s="755"/>
      <c r="W249" s="755"/>
      <c r="X249" s="755"/>
    </row>
    <row r="250" spans="5:24" s="163" customFormat="1" ht="15">
      <c r="E250" s="169"/>
      <c r="S250" s="755"/>
      <c r="T250" s="755"/>
      <c r="U250" s="755"/>
      <c r="V250" s="755"/>
      <c r="W250" s="755"/>
      <c r="X250" s="755"/>
    </row>
    <row r="251" spans="5:24" s="163" customFormat="1" ht="15">
      <c r="E251" s="169"/>
      <c r="S251" s="755"/>
      <c r="T251" s="755"/>
      <c r="U251" s="755"/>
      <c r="V251" s="755"/>
      <c r="W251" s="755"/>
      <c r="X251" s="755"/>
    </row>
    <row r="252" spans="5:24" s="163" customFormat="1" ht="15">
      <c r="E252" s="169"/>
      <c r="S252" s="755"/>
      <c r="T252" s="755"/>
      <c r="U252" s="755"/>
      <c r="V252" s="755"/>
      <c r="W252" s="755"/>
      <c r="X252" s="755"/>
    </row>
    <row r="253" spans="5:24" s="163" customFormat="1" ht="15">
      <c r="E253" s="169"/>
      <c r="S253" s="755"/>
      <c r="T253" s="755"/>
      <c r="U253" s="755"/>
      <c r="V253" s="755"/>
      <c r="W253" s="755"/>
      <c r="X253" s="755"/>
    </row>
    <row r="254" spans="5:24" s="163" customFormat="1" ht="15">
      <c r="E254" s="169"/>
      <c r="S254" s="755"/>
      <c r="T254" s="755"/>
      <c r="U254" s="755"/>
      <c r="V254" s="755"/>
      <c r="W254" s="755"/>
      <c r="X254" s="755"/>
    </row>
    <row r="255" spans="5:24" s="163" customFormat="1" ht="15">
      <c r="E255" s="169"/>
      <c r="S255" s="755"/>
      <c r="T255" s="755"/>
      <c r="U255" s="755"/>
      <c r="V255" s="755"/>
      <c r="W255" s="755"/>
      <c r="X255" s="755"/>
    </row>
    <row r="256" spans="5:24" s="163" customFormat="1" ht="15">
      <c r="E256" s="169"/>
      <c r="S256" s="755"/>
      <c r="T256" s="755"/>
      <c r="U256" s="755"/>
      <c r="V256" s="755"/>
      <c r="W256" s="755"/>
      <c r="X256" s="755"/>
    </row>
    <row r="257" spans="5:24" s="163" customFormat="1" ht="15">
      <c r="E257" s="169"/>
      <c r="S257" s="755"/>
      <c r="T257" s="755"/>
      <c r="U257" s="755"/>
      <c r="V257" s="755"/>
      <c r="W257" s="755"/>
      <c r="X257" s="755"/>
    </row>
    <row r="258" spans="5:24" s="163" customFormat="1" ht="15">
      <c r="E258" s="169"/>
      <c r="S258" s="755"/>
      <c r="T258" s="755"/>
      <c r="U258" s="755"/>
      <c r="V258" s="755"/>
      <c r="W258" s="755"/>
      <c r="X258" s="755"/>
    </row>
    <row r="259" spans="5:24" s="163" customFormat="1" ht="15">
      <c r="E259" s="169"/>
      <c r="S259" s="755"/>
      <c r="T259" s="755"/>
      <c r="U259" s="755"/>
      <c r="V259" s="755"/>
      <c r="W259" s="755"/>
      <c r="X259" s="755"/>
    </row>
    <row r="260" spans="5:24" s="163" customFormat="1" ht="15">
      <c r="E260" s="169"/>
      <c r="S260" s="755"/>
      <c r="T260" s="755"/>
      <c r="U260" s="755"/>
      <c r="V260" s="755"/>
      <c r="W260" s="755"/>
      <c r="X260" s="755"/>
    </row>
    <row r="261" spans="5:24" s="163" customFormat="1" ht="15">
      <c r="E261" s="169"/>
      <c r="S261" s="755"/>
      <c r="T261" s="755"/>
      <c r="U261" s="755"/>
      <c r="V261" s="755"/>
      <c r="W261" s="755"/>
      <c r="X261" s="755"/>
    </row>
    <row r="262" spans="5:24" s="163" customFormat="1" ht="15">
      <c r="E262" s="169"/>
      <c r="S262" s="755"/>
      <c r="T262" s="755"/>
      <c r="U262" s="755"/>
      <c r="V262" s="755"/>
      <c r="W262" s="755"/>
      <c r="X262" s="755"/>
    </row>
    <row r="263" spans="5:24" s="163" customFormat="1" ht="15">
      <c r="E263" s="169"/>
      <c r="S263" s="755"/>
      <c r="T263" s="755"/>
      <c r="U263" s="755"/>
      <c r="V263" s="755"/>
      <c r="W263" s="755"/>
      <c r="X263" s="755"/>
    </row>
    <row r="264" spans="5:24" s="163" customFormat="1" ht="15">
      <c r="E264" s="169"/>
      <c r="S264" s="755"/>
      <c r="T264" s="755"/>
      <c r="U264" s="755"/>
      <c r="V264" s="755"/>
      <c r="W264" s="755"/>
      <c r="X264" s="755"/>
    </row>
    <row r="265" spans="3:7" ht="15">
      <c r="C265" s="434"/>
      <c r="D265" s="434"/>
      <c r="E265" s="442"/>
      <c r="F265" s="434"/>
      <c r="G265" s="434"/>
    </row>
    <row r="266" spans="3:7" ht="15">
      <c r="C266" s="434"/>
      <c r="D266" s="434"/>
      <c r="E266" s="442"/>
      <c r="F266" s="434"/>
      <c r="G266" s="434"/>
    </row>
    <row r="267" spans="3:7" ht="15">
      <c r="C267" s="434"/>
      <c r="D267" s="434"/>
      <c r="E267" s="442"/>
      <c r="F267" s="434"/>
      <c r="G267" s="434"/>
    </row>
    <row r="268" spans="3:7" ht="15">
      <c r="C268" s="434"/>
      <c r="D268" s="434"/>
      <c r="E268" s="442"/>
      <c r="F268" s="434"/>
      <c r="G268" s="434"/>
    </row>
    <row r="269" spans="3:7" ht="15">
      <c r="C269" s="434"/>
      <c r="D269" s="434"/>
      <c r="E269" s="442"/>
      <c r="F269" s="434"/>
      <c r="G269" s="434"/>
    </row>
    <row r="270" spans="3:7" ht="15">
      <c r="C270" s="434"/>
      <c r="D270" s="434"/>
      <c r="E270" s="442"/>
      <c r="F270" s="434"/>
      <c r="G270" s="434"/>
    </row>
    <row r="271" spans="3:7" ht="15">
      <c r="C271" s="434"/>
      <c r="D271" s="434"/>
      <c r="E271" s="442"/>
      <c r="F271" s="434"/>
      <c r="G271" s="434"/>
    </row>
    <row r="272" spans="3:7" ht="15">
      <c r="C272" s="434"/>
      <c r="D272" s="434"/>
      <c r="E272" s="442"/>
      <c r="F272" s="434"/>
      <c r="G272" s="434"/>
    </row>
    <row r="273" spans="3:7" ht="15">
      <c r="C273" s="434"/>
      <c r="D273" s="434"/>
      <c r="E273" s="442"/>
      <c r="F273" s="434"/>
      <c r="G273" s="434"/>
    </row>
    <row r="274" spans="3:7" ht="15">
      <c r="C274" s="434"/>
      <c r="D274" s="434"/>
      <c r="E274" s="442"/>
      <c r="F274" s="434"/>
      <c r="G274" s="434"/>
    </row>
    <row r="275" spans="3:7" ht="15">
      <c r="C275" s="434"/>
      <c r="D275" s="434"/>
      <c r="E275" s="442"/>
      <c r="F275" s="434"/>
      <c r="G275" s="434"/>
    </row>
    <row r="276" spans="3:7" ht="15">
      <c r="C276" s="434"/>
      <c r="D276" s="434"/>
      <c r="E276" s="442"/>
      <c r="F276" s="434"/>
      <c r="G276" s="434"/>
    </row>
    <row r="277" spans="3:7" ht="15">
      <c r="C277" s="434"/>
      <c r="D277" s="434"/>
      <c r="E277" s="442"/>
      <c r="F277" s="434"/>
      <c r="G277" s="434"/>
    </row>
    <row r="278" spans="3:7" ht="15">
      <c r="C278" s="434"/>
      <c r="D278" s="434"/>
      <c r="E278" s="442"/>
      <c r="F278" s="434"/>
      <c r="G278" s="434"/>
    </row>
    <row r="279" spans="3:7" ht="15">
      <c r="C279" s="434"/>
      <c r="D279" s="434"/>
      <c r="E279" s="442"/>
      <c r="F279" s="434"/>
      <c r="G279" s="434"/>
    </row>
    <row r="280" spans="3:7" ht="15">
      <c r="C280" s="434"/>
      <c r="D280" s="434"/>
      <c r="E280" s="442"/>
      <c r="F280" s="434"/>
      <c r="G280" s="434"/>
    </row>
    <row r="281" spans="3:7" ht="15">
      <c r="C281" s="434"/>
      <c r="D281" s="434"/>
      <c r="E281" s="442"/>
      <c r="F281" s="434"/>
      <c r="G281" s="434"/>
    </row>
    <row r="282" spans="3:7" ht="15">
      <c r="C282" s="434"/>
      <c r="D282" s="434"/>
      <c r="E282" s="442"/>
      <c r="F282" s="434"/>
      <c r="G282" s="434"/>
    </row>
    <row r="283" spans="3:7" ht="15">
      <c r="C283" s="434"/>
      <c r="D283" s="434"/>
      <c r="E283" s="442"/>
      <c r="F283" s="434"/>
      <c r="G283" s="434"/>
    </row>
    <row r="284" spans="3:7" ht="15">
      <c r="C284" s="434"/>
      <c r="D284" s="434"/>
      <c r="E284" s="442"/>
      <c r="F284" s="434"/>
      <c r="G284" s="434"/>
    </row>
    <row r="285" spans="3:7" ht="15">
      <c r="C285" s="434"/>
      <c r="D285" s="434"/>
      <c r="E285" s="442"/>
      <c r="F285" s="434"/>
      <c r="G285" s="434"/>
    </row>
    <row r="286" spans="3:7" ht="15">
      <c r="C286" s="434"/>
      <c r="D286" s="434"/>
      <c r="E286" s="442"/>
      <c r="F286" s="434"/>
      <c r="G286" s="434"/>
    </row>
    <row r="287" spans="3:7" ht="15">
      <c r="C287" s="434"/>
      <c r="D287" s="434"/>
      <c r="E287" s="442"/>
      <c r="F287" s="434"/>
      <c r="G287" s="434"/>
    </row>
    <row r="288" spans="3:7" ht="15">
      <c r="C288" s="434"/>
      <c r="D288" s="434"/>
      <c r="E288" s="442"/>
      <c r="F288" s="434"/>
      <c r="G288" s="434"/>
    </row>
    <row r="289" spans="3:7" ht="15">
      <c r="C289" s="434"/>
      <c r="D289" s="434"/>
      <c r="E289" s="442"/>
      <c r="F289" s="434"/>
      <c r="G289" s="434"/>
    </row>
    <row r="290" spans="3:7" ht="15">
      <c r="C290" s="434"/>
      <c r="D290" s="434"/>
      <c r="E290" s="442"/>
      <c r="F290" s="434"/>
      <c r="G290" s="434"/>
    </row>
    <row r="291" spans="3:7" ht="15">
      <c r="C291" s="434"/>
      <c r="D291" s="434"/>
      <c r="E291" s="442"/>
      <c r="F291" s="434"/>
      <c r="G291" s="434"/>
    </row>
    <row r="292" spans="3:7" ht="15">
      <c r="C292" s="434"/>
      <c r="D292" s="434"/>
      <c r="E292" s="442"/>
      <c r="F292" s="434"/>
      <c r="G292" s="434"/>
    </row>
    <row r="293" spans="3:7" ht="15">
      <c r="C293" s="434"/>
      <c r="D293" s="434"/>
      <c r="E293" s="442"/>
      <c r="F293" s="434"/>
      <c r="G293" s="434"/>
    </row>
    <row r="294" spans="3:7" ht="15">
      <c r="C294" s="434"/>
      <c r="D294" s="434"/>
      <c r="E294" s="442"/>
      <c r="F294" s="434"/>
      <c r="G294" s="434"/>
    </row>
    <row r="295" spans="3:7" ht="15">
      <c r="C295" s="434"/>
      <c r="D295" s="434"/>
      <c r="E295" s="442"/>
      <c r="F295" s="434"/>
      <c r="G295" s="434"/>
    </row>
    <row r="296" spans="3:7" ht="15">
      <c r="C296" s="434"/>
      <c r="D296" s="434"/>
      <c r="E296" s="442"/>
      <c r="F296" s="434"/>
      <c r="G296" s="434"/>
    </row>
    <row r="297" spans="3:7" ht="15">
      <c r="C297" s="434"/>
      <c r="D297" s="434"/>
      <c r="E297" s="442"/>
      <c r="F297" s="434"/>
      <c r="G297" s="434"/>
    </row>
    <row r="298" spans="3:7" ht="15">
      <c r="C298" s="434"/>
      <c r="D298" s="434"/>
      <c r="E298" s="442"/>
      <c r="F298" s="434"/>
      <c r="G298" s="434"/>
    </row>
    <row r="299" spans="3:7" ht="15">
      <c r="C299" s="434"/>
      <c r="D299" s="434"/>
      <c r="E299" s="442"/>
      <c r="F299" s="434"/>
      <c r="G299" s="434"/>
    </row>
    <row r="300" spans="3:7" ht="15">
      <c r="C300" s="434"/>
      <c r="D300" s="434"/>
      <c r="E300" s="442"/>
      <c r="F300" s="434"/>
      <c r="G300" s="434"/>
    </row>
    <row r="301" spans="3:7" ht="15">
      <c r="C301" s="434"/>
      <c r="D301" s="434"/>
      <c r="E301" s="442"/>
      <c r="F301" s="434"/>
      <c r="G301" s="434"/>
    </row>
    <row r="302" spans="3:7" ht="15">
      <c r="C302" s="434"/>
      <c r="D302" s="434"/>
      <c r="E302" s="442"/>
      <c r="F302" s="434"/>
      <c r="G302" s="434"/>
    </row>
    <row r="303" spans="3:7" ht="15">
      <c r="C303" s="434"/>
      <c r="D303" s="434"/>
      <c r="E303" s="442"/>
      <c r="F303" s="434"/>
      <c r="G303" s="434"/>
    </row>
    <row r="304" spans="3:7" ht="15">
      <c r="C304" s="434"/>
      <c r="D304" s="434"/>
      <c r="E304" s="442"/>
      <c r="F304" s="434"/>
      <c r="G304" s="434"/>
    </row>
    <row r="305" spans="3:7" ht="15">
      <c r="C305" s="434"/>
      <c r="D305" s="434"/>
      <c r="E305" s="442"/>
      <c r="F305" s="434"/>
      <c r="G305" s="434"/>
    </row>
    <row r="306" spans="3:7" ht="15">
      <c r="C306" s="434"/>
      <c r="D306" s="434"/>
      <c r="E306" s="442"/>
      <c r="F306" s="434"/>
      <c r="G306" s="434"/>
    </row>
    <row r="307" spans="3:7" ht="15">
      <c r="C307" s="434"/>
      <c r="D307" s="434"/>
      <c r="E307" s="442"/>
      <c r="F307" s="434"/>
      <c r="G307" s="434"/>
    </row>
    <row r="308" spans="3:7" ht="15">
      <c r="C308" s="434"/>
      <c r="D308" s="434"/>
      <c r="E308" s="442"/>
      <c r="F308" s="434"/>
      <c r="G308" s="434"/>
    </row>
    <row r="309" spans="3:7" ht="15">
      <c r="C309" s="434"/>
      <c r="D309" s="434"/>
      <c r="E309" s="442"/>
      <c r="F309" s="434"/>
      <c r="G309" s="434"/>
    </row>
    <row r="310" spans="3:7" ht="15">
      <c r="C310" s="434"/>
      <c r="D310" s="434"/>
      <c r="E310" s="442"/>
      <c r="F310" s="434"/>
      <c r="G310" s="434"/>
    </row>
    <row r="311" spans="3:7" ht="15">
      <c r="C311" s="434"/>
      <c r="D311" s="434"/>
      <c r="E311" s="442"/>
      <c r="F311" s="434"/>
      <c r="G311" s="434"/>
    </row>
    <row r="312" spans="3:7" ht="15">
      <c r="C312" s="434"/>
      <c r="D312" s="434"/>
      <c r="E312" s="442"/>
      <c r="F312" s="434"/>
      <c r="G312" s="434"/>
    </row>
    <row r="313" spans="3:7" ht="15">
      <c r="C313" s="434"/>
      <c r="D313" s="434"/>
      <c r="E313" s="442"/>
      <c r="F313" s="434"/>
      <c r="G313" s="434"/>
    </row>
    <row r="314" spans="3:7" ht="15">
      <c r="C314" s="434"/>
      <c r="D314" s="434"/>
      <c r="E314" s="442"/>
      <c r="F314" s="434"/>
      <c r="G314" s="434"/>
    </row>
    <row r="315" spans="3:7" ht="15">
      <c r="C315" s="434"/>
      <c r="D315" s="434"/>
      <c r="E315" s="442"/>
      <c r="F315" s="434"/>
      <c r="G315" s="434"/>
    </row>
    <row r="316" spans="3:7" ht="15">
      <c r="C316" s="434"/>
      <c r="D316" s="434"/>
      <c r="E316" s="442"/>
      <c r="F316" s="434"/>
      <c r="G316" s="434"/>
    </row>
    <row r="317" spans="3:7" ht="15">
      <c r="C317" s="434"/>
      <c r="D317" s="434"/>
      <c r="E317" s="442"/>
      <c r="F317" s="434"/>
      <c r="G317" s="434"/>
    </row>
    <row r="318" spans="3:7" ht="15">
      <c r="C318" s="434"/>
      <c r="D318" s="434"/>
      <c r="E318" s="442"/>
      <c r="F318" s="434"/>
      <c r="G318" s="434"/>
    </row>
    <row r="319" spans="3:7" ht="15">
      <c r="C319" s="434"/>
      <c r="D319" s="434"/>
      <c r="E319" s="442"/>
      <c r="F319" s="434"/>
      <c r="G319" s="434"/>
    </row>
    <row r="320" spans="3:7" ht="15">
      <c r="C320" s="434"/>
      <c r="D320" s="434"/>
      <c r="E320" s="442"/>
      <c r="F320" s="434"/>
      <c r="G320" s="434"/>
    </row>
    <row r="321" spans="3:7" ht="15">
      <c r="C321" s="434"/>
      <c r="D321" s="434"/>
      <c r="E321" s="442"/>
      <c r="F321" s="434"/>
      <c r="G321" s="434"/>
    </row>
    <row r="322" spans="3:7" ht="15">
      <c r="C322" s="434"/>
      <c r="D322" s="434"/>
      <c r="E322" s="442"/>
      <c r="F322" s="434"/>
      <c r="G322" s="434"/>
    </row>
    <row r="323" spans="3:7" ht="15">
      <c r="C323" s="434"/>
      <c r="D323" s="434"/>
      <c r="E323" s="442"/>
      <c r="F323" s="434"/>
      <c r="G323" s="434"/>
    </row>
    <row r="324" spans="3:7" ht="15">
      <c r="C324" s="434"/>
      <c r="D324" s="434"/>
      <c r="E324" s="442"/>
      <c r="F324" s="434"/>
      <c r="G324" s="434"/>
    </row>
    <row r="325" spans="3:7" ht="15">
      <c r="C325" s="434"/>
      <c r="D325" s="434"/>
      <c r="E325" s="442"/>
      <c r="F325" s="434"/>
      <c r="G325" s="434"/>
    </row>
    <row r="326" spans="3:7" ht="15">
      <c r="C326" s="434"/>
      <c r="D326" s="434"/>
      <c r="E326" s="442"/>
      <c r="F326" s="434"/>
      <c r="G326" s="434"/>
    </row>
    <row r="327" spans="3:7" ht="15">
      <c r="C327" s="434"/>
      <c r="D327" s="434"/>
      <c r="E327" s="442"/>
      <c r="F327" s="434"/>
      <c r="G327" s="434"/>
    </row>
    <row r="328" spans="3:7" ht="15">
      <c r="C328" s="434"/>
      <c r="D328" s="434"/>
      <c r="E328" s="442"/>
      <c r="F328" s="434"/>
      <c r="G328" s="434"/>
    </row>
    <row r="329" spans="3:7" ht="15">
      <c r="C329" s="434"/>
      <c r="D329" s="434"/>
      <c r="E329" s="442"/>
      <c r="F329" s="434"/>
      <c r="G329" s="434"/>
    </row>
    <row r="330" spans="3:7" ht="15">
      <c r="C330" s="434"/>
      <c r="D330" s="434"/>
      <c r="E330" s="442"/>
      <c r="F330" s="434"/>
      <c r="G330" s="434"/>
    </row>
    <row r="331" spans="3:7" ht="15">
      <c r="C331" s="434"/>
      <c r="D331" s="434"/>
      <c r="E331" s="442"/>
      <c r="F331" s="434"/>
      <c r="G331" s="434"/>
    </row>
    <row r="332" spans="3:7" ht="15">
      <c r="C332" s="434"/>
      <c r="D332" s="434"/>
      <c r="E332" s="442"/>
      <c r="F332" s="434"/>
      <c r="G332" s="434"/>
    </row>
    <row r="333" spans="3:7" ht="15">
      <c r="C333" s="434"/>
      <c r="D333" s="434"/>
      <c r="E333" s="442"/>
      <c r="F333" s="434"/>
      <c r="G333" s="434"/>
    </row>
    <row r="334" spans="3:7" ht="15">
      <c r="C334" s="434"/>
      <c r="D334" s="434"/>
      <c r="E334" s="442"/>
      <c r="F334" s="434"/>
      <c r="G334" s="434"/>
    </row>
    <row r="335" spans="3:7" ht="15">
      <c r="C335" s="434"/>
      <c r="D335" s="434"/>
      <c r="E335" s="442"/>
      <c r="F335" s="434"/>
      <c r="G335" s="434"/>
    </row>
    <row r="336" spans="3:7" ht="15">
      <c r="C336" s="434"/>
      <c r="D336" s="434"/>
      <c r="E336" s="442"/>
      <c r="F336" s="434"/>
      <c r="G336" s="434"/>
    </row>
    <row r="337" spans="3:7" ht="15">
      <c r="C337" s="434"/>
      <c r="D337" s="434"/>
      <c r="E337" s="442"/>
      <c r="F337" s="434"/>
      <c r="G337" s="434"/>
    </row>
    <row r="338" spans="3:7" ht="15">
      <c r="C338" s="434"/>
      <c r="D338" s="434"/>
      <c r="E338" s="442"/>
      <c r="F338" s="434"/>
      <c r="G338" s="434"/>
    </row>
    <row r="339" spans="3:7" ht="15">
      <c r="C339" s="434"/>
      <c r="D339" s="434"/>
      <c r="E339" s="442"/>
      <c r="F339" s="434"/>
      <c r="G339" s="434"/>
    </row>
    <row r="340" spans="3:7" ht="15">
      <c r="C340" s="434"/>
      <c r="D340" s="434"/>
      <c r="E340" s="442"/>
      <c r="F340" s="434"/>
      <c r="G340" s="434"/>
    </row>
    <row r="341" spans="3:7" ht="15">
      <c r="C341" s="434"/>
      <c r="D341" s="434"/>
      <c r="E341" s="442"/>
      <c r="F341" s="434"/>
      <c r="G341" s="434"/>
    </row>
    <row r="342" spans="3:7" ht="15">
      <c r="C342" s="434"/>
      <c r="D342" s="434"/>
      <c r="E342" s="442"/>
      <c r="F342" s="434"/>
      <c r="G342" s="434"/>
    </row>
    <row r="343" spans="3:7" ht="15">
      <c r="C343" s="434"/>
      <c r="D343" s="434"/>
      <c r="E343" s="442"/>
      <c r="F343" s="434"/>
      <c r="G343" s="434"/>
    </row>
    <row r="344" spans="3:7" ht="15">
      <c r="C344" s="434"/>
      <c r="D344" s="434"/>
      <c r="E344" s="442"/>
      <c r="F344" s="434"/>
      <c r="G344" s="434"/>
    </row>
    <row r="345" spans="3:7" ht="15">
      <c r="C345" s="434"/>
      <c r="D345" s="434"/>
      <c r="E345" s="442"/>
      <c r="F345" s="434"/>
      <c r="G345" s="434"/>
    </row>
    <row r="346" spans="3:7" ht="15">
      <c r="C346" s="434"/>
      <c r="D346" s="434"/>
      <c r="E346" s="442"/>
      <c r="F346" s="434"/>
      <c r="G346" s="434"/>
    </row>
    <row r="347" spans="3:7" ht="15">
      <c r="C347" s="434"/>
      <c r="D347" s="434"/>
      <c r="E347" s="442"/>
      <c r="F347" s="434"/>
      <c r="G347" s="434"/>
    </row>
    <row r="348" spans="3:7" ht="15">
      <c r="C348" s="434"/>
      <c r="D348" s="434"/>
      <c r="E348" s="442"/>
      <c r="F348" s="434"/>
      <c r="G348" s="434"/>
    </row>
    <row r="349" spans="3:7" ht="15">
      <c r="C349" s="434"/>
      <c r="D349" s="434"/>
      <c r="E349" s="442"/>
      <c r="F349" s="434"/>
      <c r="G349" s="434"/>
    </row>
    <row r="350" spans="3:7" ht="15">
      <c r="C350" s="434"/>
      <c r="D350" s="434"/>
      <c r="E350" s="442"/>
      <c r="F350" s="434"/>
      <c r="G350" s="434"/>
    </row>
    <row r="351" spans="3:7" ht="15">
      <c r="C351" s="434"/>
      <c r="D351" s="434"/>
      <c r="E351" s="442"/>
      <c r="F351" s="434"/>
      <c r="G351" s="434"/>
    </row>
    <row r="352" spans="3:7" ht="15">
      <c r="C352" s="434"/>
      <c r="D352" s="434"/>
      <c r="E352" s="442"/>
      <c r="F352" s="434"/>
      <c r="G352" s="434"/>
    </row>
    <row r="353" spans="3:7" ht="15">
      <c r="C353" s="434"/>
      <c r="D353" s="434"/>
      <c r="E353" s="442"/>
      <c r="F353" s="434"/>
      <c r="G353" s="434"/>
    </row>
    <row r="354" spans="3:7" ht="15">
      <c r="C354" s="434"/>
      <c r="D354" s="434"/>
      <c r="E354" s="442"/>
      <c r="F354" s="434"/>
      <c r="G354" s="434"/>
    </row>
    <row r="355" spans="3:7" ht="15">
      <c r="C355" s="434"/>
      <c r="D355" s="434"/>
      <c r="E355" s="442"/>
      <c r="F355" s="434"/>
      <c r="G355" s="434"/>
    </row>
    <row r="356" spans="3:7" ht="15">
      <c r="C356" s="434"/>
      <c r="D356" s="434"/>
      <c r="E356" s="442"/>
      <c r="F356" s="434"/>
      <c r="G356" s="434"/>
    </row>
    <row r="357" spans="3:7" ht="15">
      <c r="C357" s="434"/>
      <c r="D357" s="434"/>
      <c r="E357" s="442"/>
      <c r="F357" s="434"/>
      <c r="G357" s="434"/>
    </row>
    <row r="358" spans="3:7" ht="15">
      <c r="C358" s="434"/>
      <c r="D358" s="434"/>
      <c r="E358" s="442"/>
      <c r="F358" s="434"/>
      <c r="G358" s="434"/>
    </row>
    <row r="359" spans="3:7" ht="15">
      <c r="C359" s="434"/>
      <c r="D359" s="434"/>
      <c r="E359" s="442"/>
      <c r="F359" s="434"/>
      <c r="G359" s="434"/>
    </row>
    <row r="360" spans="3:7" ht="15">
      <c r="C360" s="434"/>
      <c r="D360" s="434"/>
      <c r="E360" s="442"/>
      <c r="F360" s="434"/>
      <c r="G360" s="434"/>
    </row>
    <row r="361" spans="3:7" ht="15">
      <c r="C361" s="434"/>
      <c r="D361" s="434"/>
      <c r="E361" s="442"/>
      <c r="F361" s="434"/>
      <c r="G361" s="434"/>
    </row>
    <row r="362" spans="3:7" ht="15">
      <c r="C362" s="434"/>
      <c r="D362" s="434"/>
      <c r="E362" s="442"/>
      <c r="F362" s="434"/>
      <c r="G362" s="434"/>
    </row>
    <row r="363" spans="3:7" ht="15">
      <c r="C363" s="434"/>
      <c r="D363" s="434"/>
      <c r="E363" s="442"/>
      <c r="F363" s="434"/>
      <c r="G363" s="434"/>
    </row>
    <row r="364" spans="3:7" ht="15">
      <c r="C364" s="434"/>
      <c r="D364" s="434"/>
      <c r="E364" s="442"/>
      <c r="F364" s="434"/>
      <c r="G364" s="434"/>
    </row>
    <row r="365" spans="3:7" ht="15">
      <c r="C365" s="434"/>
      <c r="D365" s="434"/>
      <c r="E365" s="442"/>
      <c r="F365" s="434"/>
      <c r="G365" s="434"/>
    </row>
    <row r="366" spans="3:7" ht="15">
      <c r="C366" s="434"/>
      <c r="D366" s="434"/>
      <c r="E366" s="442"/>
      <c r="F366" s="434"/>
      <c r="G366" s="434"/>
    </row>
    <row r="367" spans="3:7" ht="15">
      <c r="C367" s="434"/>
      <c r="D367" s="434"/>
      <c r="E367" s="442"/>
      <c r="F367" s="434"/>
      <c r="G367" s="434"/>
    </row>
    <row r="368" spans="3:7" ht="15">
      <c r="C368" s="434"/>
      <c r="D368" s="434"/>
      <c r="E368" s="442"/>
      <c r="F368" s="434"/>
      <c r="G368" s="434"/>
    </row>
    <row r="369" spans="3:7" ht="15">
      <c r="C369" s="434"/>
      <c r="D369" s="434"/>
      <c r="E369" s="442"/>
      <c r="F369" s="434"/>
      <c r="G369" s="434"/>
    </row>
    <row r="370" spans="3:7" ht="15">
      <c r="C370" s="434"/>
      <c r="D370" s="434"/>
      <c r="E370" s="442"/>
      <c r="F370" s="434"/>
      <c r="G370" s="434"/>
    </row>
    <row r="371" spans="3:7" ht="15">
      <c r="C371" s="434"/>
      <c r="D371" s="434"/>
      <c r="E371" s="442"/>
      <c r="F371" s="434"/>
      <c r="G371" s="434"/>
    </row>
    <row r="372" spans="3:7" ht="15">
      <c r="C372" s="434"/>
      <c r="D372" s="434"/>
      <c r="E372" s="442"/>
      <c r="F372" s="434"/>
      <c r="G372" s="434"/>
    </row>
    <row r="373" spans="3:7" ht="15">
      <c r="C373" s="434"/>
      <c r="D373" s="434"/>
      <c r="E373" s="442"/>
      <c r="F373" s="434"/>
      <c r="G373" s="434"/>
    </row>
    <row r="374" spans="3:7" ht="15">
      <c r="C374" s="434"/>
      <c r="D374" s="434"/>
      <c r="E374" s="442"/>
      <c r="F374" s="434"/>
      <c r="G374" s="434"/>
    </row>
    <row r="375" spans="3:7" ht="15">
      <c r="C375" s="434"/>
      <c r="D375" s="434"/>
      <c r="E375" s="442"/>
      <c r="F375" s="434"/>
      <c r="G375" s="434"/>
    </row>
    <row r="376" spans="3:7" ht="15">
      <c r="C376" s="434"/>
      <c r="D376" s="434"/>
      <c r="E376" s="442"/>
      <c r="F376" s="434"/>
      <c r="G376" s="434"/>
    </row>
    <row r="377" spans="3:7" ht="15">
      <c r="C377" s="434"/>
      <c r="D377" s="434"/>
      <c r="E377" s="442"/>
      <c r="F377" s="434"/>
      <c r="G377" s="434"/>
    </row>
    <row r="378" spans="3:7" ht="15">
      <c r="C378" s="434"/>
      <c r="D378" s="434"/>
      <c r="E378" s="442"/>
      <c r="F378" s="434"/>
      <c r="G378" s="434"/>
    </row>
    <row r="379" spans="3:7" ht="15">
      <c r="C379" s="434"/>
      <c r="D379" s="434"/>
      <c r="E379" s="442"/>
      <c r="F379" s="434"/>
      <c r="G379" s="434"/>
    </row>
    <row r="380" spans="3:7" ht="15">
      <c r="C380" s="434"/>
      <c r="D380" s="434"/>
      <c r="E380" s="442"/>
      <c r="F380" s="434"/>
      <c r="G380" s="434"/>
    </row>
    <row r="381" spans="3:7" ht="15">
      <c r="C381" s="434"/>
      <c r="D381" s="434"/>
      <c r="E381" s="442"/>
      <c r="F381" s="434"/>
      <c r="G381" s="434"/>
    </row>
    <row r="382" spans="3:7" ht="15">
      <c r="C382" s="434"/>
      <c r="D382" s="434"/>
      <c r="E382" s="442"/>
      <c r="F382" s="434"/>
      <c r="G382" s="434"/>
    </row>
    <row r="383" spans="3:7" ht="15">
      <c r="C383" s="434"/>
      <c r="D383" s="434"/>
      <c r="E383" s="442"/>
      <c r="F383" s="434"/>
      <c r="G383" s="434"/>
    </row>
    <row r="384" spans="3:7" ht="15">
      <c r="C384" s="434"/>
      <c r="D384" s="434"/>
      <c r="E384" s="442"/>
      <c r="F384" s="434"/>
      <c r="G384" s="434"/>
    </row>
    <row r="385" spans="3:7" ht="15">
      <c r="C385" s="434"/>
      <c r="D385" s="434"/>
      <c r="E385" s="442"/>
      <c r="F385" s="434"/>
      <c r="G385" s="434"/>
    </row>
    <row r="386" spans="3:7" ht="15">
      <c r="C386" s="434"/>
      <c r="D386" s="434"/>
      <c r="E386" s="442"/>
      <c r="F386" s="434"/>
      <c r="G386" s="434"/>
    </row>
    <row r="387" spans="3:7" ht="15">
      <c r="C387" s="434"/>
      <c r="D387" s="434"/>
      <c r="E387" s="442"/>
      <c r="F387" s="434"/>
      <c r="G387" s="434"/>
    </row>
    <row r="388" spans="3:7" ht="15">
      <c r="C388" s="434"/>
      <c r="D388" s="434"/>
      <c r="E388" s="442"/>
      <c r="F388" s="434"/>
      <c r="G388" s="434"/>
    </row>
    <row r="389" spans="3:7" ht="15">
      <c r="C389" s="434"/>
      <c r="D389" s="434"/>
      <c r="E389" s="442"/>
      <c r="F389" s="434"/>
      <c r="G389" s="434"/>
    </row>
    <row r="390" spans="3:7" ht="15">
      <c r="C390" s="434"/>
      <c r="D390" s="434"/>
      <c r="E390" s="442"/>
      <c r="F390" s="434"/>
      <c r="G390" s="434"/>
    </row>
    <row r="391" spans="3:7" ht="15">
      <c r="C391" s="434"/>
      <c r="D391" s="434"/>
      <c r="E391" s="442"/>
      <c r="F391" s="434"/>
      <c r="G391" s="434"/>
    </row>
    <row r="392" spans="3:7" ht="15">
      <c r="C392" s="434"/>
      <c r="D392" s="434"/>
      <c r="E392" s="442"/>
      <c r="F392" s="434"/>
      <c r="G392" s="434"/>
    </row>
    <row r="393" spans="3:7" ht="15">
      <c r="C393" s="434"/>
      <c r="D393" s="434"/>
      <c r="E393" s="442"/>
      <c r="F393" s="434"/>
      <c r="G393" s="434"/>
    </row>
    <row r="394" spans="3:7" ht="15">
      <c r="C394" s="434"/>
      <c r="D394" s="434"/>
      <c r="E394" s="442"/>
      <c r="F394" s="434"/>
      <c r="G394" s="434"/>
    </row>
    <row r="395" spans="3:7" ht="15">
      <c r="C395" s="434"/>
      <c r="D395" s="434"/>
      <c r="E395" s="442"/>
      <c r="F395" s="434"/>
      <c r="G395" s="434"/>
    </row>
    <row r="396" spans="3:7" ht="15">
      <c r="C396" s="434"/>
      <c r="D396" s="434"/>
      <c r="E396" s="442"/>
      <c r="F396" s="434"/>
      <c r="G396" s="434"/>
    </row>
    <row r="397" spans="3:7" ht="15">
      <c r="C397" s="434"/>
      <c r="D397" s="434"/>
      <c r="E397" s="442"/>
      <c r="F397" s="434"/>
      <c r="G397" s="434"/>
    </row>
    <row r="398" spans="3:7" ht="15">
      <c r="C398" s="434"/>
      <c r="D398" s="434"/>
      <c r="E398" s="442"/>
      <c r="F398" s="434"/>
      <c r="G398" s="434"/>
    </row>
    <row r="399" spans="3:7" ht="15">
      <c r="C399" s="434"/>
      <c r="D399" s="434"/>
      <c r="E399" s="442"/>
      <c r="F399" s="434"/>
      <c r="G399" s="434"/>
    </row>
    <row r="400" spans="3:7" ht="15">
      <c r="C400" s="434"/>
      <c r="D400" s="434"/>
      <c r="E400" s="442"/>
      <c r="F400" s="434"/>
      <c r="G400" s="434"/>
    </row>
    <row r="401" spans="3:7" ht="15">
      <c r="C401" s="434"/>
      <c r="D401" s="434"/>
      <c r="E401" s="442"/>
      <c r="F401" s="434"/>
      <c r="G401" s="434"/>
    </row>
    <row r="402" spans="3:7" ht="15">
      <c r="C402" s="434"/>
      <c r="D402" s="434"/>
      <c r="E402" s="442"/>
      <c r="F402" s="434"/>
      <c r="G402" s="434"/>
    </row>
    <row r="403" spans="3:7" ht="15">
      <c r="C403" s="434"/>
      <c r="D403" s="434"/>
      <c r="E403" s="442"/>
      <c r="F403" s="434"/>
      <c r="G403" s="434"/>
    </row>
    <row r="404" spans="3:7" ht="15">
      <c r="C404" s="434"/>
      <c r="D404" s="434"/>
      <c r="E404" s="442"/>
      <c r="F404" s="434"/>
      <c r="G404" s="434"/>
    </row>
    <row r="405" spans="3:7" ht="15">
      <c r="C405" s="434"/>
      <c r="D405" s="434"/>
      <c r="E405" s="442"/>
      <c r="F405" s="434"/>
      <c r="G405" s="434"/>
    </row>
    <row r="406" spans="3:7" ht="15">
      <c r="C406" s="434"/>
      <c r="D406" s="434"/>
      <c r="E406" s="442"/>
      <c r="F406" s="434"/>
      <c r="G406" s="434"/>
    </row>
    <row r="407" spans="3:7" ht="15">
      <c r="C407" s="434"/>
      <c r="D407" s="434"/>
      <c r="E407" s="442"/>
      <c r="F407" s="434"/>
      <c r="G407" s="434"/>
    </row>
    <row r="408" spans="3:7" ht="15">
      <c r="C408" s="434"/>
      <c r="D408" s="434"/>
      <c r="E408" s="442"/>
      <c r="F408" s="434"/>
      <c r="G408" s="434"/>
    </row>
    <row r="409" spans="3:7" ht="15">
      <c r="C409" s="434"/>
      <c r="D409" s="434"/>
      <c r="E409" s="442"/>
      <c r="F409" s="434"/>
      <c r="G409" s="434"/>
    </row>
    <row r="410" spans="3:7" ht="15">
      <c r="C410" s="434"/>
      <c r="D410" s="434"/>
      <c r="E410" s="442"/>
      <c r="F410" s="434"/>
      <c r="G410" s="434"/>
    </row>
    <row r="411" spans="3:7" ht="15">
      <c r="C411" s="434"/>
      <c r="D411" s="434"/>
      <c r="E411" s="442"/>
      <c r="F411" s="434"/>
      <c r="G411" s="434"/>
    </row>
    <row r="412" spans="3:7" ht="15">
      <c r="C412" s="434"/>
      <c r="D412" s="434"/>
      <c r="E412" s="442"/>
      <c r="F412" s="434"/>
      <c r="G412" s="434"/>
    </row>
    <row r="413" spans="3:7" ht="15">
      <c r="C413" s="434"/>
      <c r="D413" s="434"/>
      <c r="E413" s="442"/>
      <c r="F413" s="434"/>
      <c r="G413" s="434"/>
    </row>
    <row r="414" spans="3:7" ht="15">
      <c r="C414" s="434"/>
      <c r="D414" s="434"/>
      <c r="E414" s="442"/>
      <c r="F414" s="434"/>
      <c r="G414" s="434"/>
    </row>
    <row r="415" spans="3:7" ht="15">
      <c r="C415" s="434"/>
      <c r="D415" s="434"/>
      <c r="E415" s="442"/>
      <c r="F415" s="434"/>
      <c r="G415" s="434"/>
    </row>
    <row r="416" spans="3:7" ht="15">
      <c r="C416" s="434"/>
      <c r="D416" s="434"/>
      <c r="E416" s="442"/>
      <c r="F416" s="434"/>
      <c r="G416" s="434"/>
    </row>
    <row r="417" spans="3:7" ht="15">
      <c r="C417" s="434"/>
      <c r="D417" s="434"/>
      <c r="E417" s="442"/>
      <c r="F417" s="434"/>
      <c r="G417" s="434"/>
    </row>
    <row r="418" spans="3:7" ht="15">
      <c r="C418" s="434"/>
      <c r="D418" s="434"/>
      <c r="E418" s="442"/>
      <c r="F418" s="434"/>
      <c r="G418" s="434"/>
    </row>
    <row r="419" spans="3:7" ht="15">
      <c r="C419" s="434"/>
      <c r="D419" s="434"/>
      <c r="E419" s="442"/>
      <c r="F419" s="434"/>
      <c r="G419" s="434"/>
    </row>
    <row r="420" spans="3:7" ht="15">
      <c r="C420" s="434"/>
      <c r="D420" s="434"/>
      <c r="E420" s="442"/>
      <c r="F420" s="434"/>
      <c r="G420" s="434"/>
    </row>
    <row r="421" spans="3:7" ht="15">
      <c r="C421" s="434"/>
      <c r="D421" s="434"/>
      <c r="E421" s="442"/>
      <c r="F421" s="434"/>
      <c r="G421" s="434"/>
    </row>
    <row r="422" spans="3:7" ht="15">
      <c r="C422" s="434"/>
      <c r="D422" s="434"/>
      <c r="E422" s="442"/>
      <c r="F422" s="434"/>
      <c r="G422" s="434"/>
    </row>
    <row r="423" spans="3:7" ht="15">
      <c r="C423" s="434"/>
      <c r="D423" s="434"/>
      <c r="E423" s="442"/>
      <c r="F423" s="434"/>
      <c r="G423" s="434"/>
    </row>
    <row r="424" spans="3:7" ht="15">
      <c r="C424" s="434"/>
      <c r="D424" s="434"/>
      <c r="E424" s="442"/>
      <c r="F424" s="434"/>
      <c r="G424" s="434"/>
    </row>
    <row r="425" spans="3:7" ht="15">
      <c r="C425" s="434"/>
      <c r="D425" s="434"/>
      <c r="E425" s="442"/>
      <c r="F425" s="434"/>
      <c r="G425" s="434"/>
    </row>
    <row r="426" spans="3:7" ht="15">
      <c r="C426" s="434"/>
      <c r="D426" s="434"/>
      <c r="E426" s="442"/>
      <c r="F426" s="434"/>
      <c r="G426" s="434"/>
    </row>
    <row r="427" spans="3:7" ht="15">
      <c r="C427" s="434"/>
      <c r="D427" s="434"/>
      <c r="E427" s="442"/>
      <c r="F427" s="434"/>
      <c r="G427" s="434"/>
    </row>
    <row r="428" spans="3:7" ht="15">
      <c r="C428" s="434"/>
      <c r="D428" s="434"/>
      <c r="E428" s="442"/>
      <c r="F428" s="434"/>
      <c r="G428" s="434"/>
    </row>
    <row r="429" spans="3:7" ht="15">
      <c r="C429" s="434"/>
      <c r="D429" s="434"/>
      <c r="E429" s="442"/>
      <c r="F429" s="434"/>
      <c r="G429" s="434"/>
    </row>
    <row r="430" spans="3:7" ht="15">
      <c r="C430" s="434"/>
      <c r="D430" s="434"/>
      <c r="E430" s="442"/>
      <c r="F430" s="434"/>
      <c r="G430" s="434"/>
    </row>
    <row r="431" spans="3:7" ht="15">
      <c r="C431" s="434"/>
      <c r="D431" s="434"/>
      <c r="E431" s="442"/>
      <c r="F431" s="434"/>
      <c r="G431" s="434"/>
    </row>
    <row r="432" spans="3:7" ht="15">
      <c r="C432" s="434"/>
      <c r="D432" s="434"/>
      <c r="E432" s="442"/>
      <c r="F432" s="434"/>
      <c r="G432" s="434"/>
    </row>
    <row r="433" spans="3:7" ht="15">
      <c r="C433" s="434"/>
      <c r="D433" s="434"/>
      <c r="E433" s="442"/>
      <c r="F433" s="434"/>
      <c r="G433" s="434"/>
    </row>
    <row r="434" spans="3:7" ht="15">
      <c r="C434" s="434"/>
      <c r="D434" s="434"/>
      <c r="E434" s="442"/>
      <c r="F434" s="434"/>
      <c r="G434" s="434"/>
    </row>
    <row r="435" spans="3:7" ht="15">
      <c r="C435" s="434"/>
      <c r="D435" s="434"/>
      <c r="E435" s="442"/>
      <c r="F435" s="434"/>
      <c r="G435" s="434"/>
    </row>
    <row r="436" spans="3:7" ht="15">
      <c r="C436" s="434"/>
      <c r="D436" s="434"/>
      <c r="E436" s="442"/>
      <c r="F436" s="434"/>
      <c r="G436" s="434"/>
    </row>
    <row r="437" spans="3:7" ht="15">
      <c r="C437" s="434"/>
      <c r="D437" s="434"/>
      <c r="E437" s="442"/>
      <c r="F437" s="434"/>
      <c r="G437" s="434"/>
    </row>
    <row r="438" spans="3:7" ht="15">
      <c r="C438" s="434"/>
      <c r="D438" s="434"/>
      <c r="E438" s="442"/>
      <c r="F438" s="434"/>
      <c r="G438" s="434"/>
    </row>
    <row r="439" spans="3:7" ht="15">
      <c r="C439" s="434"/>
      <c r="D439" s="434"/>
      <c r="E439" s="442"/>
      <c r="F439" s="434"/>
      <c r="G439" s="434"/>
    </row>
    <row r="440" spans="3:7" ht="15">
      <c r="C440" s="434"/>
      <c r="D440" s="434"/>
      <c r="E440" s="442"/>
      <c r="F440" s="434"/>
      <c r="G440" s="434"/>
    </row>
    <row r="441" spans="3:7" ht="15">
      <c r="C441" s="434"/>
      <c r="D441" s="434"/>
      <c r="E441" s="442"/>
      <c r="F441" s="434"/>
      <c r="G441" s="434"/>
    </row>
    <row r="442" spans="3:7" ht="15">
      <c r="C442" s="434"/>
      <c r="D442" s="434"/>
      <c r="E442" s="442"/>
      <c r="F442" s="434"/>
      <c r="G442" s="434"/>
    </row>
    <row r="443" spans="3:7" ht="15">
      <c r="C443" s="434"/>
      <c r="D443" s="434"/>
      <c r="E443" s="442"/>
      <c r="F443" s="434"/>
      <c r="G443" s="434"/>
    </row>
    <row r="444" spans="3:7" ht="15">
      <c r="C444" s="434"/>
      <c r="D444" s="434"/>
      <c r="E444" s="442"/>
      <c r="F444" s="434"/>
      <c r="G444" s="434"/>
    </row>
    <row r="445" spans="3:7" ht="15">
      <c r="C445" s="434"/>
      <c r="D445" s="434"/>
      <c r="E445" s="442"/>
      <c r="F445" s="434"/>
      <c r="G445" s="434"/>
    </row>
    <row r="446" spans="3:7" ht="15">
      <c r="C446" s="434"/>
      <c r="D446" s="434"/>
      <c r="E446" s="442"/>
      <c r="F446" s="434"/>
      <c r="G446" s="434"/>
    </row>
    <row r="447" spans="3:7" ht="15">
      <c r="C447" s="434"/>
      <c r="D447" s="434"/>
      <c r="E447" s="442"/>
      <c r="F447" s="434"/>
      <c r="G447" s="434"/>
    </row>
    <row r="448" spans="3:7" ht="15">
      <c r="C448" s="434"/>
      <c r="D448" s="434"/>
      <c r="E448" s="442"/>
      <c r="F448" s="434"/>
      <c r="G448" s="434"/>
    </row>
    <row r="449" spans="3:7" ht="15">
      <c r="C449" s="434"/>
      <c r="D449" s="434"/>
      <c r="E449" s="442"/>
      <c r="F449" s="434"/>
      <c r="G449" s="434"/>
    </row>
    <row r="450" spans="3:7" ht="15">
      <c r="C450" s="434"/>
      <c r="D450" s="434"/>
      <c r="E450" s="442"/>
      <c r="F450" s="434"/>
      <c r="G450" s="434"/>
    </row>
    <row r="451" spans="3:7" ht="15">
      <c r="C451" s="434"/>
      <c r="D451" s="434"/>
      <c r="E451" s="442"/>
      <c r="F451" s="434"/>
      <c r="G451" s="434"/>
    </row>
    <row r="452" spans="3:7" ht="15">
      <c r="C452" s="434"/>
      <c r="D452" s="434"/>
      <c r="E452" s="442"/>
      <c r="F452" s="434"/>
      <c r="G452" s="434"/>
    </row>
    <row r="453" spans="3:7" ht="15">
      <c r="C453" s="434"/>
      <c r="D453" s="434"/>
      <c r="E453" s="442"/>
      <c r="F453" s="434"/>
      <c r="G453" s="434"/>
    </row>
    <row r="454" spans="3:7" ht="15">
      <c r="C454" s="434"/>
      <c r="D454" s="434"/>
      <c r="E454" s="442"/>
      <c r="F454" s="434"/>
      <c r="G454" s="434"/>
    </row>
    <row r="455" spans="3:7" ht="15">
      <c r="C455" s="434"/>
      <c r="D455" s="434"/>
      <c r="E455" s="442"/>
      <c r="F455" s="434"/>
      <c r="G455" s="434"/>
    </row>
    <row r="456" spans="3:7" ht="15">
      <c r="C456" s="434"/>
      <c r="D456" s="434"/>
      <c r="E456" s="442"/>
      <c r="F456" s="434"/>
      <c r="G456" s="434"/>
    </row>
    <row r="457" spans="3:7" ht="15">
      <c r="C457" s="434"/>
      <c r="D457" s="434"/>
      <c r="E457" s="442"/>
      <c r="F457" s="434"/>
      <c r="G457" s="434"/>
    </row>
    <row r="458" spans="3:7" ht="15">
      <c r="C458" s="434"/>
      <c r="D458" s="434"/>
      <c r="E458" s="442"/>
      <c r="F458" s="434"/>
      <c r="G458" s="434"/>
    </row>
    <row r="459" spans="3:7" ht="15">
      <c r="C459" s="434"/>
      <c r="D459" s="434"/>
      <c r="E459" s="442"/>
      <c r="F459" s="434"/>
      <c r="G459" s="434"/>
    </row>
    <row r="460" spans="3:7" ht="15">
      <c r="C460" s="434"/>
      <c r="D460" s="434"/>
      <c r="E460" s="442"/>
      <c r="F460" s="434"/>
      <c r="G460" s="434"/>
    </row>
    <row r="461" spans="3:7" ht="15">
      <c r="C461" s="434"/>
      <c r="D461" s="434"/>
      <c r="E461" s="442"/>
      <c r="F461" s="434"/>
      <c r="G461" s="434"/>
    </row>
    <row r="462" spans="3:7" ht="15">
      <c r="C462" s="434"/>
      <c r="D462" s="434"/>
      <c r="E462" s="442"/>
      <c r="F462" s="434"/>
      <c r="G462" s="434"/>
    </row>
    <row r="463" spans="3:7" ht="15">
      <c r="C463" s="434"/>
      <c r="D463" s="434"/>
      <c r="E463" s="442"/>
      <c r="F463" s="434"/>
      <c r="G463" s="434"/>
    </row>
    <row r="464" spans="3:7" ht="15">
      <c r="C464" s="434"/>
      <c r="D464" s="434"/>
      <c r="E464" s="442"/>
      <c r="F464" s="434"/>
      <c r="G464" s="434"/>
    </row>
    <row r="465" spans="3:7" ht="15">
      <c r="C465" s="434"/>
      <c r="D465" s="434"/>
      <c r="E465" s="442"/>
      <c r="F465" s="434"/>
      <c r="G465" s="434"/>
    </row>
    <row r="466" spans="3:7" ht="15">
      <c r="C466" s="434"/>
      <c r="D466" s="434"/>
      <c r="E466" s="442"/>
      <c r="F466" s="434"/>
      <c r="G466" s="434"/>
    </row>
    <row r="467" spans="3:7" ht="15">
      <c r="C467" s="434"/>
      <c r="D467" s="434"/>
      <c r="E467" s="442"/>
      <c r="F467" s="434"/>
      <c r="G467" s="434"/>
    </row>
    <row r="468" spans="3:7" ht="15">
      <c r="C468" s="434"/>
      <c r="D468" s="434"/>
      <c r="E468" s="442"/>
      <c r="F468" s="434"/>
      <c r="G468" s="434"/>
    </row>
    <row r="469" spans="3:7" ht="15">
      <c r="C469" s="434"/>
      <c r="D469" s="434"/>
      <c r="E469" s="442"/>
      <c r="F469" s="434"/>
      <c r="G469" s="434"/>
    </row>
    <row r="470" spans="3:7" ht="15">
      <c r="C470" s="434"/>
      <c r="D470" s="434"/>
      <c r="E470" s="442"/>
      <c r="F470" s="434"/>
      <c r="G470" s="434"/>
    </row>
    <row r="471" spans="3:7" ht="15">
      <c r="C471" s="434"/>
      <c r="D471" s="434"/>
      <c r="E471" s="442"/>
      <c r="F471" s="434"/>
      <c r="G471" s="434"/>
    </row>
    <row r="472" spans="3:7" ht="15">
      <c r="C472" s="434"/>
      <c r="D472" s="434"/>
      <c r="E472" s="442"/>
      <c r="F472" s="434"/>
      <c r="G472" s="434"/>
    </row>
    <row r="473" spans="3:7" ht="15">
      <c r="C473" s="434"/>
      <c r="D473" s="434"/>
      <c r="E473" s="442"/>
      <c r="F473" s="434"/>
      <c r="G473" s="434"/>
    </row>
    <row r="474" spans="3:7" ht="15">
      <c r="C474" s="434"/>
      <c r="D474" s="434"/>
      <c r="E474" s="442"/>
      <c r="F474" s="434"/>
      <c r="G474" s="434"/>
    </row>
    <row r="475" spans="3:7" ht="15">
      <c r="C475" s="434"/>
      <c r="D475" s="434"/>
      <c r="E475" s="442"/>
      <c r="F475" s="434"/>
      <c r="G475" s="434"/>
    </row>
    <row r="476" spans="3:7" ht="15">
      <c r="C476" s="434"/>
      <c r="D476" s="434"/>
      <c r="E476" s="442"/>
      <c r="F476" s="434"/>
      <c r="G476" s="434"/>
    </row>
    <row r="477" spans="3:7" ht="15">
      <c r="C477" s="434"/>
      <c r="D477" s="434"/>
      <c r="E477" s="442"/>
      <c r="F477" s="434"/>
      <c r="G477" s="434"/>
    </row>
    <row r="478" spans="3:7" ht="15">
      <c r="C478" s="434"/>
      <c r="D478" s="434"/>
      <c r="E478" s="442"/>
      <c r="F478" s="434"/>
      <c r="G478" s="434"/>
    </row>
    <row r="479" spans="3:7" ht="15">
      <c r="C479" s="434"/>
      <c r="D479" s="434"/>
      <c r="E479" s="442"/>
      <c r="F479" s="434"/>
      <c r="G479" s="434"/>
    </row>
    <row r="480" spans="3:7" ht="15">
      <c r="C480" s="434"/>
      <c r="D480" s="434"/>
      <c r="E480" s="442"/>
      <c r="F480" s="434"/>
      <c r="G480" s="434"/>
    </row>
    <row r="481" spans="3:7" ht="15">
      <c r="C481" s="434"/>
      <c r="D481" s="434"/>
      <c r="E481" s="442"/>
      <c r="F481" s="434"/>
      <c r="G481" s="434"/>
    </row>
    <row r="482" spans="3:7" ht="15">
      <c r="C482" s="434"/>
      <c r="D482" s="434"/>
      <c r="E482" s="442"/>
      <c r="F482" s="434"/>
      <c r="G482" s="434"/>
    </row>
    <row r="483" spans="3:7" ht="15">
      <c r="C483" s="434"/>
      <c r="D483" s="434"/>
      <c r="E483" s="442"/>
      <c r="F483" s="434"/>
      <c r="G483" s="434"/>
    </row>
    <row r="484" spans="3:7" ht="15">
      <c r="C484" s="434"/>
      <c r="D484" s="434"/>
      <c r="E484" s="442"/>
      <c r="F484" s="434"/>
      <c r="G484" s="434"/>
    </row>
    <row r="485" spans="3:7" ht="15">
      <c r="C485" s="434"/>
      <c r="D485" s="434"/>
      <c r="E485" s="442"/>
      <c r="F485" s="434"/>
      <c r="G485" s="434"/>
    </row>
    <row r="486" spans="3:7" ht="15">
      <c r="C486" s="434"/>
      <c r="D486" s="434"/>
      <c r="E486" s="442"/>
      <c r="F486" s="434"/>
      <c r="G486" s="434"/>
    </row>
    <row r="487" spans="3:7" ht="15">
      <c r="C487" s="434"/>
      <c r="D487" s="434"/>
      <c r="E487" s="442"/>
      <c r="F487" s="434"/>
      <c r="G487" s="434"/>
    </row>
    <row r="488" spans="3:7" ht="15">
      <c r="C488" s="434"/>
      <c r="D488" s="434"/>
      <c r="E488" s="442"/>
      <c r="F488" s="434"/>
      <c r="G488" s="434"/>
    </row>
    <row r="489" spans="3:7" ht="15">
      <c r="C489" s="434"/>
      <c r="D489" s="434"/>
      <c r="E489" s="442"/>
      <c r="F489" s="434"/>
      <c r="G489" s="434"/>
    </row>
    <row r="490" spans="3:7" ht="15">
      <c r="C490" s="434"/>
      <c r="D490" s="434"/>
      <c r="E490" s="442"/>
      <c r="F490" s="434"/>
      <c r="G490" s="434"/>
    </row>
    <row r="491" spans="3:7" ht="15">
      <c r="C491" s="434"/>
      <c r="D491" s="434"/>
      <c r="E491" s="442"/>
      <c r="F491" s="434"/>
      <c r="G491" s="434"/>
    </row>
    <row r="492" spans="3:7" ht="15">
      <c r="C492" s="434"/>
      <c r="D492" s="434"/>
      <c r="E492" s="442"/>
      <c r="F492" s="434"/>
      <c r="G492" s="434"/>
    </row>
    <row r="493" spans="3:7" ht="15">
      <c r="C493" s="434"/>
      <c r="D493" s="434"/>
      <c r="E493" s="442"/>
      <c r="F493" s="434"/>
      <c r="G493" s="434"/>
    </row>
    <row r="494" spans="3:7" ht="15">
      <c r="C494" s="434"/>
      <c r="D494" s="434"/>
      <c r="E494" s="442"/>
      <c r="F494" s="434"/>
      <c r="G494" s="434"/>
    </row>
    <row r="495" spans="3:7" ht="15">
      <c r="C495" s="434"/>
      <c r="D495" s="434"/>
      <c r="E495" s="442"/>
      <c r="F495" s="434"/>
      <c r="G495" s="434"/>
    </row>
    <row r="496" spans="3:7" ht="15">
      <c r="C496" s="434"/>
      <c r="D496" s="434"/>
      <c r="E496" s="442"/>
      <c r="F496" s="434"/>
      <c r="G496" s="434"/>
    </row>
    <row r="497" spans="3:7" ht="15">
      <c r="C497" s="434"/>
      <c r="D497" s="434"/>
      <c r="E497" s="442"/>
      <c r="F497" s="434"/>
      <c r="G497" s="434"/>
    </row>
    <row r="498" spans="3:7" ht="15">
      <c r="C498" s="434"/>
      <c r="D498" s="434"/>
      <c r="E498" s="442"/>
      <c r="F498" s="434"/>
      <c r="G498" s="434"/>
    </row>
    <row r="499" spans="3:7" ht="15">
      <c r="C499" s="434"/>
      <c r="D499" s="434"/>
      <c r="E499" s="442"/>
      <c r="F499" s="434"/>
      <c r="G499" s="434"/>
    </row>
    <row r="500" spans="3:7" ht="15">
      <c r="C500" s="434"/>
      <c r="D500" s="434"/>
      <c r="E500" s="442"/>
      <c r="F500" s="434"/>
      <c r="G500" s="434"/>
    </row>
    <row r="501" spans="3:7" ht="15">
      <c r="C501" s="434"/>
      <c r="D501" s="434"/>
      <c r="E501" s="442"/>
      <c r="F501" s="434"/>
      <c r="G501" s="434"/>
    </row>
    <row r="502" spans="3:7" ht="15">
      <c r="C502" s="434"/>
      <c r="D502" s="434"/>
      <c r="E502" s="442"/>
      <c r="F502" s="434"/>
      <c r="G502" s="434"/>
    </row>
    <row r="503" spans="3:7" ht="15">
      <c r="C503" s="434"/>
      <c r="D503" s="434"/>
      <c r="E503" s="442"/>
      <c r="F503" s="434"/>
      <c r="G503" s="434"/>
    </row>
    <row r="504" spans="3:7" ht="15">
      <c r="C504" s="434"/>
      <c r="D504" s="434"/>
      <c r="E504" s="442"/>
      <c r="F504" s="434"/>
      <c r="G504" s="434"/>
    </row>
    <row r="505" spans="3:7" ht="15">
      <c r="C505" s="434"/>
      <c r="D505" s="434"/>
      <c r="E505" s="442"/>
      <c r="F505" s="434"/>
      <c r="G505" s="434"/>
    </row>
    <row r="506" spans="3:7" ht="15">
      <c r="C506" s="434"/>
      <c r="D506" s="434"/>
      <c r="E506" s="442"/>
      <c r="F506" s="434"/>
      <c r="G506" s="434"/>
    </row>
    <row r="507" spans="3:7" ht="15">
      <c r="C507" s="434"/>
      <c r="D507" s="434"/>
      <c r="E507" s="442"/>
      <c r="F507" s="434"/>
      <c r="G507" s="434"/>
    </row>
    <row r="508" spans="3:7" ht="15">
      <c r="C508" s="434"/>
      <c r="D508" s="434"/>
      <c r="E508" s="442"/>
      <c r="F508" s="434"/>
      <c r="G508" s="434"/>
    </row>
    <row r="509" spans="3:7" ht="15">
      <c r="C509" s="434"/>
      <c r="D509" s="434"/>
      <c r="E509" s="442"/>
      <c r="F509" s="434"/>
      <c r="G509" s="434"/>
    </row>
    <row r="510" spans="3:7" ht="15">
      <c r="C510" s="434"/>
      <c r="D510" s="434"/>
      <c r="E510" s="442"/>
      <c r="F510" s="434"/>
      <c r="G510" s="434"/>
    </row>
    <row r="511" spans="3:7" ht="15">
      <c r="C511" s="434"/>
      <c r="D511" s="434"/>
      <c r="E511" s="442"/>
      <c r="F511" s="434"/>
      <c r="G511" s="434"/>
    </row>
    <row r="512" spans="3:7" ht="15">
      <c r="C512" s="434"/>
      <c r="D512" s="434"/>
      <c r="E512" s="442"/>
      <c r="F512" s="434"/>
      <c r="G512" s="434"/>
    </row>
    <row r="513" spans="3:7" ht="15">
      <c r="C513" s="434"/>
      <c r="D513" s="434"/>
      <c r="E513" s="442"/>
      <c r="F513" s="434"/>
      <c r="G513" s="434"/>
    </row>
    <row r="514" spans="3:7" ht="15">
      <c r="C514" s="434"/>
      <c r="D514" s="434"/>
      <c r="E514" s="442"/>
      <c r="F514" s="434"/>
      <c r="G514" s="434"/>
    </row>
    <row r="515" spans="3:7" ht="15">
      <c r="C515" s="434"/>
      <c r="D515" s="434"/>
      <c r="E515" s="442"/>
      <c r="F515" s="434"/>
      <c r="G515" s="434"/>
    </row>
    <row r="516" spans="3:7" ht="15">
      <c r="C516" s="434"/>
      <c r="D516" s="434"/>
      <c r="E516" s="442"/>
      <c r="F516" s="434"/>
      <c r="G516" s="434"/>
    </row>
    <row r="517" spans="3:7" ht="15">
      <c r="C517" s="434"/>
      <c r="D517" s="434"/>
      <c r="E517" s="442"/>
      <c r="F517" s="434"/>
      <c r="G517" s="434"/>
    </row>
    <row r="518" spans="3:7" ht="15">
      <c r="C518" s="434"/>
      <c r="D518" s="434"/>
      <c r="E518" s="442"/>
      <c r="F518" s="434"/>
      <c r="G518" s="434"/>
    </row>
    <row r="519" spans="3:7" ht="15">
      <c r="C519" s="434"/>
      <c r="D519" s="434"/>
      <c r="E519" s="442"/>
      <c r="F519" s="434"/>
      <c r="G519" s="434"/>
    </row>
    <row r="520" spans="3:7" ht="15">
      <c r="C520" s="434"/>
      <c r="D520" s="434"/>
      <c r="E520" s="442"/>
      <c r="F520" s="434"/>
      <c r="G520" s="434"/>
    </row>
    <row r="521" spans="3:7" ht="15">
      <c r="C521" s="434"/>
      <c r="D521" s="434"/>
      <c r="E521" s="442"/>
      <c r="F521" s="434"/>
      <c r="G521" s="434"/>
    </row>
    <row r="522" spans="3:7" ht="15">
      <c r="C522" s="434"/>
      <c r="D522" s="434"/>
      <c r="E522" s="442"/>
      <c r="F522" s="434"/>
      <c r="G522" s="434"/>
    </row>
    <row r="523" spans="3:7" ht="15">
      <c r="C523" s="434"/>
      <c r="D523" s="434"/>
      <c r="E523" s="442"/>
      <c r="F523" s="434"/>
      <c r="G523" s="434"/>
    </row>
    <row r="524" spans="3:7" ht="15">
      <c r="C524" s="434"/>
      <c r="D524" s="434"/>
      <c r="E524" s="442"/>
      <c r="F524" s="434"/>
      <c r="G524" s="434"/>
    </row>
    <row r="525" spans="3:7" ht="15">
      <c r="C525" s="434"/>
      <c r="D525" s="434"/>
      <c r="E525" s="442"/>
      <c r="F525" s="434"/>
      <c r="G525" s="434"/>
    </row>
    <row r="526" spans="3:7" ht="15">
      <c r="C526" s="434"/>
      <c r="D526" s="434"/>
      <c r="E526" s="442"/>
      <c r="F526" s="434"/>
      <c r="G526" s="434"/>
    </row>
    <row r="527" spans="3:7" ht="15">
      <c r="C527" s="434"/>
      <c r="D527" s="434"/>
      <c r="E527" s="442"/>
      <c r="F527" s="434"/>
      <c r="G527" s="434"/>
    </row>
    <row r="528" spans="3:7" ht="15">
      <c r="C528" s="434"/>
      <c r="D528" s="434"/>
      <c r="E528" s="442"/>
      <c r="F528" s="434"/>
      <c r="G528" s="434"/>
    </row>
    <row r="529" spans="3:7" ht="15">
      <c r="C529" s="434"/>
      <c r="D529" s="434"/>
      <c r="E529" s="442"/>
      <c r="F529" s="434"/>
      <c r="G529" s="434"/>
    </row>
    <row r="530" spans="3:7" ht="15">
      <c r="C530" s="434"/>
      <c r="D530" s="434"/>
      <c r="E530" s="442"/>
      <c r="F530" s="434"/>
      <c r="G530" s="434"/>
    </row>
    <row r="531" spans="3:7" ht="15">
      <c r="C531" s="434"/>
      <c r="D531" s="434"/>
      <c r="E531" s="442"/>
      <c r="F531" s="434"/>
      <c r="G531" s="434"/>
    </row>
    <row r="532" spans="3:7" ht="15">
      <c r="C532" s="434"/>
      <c r="D532" s="434"/>
      <c r="E532" s="442"/>
      <c r="F532" s="434"/>
      <c r="G532" s="434"/>
    </row>
    <row r="533" spans="3:7" ht="15">
      <c r="C533" s="434"/>
      <c r="D533" s="434"/>
      <c r="E533" s="442"/>
      <c r="F533" s="434"/>
      <c r="G533" s="434"/>
    </row>
    <row r="534" spans="3:7" ht="15">
      <c r="C534" s="434"/>
      <c r="D534" s="434"/>
      <c r="E534" s="442"/>
      <c r="F534" s="434"/>
      <c r="G534" s="434"/>
    </row>
    <row r="535" spans="3:7" ht="15">
      <c r="C535" s="434"/>
      <c r="D535" s="434"/>
      <c r="E535" s="442"/>
      <c r="F535" s="434"/>
      <c r="G535" s="434"/>
    </row>
    <row r="536" spans="3:7" ht="15">
      <c r="C536" s="434"/>
      <c r="D536" s="434"/>
      <c r="E536" s="442"/>
      <c r="F536" s="434"/>
      <c r="G536" s="434"/>
    </row>
    <row r="537" spans="3:7" ht="15">
      <c r="C537" s="434"/>
      <c r="D537" s="434"/>
      <c r="E537" s="442"/>
      <c r="F537" s="434"/>
      <c r="G537" s="434"/>
    </row>
    <row r="538" spans="3:7" ht="15">
      <c r="C538" s="434"/>
      <c r="D538" s="434"/>
      <c r="E538" s="442"/>
      <c r="F538" s="434"/>
      <c r="G538" s="434"/>
    </row>
    <row r="539" spans="3:7" ht="15">
      <c r="C539" s="434"/>
      <c r="D539" s="434"/>
      <c r="E539" s="442"/>
      <c r="F539" s="434"/>
      <c r="G539" s="434"/>
    </row>
    <row r="540" spans="3:7" ht="15">
      <c r="C540" s="434"/>
      <c r="D540" s="434"/>
      <c r="E540" s="442"/>
      <c r="F540" s="434"/>
      <c r="G540" s="434"/>
    </row>
    <row r="541" spans="3:7" ht="15">
      <c r="C541" s="434"/>
      <c r="D541" s="434"/>
      <c r="E541" s="442"/>
      <c r="F541" s="434"/>
      <c r="G541" s="434"/>
    </row>
    <row r="542" spans="3:7" ht="15">
      <c r="C542" s="434"/>
      <c r="D542" s="434"/>
      <c r="E542" s="442"/>
      <c r="F542" s="434"/>
      <c r="G542" s="434"/>
    </row>
    <row r="543" spans="3:7" ht="15">
      <c r="C543" s="434"/>
      <c r="D543" s="434"/>
      <c r="E543" s="442"/>
      <c r="F543" s="434"/>
      <c r="G543" s="434"/>
    </row>
    <row r="544" spans="3:7" ht="15">
      <c r="C544" s="434"/>
      <c r="D544" s="434"/>
      <c r="E544" s="442"/>
      <c r="F544" s="434"/>
      <c r="G544" s="434"/>
    </row>
    <row r="545" spans="3:7" ht="15">
      <c r="C545" s="434"/>
      <c r="D545" s="434"/>
      <c r="E545" s="442"/>
      <c r="F545" s="434"/>
      <c r="G545" s="434"/>
    </row>
    <row r="546" spans="3:7" ht="15">
      <c r="C546" s="434"/>
      <c r="D546" s="434"/>
      <c r="E546" s="442"/>
      <c r="F546" s="434"/>
      <c r="G546" s="434"/>
    </row>
    <row r="547" spans="3:7" ht="15">
      <c r="C547" s="434"/>
      <c r="D547" s="434"/>
      <c r="E547" s="442"/>
      <c r="F547" s="434"/>
      <c r="G547" s="434"/>
    </row>
    <row r="548" spans="3:7" ht="15">
      <c r="C548" s="434"/>
      <c r="D548" s="434"/>
      <c r="E548" s="442"/>
      <c r="F548" s="434"/>
      <c r="G548" s="434"/>
    </row>
    <row r="549" spans="3:7" ht="15">
      <c r="C549" s="434"/>
      <c r="D549" s="434"/>
      <c r="E549" s="442"/>
      <c r="F549" s="434"/>
      <c r="G549" s="434"/>
    </row>
    <row r="550" spans="3:7" ht="15">
      <c r="C550" s="434"/>
      <c r="D550" s="434"/>
      <c r="E550" s="442"/>
      <c r="F550" s="434"/>
      <c r="G550" s="434"/>
    </row>
    <row r="551" spans="3:7" ht="15">
      <c r="C551" s="434"/>
      <c r="D551" s="434"/>
      <c r="E551" s="442"/>
      <c r="F551" s="434"/>
      <c r="G551" s="434"/>
    </row>
    <row r="552" spans="3:7" ht="15">
      <c r="C552" s="434"/>
      <c r="D552" s="434"/>
      <c r="E552" s="442"/>
      <c r="F552" s="434"/>
      <c r="G552" s="434"/>
    </row>
    <row r="553" spans="3:7" ht="15">
      <c r="C553" s="434"/>
      <c r="D553" s="434"/>
      <c r="E553" s="442"/>
      <c r="F553" s="434"/>
      <c r="G553" s="434"/>
    </row>
    <row r="554" spans="3:7" ht="15">
      <c r="C554" s="434"/>
      <c r="D554" s="434"/>
      <c r="E554" s="442"/>
      <c r="F554" s="434"/>
      <c r="G554" s="434"/>
    </row>
    <row r="555" spans="3:7" ht="15">
      <c r="C555" s="434"/>
      <c r="D555" s="434"/>
      <c r="E555" s="442"/>
      <c r="F555" s="434"/>
      <c r="G555" s="434"/>
    </row>
    <row r="556" spans="3:7" ht="15">
      <c r="C556" s="434"/>
      <c r="D556" s="434"/>
      <c r="E556" s="442"/>
      <c r="F556" s="434"/>
      <c r="G556" s="434"/>
    </row>
    <row r="557" spans="3:7" ht="15">
      <c r="C557" s="434"/>
      <c r="D557" s="434"/>
      <c r="E557" s="442"/>
      <c r="F557" s="434"/>
      <c r="G557" s="434"/>
    </row>
    <row r="558" spans="3:7" ht="15">
      <c r="C558" s="434"/>
      <c r="D558" s="434"/>
      <c r="E558" s="442"/>
      <c r="F558" s="434"/>
      <c r="G558" s="434"/>
    </row>
    <row r="559" spans="3:7" ht="15">
      <c r="C559" s="434"/>
      <c r="D559" s="434"/>
      <c r="E559" s="442"/>
      <c r="F559" s="434"/>
      <c r="G559" s="434"/>
    </row>
    <row r="560" spans="3:7" ht="15">
      <c r="C560" s="434"/>
      <c r="D560" s="434"/>
      <c r="E560" s="442"/>
      <c r="F560" s="434"/>
      <c r="G560" s="434"/>
    </row>
    <row r="561" spans="3:7" ht="15">
      <c r="C561" s="434"/>
      <c r="D561" s="434"/>
      <c r="E561" s="442"/>
      <c r="F561" s="434"/>
      <c r="G561" s="434"/>
    </row>
    <row r="562" spans="3:7" ht="15">
      <c r="C562" s="434"/>
      <c r="D562" s="434"/>
      <c r="E562" s="442"/>
      <c r="F562" s="434"/>
      <c r="G562" s="434"/>
    </row>
    <row r="563" spans="3:7" ht="15">
      <c r="C563" s="434"/>
      <c r="D563" s="434"/>
      <c r="E563" s="442"/>
      <c r="F563" s="434"/>
      <c r="G563" s="434"/>
    </row>
    <row r="564" spans="3:7" ht="15">
      <c r="C564" s="434"/>
      <c r="D564" s="434"/>
      <c r="E564" s="442"/>
      <c r="F564" s="434"/>
      <c r="G564" s="434"/>
    </row>
    <row r="565" spans="3:7" ht="15">
      <c r="C565" s="434"/>
      <c r="D565" s="434"/>
      <c r="E565" s="442"/>
      <c r="F565" s="434"/>
      <c r="G565" s="434"/>
    </row>
    <row r="566" spans="3:7" ht="15">
      <c r="C566" s="434"/>
      <c r="D566" s="434"/>
      <c r="E566" s="442"/>
      <c r="F566" s="434"/>
      <c r="G566" s="434"/>
    </row>
    <row r="567" spans="3:7" ht="15">
      <c r="C567" s="434"/>
      <c r="D567" s="434"/>
      <c r="E567" s="442"/>
      <c r="F567" s="434"/>
      <c r="G567" s="434"/>
    </row>
    <row r="568" spans="3:7" ht="15">
      <c r="C568" s="434"/>
      <c r="D568" s="434"/>
      <c r="E568" s="442"/>
      <c r="F568" s="434"/>
      <c r="G568" s="434"/>
    </row>
    <row r="569" spans="3:7" ht="15">
      <c r="C569" s="434"/>
      <c r="D569" s="434"/>
      <c r="E569" s="442"/>
      <c r="F569" s="434"/>
      <c r="G569" s="434"/>
    </row>
    <row r="570" spans="3:7" ht="15">
      <c r="C570" s="434"/>
      <c r="D570" s="434"/>
      <c r="E570" s="442"/>
      <c r="F570" s="434"/>
      <c r="G570" s="434"/>
    </row>
    <row r="571" spans="3:7" ht="15">
      <c r="C571" s="434"/>
      <c r="D571" s="434"/>
      <c r="E571" s="442"/>
      <c r="F571" s="434"/>
      <c r="G571" s="434"/>
    </row>
    <row r="572" spans="3:7" ht="15">
      <c r="C572" s="434"/>
      <c r="D572" s="434"/>
      <c r="E572" s="442"/>
      <c r="F572" s="434"/>
      <c r="G572" s="434"/>
    </row>
    <row r="573" spans="3:7" ht="15">
      <c r="C573" s="434"/>
      <c r="D573" s="434"/>
      <c r="E573" s="442"/>
      <c r="F573" s="434"/>
      <c r="G573" s="434"/>
    </row>
    <row r="574" spans="3:7" ht="15">
      <c r="C574" s="434"/>
      <c r="D574" s="434"/>
      <c r="E574" s="442"/>
      <c r="F574" s="434"/>
      <c r="G574" s="434"/>
    </row>
    <row r="575" spans="3:7" ht="15">
      <c r="C575" s="434"/>
      <c r="D575" s="434"/>
      <c r="E575" s="442"/>
      <c r="F575" s="434"/>
      <c r="G575" s="434"/>
    </row>
    <row r="576" spans="3:7" ht="15">
      <c r="C576" s="434"/>
      <c r="D576" s="434"/>
      <c r="E576" s="442"/>
      <c r="F576" s="434"/>
      <c r="G576" s="434"/>
    </row>
    <row r="577" spans="3:7" ht="15">
      <c r="C577" s="434"/>
      <c r="D577" s="434"/>
      <c r="E577" s="442"/>
      <c r="F577" s="434"/>
      <c r="G577" s="434"/>
    </row>
    <row r="578" spans="3:7" ht="15">
      <c r="C578" s="434"/>
      <c r="D578" s="434"/>
      <c r="E578" s="442"/>
      <c r="F578" s="434"/>
      <c r="G578" s="434"/>
    </row>
    <row r="579" spans="3:7" ht="15">
      <c r="C579" s="434"/>
      <c r="D579" s="434"/>
      <c r="E579" s="442"/>
      <c r="F579" s="434"/>
      <c r="G579" s="434"/>
    </row>
    <row r="580" spans="3:7" ht="15">
      <c r="C580" s="434"/>
      <c r="D580" s="434"/>
      <c r="E580" s="442"/>
      <c r="F580" s="434"/>
      <c r="G580" s="434"/>
    </row>
    <row r="581" spans="3:7" ht="15">
      <c r="C581" s="434"/>
      <c r="D581" s="434"/>
      <c r="E581" s="442"/>
      <c r="F581" s="434"/>
      <c r="G581" s="434"/>
    </row>
    <row r="582" spans="3:7" ht="15">
      <c r="C582" s="434"/>
      <c r="D582" s="434"/>
      <c r="E582" s="442"/>
      <c r="F582" s="434"/>
      <c r="G582" s="434"/>
    </row>
    <row r="583" spans="3:7" ht="15">
      <c r="C583" s="434"/>
      <c r="D583" s="434"/>
      <c r="E583" s="442"/>
      <c r="F583" s="434"/>
      <c r="G583" s="434"/>
    </row>
    <row r="584" spans="3:7" ht="15">
      <c r="C584" s="434"/>
      <c r="D584" s="434"/>
      <c r="E584" s="442"/>
      <c r="F584" s="434"/>
      <c r="G584" s="434"/>
    </row>
    <row r="585" spans="3:7" ht="15">
      <c r="C585" s="434"/>
      <c r="D585" s="434"/>
      <c r="E585" s="442"/>
      <c r="F585" s="434"/>
      <c r="G585" s="434"/>
    </row>
    <row r="586" spans="3:7" ht="15">
      <c r="C586" s="434"/>
      <c r="D586" s="434"/>
      <c r="E586" s="442"/>
      <c r="F586" s="434"/>
      <c r="G586" s="434"/>
    </row>
    <row r="587" spans="3:7" ht="15">
      <c r="C587" s="434"/>
      <c r="D587" s="434"/>
      <c r="E587" s="442"/>
      <c r="F587" s="434"/>
      <c r="G587" s="434"/>
    </row>
    <row r="588" spans="3:7" ht="15">
      <c r="C588" s="434"/>
      <c r="D588" s="434"/>
      <c r="E588" s="442"/>
      <c r="F588" s="434"/>
      <c r="G588" s="434"/>
    </row>
    <row r="589" spans="3:7" ht="15">
      <c r="C589" s="434"/>
      <c r="D589" s="434"/>
      <c r="E589" s="442"/>
      <c r="F589" s="434"/>
      <c r="G589" s="434"/>
    </row>
    <row r="590" spans="3:7" ht="15">
      <c r="C590" s="434"/>
      <c r="D590" s="434"/>
      <c r="E590" s="442"/>
      <c r="F590" s="434"/>
      <c r="G590" s="434"/>
    </row>
    <row r="591" spans="3:7" ht="15">
      <c r="C591" s="434"/>
      <c r="D591" s="434"/>
      <c r="E591" s="442"/>
      <c r="F591" s="434"/>
      <c r="G591" s="434"/>
    </row>
    <row r="592" spans="3:7" ht="15">
      <c r="C592" s="434"/>
      <c r="D592" s="434"/>
      <c r="E592" s="442"/>
      <c r="F592" s="434"/>
      <c r="G592" s="434"/>
    </row>
    <row r="593" spans="3:7" ht="15">
      <c r="C593" s="434"/>
      <c r="D593" s="434"/>
      <c r="E593" s="442"/>
      <c r="F593" s="434"/>
      <c r="G593" s="434"/>
    </row>
    <row r="594" spans="3:7" ht="15">
      <c r="C594" s="434"/>
      <c r="D594" s="434"/>
      <c r="E594" s="442"/>
      <c r="F594" s="434"/>
      <c r="G594" s="434"/>
    </row>
    <row r="595" spans="3:7" ht="15">
      <c r="C595" s="434"/>
      <c r="D595" s="434"/>
      <c r="E595" s="442"/>
      <c r="F595" s="434"/>
      <c r="G595" s="434"/>
    </row>
    <row r="596" spans="3:7" ht="15">
      <c r="C596" s="434"/>
      <c r="D596" s="434"/>
      <c r="E596" s="442"/>
      <c r="F596" s="434"/>
      <c r="G596" s="434"/>
    </row>
    <row r="597" spans="3:7" ht="15">
      <c r="C597" s="434"/>
      <c r="D597" s="434"/>
      <c r="E597" s="442"/>
      <c r="F597" s="434"/>
      <c r="G597" s="434"/>
    </row>
    <row r="598" spans="3:7" ht="15">
      <c r="C598" s="434"/>
      <c r="D598" s="434"/>
      <c r="E598" s="442"/>
      <c r="F598" s="434"/>
      <c r="G598" s="434"/>
    </row>
    <row r="599" spans="3:7" ht="15">
      <c r="C599" s="434"/>
      <c r="D599" s="434"/>
      <c r="E599" s="442"/>
      <c r="F599" s="434"/>
      <c r="G599" s="434"/>
    </row>
    <row r="600" spans="3:7" ht="15">
      <c r="C600" s="434"/>
      <c r="D600" s="434"/>
      <c r="E600" s="442"/>
      <c r="F600" s="434"/>
      <c r="G600" s="434"/>
    </row>
  </sheetData>
  <sheetProtection algorithmName="SHA-512" hashValue="bxi3uB1+jdALOjtKaBXDyLlzqSG6vlMR28i644cvFAMHW16P0gBkJjDqlNxEC64Ev4J6oSVdWrPE/ScLXPVudw==" saltValue="4lIODe/Onpf0ZfvLaZrA3Q==" spinCount="100000" sheet="1" objects="1" scenarios="1"/>
  <mergeCells count="10">
    <mergeCell ref="C45:E45"/>
    <mergeCell ref="I45:K45"/>
    <mergeCell ref="I46:K46"/>
    <mergeCell ref="I47:K47"/>
    <mergeCell ref="C35:E43"/>
    <mergeCell ref="F39:H39"/>
    <mergeCell ref="F40:H40"/>
    <mergeCell ref="F41:H41"/>
    <mergeCell ref="C44:E44"/>
    <mergeCell ref="I44:K44"/>
  </mergeCells>
  <conditionalFormatting sqref="L4:L34">
    <cfRule type="cellIs" priority="186" dxfId="178" operator="greaterThan">
      <formula>0</formula>
    </cfRule>
  </conditionalFormatting>
  <conditionalFormatting sqref="L35">
    <cfRule type="cellIs" priority="271" dxfId="85" operator="greaterThan">
      <formula>0</formula>
    </cfRule>
  </conditionalFormatting>
  <conditionalFormatting sqref="N4:N34">
    <cfRule type="cellIs" priority="217" dxfId="89" operator="greaterThan">
      <formula>$N$39</formula>
    </cfRule>
  </conditionalFormatting>
  <conditionalFormatting sqref="N36">
    <cfRule type="cellIs" priority="211" dxfId="87" operator="greaterThan">
      <formula>$N$41</formula>
    </cfRule>
    <cfRule type="cellIs" priority="197" dxfId="86" operator="equal">
      <formula>$N$41+AVERAGE($N$4:$N$34)</formula>
    </cfRule>
  </conditionalFormatting>
  <conditionalFormatting sqref="N37">
    <cfRule type="cellIs" priority="228" dxfId="85" operator="greaterThan">
      <formula>$N$39</formula>
    </cfRule>
    <cfRule type="cellIs" priority="227" dxfId="86" operator="equal">
      <formula>$N$39+MAX($N$4:$N$34)</formula>
    </cfRule>
  </conditionalFormatting>
  <conditionalFormatting sqref="O4:O34">
    <cfRule type="cellIs" priority="182" dxfId="89" operator="between">
      <formula>$O$39</formula>
      <formula>99999</formula>
    </cfRule>
  </conditionalFormatting>
  <conditionalFormatting sqref="O36">
    <cfRule type="cellIs" priority="210" dxfId="86" operator="equal">
      <formula>$O$41+AVERAGE($O$4:$O$34)</formula>
    </cfRule>
    <cfRule type="cellIs" priority="269" dxfId="87" operator="greaterThan">
      <formula>$O$41</formula>
    </cfRule>
  </conditionalFormatting>
  <conditionalFormatting sqref="O37">
    <cfRule type="cellIs" priority="256" dxfId="85" operator="greaterThan">
      <formula>$O$39</formula>
    </cfRule>
    <cfRule type="cellIs" priority="255" dxfId="86" operator="equal">
      <formula>$O$39+MAX($O$4:$O$34)</formula>
    </cfRule>
  </conditionalFormatting>
  <conditionalFormatting sqref="P4:P34">
    <cfRule type="cellIs" priority="281" dxfId="89" operator="lessThan">
      <formula>$P$40</formula>
    </cfRule>
  </conditionalFormatting>
  <conditionalFormatting sqref="P36">
    <cfRule type="cellIs" priority="161" dxfId="87" operator="lessThan">
      <formula>$P$41</formula>
    </cfRule>
    <cfRule type="cellIs" priority="160" dxfId="86" operator="equal">
      <formula>$P$41+AVERAGE($P$4:$P$34)</formula>
    </cfRule>
  </conditionalFormatting>
  <conditionalFormatting sqref="P37">
    <cfRule type="cellIs" priority="249" dxfId="86" operator="equal">
      <formula>$P$39+MAX($P$4:$P$34)</formula>
    </cfRule>
    <cfRule type="cellIs" priority="250" dxfId="85" operator="greaterThan">
      <formula>$P$39</formula>
    </cfRule>
  </conditionalFormatting>
  <conditionalFormatting sqref="P38">
    <cfRule type="cellIs" priority="174" dxfId="86" operator="equal">
      <formula>$P$40+MIN($P$4:$P$34)</formula>
    </cfRule>
    <cfRule type="cellIs" priority="270" dxfId="85" operator="lessThan">
      <formula>$P$40</formula>
    </cfRule>
  </conditionalFormatting>
  <conditionalFormatting sqref="Q4:Q34">
    <cfRule type="cellIs" priority="42" dxfId="107" operator="greaterThan">
      <formula>$Q$41</formula>
    </cfRule>
  </conditionalFormatting>
  <conditionalFormatting sqref="R4:R34">
    <cfRule type="cellIs" priority="41" dxfId="107" operator="greaterThan">
      <formula>$R$41</formula>
    </cfRule>
  </conditionalFormatting>
  <conditionalFormatting sqref="T4:T34">
    <cfRule type="cellIs" priority="215" dxfId="89" operator="greaterThan">
      <formula>$T$39</formula>
    </cfRule>
  </conditionalFormatting>
  <conditionalFormatting sqref="T36">
    <cfRule type="cellIs" priority="194" dxfId="87" operator="greaterThan">
      <formula>$T$41</formula>
    </cfRule>
    <cfRule type="cellIs" priority="193" dxfId="86" operator="equal">
      <formula>$T$41+AVERAGE($T$4:$T$34)</formula>
    </cfRule>
  </conditionalFormatting>
  <conditionalFormatting sqref="T37">
    <cfRule type="cellIs" priority="224" dxfId="85" operator="greaterThan">
      <formula>$T$39</formula>
    </cfRule>
    <cfRule type="cellIs" priority="175" dxfId="86" operator="equal">
      <formula>$T$39+MAX($T$4:$T$34)</formula>
    </cfRule>
  </conditionalFormatting>
  <conditionalFormatting sqref="U4:U34">
    <cfRule type="cellIs" priority="180" dxfId="89" operator="between">
      <formula>$U$39</formula>
      <formula>9999</formula>
    </cfRule>
  </conditionalFormatting>
  <conditionalFormatting sqref="U36">
    <cfRule type="cellIs" priority="206" dxfId="86" operator="equal">
      <formula>$U$41+AVERAGE($U$4:$U$34)</formula>
    </cfRule>
    <cfRule type="cellIs" priority="207" dxfId="87" operator="greaterThan">
      <formula>$U$41</formula>
    </cfRule>
  </conditionalFormatting>
  <conditionalFormatting sqref="U37">
    <cfRule type="cellIs" priority="248" dxfId="85" operator="greaterThan">
      <formula>$U$39</formula>
    </cfRule>
    <cfRule type="cellIs" priority="247" dxfId="86" operator="equal">
      <formula>$U$39+MAX($U$4:$U$34)</formula>
    </cfRule>
  </conditionalFormatting>
  <conditionalFormatting sqref="V4:V34">
    <cfRule type="cellIs" priority="287" dxfId="89" operator="lessThan">
      <formula>$V$40</formula>
    </cfRule>
  </conditionalFormatting>
  <conditionalFormatting sqref="V36">
    <cfRule type="cellIs" priority="156" dxfId="86" operator="equal">
      <formula>$V$41+AVERAGE($V$4:$V$34)</formula>
    </cfRule>
    <cfRule type="cellIs" priority="157" dxfId="87" operator="lessThan">
      <formula>$V$41</formula>
    </cfRule>
  </conditionalFormatting>
  <conditionalFormatting sqref="V37">
    <cfRule type="cellIs" priority="245" dxfId="86" operator="equal">
      <formula>$V$39+MAX($V$4:$V$34)</formula>
    </cfRule>
    <cfRule type="cellIs" priority="246" dxfId="85" operator="greaterThan">
      <formula>$V$39</formula>
    </cfRule>
  </conditionalFormatting>
  <conditionalFormatting sqref="V38">
    <cfRule type="cellIs" priority="170" dxfId="86" operator="equal">
      <formula>$V$40+MIN($V$4:$V$34)</formula>
    </cfRule>
    <cfRule type="cellIs" priority="171" dxfId="85" operator="lessThan">
      <formula>$V$40</formula>
    </cfRule>
  </conditionalFormatting>
  <conditionalFormatting sqref="W4:W34">
    <cfRule type="cellIs" priority="10" dxfId="107" operator="greaterThan">
      <formula>$W$41</formula>
    </cfRule>
  </conditionalFormatting>
  <conditionalFormatting sqref="X4:X34">
    <cfRule type="cellIs" priority="9" dxfId="107" operator="greaterThan">
      <formula>$X$41</formula>
    </cfRule>
  </conditionalFormatting>
  <conditionalFormatting sqref="Z4:Z34">
    <cfRule type="cellIs" priority="214" dxfId="89" operator="greaterThan">
      <formula>$Z$39</formula>
    </cfRule>
  </conditionalFormatting>
  <conditionalFormatting sqref="Z36">
    <cfRule type="cellIs" priority="192" dxfId="87" operator="greaterThan">
      <formula>$Z$41</formula>
    </cfRule>
    <cfRule type="cellIs" priority="191" dxfId="86" operator="equal">
      <formula>$Z$41+AVERAGE($Z$4:$Z$34)</formula>
    </cfRule>
  </conditionalFormatting>
  <conditionalFormatting sqref="Z37">
    <cfRule type="cellIs" priority="222" dxfId="86" operator="equal">
      <formula>$Z$39+MAX($Z$4:$Z$34)</formula>
    </cfRule>
    <cfRule type="cellIs" priority="223" dxfId="85" operator="greaterThan">
      <formula>$Z$39</formula>
    </cfRule>
  </conditionalFormatting>
  <conditionalFormatting sqref="AA4:AA34">
    <cfRule type="cellIs" priority="179" dxfId="89" operator="between">
      <formula>$AA$39</formula>
      <formula>9999</formula>
    </cfRule>
  </conditionalFormatting>
  <conditionalFormatting sqref="AA36">
    <cfRule type="cellIs" priority="205" dxfId="87" operator="greaterThan">
      <formula>$AA$41</formula>
    </cfRule>
    <cfRule type="cellIs" priority="204" dxfId="86" operator="equal">
      <formula>$AA$41+AVERAGE($AA$4:$AA$34)</formula>
    </cfRule>
  </conditionalFormatting>
  <conditionalFormatting sqref="AA37">
    <cfRule type="cellIs" priority="243" dxfId="86" operator="equal">
      <formula>$AA$39+MAX($AA$4:$AA$34)</formula>
    </cfRule>
    <cfRule type="cellIs" priority="244" dxfId="85" operator="greaterThan">
      <formula>$AA$39</formula>
    </cfRule>
  </conditionalFormatting>
  <conditionalFormatting sqref="AB4:AB34">
    <cfRule type="cellIs" priority="288" dxfId="89" operator="lessThan">
      <formula>$AB$40</formula>
    </cfRule>
  </conditionalFormatting>
  <conditionalFormatting sqref="AB36">
    <cfRule type="cellIs" priority="155" dxfId="87" operator="lessThan">
      <formula>$AB$41</formula>
    </cfRule>
    <cfRule type="cellIs" priority="154" dxfId="86" operator="equal">
      <formula>$AB$41+AVERAGE($AB$4:$AB$34)</formula>
    </cfRule>
  </conditionalFormatting>
  <conditionalFormatting sqref="AB37">
    <cfRule type="cellIs" priority="241" dxfId="86" operator="equal">
      <formula>$AB$39+MAX($AB$4:$AB$34)</formula>
    </cfRule>
    <cfRule type="cellIs" priority="242" dxfId="85" operator="greaterThan">
      <formula>$AB$39</formula>
    </cfRule>
  </conditionalFormatting>
  <conditionalFormatting sqref="AB38">
    <cfRule type="cellIs" priority="168" dxfId="86" operator="equal">
      <formula>$AB$40+MIN($AB$4:$AB$34)</formula>
    </cfRule>
    <cfRule type="cellIs" priority="169" dxfId="85" operator="lessThan">
      <formula>$AB$40</formula>
    </cfRule>
  </conditionalFormatting>
  <conditionalFormatting sqref="AC4:AC34">
    <cfRule type="cellIs" priority="29" dxfId="107" operator="greaterThan">
      <formula>$AC$41</formula>
    </cfRule>
  </conditionalFormatting>
  <conditionalFormatting sqref="AD4:AD34">
    <cfRule type="cellIs" priority="28" dxfId="107" operator="greaterThan">
      <formula>$AD$41</formula>
    </cfRule>
  </conditionalFormatting>
  <conditionalFormatting sqref="AE4 AE6 AE8 AE10 AE12 AE14 AE16 AE18 AE20 AE22 AE24 AE26 AE28 AE30 AE32 AE34">
    <cfRule type="containsBlanks" priority="261" dxfId="119">
      <formula>LEN(TRIM(AE4))=0</formula>
    </cfRule>
  </conditionalFormatting>
  <conditionalFormatting sqref="AE4:AE34">
    <cfRule type="cellIs" priority="262" dxfId="89" operator="lessThan">
      <formula>$AE$40</formula>
    </cfRule>
  </conditionalFormatting>
  <conditionalFormatting sqref="AE36">
    <cfRule type="cellIs" priority="263" dxfId="87" operator="lessThan">
      <formula>$AE$41</formula>
    </cfRule>
  </conditionalFormatting>
  <conditionalFormatting sqref="AE38">
    <cfRule type="cellIs" priority="272" dxfId="85" operator="lessThan">
      <formula>$AE$40</formula>
    </cfRule>
  </conditionalFormatting>
  <conditionalFormatting sqref="AE5:AF5 AE7:AF7 AE9:AF9 AE11:AF11 AE13:AF13 AE15:AF15 AE17:AF17 AE19:AF19 AE21:AF21 AE23:AF23 AE25:AF25 AE27:AF27 AE29:AF29 AE31:AF31 AE33:AF33">
    <cfRule type="containsBlanks" priority="260" dxfId="115">
      <formula>LEN(TRIM(AE5))=0</formula>
    </cfRule>
  </conditionalFormatting>
  <conditionalFormatting sqref="AF4 AF6 AF8 AF10 AF12 AF14 AF16 AF18 AF20 AF22 AF24 AF26 AF28 AF30 AF32 AF34">
    <cfRule type="containsBlanks" priority="273" dxfId="114">
      <formula>LEN(TRIM(AF4))=0</formula>
    </cfRule>
  </conditionalFormatting>
  <conditionalFormatting sqref="AF4:AF34">
    <cfRule type="cellIs" priority="279" dxfId="113" operator="greaterThan">
      <formula>$AF$39</formula>
    </cfRule>
    <cfRule type="cellIs" priority="289" dxfId="107" operator="lessThan">
      <formula>$AF$40</formula>
    </cfRule>
  </conditionalFormatting>
  <conditionalFormatting sqref="AF37">
    <cfRule type="cellIs" priority="268" dxfId="111" operator="greaterThan">
      <formula>$AF$39</formula>
    </cfRule>
  </conditionalFormatting>
  <conditionalFormatting sqref="AF38">
    <cfRule type="cellIs" priority="267" dxfId="85" operator="lessThan">
      <formula>$AF$40</formula>
    </cfRule>
  </conditionalFormatting>
  <conditionalFormatting sqref="AH4:AH34">
    <cfRule type="cellIs" priority="274" dxfId="89" operator="greaterThan">
      <formula>$AH$39</formula>
    </cfRule>
  </conditionalFormatting>
  <conditionalFormatting sqref="AH37">
    <cfRule type="cellIs" priority="266" dxfId="85" operator="greaterThan">
      <formula>$AH$39</formula>
    </cfRule>
  </conditionalFormatting>
  <conditionalFormatting sqref="AJ4:AJ34">
    <cfRule type="cellIs" priority="259" dxfId="107" operator="greaterThan">
      <formula>$AJ$39</formula>
    </cfRule>
  </conditionalFormatting>
  <conditionalFormatting sqref="AJ36">
    <cfRule type="cellIs" priority="258" dxfId="87" operator="greaterThan">
      <formula>$AJ$41</formula>
    </cfRule>
  </conditionalFormatting>
  <conditionalFormatting sqref="AJ37">
    <cfRule type="cellIs" priority="257" dxfId="85" operator="greaterThan">
      <formula>$AJ$39</formula>
    </cfRule>
  </conditionalFormatting>
  <conditionalFormatting sqref="AL4:AL34">
    <cfRule type="cellIs" priority="145" dxfId="89" operator="greaterThan">
      <formula>$AL$39</formula>
    </cfRule>
  </conditionalFormatting>
  <conditionalFormatting sqref="AL36">
    <cfRule type="cellIs" priority="144" dxfId="87" operator="greaterThan">
      <formula>$AL$41</formula>
    </cfRule>
    <cfRule type="cellIs" priority="143" dxfId="86" operator="equal">
      <formula>$AL$41+AVERAGE($AL$4:$AL$34)</formula>
    </cfRule>
  </conditionalFormatting>
  <conditionalFormatting sqref="AL37">
    <cfRule type="cellIs" priority="23" dxfId="86" operator="equal">
      <formula>$AL$39+MAX($AL$4:$AL$34)</formula>
    </cfRule>
    <cfRule type="cellIs" priority="24" dxfId="85" operator="greaterThan">
      <formula>$AL$39</formula>
    </cfRule>
  </conditionalFormatting>
  <conditionalFormatting sqref="AM4:AM34">
    <cfRule type="cellIs" priority="142" dxfId="89" operator="between">
      <formula>$AM$39</formula>
      <formula>9999</formula>
    </cfRule>
  </conditionalFormatting>
  <conditionalFormatting sqref="AM36">
    <cfRule type="cellIs" priority="140" dxfId="86" operator="equal">
      <formula>$AM$41+AVERAGE($AM$4:$AM$34)</formula>
    </cfRule>
    <cfRule type="cellIs" priority="141" dxfId="87" operator="greaterThan">
      <formula>$AM$41</formula>
    </cfRule>
  </conditionalFormatting>
  <conditionalFormatting sqref="AM37">
    <cfRule type="cellIs" priority="146" dxfId="86" operator="equal">
      <formula>$AM$39+MAX($AM$4:$AM$34)</formula>
    </cfRule>
    <cfRule type="cellIs" priority="147" dxfId="85" operator="greaterThan">
      <formula>$AM$39</formula>
    </cfRule>
  </conditionalFormatting>
  <conditionalFormatting sqref="AN4:AN34">
    <cfRule type="cellIs" priority="212" dxfId="89" operator="greaterThan">
      <formula>$AN$39</formula>
    </cfRule>
  </conditionalFormatting>
  <conditionalFormatting sqref="AN36">
    <cfRule type="cellIs" priority="188" dxfId="87" operator="greaterThan">
      <formula>$AN$41</formula>
    </cfRule>
    <cfRule type="cellIs" priority="187" dxfId="86" operator="equal">
      <formula>$AN$41+AVERAGE($AN$4:$AN$34)</formula>
    </cfRule>
  </conditionalFormatting>
  <conditionalFormatting sqref="AN37">
    <cfRule type="cellIs" priority="218" dxfId="86" operator="equal">
      <formula>$AN$39+MAX($AN$4:$AN$34)</formula>
    </cfRule>
    <cfRule type="cellIs" priority="219" dxfId="85" operator="greaterThan">
      <formula>$AN$39</formula>
    </cfRule>
  </conditionalFormatting>
  <conditionalFormatting sqref="AO4:AO34">
    <cfRule type="cellIs" priority="176" dxfId="89" operator="between">
      <formula>$AO$39</formula>
      <formula>9999</formula>
    </cfRule>
  </conditionalFormatting>
  <conditionalFormatting sqref="AO36">
    <cfRule type="cellIs" priority="198" dxfId="86" operator="equal">
      <formula>$AO$41+AVERAGE($AO$4:$AO$34)</formula>
    </cfRule>
    <cfRule type="cellIs" priority="199" dxfId="87" operator="greaterThan">
      <formula>$AO$41</formula>
    </cfRule>
  </conditionalFormatting>
  <conditionalFormatting sqref="AO37">
    <cfRule type="cellIs" priority="231" dxfId="86" operator="equal">
      <formula>$AO$39+MAX($AO$4:$AO$34)</formula>
    </cfRule>
    <cfRule type="cellIs" priority="232" dxfId="85" operator="greaterThan">
      <formula>$AO$39</formula>
    </cfRule>
  </conditionalFormatting>
  <dataValidations count="4">
    <dataValidation type="decimal" allowBlank="1" showInputMessage="1" showErrorMessage="1" errorTitle="Numbers Only" error="Enter Numbers Only" sqref="AJ4:AJ38 AH4:AH38 N39:P41 AN39:AO41 Z39:AB41 AE40:AE41 AM41 AL39:AL41 AJ41 AF40 T39:X41 I4:AF38 AL4:AN38">
      <formula1>0</formula1>
      <formula2>99999999</formula2>
    </dataValidation>
    <dataValidation allowBlank="1" showInputMessage="1" showErrorMessage="1" errorTitle="Numbers Only" error="Enter Numbers Only" sqref="Y39:Y41 AJ39:AJ40 AE39:AF39 AM39:AM40 AC39:AD41 A39:E41 F39:H40 AP39:XFD41 AK39:AK41 Q39:S41 I39:M41 AG39:AI41 AF41"/>
    <dataValidation type="custom" allowBlank="1" showInputMessage="1" showErrorMessage="1" error="Only the less than symbol &quot;&lt;&quot; may be entered in this column." sqref="AG4:AG34 AI4:AI34 AK4:AK34">
      <formula1>AG4:AG12318="&lt;"</formula1>
    </dataValidation>
    <dataValidation type="decimal" allowBlank="1" showInputMessage="1" showErrorMessage="1" error="Enter Numbers Only" sqref="W2:X2">
      <formula1>0</formula1>
      <formula2>99999999</formula2>
    </dataValidation>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B1:BZ599"/>
  <sheetViews>
    <sheetView zoomScale="60" zoomScaleNormal="60" zoomScalePageLayoutView="55" workbookViewId="0" topLeftCell="AA1">
      <selection activeCell="AV1" activeCellId="2" sqref="AM1:AN1048576 AQ1:AS1048576 AV1:BG1048576"/>
    </sheetView>
  </sheetViews>
  <sheetFormatPr defaultColWidth="8.7109375" defaultRowHeight="15"/>
  <cols>
    <col min="1" max="1" width="8.7109375" style="19" hidden="1" customWidth="1"/>
    <col min="2" max="2" width="7.00390625" style="19" hidden="1" customWidth="1"/>
    <col min="3" max="3" width="14.57421875" style="19" customWidth="1"/>
    <col min="4" max="4" width="20.421875" style="19" customWidth="1"/>
    <col min="5" max="5" width="14.7109375" style="28" customWidth="1"/>
    <col min="6" max="6" width="7.7109375" style="19" bestFit="1" customWidth="1"/>
    <col min="7" max="7" width="19.57421875" style="19" customWidth="1"/>
    <col min="8" max="8" width="14.7109375" style="19" customWidth="1"/>
    <col min="9" max="11" width="8.7109375" style="19" customWidth="1"/>
    <col min="12" max="12" width="6.57421875" style="19" bestFit="1" customWidth="1"/>
    <col min="13" max="13" width="8.7109375" style="19" customWidth="1"/>
    <col min="14" max="14" width="9.421875" style="19" customWidth="1"/>
    <col min="15" max="15" width="9.00390625" style="19" customWidth="1"/>
    <col min="16" max="16" width="8.7109375" style="19" customWidth="1"/>
    <col min="17" max="18" width="10.140625" style="19" bestFit="1" customWidth="1"/>
    <col min="19" max="24" width="9.7109375" style="752" customWidth="1"/>
    <col min="25" max="25" width="9.140625" style="19" customWidth="1"/>
    <col min="26" max="26" width="8.7109375" style="19" customWidth="1"/>
    <col min="27" max="27" width="8.8515625" style="19" customWidth="1"/>
    <col min="28" max="29" width="8.7109375" style="19" customWidth="1"/>
    <col min="30" max="30" width="9.140625" style="19" bestFit="1" customWidth="1"/>
    <col min="31" max="31" width="8.7109375" style="19" customWidth="1"/>
    <col min="32" max="32" width="8.28125" style="19" customWidth="1"/>
    <col min="33" max="33" width="4.7109375" style="19" customWidth="1"/>
    <col min="34" max="34" width="8.7109375" style="19" customWidth="1"/>
    <col min="35" max="35" width="4.7109375" style="19" customWidth="1"/>
    <col min="36" max="36" width="8.7109375" style="19" customWidth="1"/>
    <col min="37" max="37" width="4.7109375" style="19" customWidth="1"/>
    <col min="38" max="38" width="8.8515625" style="19" customWidth="1"/>
    <col min="39" max="42" width="8.7109375" style="19" customWidth="1"/>
    <col min="43" max="78" width="8.7109375" style="163" customWidth="1"/>
    <col min="79" max="16384" width="8.7109375" style="19" customWidth="1"/>
  </cols>
  <sheetData>
    <row r="1" spans="2:78" s="6" customFormat="1" ht="120.75" customHeight="1" thickBot="1">
      <c r="B1" s="85" t="s">
        <v>165</v>
      </c>
      <c r="C1" s="1" t="s">
        <v>166</v>
      </c>
      <c r="D1" s="1" t="s">
        <v>167</v>
      </c>
      <c r="E1" s="2" t="s">
        <v>168</v>
      </c>
      <c r="F1" s="3" t="s">
        <v>169</v>
      </c>
      <c r="G1" s="3" t="s">
        <v>170</v>
      </c>
      <c r="H1" s="3" t="s">
        <v>171</v>
      </c>
      <c r="I1" s="4" t="s">
        <v>172</v>
      </c>
      <c r="J1" s="428" t="s">
        <v>173</v>
      </c>
      <c r="K1" s="428" t="s">
        <v>176</v>
      </c>
      <c r="L1" s="428" t="s">
        <v>177</v>
      </c>
      <c r="M1" s="4" t="s">
        <v>180</v>
      </c>
      <c r="N1" s="428" t="s">
        <v>181</v>
      </c>
      <c r="O1" s="428" t="s">
        <v>182</v>
      </c>
      <c r="P1" s="428" t="s">
        <v>183</v>
      </c>
      <c r="Q1" s="428" t="s">
        <v>184</v>
      </c>
      <c r="R1" s="429" t="s">
        <v>185</v>
      </c>
      <c r="S1" s="714" t="s">
        <v>188</v>
      </c>
      <c r="T1" s="715" t="s">
        <v>189</v>
      </c>
      <c r="U1" s="715" t="s">
        <v>190</v>
      </c>
      <c r="V1" s="715" t="s">
        <v>191</v>
      </c>
      <c r="W1" s="715" t="s">
        <v>46</v>
      </c>
      <c r="X1" s="716" t="s">
        <v>47</v>
      </c>
      <c r="Y1" s="4" t="s">
        <v>192</v>
      </c>
      <c r="Z1" s="428" t="s">
        <v>193</v>
      </c>
      <c r="AA1" s="428" t="s">
        <v>194</v>
      </c>
      <c r="AB1" s="428" t="s">
        <v>195</v>
      </c>
      <c r="AC1" s="428" t="s">
        <v>55</v>
      </c>
      <c r="AD1" s="429" t="s">
        <v>56</v>
      </c>
      <c r="AE1" s="429" t="s">
        <v>197</v>
      </c>
      <c r="AF1" s="429" t="s">
        <v>199</v>
      </c>
      <c r="AG1" s="428" t="s">
        <v>67</v>
      </c>
      <c r="AH1" s="430" t="s">
        <v>201</v>
      </c>
      <c r="AI1" s="4" t="s">
        <v>71</v>
      </c>
      <c r="AJ1" s="429" t="s">
        <v>73</v>
      </c>
      <c r="AK1" s="4" t="s">
        <v>75</v>
      </c>
      <c r="AL1" s="429" t="s">
        <v>202</v>
      </c>
      <c r="AM1" s="428" t="s">
        <v>212</v>
      </c>
      <c r="AN1" s="428" t="s">
        <v>213</v>
      </c>
      <c r="AO1" s="428" t="s">
        <v>216</v>
      </c>
      <c r="AP1" s="428" t="s">
        <v>217</v>
      </c>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row>
    <row r="2" spans="2:78" s="6" customFormat="1" ht="111" customHeight="1" hidden="1" thickBot="1">
      <c r="B2" s="86"/>
      <c r="C2" s="7"/>
      <c r="D2" s="7"/>
      <c r="E2" s="8"/>
      <c r="F2" s="9"/>
      <c r="G2" s="9"/>
      <c r="H2" s="9" t="s">
        <v>227</v>
      </c>
      <c r="I2" s="10">
        <v>46529</v>
      </c>
      <c r="J2" s="599">
        <v>50050</v>
      </c>
      <c r="K2" s="599">
        <v>50050</v>
      </c>
      <c r="L2" s="599">
        <v>80998</v>
      </c>
      <c r="M2" s="397">
        <v>80082</v>
      </c>
      <c r="N2" s="599">
        <v>80082</v>
      </c>
      <c r="O2" s="599"/>
      <c r="P2" s="599">
        <v>80358</v>
      </c>
      <c r="Q2" s="599"/>
      <c r="R2" s="597"/>
      <c r="S2" s="714" t="s">
        <v>229</v>
      </c>
      <c r="T2" s="715" t="s">
        <v>229</v>
      </c>
      <c r="U2" s="715"/>
      <c r="V2" s="715"/>
      <c r="W2" s="715"/>
      <c r="X2" s="716"/>
      <c r="Y2" s="397" t="s">
        <v>230</v>
      </c>
      <c r="Z2" s="599" t="s">
        <v>230</v>
      </c>
      <c r="AA2" s="599"/>
      <c r="AB2" s="599">
        <v>81011</v>
      </c>
      <c r="AC2" s="599"/>
      <c r="AD2" s="597"/>
      <c r="AE2" s="597" t="s">
        <v>231</v>
      </c>
      <c r="AF2" s="597" t="s">
        <v>232</v>
      </c>
      <c r="AG2" s="599"/>
      <c r="AH2" s="396" t="s">
        <v>233</v>
      </c>
      <c r="AI2" s="397"/>
      <c r="AJ2" s="597">
        <v>51040</v>
      </c>
      <c r="AK2" s="397"/>
      <c r="AL2" s="597">
        <v>50060</v>
      </c>
      <c r="AM2" s="599"/>
      <c r="AN2" s="599"/>
      <c r="AO2" s="599">
        <v>665</v>
      </c>
      <c r="AP2" s="431"/>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row>
    <row r="3" spans="2:78" s="6" customFormat="1" ht="220.5" customHeight="1" hidden="1" thickBot="1">
      <c r="B3" s="87" t="s">
        <v>165</v>
      </c>
      <c r="C3" s="16" t="s">
        <v>236</v>
      </c>
      <c r="D3" s="16" t="s">
        <v>237</v>
      </c>
      <c r="E3" s="32" t="s">
        <v>238</v>
      </c>
      <c r="F3" s="16" t="s">
        <v>239</v>
      </c>
      <c r="G3" s="16" t="s">
        <v>240</v>
      </c>
      <c r="H3" s="16" t="s">
        <v>241</v>
      </c>
      <c r="I3" s="14" t="s">
        <v>242</v>
      </c>
      <c r="J3" s="428" t="s">
        <v>243</v>
      </c>
      <c r="K3" s="428" t="s">
        <v>246</v>
      </c>
      <c r="L3" s="428" t="s">
        <v>247</v>
      </c>
      <c r="M3" s="4" t="s">
        <v>250</v>
      </c>
      <c r="N3" s="428" t="s">
        <v>251</v>
      </c>
      <c r="O3" s="428" t="s">
        <v>252</v>
      </c>
      <c r="P3" s="428" t="s">
        <v>253</v>
      </c>
      <c r="Q3" s="428" t="s">
        <v>254</v>
      </c>
      <c r="R3" s="429" t="s">
        <v>255</v>
      </c>
      <c r="S3" s="714" t="s">
        <v>262</v>
      </c>
      <c r="T3" s="715" t="s">
        <v>263</v>
      </c>
      <c r="U3" s="715" t="s">
        <v>264</v>
      </c>
      <c r="V3" s="715" t="s">
        <v>265</v>
      </c>
      <c r="W3" s="715" t="s">
        <v>266</v>
      </c>
      <c r="X3" s="716" t="s">
        <v>267</v>
      </c>
      <c r="Y3" s="4" t="s">
        <v>268</v>
      </c>
      <c r="Z3" s="428" t="s">
        <v>269</v>
      </c>
      <c r="AA3" s="428" t="s">
        <v>270</v>
      </c>
      <c r="AB3" s="428" t="s">
        <v>271</v>
      </c>
      <c r="AC3" s="428" t="s">
        <v>272</v>
      </c>
      <c r="AD3" s="429" t="s">
        <v>273</v>
      </c>
      <c r="AE3" s="429" t="s">
        <v>275</v>
      </c>
      <c r="AF3" s="429" t="s">
        <v>277</v>
      </c>
      <c r="AG3" s="428" t="s">
        <v>279</v>
      </c>
      <c r="AH3" s="430" t="s">
        <v>280</v>
      </c>
      <c r="AI3" s="4" t="s">
        <v>281</v>
      </c>
      <c r="AJ3" s="429" t="s">
        <v>282</v>
      </c>
      <c r="AK3" s="4" t="s">
        <v>283</v>
      </c>
      <c r="AL3" s="429" t="s">
        <v>284</v>
      </c>
      <c r="AM3" s="428" t="s">
        <v>296</v>
      </c>
      <c r="AN3" s="428" t="s">
        <v>297</v>
      </c>
      <c r="AO3" s="428" t="s">
        <v>300</v>
      </c>
      <c r="AP3" s="152" t="s">
        <v>301</v>
      </c>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row>
    <row r="4" spans="2:42" ht="21" customHeight="1">
      <c r="B4" s="86"/>
      <c r="C4" s="418" t="str">
        <f>'Permit Limits'!E5</f>
        <v>TN0060186</v>
      </c>
      <c r="D4" s="418" t="str">
        <f>'Permit Limits'!D10</f>
        <v>External Outfall</v>
      </c>
      <c r="E4" s="419" t="str">
        <f>'Permit Limits'!E10</f>
        <v>001</v>
      </c>
      <c r="F4" s="418">
        <f>'Permit Limits'!H5</f>
        <v>2024</v>
      </c>
      <c r="G4" s="20" t="s">
        <v>331</v>
      </c>
      <c r="H4" s="421">
        <v>1</v>
      </c>
      <c r="I4" s="51"/>
      <c r="J4" s="399"/>
      <c r="K4" s="399"/>
      <c r="L4" s="393"/>
      <c r="M4" s="392"/>
      <c r="N4" s="393"/>
      <c r="O4" s="450" t="str">
        <f aca="true" t="shared" si="0" ref="O4:O33">IF(N4&lt;&gt;0,(8.34*K4*N4),"")</f>
        <v/>
      </c>
      <c r="P4" s="450" t="str">
        <f>IF(M4&lt;&gt;0,(1-N4/M4)*100,"")</f>
        <v/>
      </c>
      <c r="Q4" s="393"/>
      <c r="R4" s="66"/>
      <c r="S4" s="717"/>
      <c r="T4" s="399"/>
      <c r="U4" s="718" t="str">
        <f aca="true" t="shared" si="1" ref="U4:U33">IF(T4&lt;&gt;0,(8.34*K4*T4),"")</f>
        <v/>
      </c>
      <c r="V4" s="718" t="str">
        <f aca="true" t="shared" si="2" ref="V4:V33">IF(S4&lt;&gt;0,(1-T4/S4)*100,"")</f>
        <v/>
      </c>
      <c r="W4" s="399"/>
      <c r="X4" s="719"/>
      <c r="Y4" s="392"/>
      <c r="Z4" s="393"/>
      <c r="AA4" s="450" t="str">
        <f aca="true" t="shared" si="3" ref="AA4:AA33">IF(Z4&lt;&gt;0,(8.34*K4*Z4),"")</f>
        <v/>
      </c>
      <c r="AB4" s="450" t="str">
        <f>IF(Y4&lt;&gt;0,(1-Z4/Y4)*100,"")</f>
        <v/>
      </c>
      <c r="AC4" s="393"/>
      <c r="AD4" s="66"/>
      <c r="AE4" s="66"/>
      <c r="AF4" s="66"/>
      <c r="AG4" s="395"/>
      <c r="AH4" s="394"/>
      <c r="AI4" s="395"/>
      <c r="AJ4" s="66"/>
      <c r="AK4" s="395"/>
      <c r="AL4" s="146"/>
      <c r="AM4" s="393"/>
      <c r="AN4" s="450" t="str">
        <f aca="true" t="shared" si="4" ref="AN4:AN33">IF(AM4&lt;&gt;0,(8.34*K4*AM4),"")</f>
        <v/>
      </c>
      <c r="AO4" s="393"/>
      <c r="AP4" s="448" t="str">
        <f aca="true" t="shared" si="5" ref="AP4:AP33">IF(AO4&lt;&gt;0,(8.34*K4*AO4),"")</f>
        <v/>
      </c>
    </row>
    <row r="5" spans="2:42" ht="21" customHeight="1">
      <c r="B5" s="86"/>
      <c r="C5" s="423" t="str">
        <f>C4</f>
        <v>TN0060186</v>
      </c>
      <c r="D5" s="423" t="str">
        <f>D4</f>
        <v>External Outfall</v>
      </c>
      <c r="E5" s="422" t="str">
        <f>E4</f>
        <v>001</v>
      </c>
      <c r="F5" s="423">
        <f>F4</f>
        <v>2024</v>
      </c>
      <c r="G5" s="423" t="s">
        <v>331</v>
      </c>
      <c r="H5" s="424">
        <v>2</v>
      </c>
      <c r="I5" s="102"/>
      <c r="J5" s="108"/>
      <c r="K5" s="108"/>
      <c r="L5" s="103"/>
      <c r="M5" s="114"/>
      <c r="N5" s="103"/>
      <c r="O5" s="444" t="str">
        <f t="shared" si="0"/>
        <v/>
      </c>
      <c r="P5" s="444" t="str">
        <f>IF(M5&lt;&gt;0,(1-N5/M5)*100,"")</f>
        <v/>
      </c>
      <c r="Q5" s="103"/>
      <c r="R5" s="111"/>
      <c r="S5" s="720"/>
      <c r="T5" s="108"/>
      <c r="U5" s="721" t="str">
        <f t="shared" si="1"/>
        <v/>
      </c>
      <c r="V5" s="721" t="str">
        <f t="shared" si="2"/>
        <v/>
      </c>
      <c r="W5" s="108"/>
      <c r="X5" s="722"/>
      <c r="Y5" s="114"/>
      <c r="Z5" s="103"/>
      <c r="AA5" s="444" t="str">
        <f t="shared" si="3"/>
        <v/>
      </c>
      <c r="AB5" s="444" t="str">
        <f>IF(Y5&lt;&gt;0,(1-Z5/Y5)*100,"")</f>
        <v/>
      </c>
      <c r="AC5" s="103"/>
      <c r="AD5" s="111"/>
      <c r="AE5" s="111"/>
      <c r="AF5" s="111"/>
      <c r="AG5" s="55"/>
      <c r="AH5" s="68"/>
      <c r="AI5" s="55"/>
      <c r="AJ5" s="111"/>
      <c r="AK5" s="55"/>
      <c r="AL5" s="147"/>
      <c r="AM5" s="103"/>
      <c r="AN5" s="444" t="str">
        <f t="shared" si="4"/>
        <v/>
      </c>
      <c r="AO5" s="103"/>
      <c r="AP5" s="444" t="str">
        <f t="shared" si="5"/>
        <v/>
      </c>
    </row>
    <row r="6" spans="2:42" ht="21" customHeight="1">
      <c r="B6" s="86"/>
      <c r="C6" s="423" t="str">
        <f aca="true" t="shared" si="6" ref="C6:C33">C5</f>
        <v>TN0060186</v>
      </c>
      <c r="D6" s="423" t="str">
        <f aca="true" t="shared" si="7" ref="D6:D33">D5</f>
        <v>External Outfall</v>
      </c>
      <c r="E6" s="422" t="str">
        <f aca="true" t="shared" si="8" ref="E6:E33">E5</f>
        <v>001</v>
      </c>
      <c r="F6" s="423">
        <f aca="true" t="shared" si="9" ref="F6:F33">F5</f>
        <v>2024</v>
      </c>
      <c r="G6" s="423" t="s">
        <v>331</v>
      </c>
      <c r="H6" s="424">
        <v>3</v>
      </c>
      <c r="I6" s="106"/>
      <c r="J6" s="109"/>
      <c r="K6" s="109"/>
      <c r="L6" s="104"/>
      <c r="M6" s="115"/>
      <c r="N6" s="104"/>
      <c r="O6" s="444" t="str">
        <f t="shared" si="0"/>
        <v/>
      </c>
      <c r="P6" s="444" t="str">
        <f aca="true" t="shared" si="10" ref="P6:P33">IF(M6&lt;&gt;0,(1-N6/M6)*100,"")</f>
        <v/>
      </c>
      <c r="Q6" s="104"/>
      <c r="R6" s="112"/>
      <c r="S6" s="723"/>
      <c r="T6" s="109"/>
      <c r="U6" s="721" t="str">
        <f t="shared" si="1"/>
        <v/>
      </c>
      <c r="V6" s="721" t="str">
        <f t="shared" si="2"/>
        <v/>
      </c>
      <c r="W6" s="109"/>
      <c r="X6" s="724"/>
      <c r="Y6" s="115"/>
      <c r="Z6" s="104"/>
      <c r="AA6" s="444" t="str">
        <f t="shared" si="3"/>
        <v/>
      </c>
      <c r="AB6" s="444" t="str">
        <f aca="true" t="shared" si="11" ref="AB6:AB33">IF(Y6&lt;&gt;0,(1-Z6/Y6)*100,"")</f>
        <v/>
      </c>
      <c r="AC6" s="104"/>
      <c r="AD6" s="112"/>
      <c r="AE6" s="112"/>
      <c r="AF6" s="112"/>
      <c r="AG6" s="57"/>
      <c r="AH6" s="69"/>
      <c r="AI6" s="57"/>
      <c r="AJ6" s="112"/>
      <c r="AK6" s="57"/>
      <c r="AL6" s="148"/>
      <c r="AM6" s="104"/>
      <c r="AN6" s="444" t="str">
        <f t="shared" si="4"/>
        <v/>
      </c>
      <c r="AO6" s="104"/>
      <c r="AP6" s="444" t="str">
        <f t="shared" si="5"/>
        <v/>
      </c>
    </row>
    <row r="7" spans="2:42" ht="21" customHeight="1">
      <c r="B7" s="86"/>
      <c r="C7" s="423" t="str">
        <f t="shared" si="6"/>
        <v>TN0060186</v>
      </c>
      <c r="D7" s="423" t="str">
        <f t="shared" si="7"/>
        <v>External Outfall</v>
      </c>
      <c r="E7" s="422" t="str">
        <f t="shared" si="8"/>
        <v>001</v>
      </c>
      <c r="F7" s="423">
        <f t="shared" si="9"/>
        <v>2024</v>
      </c>
      <c r="G7" s="423" t="s">
        <v>331</v>
      </c>
      <c r="H7" s="424">
        <v>4</v>
      </c>
      <c r="I7" s="102"/>
      <c r="J7" s="108"/>
      <c r="K7" s="108"/>
      <c r="L7" s="103"/>
      <c r="M7" s="114"/>
      <c r="N7" s="103"/>
      <c r="O7" s="444" t="str">
        <f t="shared" si="0"/>
        <v/>
      </c>
      <c r="P7" s="444" t="str">
        <f t="shared" si="10"/>
        <v/>
      </c>
      <c r="Q7" s="103"/>
      <c r="R7" s="111"/>
      <c r="S7" s="720"/>
      <c r="T7" s="108"/>
      <c r="U7" s="721" t="str">
        <f t="shared" si="1"/>
        <v/>
      </c>
      <c r="V7" s="721" t="str">
        <f t="shared" si="2"/>
        <v/>
      </c>
      <c r="W7" s="108"/>
      <c r="X7" s="722"/>
      <c r="Y7" s="114"/>
      <c r="Z7" s="103"/>
      <c r="AA7" s="444" t="str">
        <f t="shared" si="3"/>
        <v/>
      </c>
      <c r="AB7" s="444" t="str">
        <f t="shared" si="11"/>
        <v/>
      </c>
      <c r="AC7" s="103"/>
      <c r="AD7" s="111"/>
      <c r="AE7" s="111"/>
      <c r="AF7" s="111"/>
      <c r="AG7" s="55"/>
      <c r="AH7" s="68"/>
      <c r="AI7" s="55"/>
      <c r="AJ7" s="111"/>
      <c r="AK7" s="55"/>
      <c r="AL7" s="147"/>
      <c r="AM7" s="103"/>
      <c r="AN7" s="444" t="str">
        <f t="shared" si="4"/>
        <v/>
      </c>
      <c r="AO7" s="103"/>
      <c r="AP7" s="444" t="str">
        <f t="shared" si="5"/>
        <v/>
      </c>
    </row>
    <row r="8" spans="2:42" ht="21" customHeight="1">
      <c r="B8" s="86"/>
      <c r="C8" s="423" t="str">
        <f t="shared" si="6"/>
        <v>TN0060186</v>
      </c>
      <c r="D8" s="423" t="str">
        <f t="shared" si="7"/>
        <v>External Outfall</v>
      </c>
      <c r="E8" s="422" t="str">
        <f t="shared" si="8"/>
        <v>001</v>
      </c>
      <c r="F8" s="423">
        <f t="shared" si="9"/>
        <v>2024</v>
      </c>
      <c r="G8" s="423" t="s">
        <v>331</v>
      </c>
      <c r="H8" s="424">
        <v>5</v>
      </c>
      <c r="I8" s="106"/>
      <c r="J8" s="109"/>
      <c r="K8" s="109"/>
      <c r="L8" s="104"/>
      <c r="M8" s="115"/>
      <c r="N8" s="104"/>
      <c r="O8" s="444" t="str">
        <f t="shared" si="0"/>
        <v/>
      </c>
      <c r="P8" s="444" t="str">
        <f t="shared" si="10"/>
        <v/>
      </c>
      <c r="Q8" s="104"/>
      <c r="R8" s="112"/>
      <c r="S8" s="723"/>
      <c r="T8" s="109"/>
      <c r="U8" s="721" t="str">
        <f t="shared" si="1"/>
        <v/>
      </c>
      <c r="V8" s="721" t="str">
        <f t="shared" si="2"/>
        <v/>
      </c>
      <c r="W8" s="109"/>
      <c r="X8" s="724"/>
      <c r="Y8" s="115"/>
      <c r="Z8" s="104"/>
      <c r="AA8" s="444" t="str">
        <f t="shared" si="3"/>
        <v/>
      </c>
      <c r="AB8" s="444" t="str">
        <f t="shared" si="11"/>
        <v/>
      </c>
      <c r="AC8" s="104"/>
      <c r="AD8" s="112"/>
      <c r="AE8" s="112"/>
      <c r="AF8" s="112"/>
      <c r="AG8" s="57"/>
      <c r="AH8" s="69"/>
      <c r="AI8" s="57"/>
      <c r="AJ8" s="112"/>
      <c r="AK8" s="57"/>
      <c r="AL8" s="148"/>
      <c r="AM8" s="104"/>
      <c r="AN8" s="444" t="str">
        <f t="shared" si="4"/>
        <v/>
      </c>
      <c r="AO8" s="104"/>
      <c r="AP8" s="444" t="str">
        <f t="shared" si="5"/>
        <v/>
      </c>
    </row>
    <row r="9" spans="2:42" ht="21" customHeight="1">
      <c r="B9" s="86"/>
      <c r="C9" s="423" t="str">
        <f t="shared" si="6"/>
        <v>TN0060186</v>
      </c>
      <c r="D9" s="423" t="str">
        <f t="shared" si="7"/>
        <v>External Outfall</v>
      </c>
      <c r="E9" s="422" t="str">
        <f t="shared" si="8"/>
        <v>001</v>
      </c>
      <c r="F9" s="423">
        <f t="shared" si="9"/>
        <v>2024</v>
      </c>
      <c r="G9" s="423" t="s">
        <v>331</v>
      </c>
      <c r="H9" s="424">
        <v>6</v>
      </c>
      <c r="I9" s="102"/>
      <c r="J9" s="108"/>
      <c r="K9" s="108"/>
      <c r="L9" s="103"/>
      <c r="M9" s="114"/>
      <c r="N9" s="103"/>
      <c r="O9" s="444" t="str">
        <f t="shared" si="0"/>
        <v/>
      </c>
      <c r="P9" s="444" t="str">
        <f t="shared" si="10"/>
        <v/>
      </c>
      <c r="Q9" s="103"/>
      <c r="R9" s="111"/>
      <c r="S9" s="720"/>
      <c r="T9" s="108"/>
      <c r="U9" s="721" t="str">
        <f t="shared" si="1"/>
        <v/>
      </c>
      <c r="V9" s="721" t="str">
        <f t="shared" si="2"/>
        <v/>
      </c>
      <c r="W9" s="108"/>
      <c r="X9" s="722"/>
      <c r="Y9" s="114"/>
      <c r="Z9" s="103"/>
      <c r="AA9" s="444" t="str">
        <f t="shared" si="3"/>
        <v/>
      </c>
      <c r="AB9" s="444" t="str">
        <f t="shared" si="11"/>
        <v/>
      </c>
      <c r="AC9" s="103"/>
      <c r="AD9" s="111"/>
      <c r="AE9" s="111"/>
      <c r="AF9" s="111"/>
      <c r="AG9" s="55"/>
      <c r="AH9" s="68"/>
      <c r="AI9" s="55"/>
      <c r="AJ9" s="111"/>
      <c r="AK9" s="55"/>
      <c r="AL9" s="147"/>
      <c r="AM9" s="103"/>
      <c r="AN9" s="444" t="str">
        <f t="shared" si="4"/>
        <v/>
      </c>
      <c r="AO9" s="103"/>
      <c r="AP9" s="444" t="str">
        <f t="shared" si="5"/>
        <v/>
      </c>
    </row>
    <row r="10" spans="2:42" ht="21" customHeight="1">
      <c r="B10" s="86"/>
      <c r="C10" s="423" t="str">
        <f t="shared" si="6"/>
        <v>TN0060186</v>
      </c>
      <c r="D10" s="423" t="str">
        <f t="shared" si="7"/>
        <v>External Outfall</v>
      </c>
      <c r="E10" s="422" t="str">
        <f t="shared" si="8"/>
        <v>001</v>
      </c>
      <c r="F10" s="423">
        <f t="shared" si="9"/>
        <v>2024</v>
      </c>
      <c r="G10" s="423" t="s">
        <v>331</v>
      </c>
      <c r="H10" s="424">
        <v>7</v>
      </c>
      <c r="I10" s="106"/>
      <c r="J10" s="109"/>
      <c r="K10" s="109"/>
      <c r="L10" s="104"/>
      <c r="M10" s="115"/>
      <c r="N10" s="104"/>
      <c r="O10" s="444" t="str">
        <f t="shared" si="0"/>
        <v/>
      </c>
      <c r="P10" s="444" t="str">
        <f t="shared" si="10"/>
        <v/>
      </c>
      <c r="Q10" s="104"/>
      <c r="R10" s="112"/>
      <c r="S10" s="723"/>
      <c r="T10" s="109"/>
      <c r="U10" s="721" t="str">
        <f t="shared" si="1"/>
        <v/>
      </c>
      <c r="V10" s="721" t="str">
        <f t="shared" si="2"/>
        <v/>
      </c>
      <c r="W10" s="109"/>
      <c r="X10" s="724"/>
      <c r="Y10" s="115"/>
      <c r="Z10" s="104"/>
      <c r="AA10" s="444" t="str">
        <f t="shared" si="3"/>
        <v/>
      </c>
      <c r="AB10" s="444" t="str">
        <f t="shared" si="11"/>
        <v/>
      </c>
      <c r="AC10" s="104"/>
      <c r="AD10" s="112"/>
      <c r="AE10" s="112"/>
      <c r="AF10" s="112"/>
      <c r="AG10" s="57"/>
      <c r="AH10" s="69"/>
      <c r="AI10" s="57"/>
      <c r="AJ10" s="112"/>
      <c r="AK10" s="57"/>
      <c r="AL10" s="148"/>
      <c r="AM10" s="104"/>
      <c r="AN10" s="444" t="str">
        <f t="shared" si="4"/>
        <v/>
      </c>
      <c r="AO10" s="104"/>
      <c r="AP10" s="444" t="str">
        <f t="shared" si="5"/>
        <v/>
      </c>
    </row>
    <row r="11" spans="2:42" ht="21" customHeight="1">
      <c r="B11" s="86"/>
      <c r="C11" s="423" t="str">
        <f t="shared" si="6"/>
        <v>TN0060186</v>
      </c>
      <c r="D11" s="423" t="str">
        <f t="shared" si="7"/>
        <v>External Outfall</v>
      </c>
      <c r="E11" s="422" t="str">
        <f t="shared" si="8"/>
        <v>001</v>
      </c>
      <c r="F11" s="423">
        <f t="shared" si="9"/>
        <v>2024</v>
      </c>
      <c r="G11" s="423" t="s">
        <v>331</v>
      </c>
      <c r="H11" s="424">
        <v>8</v>
      </c>
      <c r="I11" s="102"/>
      <c r="J11" s="108"/>
      <c r="K11" s="108"/>
      <c r="L11" s="103"/>
      <c r="M11" s="114"/>
      <c r="N11" s="103"/>
      <c r="O11" s="444" t="str">
        <f t="shared" si="0"/>
        <v/>
      </c>
      <c r="P11" s="444" t="str">
        <f t="shared" si="10"/>
        <v/>
      </c>
      <c r="Q11" s="103"/>
      <c r="R11" s="111"/>
      <c r="S11" s="720"/>
      <c r="T11" s="108"/>
      <c r="U11" s="721" t="str">
        <f t="shared" si="1"/>
        <v/>
      </c>
      <c r="V11" s="721" t="str">
        <f t="shared" si="2"/>
        <v/>
      </c>
      <c r="W11" s="108"/>
      <c r="X11" s="722"/>
      <c r="Y11" s="114"/>
      <c r="Z11" s="103"/>
      <c r="AA11" s="444" t="str">
        <f t="shared" si="3"/>
        <v/>
      </c>
      <c r="AB11" s="444" t="str">
        <f t="shared" si="11"/>
        <v/>
      </c>
      <c r="AC11" s="103"/>
      <c r="AD11" s="111"/>
      <c r="AE11" s="111"/>
      <c r="AF11" s="111"/>
      <c r="AG11" s="55"/>
      <c r="AH11" s="68"/>
      <c r="AI11" s="55"/>
      <c r="AJ11" s="111"/>
      <c r="AK11" s="55"/>
      <c r="AL11" s="147"/>
      <c r="AM11" s="103"/>
      <c r="AN11" s="444" t="str">
        <f t="shared" si="4"/>
        <v/>
      </c>
      <c r="AO11" s="103"/>
      <c r="AP11" s="444" t="str">
        <f t="shared" si="5"/>
        <v/>
      </c>
    </row>
    <row r="12" spans="2:42" ht="21" customHeight="1">
      <c r="B12" s="86"/>
      <c r="C12" s="423" t="str">
        <f t="shared" si="6"/>
        <v>TN0060186</v>
      </c>
      <c r="D12" s="423" t="str">
        <f t="shared" si="7"/>
        <v>External Outfall</v>
      </c>
      <c r="E12" s="422" t="str">
        <f t="shared" si="8"/>
        <v>001</v>
      </c>
      <c r="F12" s="423">
        <f t="shared" si="9"/>
        <v>2024</v>
      </c>
      <c r="G12" s="423" t="s">
        <v>331</v>
      </c>
      <c r="H12" s="424">
        <v>9</v>
      </c>
      <c r="I12" s="106"/>
      <c r="J12" s="109"/>
      <c r="K12" s="109"/>
      <c r="L12" s="104"/>
      <c r="M12" s="115"/>
      <c r="N12" s="104"/>
      <c r="O12" s="444" t="str">
        <f t="shared" si="0"/>
        <v/>
      </c>
      <c r="P12" s="444" t="str">
        <f t="shared" si="10"/>
        <v/>
      </c>
      <c r="Q12" s="104"/>
      <c r="R12" s="112"/>
      <c r="S12" s="723"/>
      <c r="T12" s="109"/>
      <c r="U12" s="721" t="str">
        <f t="shared" si="1"/>
        <v/>
      </c>
      <c r="V12" s="721" t="str">
        <f t="shared" si="2"/>
        <v/>
      </c>
      <c r="W12" s="109"/>
      <c r="X12" s="724"/>
      <c r="Y12" s="115"/>
      <c r="Z12" s="104"/>
      <c r="AA12" s="444" t="str">
        <f t="shared" si="3"/>
        <v/>
      </c>
      <c r="AB12" s="444" t="str">
        <f t="shared" si="11"/>
        <v/>
      </c>
      <c r="AC12" s="104"/>
      <c r="AD12" s="112"/>
      <c r="AE12" s="112"/>
      <c r="AF12" s="112"/>
      <c r="AG12" s="57"/>
      <c r="AH12" s="69"/>
      <c r="AI12" s="57"/>
      <c r="AJ12" s="112"/>
      <c r="AK12" s="57"/>
      <c r="AL12" s="148"/>
      <c r="AM12" s="104"/>
      <c r="AN12" s="444" t="str">
        <f t="shared" si="4"/>
        <v/>
      </c>
      <c r="AO12" s="104"/>
      <c r="AP12" s="444" t="str">
        <f t="shared" si="5"/>
        <v/>
      </c>
    </row>
    <row r="13" spans="2:42" ht="21" customHeight="1">
      <c r="B13" s="86"/>
      <c r="C13" s="423" t="str">
        <f t="shared" si="6"/>
        <v>TN0060186</v>
      </c>
      <c r="D13" s="423" t="str">
        <f t="shared" si="7"/>
        <v>External Outfall</v>
      </c>
      <c r="E13" s="422" t="str">
        <f t="shared" si="8"/>
        <v>001</v>
      </c>
      <c r="F13" s="423">
        <f t="shared" si="9"/>
        <v>2024</v>
      </c>
      <c r="G13" s="423" t="s">
        <v>331</v>
      </c>
      <c r="H13" s="424">
        <v>10</v>
      </c>
      <c r="I13" s="102"/>
      <c r="J13" s="108"/>
      <c r="K13" s="108"/>
      <c r="L13" s="103"/>
      <c r="M13" s="114"/>
      <c r="N13" s="103"/>
      <c r="O13" s="444" t="str">
        <f t="shared" si="0"/>
        <v/>
      </c>
      <c r="P13" s="444" t="str">
        <f t="shared" si="10"/>
        <v/>
      </c>
      <c r="Q13" s="103"/>
      <c r="R13" s="111"/>
      <c r="S13" s="720"/>
      <c r="T13" s="108"/>
      <c r="U13" s="721" t="str">
        <f t="shared" si="1"/>
        <v/>
      </c>
      <c r="V13" s="721" t="str">
        <f t="shared" si="2"/>
        <v/>
      </c>
      <c r="W13" s="108"/>
      <c r="X13" s="722"/>
      <c r="Y13" s="114"/>
      <c r="Z13" s="103"/>
      <c r="AA13" s="444" t="str">
        <f t="shared" si="3"/>
        <v/>
      </c>
      <c r="AB13" s="444" t="str">
        <f t="shared" si="11"/>
        <v/>
      </c>
      <c r="AC13" s="103"/>
      <c r="AD13" s="111"/>
      <c r="AE13" s="111"/>
      <c r="AF13" s="111"/>
      <c r="AG13" s="55"/>
      <c r="AH13" s="68"/>
      <c r="AI13" s="55"/>
      <c r="AJ13" s="111"/>
      <c r="AK13" s="55"/>
      <c r="AL13" s="147"/>
      <c r="AM13" s="103"/>
      <c r="AN13" s="444" t="str">
        <f t="shared" si="4"/>
        <v/>
      </c>
      <c r="AO13" s="103"/>
      <c r="AP13" s="444" t="str">
        <f t="shared" si="5"/>
        <v/>
      </c>
    </row>
    <row r="14" spans="2:42" ht="21" customHeight="1">
      <c r="B14" s="86"/>
      <c r="C14" s="423" t="str">
        <f t="shared" si="6"/>
        <v>TN0060186</v>
      </c>
      <c r="D14" s="423" t="str">
        <f t="shared" si="7"/>
        <v>External Outfall</v>
      </c>
      <c r="E14" s="422" t="str">
        <f t="shared" si="8"/>
        <v>001</v>
      </c>
      <c r="F14" s="423">
        <f t="shared" si="9"/>
        <v>2024</v>
      </c>
      <c r="G14" s="423" t="s">
        <v>331</v>
      </c>
      <c r="H14" s="424">
        <v>11</v>
      </c>
      <c r="I14" s="106"/>
      <c r="J14" s="109"/>
      <c r="K14" s="109"/>
      <c r="L14" s="104"/>
      <c r="M14" s="72"/>
      <c r="N14" s="73"/>
      <c r="O14" s="444" t="str">
        <f t="shared" si="0"/>
        <v/>
      </c>
      <c r="P14" s="444" t="str">
        <f t="shared" si="10"/>
        <v/>
      </c>
      <c r="Q14" s="104"/>
      <c r="R14" s="112"/>
      <c r="S14" s="725"/>
      <c r="T14" s="726"/>
      <c r="U14" s="721" t="str">
        <f t="shared" si="1"/>
        <v/>
      </c>
      <c r="V14" s="721" t="str">
        <f t="shared" si="2"/>
        <v/>
      </c>
      <c r="W14" s="109"/>
      <c r="X14" s="724"/>
      <c r="Y14" s="72"/>
      <c r="Z14" s="73"/>
      <c r="AA14" s="444" t="str">
        <f t="shared" si="3"/>
        <v/>
      </c>
      <c r="AB14" s="444" t="str">
        <f t="shared" si="11"/>
        <v/>
      </c>
      <c r="AC14" s="73"/>
      <c r="AD14" s="74"/>
      <c r="AE14" s="112"/>
      <c r="AF14" s="112"/>
      <c r="AG14" s="57"/>
      <c r="AH14" s="69"/>
      <c r="AI14" s="57"/>
      <c r="AJ14" s="112"/>
      <c r="AK14" s="57"/>
      <c r="AL14" s="148"/>
      <c r="AM14" s="73"/>
      <c r="AN14" s="444" t="str">
        <f t="shared" si="4"/>
        <v/>
      </c>
      <c r="AO14" s="73"/>
      <c r="AP14" s="444" t="str">
        <f t="shared" si="5"/>
        <v/>
      </c>
    </row>
    <row r="15" spans="2:42" ht="21" customHeight="1">
      <c r="B15" s="86"/>
      <c r="C15" s="423" t="str">
        <f t="shared" si="6"/>
        <v>TN0060186</v>
      </c>
      <c r="D15" s="423" t="str">
        <f t="shared" si="7"/>
        <v>External Outfall</v>
      </c>
      <c r="E15" s="422" t="str">
        <f t="shared" si="8"/>
        <v>001</v>
      </c>
      <c r="F15" s="423">
        <f t="shared" si="9"/>
        <v>2024</v>
      </c>
      <c r="G15" s="423" t="s">
        <v>331</v>
      </c>
      <c r="H15" s="424">
        <v>12</v>
      </c>
      <c r="I15" s="102"/>
      <c r="J15" s="108"/>
      <c r="K15" s="108"/>
      <c r="L15" s="103"/>
      <c r="M15" s="114"/>
      <c r="N15" s="103"/>
      <c r="O15" s="444" t="str">
        <f t="shared" si="0"/>
        <v/>
      </c>
      <c r="P15" s="444" t="str">
        <f t="shared" si="10"/>
        <v/>
      </c>
      <c r="Q15" s="103"/>
      <c r="R15" s="111"/>
      <c r="S15" s="720"/>
      <c r="T15" s="108"/>
      <c r="U15" s="721" t="str">
        <f t="shared" si="1"/>
        <v/>
      </c>
      <c r="V15" s="721" t="str">
        <f t="shared" si="2"/>
        <v/>
      </c>
      <c r="W15" s="108"/>
      <c r="X15" s="722"/>
      <c r="Y15" s="114"/>
      <c r="Z15" s="103"/>
      <c r="AA15" s="444" t="str">
        <f t="shared" si="3"/>
        <v/>
      </c>
      <c r="AB15" s="444" t="str">
        <f t="shared" si="11"/>
        <v/>
      </c>
      <c r="AC15" s="103"/>
      <c r="AD15" s="111"/>
      <c r="AE15" s="111"/>
      <c r="AF15" s="111"/>
      <c r="AG15" s="55"/>
      <c r="AH15" s="68"/>
      <c r="AI15" s="55"/>
      <c r="AJ15" s="111"/>
      <c r="AK15" s="55"/>
      <c r="AL15" s="147"/>
      <c r="AM15" s="103"/>
      <c r="AN15" s="444" t="str">
        <f t="shared" si="4"/>
        <v/>
      </c>
      <c r="AO15" s="103"/>
      <c r="AP15" s="444" t="str">
        <f t="shared" si="5"/>
        <v/>
      </c>
    </row>
    <row r="16" spans="2:42" ht="21" customHeight="1">
      <c r="B16" s="86"/>
      <c r="C16" s="423" t="str">
        <f t="shared" si="6"/>
        <v>TN0060186</v>
      </c>
      <c r="D16" s="423" t="str">
        <f t="shared" si="7"/>
        <v>External Outfall</v>
      </c>
      <c r="E16" s="422" t="str">
        <f t="shared" si="8"/>
        <v>001</v>
      </c>
      <c r="F16" s="423">
        <f t="shared" si="9"/>
        <v>2024</v>
      </c>
      <c r="G16" s="423" t="s">
        <v>331</v>
      </c>
      <c r="H16" s="424">
        <v>13</v>
      </c>
      <c r="I16" s="106"/>
      <c r="J16" s="109"/>
      <c r="K16" s="109"/>
      <c r="L16" s="104"/>
      <c r="M16" s="72"/>
      <c r="N16" s="73"/>
      <c r="O16" s="444" t="str">
        <f t="shared" si="0"/>
        <v/>
      </c>
      <c r="P16" s="444" t="str">
        <f t="shared" si="10"/>
        <v/>
      </c>
      <c r="Q16" s="104"/>
      <c r="R16" s="112"/>
      <c r="S16" s="725"/>
      <c r="T16" s="726"/>
      <c r="U16" s="721" t="str">
        <f t="shared" si="1"/>
        <v/>
      </c>
      <c r="V16" s="721" t="str">
        <f t="shared" si="2"/>
        <v/>
      </c>
      <c r="W16" s="109"/>
      <c r="X16" s="724"/>
      <c r="Y16" s="72"/>
      <c r="Z16" s="73"/>
      <c r="AA16" s="444" t="str">
        <f t="shared" si="3"/>
        <v/>
      </c>
      <c r="AB16" s="444" t="str">
        <f t="shared" si="11"/>
        <v/>
      </c>
      <c r="AC16" s="73"/>
      <c r="AD16" s="74"/>
      <c r="AE16" s="74"/>
      <c r="AF16" s="74"/>
      <c r="AG16" s="75"/>
      <c r="AH16" s="33"/>
      <c r="AI16" s="75"/>
      <c r="AJ16" s="74"/>
      <c r="AK16" s="75"/>
      <c r="AL16" s="149"/>
      <c r="AM16" s="73"/>
      <c r="AN16" s="444" t="str">
        <f t="shared" si="4"/>
        <v/>
      </c>
      <c r="AO16" s="73"/>
      <c r="AP16" s="444" t="str">
        <f t="shared" si="5"/>
        <v/>
      </c>
    </row>
    <row r="17" spans="2:42" ht="21" customHeight="1">
      <c r="B17" s="86"/>
      <c r="C17" s="423" t="str">
        <f t="shared" si="6"/>
        <v>TN0060186</v>
      </c>
      <c r="D17" s="423" t="str">
        <f t="shared" si="7"/>
        <v>External Outfall</v>
      </c>
      <c r="E17" s="422" t="str">
        <f t="shared" si="8"/>
        <v>001</v>
      </c>
      <c r="F17" s="423">
        <f t="shared" si="9"/>
        <v>2024</v>
      </c>
      <c r="G17" s="423" t="s">
        <v>331</v>
      </c>
      <c r="H17" s="424">
        <v>14</v>
      </c>
      <c r="I17" s="102"/>
      <c r="J17" s="108"/>
      <c r="K17" s="108"/>
      <c r="L17" s="103"/>
      <c r="M17" s="114"/>
      <c r="N17" s="103"/>
      <c r="O17" s="444" t="str">
        <f t="shared" si="0"/>
        <v/>
      </c>
      <c r="P17" s="444" t="str">
        <f t="shared" si="10"/>
        <v/>
      </c>
      <c r="Q17" s="103"/>
      <c r="R17" s="111"/>
      <c r="S17" s="720"/>
      <c r="T17" s="108"/>
      <c r="U17" s="721" t="str">
        <f t="shared" si="1"/>
        <v/>
      </c>
      <c r="V17" s="721" t="str">
        <f t="shared" si="2"/>
        <v/>
      </c>
      <c r="W17" s="108"/>
      <c r="X17" s="722"/>
      <c r="Y17" s="114"/>
      <c r="Z17" s="103"/>
      <c r="AA17" s="444" t="str">
        <f t="shared" si="3"/>
        <v/>
      </c>
      <c r="AB17" s="444" t="str">
        <f t="shared" si="11"/>
        <v/>
      </c>
      <c r="AC17" s="103"/>
      <c r="AD17" s="111"/>
      <c r="AE17" s="111"/>
      <c r="AF17" s="111"/>
      <c r="AG17" s="55"/>
      <c r="AH17" s="68"/>
      <c r="AI17" s="55"/>
      <c r="AJ17" s="111"/>
      <c r="AK17" s="55"/>
      <c r="AL17" s="147"/>
      <c r="AM17" s="103"/>
      <c r="AN17" s="444" t="str">
        <f t="shared" si="4"/>
        <v/>
      </c>
      <c r="AO17" s="103"/>
      <c r="AP17" s="444" t="str">
        <f t="shared" si="5"/>
        <v/>
      </c>
    </row>
    <row r="18" spans="2:42" ht="21" customHeight="1">
      <c r="B18" s="86"/>
      <c r="C18" s="423" t="str">
        <f t="shared" si="6"/>
        <v>TN0060186</v>
      </c>
      <c r="D18" s="423" t="str">
        <f t="shared" si="7"/>
        <v>External Outfall</v>
      </c>
      <c r="E18" s="422" t="str">
        <f t="shared" si="8"/>
        <v>001</v>
      </c>
      <c r="F18" s="423">
        <f t="shared" si="9"/>
        <v>2024</v>
      </c>
      <c r="G18" s="423" t="s">
        <v>331</v>
      </c>
      <c r="H18" s="424">
        <v>15</v>
      </c>
      <c r="I18" s="106"/>
      <c r="J18" s="109"/>
      <c r="K18" s="109"/>
      <c r="L18" s="104"/>
      <c r="M18" s="115"/>
      <c r="N18" s="104"/>
      <c r="O18" s="444" t="str">
        <f t="shared" si="0"/>
        <v/>
      </c>
      <c r="P18" s="444" t="str">
        <f t="shared" si="10"/>
        <v/>
      </c>
      <c r="Q18" s="104"/>
      <c r="R18" s="112"/>
      <c r="S18" s="723"/>
      <c r="T18" s="109"/>
      <c r="U18" s="721" t="str">
        <f t="shared" si="1"/>
        <v/>
      </c>
      <c r="V18" s="721" t="str">
        <f t="shared" si="2"/>
        <v/>
      </c>
      <c r="W18" s="109"/>
      <c r="X18" s="724"/>
      <c r="Y18" s="115"/>
      <c r="Z18" s="104"/>
      <c r="AA18" s="444" t="str">
        <f t="shared" si="3"/>
        <v/>
      </c>
      <c r="AB18" s="444" t="str">
        <f t="shared" si="11"/>
        <v/>
      </c>
      <c r="AC18" s="104"/>
      <c r="AD18" s="112"/>
      <c r="AE18" s="112"/>
      <c r="AF18" s="112"/>
      <c r="AG18" s="57"/>
      <c r="AH18" s="69"/>
      <c r="AI18" s="57"/>
      <c r="AJ18" s="112"/>
      <c r="AK18" s="57"/>
      <c r="AL18" s="148"/>
      <c r="AM18" s="104"/>
      <c r="AN18" s="444" t="str">
        <f t="shared" si="4"/>
        <v/>
      </c>
      <c r="AO18" s="104"/>
      <c r="AP18" s="444" t="str">
        <f t="shared" si="5"/>
        <v/>
      </c>
    </row>
    <row r="19" spans="2:42" ht="21" customHeight="1">
      <c r="B19" s="86"/>
      <c r="C19" s="423" t="str">
        <f t="shared" si="6"/>
        <v>TN0060186</v>
      </c>
      <c r="D19" s="423" t="str">
        <f t="shared" si="7"/>
        <v>External Outfall</v>
      </c>
      <c r="E19" s="422" t="str">
        <f t="shared" si="8"/>
        <v>001</v>
      </c>
      <c r="F19" s="423">
        <f t="shared" si="9"/>
        <v>2024</v>
      </c>
      <c r="G19" s="423" t="s">
        <v>331</v>
      </c>
      <c r="H19" s="424">
        <v>16</v>
      </c>
      <c r="I19" s="102"/>
      <c r="J19" s="108"/>
      <c r="K19" s="108"/>
      <c r="L19" s="103"/>
      <c r="M19" s="114"/>
      <c r="N19" s="103"/>
      <c r="O19" s="444" t="str">
        <f t="shared" si="0"/>
        <v/>
      </c>
      <c r="P19" s="444" t="str">
        <f t="shared" si="10"/>
        <v/>
      </c>
      <c r="Q19" s="103"/>
      <c r="R19" s="111"/>
      <c r="S19" s="720"/>
      <c r="T19" s="108"/>
      <c r="U19" s="721" t="str">
        <f t="shared" si="1"/>
        <v/>
      </c>
      <c r="V19" s="721" t="str">
        <f t="shared" si="2"/>
        <v/>
      </c>
      <c r="W19" s="108"/>
      <c r="X19" s="722"/>
      <c r="Y19" s="114"/>
      <c r="Z19" s="103"/>
      <c r="AA19" s="444" t="str">
        <f t="shared" si="3"/>
        <v/>
      </c>
      <c r="AB19" s="444" t="str">
        <f t="shared" si="11"/>
        <v/>
      </c>
      <c r="AC19" s="103"/>
      <c r="AD19" s="111"/>
      <c r="AE19" s="111"/>
      <c r="AF19" s="111"/>
      <c r="AG19" s="55"/>
      <c r="AH19" s="68"/>
      <c r="AI19" s="55"/>
      <c r="AJ19" s="111"/>
      <c r="AK19" s="55"/>
      <c r="AL19" s="147"/>
      <c r="AM19" s="103"/>
      <c r="AN19" s="444" t="str">
        <f t="shared" si="4"/>
        <v/>
      </c>
      <c r="AO19" s="103"/>
      <c r="AP19" s="444" t="str">
        <f t="shared" si="5"/>
        <v/>
      </c>
    </row>
    <row r="20" spans="2:42" ht="21" customHeight="1">
      <c r="B20" s="86"/>
      <c r="C20" s="423" t="str">
        <f t="shared" si="6"/>
        <v>TN0060186</v>
      </c>
      <c r="D20" s="423" t="str">
        <f t="shared" si="7"/>
        <v>External Outfall</v>
      </c>
      <c r="E20" s="422" t="str">
        <f t="shared" si="8"/>
        <v>001</v>
      </c>
      <c r="F20" s="423">
        <f t="shared" si="9"/>
        <v>2024</v>
      </c>
      <c r="G20" s="423" t="s">
        <v>331</v>
      </c>
      <c r="H20" s="424">
        <v>17</v>
      </c>
      <c r="I20" s="106"/>
      <c r="J20" s="109"/>
      <c r="K20" s="109"/>
      <c r="L20" s="104"/>
      <c r="M20" s="115"/>
      <c r="N20" s="104"/>
      <c r="O20" s="444" t="str">
        <f t="shared" si="0"/>
        <v/>
      </c>
      <c r="P20" s="444" t="str">
        <f t="shared" si="10"/>
        <v/>
      </c>
      <c r="Q20" s="104"/>
      <c r="R20" s="112"/>
      <c r="S20" s="723"/>
      <c r="T20" s="109"/>
      <c r="U20" s="721" t="str">
        <f t="shared" si="1"/>
        <v/>
      </c>
      <c r="V20" s="721" t="str">
        <f t="shared" si="2"/>
        <v/>
      </c>
      <c r="W20" s="109"/>
      <c r="X20" s="724"/>
      <c r="Y20" s="115"/>
      <c r="Z20" s="104"/>
      <c r="AA20" s="444" t="str">
        <f t="shared" si="3"/>
        <v/>
      </c>
      <c r="AB20" s="444" t="str">
        <f t="shared" si="11"/>
        <v/>
      </c>
      <c r="AC20" s="104"/>
      <c r="AD20" s="112"/>
      <c r="AE20" s="112"/>
      <c r="AF20" s="112"/>
      <c r="AG20" s="57"/>
      <c r="AH20" s="69"/>
      <c r="AI20" s="57"/>
      <c r="AJ20" s="112"/>
      <c r="AK20" s="57"/>
      <c r="AL20" s="148"/>
      <c r="AM20" s="104"/>
      <c r="AN20" s="444" t="str">
        <f t="shared" si="4"/>
        <v/>
      </c>
      <c r="AO20" s="104"/>
      <c r="AP20" s="444" t="str">
        <f t="shared" si="5"/>
        <v/>
      </c>
    </row>
    <row r="21" spans="2:42" ht="21" customHeight="1">
      <c r="B21" s="86"/>
      <c r="C21" s="423" t="str">
        <f t="shared" si="6"/>
        <v>TN0060186</v>
      </c>
      <c r="D21" s="423" t="str">
        <f t="shared" si="7"/>
        <v>External Outfall</v>
      </c>
      <c r="E21" s="422" t="str">
        <f t="shared" si="8"/>
        <v>001</v>
      </c>
      <c r="F21" s="423">
        <f t="shared" si="9"/>
        <v>2024</v>
      </c>
      <c r="G21" s="423" t="s">
        <v>331</v>
      </c>
      <c r="H21" s="424">
        <v>18</v>
      </c>
      <c r="I21" s="102"/>
      <c r="J21" s="108"/>
      <c r="K21" s="108"/>
      <c r="L21" s="103"/>
      <c r="M21" s="114"/>
      <c r="N21" s="103"/>
      <c r="O21" s="444" t="str">
        <f t="shared" si="0"/>
        <v/>
      </c>
      <c r="P21" s="444" t="str">
        <f t="shared" si="10"/>
        <v/>
      </c>
      <c r="Q21" s="103"/>
      <c r="R21" s="111"/>
      <c r="S21" s="720"/>
      <c r="T21" s="108"/>
      <c r="U21" s="721" t="str">
        <f t="shared" si="1"/>
        <v/>
      </c>
      <c r="V21" s="721" t="str">
        <f t="shared" si="2"/>
        <v/>
      </c>
      <c r="W21" s="108"/>
      <c r="X21" s="722"/>
      <c r="Y21" s="114"/>
      <c r="Z21" s="103"/>
      <c r="AA21" s="444" t="str">
        <f t="shared" si="3"/>
        <v/>
      </c>
      <c r="AB21" s="444" t="str">
        <f t="shared" si="11"/>
        <v/>
      </c>
      <c r="AC21" s="103"/>
      <c r="AD21" s="111"/>
      <c r="AE21" s="111"/>
      <c r="AF21" s="111"/>
      <c r="AG21" s="55"/>
      <c r="AH21" s="68"/>
      <c r="AI21" s="55"/>
      <c r="AJ21" s="111"/>
      <c r="AK21" s="55"/>
      <c r="AL21" s="147"/>
      <c r="AM21" s="103"/>
      <c r="AN21" s="444" t="str">
        <f t="shared" si="4"/>
        <v/>
      </c>
      <c r="AO21" s="103"/>
      <c r="AP21" s="444" t="str">
        <f t="shared" si="5"/>
        <v/>
      </c>
    </row>
    <row r="22" spans="2:42" ht="21" customHeight="1">
      <c r="B22" s="86"/>
      <c r="C22" s="423" t="str">
        <f t="shared" si="6"/>
        <v>TN0060186</v>
      </c>
      <c r="D22" s="423" t="str">
        <f t="shared" si="7"/>
        <v>External Outfall</v>
      </c>
      <c r="E22" s="422" t="str">
        <f t="shared" si="8"/>
        <v>001</v>
      </c>
      <c r="F22" s="423">
        <f t="shared" si="9"/>
        <v>2024</v>
      </c>
      <c r="G22" s="423" t="s">
        <v>331</v>
      </c>
      <c r="H22" s="424">
        <v>19</v>
      </c>
      <c r="I22" s="106"/>
      <c r="J22" s="109"/>
      <c r="K22" s="109"/>
      <c r="L22" s="104"/>
      <c r="M22" s="72"/>
      <c r="N22" s="73"/>
      <c r="O22" s="444" t="str">
        <f t="shared" si="0"/>
        <v/>
      </c>
      <c r="P22" s="444" t="str">
        <f t="shared" si="10"/>
        <v/>
      </c>
      <c r="Q22" s="104"/>
      <c r="R22" s="112"/>
      <c r="S22" s="725"/>
      <c r="T22" s="726"/>
      <c r="U22" s="721" t="str">
        <f t="shared" si="1"/>
        <v/>
      </c>
      <c r="V22" s="721" t="str">
        <f t="shared" si="2"/>
        <v/>
      </c>
      <c r="W22" s="109"/>
      <c r="X22" s="724"/>
      <c r="Y22" s="72"/>
      <c r="Z22" s="73"/>
      <c r="AA22" s="444" t="str">
        <f t="shared" si="3"/>
        <v/>
      </c>
      <c r="AB22" s="444" t="str">
        <f t="shared" si="11"/>
        <v/>
      </c>
      <c r="AC22" s="73"/>
      <c r="AD22" s="74"/>
      <c r="AE22" s="112"/>
      <c r="AF22" s="112"/>
      <c r="AG22" s="57"/>
      <c r="AH22" s="69"/>
      <c r="AI22" s="57"/>
      <c r="AJ22" s="112"/>
      <c r="AK22" s="57"/>
      <c r="AL22" s="148"/>
      <c r="AM22" s="73"/>
      <c r="AN22" s="444" t="str">
        <f t="shared" si="4"/>
        <v/>
      </c>
      <c r="AO22" s="73"/>
      <c r="AP22" s="444" t="str">
        <f t="shared" si="5"/>
        <v/>
      </c>
    </row>
    <row r="23" spans="2:42" ht="21" customHeight="1">
      <c r="B23" s="86"/>
      <c r="C23" s="423" t="str">
        <f t="shared" si="6"/>
        <v>TN0060186</v>
      </c>
      <c r="D23" s="423" t="str">
        <f t="shared" si="7"/>
        <v>External Outfall</v>
      </c>
      <c r="E23" s="422" t="str">
        <f t="shared" si="8"/>
        <v>001</v>
      </c>
      <c r="F23" s="423">
        <f t="shared" si="9"/>
        <v>2024</v>
      </c>
      <c r="G23" s="423" t="s">
        <v>331</v>
      </c>
      <c r="H23" s="424">
        <v>20</v>
      </c>
      <c r="I23" s="102"/>
      <c r="J23" s="108"/>
      <c r="K23" s="108"/>
      <c r="L23" s="103"/>
      <c r="M23" s="114"/>
      <c r="N23" s="103"/>
      <c r="O23" s="444" t="str">
        <f t="shared" si="0"/>
        <v/>
      </c>
      <c r="P23" s="444" t="str">
        <f t="shared" si="10"/>
        <v/>
      </c>
      <c r="Q23" s="103"/>
      <c r="R23" s="111"/>
      <c r="S23" s="720"/>
      <c r="T23" s="108"/>
      <c r="U23" s="721" t="str">
        <f t="shared" si="1"/>
        <v/>
      </c>
      <c r="V23" s="721" t="str">
        <f t="shared" si="2"/>
        <v/>
      </c>
      <c r="W23" s="108"/>
      <c r="X23" s="722"/>
      <c r="Y23" s="114"/>
      <c r="Z23" s="103"/>
      <c r="AA23" s="444" t="str">
        <f t="shared" si="3"/>
        <v/>
      </c>
      <c r="AB23" s="444" t="str">
        <f t="shared" si="11"/>
        <v/>
      </c>
      <c r="AC23" s="103"/>
      <c r="AD23" s="111"/>
      <c r="AE23" s="111"/>
      <c r="AF23" s="111"/>
      <c r="AG23" s="55"/>
      <c r="AH23" s="68"/>
      <c r="AI23" s="55"/>
      <c r="AJ23" s="111"/>
      <c r="AK23" s="55"/>
      <c r="AL23" s="147"/>
      <c r="AM23" s="103"/>
      <c r="AN23" s="444" t="str">
        <f t="shared" si="4"/>
        <v/>
      </c>
      <c r="AO23" s="103"/>
      <c r="AP23" s="444" t="str">
        <f t="shared" si="5"/>
        <v/>
      </c>
    </row>
    <row r="24" spans="2:42" ht="21" customHeight="1">
      <c r="B24" s="86"/>
      <c r="C24" s="423" t="str">
        <f t="shared" si="6"/>
        <v>TN0060186</v>
      </c>
      <c r="D24" s="423" t="str">
        <f t="shared" si="7"/>
        <v>External Outfall</v>
      </c>
      <c r="E24" s="422" t="str">
        <f t="shared" si="8"/>
        <v>001</v>
      </c>
      <c r="F24" s="423">
        <f t="shared" si="9"/>
        <v>2024</v>
      </c>
      <c r="G24" s="423" t="s">
        <v>331</v>
      </c>
      <c r="H24" s="424">
        <v>21</v>
      </c>
      <c r="I24" s="106"/>
      <c r="J24" s="109"/>
      <c r="K24" s="109"/>
      <c r="L24" s="104"/>
      <c r="M24" s="72"/>
      <c r="N24" s="73"/>
      <c r="O24" s="444" t="str">
        <f t="shared" si="0"/>
        <v/>
      </c>
      <c r="P24" s="444" t="str">
        <f t="shared" si="10"/>
        <v/>
      </c>
      <c r="Q24" s="104"/>
      <c r="R24" s="112"/>
      <c r="S24" s="725"/>
      <c r="T24" s="726"/>
      <c r="U24" s="721" t="str">
        <f t="shared" si="1"/>
        <v/>
      </c>
      <c r="V24" s="721" t="str">
        <f t="shared" si="2"/>
        <v/>
      </c>
      <c r="W24" s="109"/>
      <c r="X24" s="724"/>
      <c r="Y24" s="72"/>
      <c r="Z24" s="73"/>
      <c r="AA24" s="444" t="str">
        <f t="shared" si="3"/>
        <v/>
      </c>
      <c r="AB24" s="444" t="str">
        <f t="shared" si="11"/>
        <v/>
      </c>
      <c r="AC24" s="73"/>
      <c r="AD24" s="74"/>
      <c r="AE24" s="112"/>
      <c r="AF24" s="112"/>
      <c r="AG24" s="57"/>
      <c r="AH24" s="69"/>
      <c r="AI24" s="57"/>
      <c r="AJ24" s="112"/>
      <c r="AK24" s="57"/>
      <c r="AL24" s="148"/>
      <c r="AM24" s="73"/>
      <c r="AN24" s="444" t="str">
        <f t="shared" si="4"/>
        <v/>
      </c>
      <c r="AO24" s="73"/>
      <c r="AP24" s="444" t="str">
        <f t="shared" si="5"/>
        <v/>
      </c>
    </row>
    <row r="25" spans="2:42" ht="21" customHeight="1">
      <c r="B25" s="86"/>
      <c r="C25" s="423" t="str">
        <f t="shared" si="6"/>
        <v>TN0060186</v>
      </c>
      <c r="D25" s="423" t="str">
        <f t="shared" si="7"/>
        <v>External Outfall</v>
      </c>
      <c r="E25" s="422" t="str">
        <f t="shared" si="8"/>
        <v>001</v>
      </c>
      <c r="F25" s="423">
        <f t="shared" si="9"/>
        <v>2024</v>
      </c>
      <c r="G25" s="423" t="s">
        <v>331</v>
      </c>
      <c r="H25" s="424">
        <v>22</v>
      </c>
      <c r="I25" s="102"/>
      <c r="J25" s="108"/>
      <c r="K25" s="108"/>
      <c r="L25" s="103"/>
      <c r="M25" s="114"/>
      <c r="N25" s="103"/>
      <c r="O25" s="444" t="str">
        <f t="shared" si="0"/>
        <v/>
      </c>
      <c r="P25" s="444" t="str">
        <f t="shared" si="10"/>
        <v/>
      </c>
      <c r="Q25" s="103"/>
      <c r="R25" s="111"/>
      <c r="S25" s="720"/>
      <c r="T25" s="108"/>
      <c r="U25" s="721" t="str">
        <f t="shared" si="1"/>
        <v/>
      </c>
      <c r="V25" s="721" t="str">
        <f t="shared" si="2"/>
        <v/>
      </c>
      <c r="W25" s="108"/>
      <c r="X25" s="722"/>
      <c r="Y25" s="114"/>
      <c r="Z25" s="103"/>
      <c r="AA25" s="444" t="str">
        <f t="shared" si="3"/>
        <v/>
      </c>
      <c r="AB25" s="444" t="str">
        <f t="shared" si="11"/>
        <v/>
      </c>
      <c r="AC25" s="103"/>
      <c r="AD25" s="111"/>
      <c r="AE25" s="111"/>
      <c r="AF25" s="111"/>
      <c r="AG25" s="55"/>
      <c r="AH25" s="68"/>
      <c r="AI25" s="55"/>
      <c r="AJ25" s="111"/>
      <c r="AK25" s="55"/>
      <c r="AL25" s="147"/>
      <c r="AM25" s="103"/>
      <c r="AN25" s="444" t="str">
        <f t="shared" si="4"/>
        <v/>
      </c>
      <c r="AO25" s="103"/>
      <c r="AP25" s="444" t="str">
        <f t="shared" si="5"/>
        <v/>
      </c>
    </row>
    <row r="26" spans="2:42" ht="21" customHeight="1">
      <c r="B26" s="86"/>
      <c r="C26" s="423" t="str">
        <f t="shared" si="6"/>
        <v>TN0060186</v>
      </c>
      <c r="D26" s="423" t="str">
        <f t="shared" si="7"/>
        <v>External Outfall</v>
      </c>
      <c r="E26" s="422" t="str">
        <f t="shared" si="8"/>
        <v>001</v>
      </c>
      <c r="F26" s="423">
        <f t="shared" si="9"/>
        <v>2024</v>
      </c>
      <c r="G26" s="423" t="s">
        <v>331</v>
      </c>
      <c r="H26" s="424">
        <v>23</v>
      </c>
      <c r="I26" s="106"/>
      <c r="J26" s="109"/>
      <c r="K26" s="109"/>
      <c r="L26" s="104"/>
      <c r="M26" s="115"/>
      <c r="N26" s="104"/>
      <c r="O26" s="444" t="str">
        <f t="shared" si="0"/>
        <v/>
      </c>
      <c r="P26" s="444" t="str">
        <f t="shared" si="10"/>
        <v/>
      </c>
      <c r="Q26" s="104"/>
      <c r="R26" s="112"/>
      <c r="S26" s="723"/>
      <c r="T26" s="109"/>
      <c r="U26" s="721" t="str">
        <f t="shared" si="1"/>
        <v/>
      </c>
      <c r="V26" s="721" t="str">
        <f t="shared" si="2"/>
        <v/>
      </c>
      <c r="W26" s="109"/>
      <c r="X26" s="724"/>
      <c r="Y26" s="115"/>
      <c r="Z26" s="104"/>
      <c r="AA26" s="444" t="str">
        <f t="shared" si="3"/>
        <v/>
      </c>
      <c r="AB26" s="444" t="str">
        <f t="shared" si="11"/>
        <v/>
      </c>
      <c r="AC26" s="104"/>
      <c r="AD26" s="112"/>
      <c r="AE26" s="112"/>
      <c r="AF26" s="112"/>
      <c r="AG26" s="57"/>
      <c r="AH26" s="69"/>
      <c r="AI26" s="57"/>
      <c r="AJ26" s="112"/>
      <c r="AK26" s="57"/>
      <c r="AL26" s="148"/>
      <c r="AM26" s="104"/>
      <c r="AN26" s="444" t="str">
        <f t="shared" si="4"/>
        <v/>
      </c>
      <c r="AO26" s="104"/>
      <c r="AP26" s="444" t="str">
        <f t="shared" si="5"/>
        <v/>
      </c>
    </row>
    <row r="27" spans="2:42" ht="21" customHeight="1">
      <c r="B27" s="86"/>
      <c r="C27" s="423" t="str">
        <f t="shared" si="6"/>
        <v>TN0060186</v>
      </c>
      <c r="D27" s="423" t="str">
        <f t="shared" si="7"/>
        <v>External Outfall</v>
      </c>
      <c r="E27" s="422" t="str">
        <f t="shared" si="8"/>
        <v>001</v>
      </c>
      <c r="F27" s="423">
        <f t="shared" si="9"/>
        <v>2024</v>
      </c>
      <c r="G27" s="423" t="s">
        <v>331</v>
      </c>
      <c r="H27" s="424">
        <v>24</v>
      </c>
      <c r="I27" s="102"/>
      <c r="J27" s="108"/>
      <c r="K27" s="108"/>
      <c r="L27" s="103"/>
      <c r="M27" s="114"/>
      <c r="N27" s="103"/>
      <c r="O27" s="444" t="str">
        <f t="shared" si="0"/>
        <v/>
      </c>
      <c r="P27" s="444" t="str">
        <f t="shared" si="10"/>
        <v/>
      </c>
      <c r="Q27" s="103"/>
      <c r="R27" s="111"/>
      <c r="S27" s="720"/>
      <c r="T27" s="108"/>
      <c r="U27" s="721" t="str">
        <f t="shared" si="1"/>
        <v/>
      </c>
      <c r="V27" s="721" t="str">
        <f t="shared" si="2"/>
        <v/>
      </c>
      <c r="W27" s="108"/>
      <c r="X27" s="722"/>
      <c r="Y27" s="114"/>
      <c r="Z27" s="103"/>
      <c r="AA27" s="444" t="str">
        <f t="shared" si="3"/>
        <v/>
      </c>
      <c r="AB27" s="444" t="str">
        <f t="shared" si="11"/>
        <v/>
      </c>
      <c r="AC27" s="103"/>
      <c r="AD27" s="111"/>
      <c r="AE27" s="111"/>
      <c r="AF27" s="111"/>
      <c r="AG27" s="55"/>
      <c r="AH27" s="68"/>
      <c r="AI27" s="55"/>
      <c r="AJ27" s="111"/>
      <c r="AK27" s="55"/>
      <c r="AL27" s="147"/>
      <c r="AM27" s="103"/>
      <c r="AN27" s="444" t="str">
        <f t="shared" si="4"/>
        <v/>
      </c>
      <c r="AO27" s="103"/>
      <c r="AP27" s="444" t="str">
        <f t="shared" si="5"/>
        <v/>
      </c>
    </row>
    <row r="28" spans="2:42" ht="21" customHeight="1">
      <c r="B28" s="86"/>
      <c r="C28" s="423" t="str">
        <f t="shared" si="6"/>
        <v>TN0060186</v>
      </c>
      <c r="D28" s="423" t="str">
        <f t="shared" si="7"/>
        <v>External Outfall</v>
      </c>
      <c r="E28" s="422" t="str">
        <f t="shared" si="8"/>
        <v>001</v>
      </c>
      <c r="F28" s="423">
        <f t="shared" si="9"/>
        <v>2024</v>
      </c>
      <c r="G28" s="423" t="s">
        <v>331</v>
      </c>
      <c r="H28" s="424">
        <v>25</v>
      </c>
      <c r="I28" s="106"/>
      <c r="J28" s="109"/>
      <c r="K28" s="109"/>
      <c r="L28" s="104"/>
      <c r="M28" s="72"/>
      <c r="N28" s="73"/>
      <c r="O28" s="444" t="str">
        <f t="shared" si="0"/>
        <v/>
      </c>
      <c r="P28" s="444" t="str">
        <f t="shared" si="10"/>
        <v/>
      </c>
      <c r="Q28" s="104"/>
      <c r="R28" s="112"/>
      <c r="S28" s="725"/>
      <c r="T28" s="726"/>
      <c r="U28" s="721" t="str">
        <f t="shared" si="1"/>
        <v/>
      </c>
      <c r="V28" s="721" t="str">
        <f t="shared" si="2"/>
        <v/>
      </c>
      <c r="W28" s="109"/>
      <c r="X28" s="724"/>
      <c r="Y28" s="72"/>
      <c r="Z28" s="73"/>
      <c r="AA28" s="444" t="str">
        <f t="shared" si="3"/>
        <v/>
      </c>
      <c r="AB28" s="444" t="str">
        <f t="shared" si="11"/>
        <v/>
      </c>
      <c r="AC28" s="73"/>
      <c r="AD28" s="74"/>
      <c r="AE28" s="112"/>
      <c r="AF28" s="112"/>
      <c r="AG28" s="57"/>
      <c r="AH28" s="69"/>
      <c r="AI28" s="57"/>
      <c r="AJ28" s="112"/>
      <c r="AK28" s="57"/>
      <c r="AL28" s="148"/>
      <c r="AM28" s="73"/>
      <c r="AN28" s="444" t="str">
        <f t="shared" si="4"/>
        <v/>
      </c>
      <c r="AO28" s="73"/>
      <c r="AP28" s="444" t="str">
        <f t="shared" si="5"/>
        <v/>
      </c>
    </row>
    <row r="29" spans="2:42" ht="21" customHeight="1">
      <c r="B29" s="86"/>
      <c r="C29" s="423" t="str">
        <f t="shared" si="6"/>
        <v>TN0060186</v>
      </c>
      <c r="D29" s="423" t="str">
        <f t="shared" si="7"/>
        <v>External Outfall</v>
      </c>
      <c r="E29" s="422" t="str">
        <f t="shared" si="8"/>
        <v>001</v>
      </c>
      <c r="F29" s="423">
        <f t="shared" si="9"/>
        <v>2024</v>
      </c>
      <c r="G29" s="423" t="s">
        <v>331</v>
      </c>
      <c r="H29" s="424">
        <v>26</v>
      </c>
      <c r="I29" s="102"/>
      <c r="J29" s="108"/>
      <c r="K29" s="108"/>
      <c r="L29" s="103"/>
      <c r="M29" s="114"/>
      <c r="N29" s="103"/>
      <c r="O29" s="444" t="str">
        <f t="shared" si="0"/>
        <v/>
      </c>
      <c r="P29" s="444" t="str">
        <f t="shared" si="10"/>
        <v/>
      </c>
      <c r="Q29" s="103"/>
      <c r="R29" s="111"/>
      <c r="S29" s="720"/>
      <c r="T29" s="108"/>
      <c r="U29" s="721" t="str">
        <f t="shared" si="1"/>
        <v/>
      </c>
      <c r="V29" s="721" t="str">
        <f t="shared" si="2"/>
        <v/>
      </c>
      <c r="W29" s="108"/>
      <c r="X29" s="722"/>
      <c r="Y29" s="114"/>
      <c r="Z29" s="103"/>
      <c r="AA29" s="444" t="str">
        <f t="shared" si="3"/>
        <v/>
      </c>
      <c r="AB29" s="444" t="str">
        <f t="shared" si="11"/>
        <v/>
      </c>
      <c r="AC29" s="103"/>
      <c r="AD29" s="111"/>
      <c r="AE29" s="111"/>
      <c r="AF29" s="111"/>
      <c r="AG29" s="55"/>
      <c r="AH29" s="68"/>
      <c r="AI29" s="55"/>
      <c r="AJ29" s="111"/>
      <c r="AK29" s="55"/>
      <c r="AL29" s="147"/>
      <c r="AM29" s="103"/>
      <c r="AN29" s="444" t="str">
        <f t="shared" si="4"/>
        <v/>
      </c>
      <c r="AO29" s="103"/>
      <c r="AP29" s="444" t="str">
        <f t="shared" si="5"/>
        <v/>
      </c>
    </row>
    <row r="30" spans="2:42" ht="21" customHeight="1">
      <c r="B30" s="86"/>
      <c r="C30" s="423" t="str">
        <f t="shared" si="6"/>
        <v>TN0060186</v>
      </c>
      <c r="D30" s="423" t="str">
        <f t="shared" si="7"/>
        <v>External Outfall</v>
      </c>
      <c r="E30" s="422" t="str">
        <f t="shared" si="8"/>
        <v>001</v>
      </c>
      <c r="F30" s="423">
        <f t="shared" si="9"/>
        <v>2024</v>
      </c>
      <c r="G30" s="423" t="s">
        <v>331</v>
      </c>
      <c r="H30" s="424">
        <v>27</v>
      </c>
      <c r="I30" s="106"/>
      <c r="J30" s="150"/>
      <c r="K30" s="150"/>
      <c r="L30" s="104"/>
      <c r="M30" s="72"/>
      <c r="N30" s="73"/>
      <c r="O30" s="444" t="str">
        <f t="shared" si="0"/>
        <v/>
      </c>
      <c r="P30" s="444" t="str">
        <f t="shared" si="10"/>
        <v/>
      </c>
      <c r="Q30" s="104"/>
      <c r="R30" s="112"/>
      <c r="S30" s="725"/>
      <c r="T30" s="726"/>
      <c r="U30" s="721" t="str">
        <f t="shared" si="1"/>
        <v/>
      </c>
      <c r="V30" s="721" t="str">
        <f t="shared" si="2"/>
        <v/>
      </c>
      <c r="W30" s="109"/>
      <c r="X30" s="724"/>
      <c r="Y30" s="72"/>
      <c r="Z30" s="73"/>
      <c r="AA30" s="444" t="str">
        <f t="shared" si="3"/>
        <v/>
      </c>
      <c r="AB30" s="444" t="str">
        <f t="shared" si="11"/>
        <v/>
      </c>
      <c r="AC30" s="73"/>
      <c r="AD30" s="74"/>
      <c r="AE30" s="112"/>
      <c r="AF30" s="112"/>
      <c r="AG30" s="57"/>
      <c r="AH30" s="69"/>
      <c r="AI30" s="57"/>
      <c r="AJ30" s="112"/>
      <c r="AK30" s="57"/>
      <c r="AL30" s="148"/>
      <c r="AM30" s="73"/>
      <c r="AN30" s="444" t="str">
        <f t="shared" si="4"/>
        <v/>
      </c>
      <c r="AO30" s="73"/>
      <c r="AP30" s="444" t="str">
        <f t="shared" si="5"/>
        <v/>
      </c>
    </row>
    <row r="31" spans="2:42" ht="21" customHeight="1">
      <c r="B31" s="86"/>
      <c r="C31" s="423" t="str">
        <f t="shared" si="6"/>
        <v>TN0060186</v>
      </c>
      <c r="D31" s="423" t="str">
        <f t="shared" si="7"/>
        <v>External Outfall</v>
      </c>
      <c r="E31" s="422" t="str">
        <f t="shared" si="8"/>
        <v>001</v>
      </c>
      <c r="F31" s="423">
        <f t="shared" si="9"/>
        <v>2024</v>
      </c>
      <c r="G31" s="423" t="s">
        <v>331</v>
      </c>
      <c r="H31" s="424">
        <v>28</v>
      </c>
      <c r="I31" s="102"/>
      <c r="J31" s="108"/>
      <c r="K31" s="108"/>
      <c r="L31" s="103"/>
      <c r="M31" s="114"/>
      <c r="N31" s="103"/>
      <c r="O31" s="444" t="str">
        <f t="shared" si="0"/>
        <v/>
      </c>
      <c r="P31" s="444" t="str">
        <f t="shared" si="10"/>
        <v/>
      </c>
      <c r="Q31" s="103"/>
      <c r="R31" s="111"/>
      <c r="S31" s="720"/>
      <c r="T31" s="108"/>
      <c r="U31" s="721" t="str">
        <f t="shared" si="1"/>
        <v/>
      </c>
      <c r="V31" s="721" t="str">
        <f t="shared" si="2"/>
        <v/>
      </c>
      <c r="W31" s="108"/>
      <c r="X31" s="722"/>
      <c r="Y31" s="114"/>
      <c r="Z31" s="103"/>
      <c r="AA31" s="444" t="str">
        <f t="shared" si="3"/>
        <v/>
      </c>
      <c r="AB31" s="444" t="str">
        <f t="shared" si="11"/>
        <v/>
      </c>
      <c r="AC31" s="103"/>
      <c r="AD31" s="111"/>
      <c r="AE31" s="111"/>
      <c r="AF31" s="111"/>
      <c r="AG31" s="55"/>
      <c r="AH31" s="68"/>
      <c r="AI31" s="55"/>
      <c r="AJ31" s="111"/>
      <c r="AK31" s="55"/>
      <c r="AL31" s="147"/>
      <c r="AM31" s="103"/>
      <c r="AN31" s="444" t="str">
        <f t="shared" si="4"/>
        <v/>
      </c>
      <c r="AO31" s="103"/>
      <c r="AP31" s="444" t="str">
        <f t="shared" si="5"/>
        <v/>
      </c>
    </row>
    <row r="32" spans="2:42" ht="21" customHeight="1">
      <c r="B32" s="86"/>
      <c r="C32" s="423" t="str">
        <f t="shared" si="6"/>
        <v>TN0060186</v>
      </c>
      <c r="D32" s="423" t="str">
        <f t="shared" si="7"/>
        <v>External Outfall</v>
      </c>
      <c r="E32" s="422" t="str">
        <f t="shared" si="8"/>
        <v>001</v>
      </c>
      <c r="F32" s="423">
        <f t="shared" si="9"/>
        <v>2024</v>
      </c>
      <c r="G32" s="423" t="s">
        <v>331</v>
      </c>
      <c r="H32" s="424">
        <v>29</v>
      </c>
      <c r="I32" s="106"/>
      <c r="J32" s="109"/>
      <c r="K32" s="109"/>
      <c r="L32" s="104"/>
      <c r="M32" s="115"/>
      <c r="N32" s="104"/>
      <c r="O32" s="444" t="str">
        <f t="shared" si="0"/>
        <v/>
      </c>
      <c r="P32" s="444" t="str">
        <f>IF(M32&lt;&gt;0,(1-N32/M32)*100,"")</f>
        <v/>
      </c>
      <c r="Q32" s="104"/>
      <c r="R32" s="112"/>
      <c r="S32" s="723"/>
      <c r="T32" s="109"/>
      <c r="U32" s="721" t="str">
        <f t="shared" si="1"/>
        <v/>
      </c>
      <c r="V32" s="721" t="str">
        <f t="shared" si="2"/>
        <v/>
      </c>
      <c r="W32" s="109"/>
      <c r="X32" s="724"/>
      <c r="Y32" s="115"/>
      <c r="Z32" s="104"/>
      <c r="AA32" s="444" t="str">
        <f t="shared" si="3"/>
        <v/>
      </c>
      <c r="AB32" s="444" t="str">
        <f>IF(Y32&lt;&gt;0,(1-Z32/Y32)*100,"")</f>
        <v/>
      </c>
      <c r="AC32" s="104"/>
      <c r="AD32" s="112"/>
      <c r="AE32" s="112"/>
      <c r="AF32" s="112"/>
      <c r="AG32" s="57"/>
      <c r="AH32" s="69"/>
      <c r="AI32" s="57"/>
      <c r="AJ32" s="112"/>
      <c r="AK32" s="57"/>
      <c r="AL32" s="148"/>
      <c r="AM32" s="104"/>
      <c r="AN32" s="444" t="str">
        <f t="shared" si="4"/>
        <v/>
      </c>
      <c r="AO32" s="104"/>
      <c r="AP32" s="444" t="str">
        <f t="shared" si="5"/>
        <v/>
      </c>
    </row>
    <row r="33" spans="2:42" ht="21" customHeight="1" thickBot="1">
      <c r="B33" s="86"/>
      <c r="C33" s="426" t="str">
        <f t="shared" si="6"/>
        <v>TN0060186</v>
      </c>
      <c r="D33" s="426" t="str">
        <f t="shared" si="7"/>
        <v>External Outfall</v>
      </c>
      <c r="E33" s="425" t="str">
        <f t="shared" si="8"/>
        <v>001</v>
      </c>
      <c r="F33" s="426">
        <f t="shared" si="9"/>
        <v>2024</v>
      </c>
      <c r="G33" s="426" t="s">
        <v>331</v>
      </c>
      <c r="H33" s="427">
        <v>30</v>
      </c>
      <c r="I33" s="102"/>
      <c r="J33" s="108"/>
      <c r="K33" s="108"/>
      <c r="L33" s="103"/>
      <c r="M33" s="114"/>
      <c r="N33" s="103"/>
      <c r="O33" s="444" t="str">
        <f t="shared" si="0"/>
        <v/>
      </c>
      <c r="P33" s="444" t="str">
        <f t="shared" si="10"/>
        <v/>
      </c>
      <c r="Q33" s="103"/>
      <c r="R33" s="111"/>
      <c r="S33" s="720"/>
      <c r="T33" s="108"/>
      <c r="U33" s="721" t="str">
        <f t="shared" si="1"/>
        <v/>
      </c>
      <c r="V33" s="721" t="str">
        <f t="shared" si="2"/>
        <v/>
      </c>
      <c r="W33" s="108"/>
      <c r="X33" s="722"/>
      <c r="Y33" s="114"/>
      <c r="Z33" s="103"/>
      <c r="AA33" s="444" t="str">
        <f t="shared" si="3"/>
        <v/>
      </c>
      <c r="AB33" s="449" t="str">
        <f t="shared" si="11"/>
        <v/>
      </c>
      <c r="AC33" s="267"/>
      <c r="AD33" s="413"/>
      <c r="AE33" s="413"/>
      <c r="AF33" s="413"/>
      <c r="AG33" s="414"/>
      <c r="AH33" s="415"/>
      <c r="AI33" s="414"/>
      <c r="AJ33" s="413"/>
      <c r="AK33" s="414"/>
      <c r="AL33" s="416"/>
      <c r="AM33" s="267"/>
      <c r="AN33" s="449" t="str">
        <f t="shared" si="4"/>
        <v/>
      </c>
      <c r="AO33" s="267"/>
      <c r="AP33" s="449" t="str">
        <f t="shared" si="5"/>
        <v/>
      </c>
    </row>
    <row r="34" spans="2:78" s="6" customFormat="1" ht="21" customHeight="1">
      <c r="B34" s="433"/>
      <c r="C34" s="833" t="s">
        <v>311</v>
      </c>
      <c r="D34" s="834"/>
      <c r="E34" s="834"/>
      <c r="F34" s="21"/>
      <c r="G34" s="22"/>
      <c r="H34" s="117" t="s">
        <v>312</v>
      </c>
      <c r="I34" s="118">
        <f>SUM(I4:I33)</f>
        <v>0</v>
      </c>
      <c r="J34" s="119">
        <f>SUM(J4:J33)</f>
        <v>0</v>
      </c>
      <c r="K34" s="119">
        <f>SUM(K4:K33)</f>
        <v>0</v>
      </c>
      <c r="L34" s="121">
        <f>SUM(L4:L33)</f>
        <v>0</v>
      </c>
      <c r="M34" s="124"/>
      <c r="N34" s="122"/>
      <c r="O34" s="121">
        <f>SUM(O4:O33)</f>
        <v>0</v>
      </c>
      <c r="P34" s="621"/>
      <c r="Q34" s="621"/>
      <c r="R34" s="125"/>
      <c r="S34" s="730"/>
      <c r="T34" s="120"/>
      <c r="U34" s="119">
        <f>SUM(U4:U33)</f>
        <v>0</v>
      </c>
      <c r="V34" s="731"/>
      <c r="W34" s="731"/>
      <c r="X34" s="732"/>
      <c r="Y34" s="124"/>
      <c r="Z34" s="122"/>
      <c r="AA34" s="121">
        <f>SUM(AA4:AA33)</f>
        <v>0</v>
      </c>
      <c r="AB34" s="621"/>
      <c r="AC34" s="767"/>
      <c r="AD34" s="768"/>
      <c r="AE34" s="123"/>
      <c r="AF34" s="123"/>
      <c r="AG34" s="126"/>
      <c r="AH34" s="127"/>
      <c r="AI34" s="128"/>
      <c r="AJ34" s="127"/>
      <c r="AK34" s="128"/>
      <c r="AL34" s="129"/>
      <c r="AM34" s="122"/>
      <c r="AN34" s="121">
        <f>SUM(AN4:AN33)</f>
        <v>0</v>
      </c>
      <c r="AO34" s="122"/>
      <c r="AP34" s="121">
        <f>SUM(AP4:AP33)</f>
        <v>0</v>
      </c>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row>
    <row r="35" spans="2:78" s="6" customFormat="1" ht="21" customHeight="1">
      <c r="B35" s="433"/>
      <c r="C35" s="835"/>
      <c r="D35" s="835"/>
      <c r="E35" s="835"/>
      <c r="F35" s="23"/>
      <c r="G35" s="24"/>
      <c r="H35" s="130" t="s">
        <v>313</v>
      </c>
      <c r="I35" s="131"/>
      <c r="J35" s="132" t="e">
        <f>AVERAGE(J4:J33)</f>
        <v>#DIV/0!</v>
      </c>
      <c r="K35" s="132" t="e">
        <f>AVERAGE(K4:K33)</f>
        <v>#DIV/0!</v>
      </c>
      <c r="L35" s="133"/>
      <c r="M35" s="134" t="e">
        <f>AVERAGE(M4:M33)</f>
        <v>#DIV/0!</v>
      </c>
      <c r="N35" s="445" t="e">
        <f>AVERAGE(N4:N33)</f>
        <v>#DIV/0!</v>
      </c>
      <c r="O35" s="445" t="e">
        <f>AVERAGE(O4:O33)</f>
        <v>#DIV/0!</v>
      </c>
      <c r="P35" s="445" t="e">
        <f>(1-N35/M35)*100</f>
        <v>#DIV/0!</v>
      </c>
      <c r="Q35" s="98"/>
      <c r="R35" s="153"/>
      <c r="S35" s="733" t="e">
        <f>AVERAGE(S4:S33)</f>
        <v>#DIV/0!</v>
      </c>
      <c r="T35" s="132" t="e">
        <f>AVERAGE(T4:T33)</f>
        <v>#DIV/0!</v>
      </c>
      <c r="U35" s="132" t="e">
        <f>AVERAGE(U4:U33)</f>
        <v>#DIV/0!</v>
      </c>
      <c r="V35" s="132" t="e">
        <f>(1-T35/S35)*100</f>
        <v>#DIV/0!</v>
      </c>
      <c r="W35" s="95"/>
      <c r="X35" s="734"/>
      <c r="Y35" s="134" t="e">
        <f>AVERAGE(Y4:Y33)</f>
        <v>#DIV/0!</v>
      </c>
      <c r="Z35" s="445" t="e">
        <f>AVERAGE(Z4:Z33)</f>
        <v>#DIV/0!</v>
      </c>
      <c r="AA35" s="445" t="e">
        <f>AVERAGE(AA4:AA33)</f>
        <v>#DIV/0!</v>
      </c>
      <c r="AB35" s="445" t="e">
        <f>(1-Z35/Y35)*100</f>
        <v>#DIV/0!</v>
      </c>
      <c r="AC35" s="98"/>
      <c r="AD35" s="153"/>
      <c r="AE35" s="446" t="e">
        <f>AVERAGE(AE4:AE33)</f>
        <v>#DIV/0!</v>
      </c>
      <c r="AF35" s="136"/>
      <c r="AG35" s="133"/>
      <c r="AH35" s="446" t="e">
        <f>AVERAGE(AH4:AH33)</f>
        <v>#DIV/0!</v>
      </c>
      <c r="AI35" s="135"/>
      <c r="AJ35" s="446" t="e">
        <f>GEOMEAN(AJ4:AJ33)</f>
        <v>#NUM!</v>
      </c>
      <c r="AK35" s="135"/>
      <c r="AL35" s="137" t="e">
        <f>AVERAGE(AL4:AL33)</f>
        <v>#DIV/0!</v>
      </c>
      <c r="AM35" s="445" t="e">
        <f aca="true" t="shared" si="12" ref="AM35:AP35">AVERAGE(AM4:AM33)</f>
        <v>#DIV/0!</v>
      </c>
      <c r="AN35" s="445" t="e">
        <f t="shared" si="12"/>
        <v>#DIV/0!</v>
      </c>
      <c r="AO35" s="445" t="e">
        <f t="shared" si="12"/>
        <v>#DIV/0!</v>
      </c>
      <c r="AP35" s="445" t="e">
        <f t="shared" si="12"/>
        <v>#DIV/0!</v>
      </c>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row>
    <row r="36" spans="2:78" s="6" customFormat="1" ht="21" customHeight="1">
      <c r="B36" s="433"/>
      <c r="C36" s="835"/>
      <c r="D36" s="835"/>
      <c r="E36" s="835"/>
      <c r="F36" s="23"/>
      <c r="G36" s="24"/>
      <c r="H36" s="130" t="s">
        <v>314</v>
      </c>
      <c r="I36" s="138">
        <f>MAX(I4:I33)</f>
        <v>0</v>
      </c>
      <c r="J36" s="132">
        <f>MAX(J4:J33)</f>
        <v>0</v>
      </c>
      <c r="K36" s="132">
        <f aca="true" t="shared" si="13" ref="K36:AF36">MAX(K4:K33)</f>
        <v>0</v>
      </c>
      <c r="L36" s="445">
        <f t="shared" si="13"/>
        <v>0</v>
      </c>
      <c r="M36" s="134">
        <f t="shared" si="13"/>
        <v>0</v>
      </c>
      <c r="N36" s="445">
        <f t="shared" si="13"/>
        <v>0</v>
      </c>
      <c r="O36" s="445">
        <f t="shared" si="13"/>
        <v>0</v>
      </c>
      <c r="P36" s="445">
        <f t="shared" si="13"/>
        <v>0</v>
      </c>
      <c r="Q36" s="445">
        <f>MAX(Q4:Q33)</f>
        <v>0</v>
      </c>
      <c r="R36" s="446">
        <f>MAX(R4:R33)</f>
        <v>0</v>
      </c>
      <c r="S36" s="733">
        <f t="shared" si="13"/>
        <v>0</v>
      </c>
      <c r="T36" s="132">
        <f t="shared" si="13"/>
        <v>0</v>
      </c>
      <c r="U36" s="132">
        <f t="shared" si="13"/>
        <v>0</v>
      </c>
      <c r="V36" s="132">
        <f t="shared" si="13"/>
        <v>0</v>
      </c>
      <c r="W36" s="132">
        <f>MAX(W4:W33)</f>
        <v>0</v>
      </c>
      <c r="X36" s="735">
        <f>MAX(X4:X33)</f>
        <v>0</v>
      </c>
      <c r="Y36" s="134">
        <f t="shared" si="13"/>
        <v>0</v>
      </c>
      <c r="Z36" s="445">
        <f t="shared" si="13"/>
        <v>0</v>
      </c>
      <c r="AA36" s="445">
        <f t="shared" si="13"/>
        <v>0</v>
      </c>
      <c r="AB36" s="445">
        <f t="shared" si="13"/>
        <v>0</v>
      </c>
      <c r="AC36" s="445">
        <f t="shared" si="13"/>
        <v>0</v>
      </c>
      <c r="AD36" s="446">
        <f t="shared" si="13"/>
        <v>0</v>
      </c>
      <c r="AE36" s="446">
        <f t="shared" si="13"/>
        <v>0</v>
      </c>
      <c r="AF36" s="446">
        <f t="shared" si="13"/>
        <v>0</v>
      </c>
      <c r="AG36" s="133"/>
      <c r="AH36" s="446">
        <f>MAX(AH4:AH33)</f>
        <v>0</v>
      </c>
      <c r="AI36" s="135"/>
      <c r="AJ36" s="446">
        <f>MAX(AJ4:AJ33)</f>
        <v>0</v>
      </c>
      <c r="AK36" s="135"/>
      <c r="AL36" s="137">
        <f aca="true" t="shared" si="14" ref="AL36:AP36">MAX(AL4:AL33)</f>
        <v>0</v>
      </c>
      <c r="AM36" s="445">
        <f t="shared" si="14"/>
        <v>0</v>
      </c>
      <c r="AN36" s="445">
        <f t="shared" si="14"/>
        <v>0</v>
      </c>
      <c r="AO36" s="445">
        <f t="shared" si="14"/>
        <v>0</v>
      </c>
      <c r="AP36" s="445">
        <f t="shared" si="14"/>
        <v>0</v>
      </c>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c r="BV36" s="162"/>
      <c r="BW36" s="162"/>
      <c r="BX36" s="162"/>
      <c r="BY36" s="162"/>
      <c r="BZ36" s="162"/>
    </row>
    <row r="37" spans="2:78" s="6" customFormat="1" ht="21" customHeight="1" thickBot="1">
      <c r="B37" s="433"/>
      <c r="C37" s="835"/>
      <c r="D37" s="835"/>
      <c r="E37" s="835"/>
      <c r="F37" s="23"/>
      <c r="G37" s="24"/>
      <c r="H37" s="139" t="s">
        <v>315</v>
      </c>
      <c r="I37" s="402"/>
      <c r="J37" s="403">
        <f>MIN(J4:J33)</f>
        <v>0</v>
      </c>
      <c r="K37" s="403">
        <f>MIN(K4:K33)</f>
        <v>0</v>
      </c>
      <c r="L37" s="140"/>
      <c r="M37" s="144">
        <f aca="true" t="shared" si="15" ref="M37:AF37">MIN(M4:M33)</f>
        <v>0</v>
      </c>
      <c r="N37" s="141">
        <f t="shared" si="15"/>
        <v>0</v>
      </c>
      <c r="O37" s="141">
        <f t="shared" si="15"/>
        <v>0</v>
      </c>
      <c r="P37" s="623">
        <f t="shared" si="15"/>
        <v>0</v>
      </c>
      <c r="Q37" s="98"/>
      <c r="R37" s="153"/>
      <c r="S37" s="736">
        <f t="shared" si="15"/>
        <v>0</v>
      </c>
      <c r="T37" s="403">
        <f t="shared" si="15"/>
        <v>0</v>
      </c>
      <c r="U37" s="403">
        <f t="shared" si="15"/>
        <v>0</v>
      </c>
      <c r="V37" s="737">
        <f t="shared" si="15"/>
        <v>0</v>
      </c>
      <c r="W37" s="95"/>
      <c r="X37" s="734"/>
      <c r="Y37" s="144">
        <f t="shared" si="15"/>
        <v>0</v>
      </c>
      <c r="Z37" s="141">
        <f t="shared" si="15"/>
        <v>0</v>
      </c>
      <c r="AA37" s="141">
        <f t="shared" si="15"/>
        <v>0</v>
      </c>
      <c r="AB37" s="623">
        <f t="shared" si="15"/>
        <v>0</v>
      </c>
      <c r="AC37" s="98"/>
      <c r="AD37" s="153"/>
      <c r="AE37" s="142">
        <f t="shared" si="15"/>
        <v>0</v>
      </c>
      <c r="AF37" s="142">
        <f t="shared" si="15"/>
        <v>0</v>
      </c>
      <c r="AG37" s="140"/>
      <c r="AH37" s="142">
        <f>MIN(AH4:AH33)</f>
        <v>0</v>
      </c>
      <c r="AI37" s="404"/>
      <c r="AJ37" s="142">
        <f>MIN(AJ5:AJ34)</f>
        <v>0</v>
      </c>
      <c r="AK37" s="404"/>
      <c r="AL37" s="143">
        <f>MIN(AL5:AL34)</f>
        <v>0</v>
      </c>
      <c r="AM37" s="141">
        <f aca="true" t="shared" si="16" ref="AM37:AP37">MIN(AM4:AM33)</f>
        <v>0</v>
      </c>
      <c r="AN37" s="141">
        <f t="shared" si="16"/>
        <v>0</v>
      </c>
      <c r="AO37" s="141">
        <f t="shared" si="16"/>
        <v>0</v>
      </c>
      <c r="AP37" s="141">
        <f t="shared" si="16"/>
        <v>0</v>
      </c>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c r="BY37" s="162"/>
      <c r="BZ37" s="162"/>
    </row>
    <row r="38" spans="2:78" s="6" customFormat="1" ht="21" customHeight="1">
      <c r="B38" s="433"/>
      <c r="C38" s="835"/>
      <c r="D38" s="835"/>
      <c r="E38" s="835"/>
      <c r="F38" s="837" t="s">
        <v>316</v>
      </c>
      <c r="G38" s="838"/>
      <c r="H38" s="839"/>
      <c r="I38" s="405"/>
      <c r="J38" s="90"/>
      <c r="K38" s="91"/>
      <c r="L38" s="92"/>
      <c r="M38" s="93"/>
      <c r="N38" s="297">
        <f>'Permit Limits'!R23</f>
        <v>20</v>
      </c>
      <c r="O38" s="297">
        <f>'Permit Limits'!S23</f>
        <v>9999</v>
      </c>
      <c r="P38" s="436"/>
      <c r="Q38" s="407"/>
      <c r="R38" s="406"/>
      <c r="S38" s="738"/>
      <c r="T38" s="764">
        <f>'Permit Limits'!AD23</f>
        <v>3</v>
      </c>
      <c r="U38" s="764">
        <f>'Permit Limits'!AE23</f>
        <v>9999</v>
      </c>
      <c r="V38" s="436"/>
      <c r="W38" s="740"/>
      <c r="X38" s="741"/>
      <c r="Y38" s="93"/>
      <c r="Z38" s="297">
        <f>'Permit Limits'!AJ23</f>
        <v>45</v>
      </c>
      <c r="AA38" s="297">
        <f>'Permit Limits'!AK23</f>
        <v>9999</v>
      </c>
      <c r="AB38" s="436"/>
      <c r="AC38" s="407"/>
      <c r="AD38" s="406"/>
      <c r="AE38" s="437"/>
      <c r="AF38" s="156">
        <f>'Permit Limits'!AR23</f>
        <v>9</v>
      </c>
      <c r="AG38" s="37"/>
      <c r="AH38" s="156">
        <f>'Permit Limits'!AU23</f>
        <v>1</v>
      </c>
      <c r="AI38" s="93"/>
      <c r="AJ38" s="156">
        <f>'Permit Limits'!AW23</f>
        <v>941</v>
      </c>
      <c r="AK38" s="93"/>
      <c r="AL38" s="365">
        <f>'Permit Limits'!AY23</f>
        <v>0</v>
      </c>
      <c r="AM38" s="297">
        <f>'Permit Limits'!BL23</f>
        <v>9999</v>
      </c>
      <c r="AN38" s="297">
        <f>'Permit Limits'!BM23</f>
        <v>9999</v>
      </c>
      <c r="AO38" s="297">
        <f>'Permit Limits'!BQ23</f>
        <v>9999</v>
      </c>
      <c r="AP38" s="297">
        <f>'Permit Limits'!BR23</f>
        <v>9999</v>
      </c>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row>
    <row r="39" spans="2:78" s="6" customFormat="1" ht="21" customHeight="1" thickBot="1">
      <c r="B39" s="433"/>
      <c r="C39" s="835"/>
      <c r="D39" s="835"/>
      <c r="E39" s="835"/>
      <c r="F39" s="840" t="s">
        <v>317</v>
      </c>
      <c r="G39" s="841"/>
      <c r="H39" s="842"/>
      <c r="I39" s="409"/>
      <c r="J39" s="95"/>
      <c r="K39" s="96"/>
      <c r="L39" s="97"/>
      <c r="M39" s="99"/>
      <c r="N39" s="39"/>
      <c r="O39" s="39"/>
      <c r="P39" s="598">
        <f>'Permit Limits'!T24</f>
        <v>40</v>
      </c>
      <c r="Q39" s="98"/>
      <c r="R39" s="153"/>
      <c r="S39" s="742"/>
      <c r="T39" s="743"/>
      <c r="U39" s="743"/>
      <c r="V39" s="765">
        <f>'Permit Limits'!AF24</f>
        <v>40</v>
      </c>
      <c r="W39" s="95"/>
      <c r="X39" s="734"/>
      <c r="Y39" s="99"/>
      <c r="Z39" s="39"/>
      <c r="AA39" s="39"/>
      <c r="AB39" s="598">
        <f>'Permit Limits'!AL24</f>
        <v>40</v>
      </c>
      <c r="AC39" s="98"/>
      <c r="AD39" s="153"/>
      <c r="AE39" s="295">
        <f>'Permit Limits'!AP24</f>
        <v>6</v>
      </c>
      <c r="AF39" s="295">
        <f>'Permit Limits'!AR24</f>
        <v>6</v>
      </c>
      <c r="AG39" s="39"/>
      <c r="AH39" s="154"/>
      <c r="AI39" s="99"/>
      <c r="AJ39" s="154"/>
      <c r="AK39" s="99"/>
      <c r="AL39" s="155"/>
      <c r="AM39" s="39"/>
      <c r="AN39" s="39"/>
      <c r="AO39" s="39"/>
      <c r="AP39" s="39"/>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c r="BY39" s="162"/>
      <c r="BZ39" s="162"/>
    </row>
    <row r="40" spans="2:78" s="6" customFormat="1" ht="21" customHeight="1" thickBot="1">
      <c r="B40" s="433"/>
      <c r="C40" s="835"/>
      <c r="D40" s="835"/>
      <c r="E40" s="835"/>
      <c r="F40" s="843" t="s">
        <v>318</v>
      </c>
      <c r="G40" s="844"/>
      <c r="H40" s="845"/>
      <c r="I40" s="410"/>
      <c r="J40" s="40"/>
      <c r="K40" s="40"/>
      <c r="L40" s="89"/>
      <c r="M40" s="101"/>
      <c r="N40" s="457">
        <f>'Permit Limits'!R25</f>
        <v>10</v>
      </c>
      <c r="O40" s="457">
        <f>'Permit Limits'!S25</f>
        <v>17</v>
      </c>
      <c r="P40" s="457">
        <f>'Permit Limits'!T25</f>
        <v>85</v>
      </c>
      <c r="Q40" s="457">
        <f>'Permit Limits'!U25</f>
        <v>15</v>
      </c>
      <c r="R40" s="296">
        <f>'Permit Limits'!V25</f>
        <v>25</v>
      </c>
      <c r="S40" s="745"/>
      <c r="T40" s="766">
        <f>'Permit Limits'!AD25</f>
        <v>1</v>
      </c>
      <c r="U40" s="766">
        <f>'Permit Limits'!AE25</f>
        <v>2</v>
      </c>
      <c r="V40" s="766">
        <f>'Permit Limits'!AF25</f>
        <v>85</v>
      </c>
      <c r="W40" s="766">
        <f>'Permit Limits'!AG25</f>
        <v>1.5</v>
      </c>
      <c r="X40" s="747">
        <f>'Permit Limits'!AH25</f>
        <v>3</v>
      </c>
      <c r="Y40" s="101"/>
      <c r="Z40" s="457">
        <f>'Permit Limits'!AJ25</f>
        <v>30</v>
      </c>
      <c r="AA40" s="457">
        <f>'Permit Limits'!AK25</f>
        <v>50</v>
      </c>
      <c r="AB40" s="457">
        <f>'Permit Limits'!AL25</f>
        <v>85</v>
      </c>
      <c r="AC40" s="457">
        <f>'Permit Limits'!AM25</f>
        <v>40</v>
      </c>
      <c r="AD40" s="296">
        <f>'Permit Limits'!AN25</f>
        <v>67</v>
      </c>
      <c r="AE40" s="296">
        <f>'Permit Limits'!AP25</f>
        <v>0</v>
      </c>
      <c r="AF40" s="77"/>
      <c r="AG40" s="89"/>
      <c r="AH40" s="77"/>
      <c r="AI40" s="101"/>
      <c r="AJ40" s="296">
        <f>'Permit Limits'!AW25</f>
        <v>126</v>
      </c>
      <c r="AK40" s="101"/>
      <c r="AL40" s="365">
        <f>'Permit Limits'!AY25</f>
        <v>0</v>
      </c>
      <c r="AM40" s="457">
        <f>'Permit Limits'!BL25</f>
        <v>9999</v>
      </c>
      <c r="AN40" s="457">
        <f>'Permit Limits'!BM25</f>
        <v>9999</v>
      </c>
      <c r="AO40" s="457">
        <f>'Permit Limits'!BQ25</f>
        <v>9999</v>
      </c>
      <c r="AP40" s="457">
        <f>'Permit Limits'!BR25</f>
        <v>9999</v>
      </c>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row>
    <row r="41" spans="2:78" s="6" customFormat="1" ht="21" customHeight="1">
      <c r="B41" s="433"/>
      <c r="C41" s="835"/>
      <c r="D41" s="835"/>
      <c r="E41" s="835"/>
      <c r="F41" s="71"/>
      <c r="G41" s="71" t="s">
        <v>319</v>
      </c>
      <c r="I41" s="64"/>
      <c r="J41" s="80"/>
      <c r="K41" s="80"/>
      <c r="L41" s="80"/>
      <c r="M41" s="64"/>
      <c r="N41" s="64"/>
      <c r="O41" s="64"/>
      <c r="P41" s="64"/>
      <c r="Q41" s="64"/>
      <c r="R41" s="64"/>
      <c r="S41" s="757"/>
      <c r="T41" s="757"/>
      <c r="U41" s="757"/>
      <c r="V41" s="757"/>
      <c r="W41" s="757"/>
      <c r="X41" s="757"/>
      <c r="Y41" s="440"/>
      <c r="Z41" s="440"/>
      <c r="AA41" s="440"/>
      <c r="AB41" s="438"/>
      <c r="AC41" s="438"/>
      <c r="AD41" s="438"/>
      <c r="AE41" s="438"/>
      <c r="AF41" s="438"/>
      <c r="AG41" s="438"/>
      <c r="AH41" s="438"/>
      <c r="AI41" s="438"/>
      <c r="AJ41" s="438"/>
      <c r="AK41" s="438"/>
      <c r="AL41" s="438"/>
      <c r="AM41" s="25"/>
      <c r="AN41" s="25"/>
      <c r="AO41" s="25"/>
      <c r="AP41" s="25"/>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BZ41" s="162"/>
    </row>
    <row r="42" spans="2:78" s="6" customFormat="1" ht="62.25" customHeight="1">
      <c r="B42" s="433"/>
      <c r="C42" s="835"/>
      <c r="D42" s="835"/>
      <c r="E42" s="835"/>
      <c r="F42" s="26"/>
      <c r="G42" s="26" t="s">
        <v>320</v>
      </c>
      <c r="I42" s="438"/>
      <c r="J42" s="438"/>
      <c r="K42" s="438"/>
      <c r="M42" s="438"/>
      <c r="N42" s="438"/>
      <c r="O42" s="438"/>
      <c r="P42" s="438"/>
      <c r="Q42" s="438"/>
      <c r="R42" s="438"/>
      <c r="S42" s="748"/>
      <c r="T42" s="748"/>
      <c r="U42" s="748"/>
      <c r="V42" s="748"/>
      <c r="W42" s="748"/>
      <c r="X42" s="748"/>
      <c r="Y42" s="438"/>
      <c r="Z42" s="433"/>
      <c r="AA42" s="433"/>
      <c r="AB42" s="25"/>
      <c r="AC42" s="25"/>
      <c r="AD42" s="25"/>
      <c r="AE42" s="25"/>
      <c r="AF42" s="25"/>
      <c r="AG42" s="26"/>
      <c r="AH42" s="25"/>
      <c r="AI42" s="25"/>
      <c r="AJ42" s="25"/>
      <c r="AK42" s="25"/>
      <c r="AL42" s="25"/>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row>
    <row r="43" spans="2:38" ht="32.25" customHeight="1">
      <c r="B43" s="433"/>
      <c r="C43" s="847"/>
      <c r="D43" s="847"/>
      <c r="E43" s="847"/>
      <c r="F43" s="82"/>
      <c r="G43" s="82"/>
      <c r="H43" s="83"/>
      <c r="I43" s="846" t="str">
        <f>Jan!I44</f>
        <v>Helenwood STP</v>
      </c>
      <c r="J43" s="846"/>
      <c r="K43" s="846"/>
      <c r="L43" s="78"/>
      <c r="M43" s="151" t="s">
        <v>321</v>
      </c>
      <c r="N43" s="435"/>
      <c r="O43" s="435"/>
      <c r="P43" s="435"/>
      <c r="Q43" s="435"/>
      <c r="R43" s="435"/>
      <c r="S43" s="749"/>
      <c r="T43" s="749"/>
      <c r="U43" s="749"/>
      <c r="V43" s="749"/>
      <c r="W43" s="749"/>
      <c r="X43" s="749"/>
      <c r="Y43" s="434"/>
      <c r="Z43" s="434"/>
      <c r="AA43" s="434"/>
      <c r="AB43" s="434"/>
      <c r="AC43" s="434"/>
      <c r="AD43" s="434"/>
      <c r="AE43" s="434"/>
      <c r="AF43" s="434"/>
      <c r="AG43" s="434"/>
      <c r="AH43" s="434"/>
      <c r="AI43" s="434"/>
      <c r="AJ43" s="434"/>
      <c r="AK43" s="434"/>
      <c r="AL43" s="434"/>
    </row>
    <row r="44" spans="2:38" ht="23.25" customHeight="1">
      <c r="B44" s="433"/>
      <c r="C44" s="836" t="s">
        <v>322</v>
      </c>
      <c r="D44" s="836"/>
      <c r="E44" s="836"/>
      <c r="F44" s="82"/>
      <c r="G44" s="82"/>
      <c r="H44" s="83"/>
      <c r="I44" s="836" t="s">
        <v>323</v>
      </c>
      <c r="J44" s="836"/>
      <c r="K44" s="836"/>
      <c r="L44" s="78"/>
      <c r="M44" s="435"/>
      <c r="N44" s="435"/>
      <c r="O44" s="435"/>
      <c r="P44" s="435"/>
      <c r="Q44" s="435"/>
      <c r="R44" s="435"/>
      <c r="S44" s="749"/>
      <c r="T44" s="749"/>
      <c r="U44" s="749"/>
      <c r="V44" s="749"/>
      <c r="W44" s="749"/>
      <c r="X44" s="749"/>
      <c r="Y44" s="434"/>
      <c r="Z44" s="434"/>
      <c r="AA44" s="434"/>
      <c r="AB44" s="434"/>
      <c r="AC44" s="434"/>
      <c r="AD44" s="434"/>
      <c r="AE44" s="434"/>
      <c r="AF44" s="434"/>
      <c r="AG44" s="434"/>
      <c r="AH44" s="434"/>
      <c r="AI44" s="434"/>
      <c r="AJ44" s="434"/>
      <c r="AK44" s="434"/>
      <c r="AL44" s="434"/>
    </row>
    <row r="45" spans="2:38" ht="37.5" customHeight="1">
      <c r="B45" s="434"/>
      <c r="C45" s="709"/>
      <c r="D45" s="81"/>
      <c r="E45" s="709"/>
      <c r="F45" s="82"/>
      <c r="G45" s="83"/>
      <c r="I45" s="848" t="str">
        <f>Jan!I46</f>
        <v>Scott</v>
      </c>
      <c r="J45" s="848"/>
      <c r="K45" s="848"/>
      <c r="L45" s="61"/>
      <c r="M45" s="27"/>
      <c r="N45" s="27"/>
      <c r="O45" s="27"/>
      <c r="P45" s="27"/>
      <c r="Q45" s="27"/>
      <c r="R45" s="27"/>
      <c r="S45" s="750"/>
      <c r="T45" s="750"/>
      <c r="U45" s="750"/>
      <c r="V45" s="751"/>
      <c r="W45" s="751"/>
      <c r="X45" s="751"/>
      <c r="Y45" s="434"/>
      <c r="Z45" s="434"/>
      <c r="AA45" s="434"/>
      <c r="AB45" s="434"/>
      <c r="AC45" s="434"/>
      <c r="AD45" s="434"/>
      <c r="AE45" s="434"/>
      <c r="AF45" s="434"/>
      <c r="AG45" s="434"/>
      <c r="AH45" s="434"/>
      <c r="AI45" s="434"/>
      <c r="AJ45" s="434"/>
      <c r="AK45" s="434"/>
      <c r="AL45" s="434"/>
    </row>
    <row r="46" spans="2:20" ht="30.75" customHeight="1">
      <c r="B46" s="434"/>
      <c r="C46" s="79" t="s">
        <v>324</v>
      </c>
      <c r="D46" s="79"/>
      <c r="E46" s="79" t="s">
        <v>325</v>
      </c>
      <c r="F46" s="83"/>
      <c r="G46" s="79"/>
      <c r="H46" s="79"/>
      <c r="I46" s="836" t="s">
        <v>326</v>
      </c>
      <c r="J46" s="836"/>
      <c r="K46" s="836"/>
      <c r="L46" s="30"/>
      <c r="O46" s="29"/>
      <c r="P46" s="30"/>
      <c r="Q46" s="30"/>
      <c r="R46" s="30"/>
      <c r="T46" s="753"/>
    </row>
    <row r="47" spans="5:30" ht="24" customHeight="1">
      <c r="E47" s="19"/>
      <c r="H47" s="30"/>
      <c r="I47" s="30"/>
      <c r="J47" s="30"/>
      <c r="K47" s="30"/>
      <c r="L47" s="30"/>
      <c r="M47" s="31"/>
      <c r="N47" s="31"/>
      <c r="O47" s="31"/>
      <c r="P47" s="31"/>
      <c r="Q47" s="31"/>
      <c r="R47" s="31"/>
      <c r="S47" s="754"/>
      <c r="T47" s="753"/>
      <c r="U47" s="753"/>
      <c r="Y47" s="28"/>
      <c r="Z47" s="28"/>
      <c r="AA47" s="28"/>
      <c r="AB47" s="28"/>
      <c r="AC47" s="28"/>
      <c r="AD47" s="28"/>
    </row>
    <row r="48" spans="3:24" s="163" customFormat="1" ht="24" customHeight="1">
      <c r="C48" s="166"/>
      <c r="H48" s="167"/>
      <c r="I48" s="167"/>
      <c r="J48" s="167"/>
      <c r="K48" s="167"/>
      <c r="L48" s="167"/>
      <c r="S48" s="755"/>
      <c r="T48" s="755"/>
      <c r="U48" s="755"/>
      <c r="V48" s="755"/>
      <c r="W48" s="755"/>
      <c r="X48" s="755"/>
    </row>
    <row r="49" spans="3:24" s="163" customFormat="1" ht="15">
      <c r="C49" s="164"/>
      <c r="E49" s="168"/>
      <c r="S49" s="755"/>
      <c r="T49" s="755"/>
      <c r="U49" s="755"/>
      <c r="V49" s="755"/>
      <c r="W49" s="755"/>
      <c r="X49" s="755"/>
    </row>
    <row r="50" spans="4:24" s="163" customFormat="1" ht="15">
      <c r="D50" s="164"/>
      <c r="E50" s="164"/>
      <c r="F50" s="164"/>
      <c r="S50" s="755"/>
      <c r="T50" s="755"/>
      <c r="U50" s="755"/>
      <c r="V50" s="755"/>
      <c r="W50" s="755"/>
      <c r="X50" s="755"/>
    </row>
    <row r="51" spans="4:24" s="163" customFormat="1" ht="15">
      <c r="D51" s="164"/>
      <c r="E51" s="164"/>
      <c r="F51" s="164"/>
      <c r="S51" s="755"/>
      <c r="T51" s="755"/>
      <c r="U51" s="755"/>
      <c r="V51" s="755"/>
      <c r="W51" s="755"/>
      <c r="X51" s="755"/>
    </row>
    <row r="52" spans="5:24" s="163" customFormat="1" ht="18" customHeight="1">
      <c r="E52" s="169"/>
      <c r="G52" s="164"/>
      <c r="H52" s="164"/>
      <c r="I52" s="164"/>
      <c r="S52" s="755"/>
      <c r="T52" s="755"/>
      <c r="U52" s="755"/>
      <c r="V52" s="755"/>
      <c r="W52" s="755"/>
      <c r="X52" s="755"/>
    </row>
    <row r="53" spans="5:24" s="163" customFormat="1" ht="15">
      <c r="E53" s="169"/>
      <c r="G53" s="164"/>
      <c r="H53" s="164"/>
      <c r="I53" s="164"/>
      <c r="S53" s="755"/>
      <c r="T53" s="755"/>
      <c r="U53" s="755"/>
      <c r="V53" s="755"/>
      <c r="W53" s="755"/>
      <c r="X53" s="755"/>
    </row>
    <row r="54" spans="5:24" s="163" customFormat="1" ht="15">
      <c r="E54" s="169"/>
      <c r="S54" s="755"/>
      <c r="T54" s="755"/>
      <c r="U54" s="755"/>
      <c r="V54" s="755"/>
      <c r="W54" s="755"/>
      <c r="X54" s="755"/>
    </row>
    <row r="55" spans="5:24" s="163" customFormat="1" ht="48" customHeight="1">
      <c r="E55" s="169"/>
      <c r="S55" s="755"/>
      <c r="T55" s="755"/>
      <c r="U55" s="755"/>
      <c r="V55" s="755"/>
      <c r="W55" s="755"/>
      <c r="X55" s="755"/>
    </row>
    <row r="56" spans="3:24" s="163" customFormat="1" ht="15">
      <c r="C56" s="170"/>
      <c r="D56" s="170"/>
      <c r="E56" s="169"/>
      <c r="S56" s="755"/>
      <c r="T56" s="755"/>
      <c r="U56" s="755"/>
      <c r="V56" s="755"/>
      <c r="W56" s="755"/>
      <c r="X56" s="755"/>
    </row>
    <row r="57" spans="3:24" s="163" customFormat="1" ht="15">
      <c r="C57" s="170"/>
      <c r="D57" s="170"/>
      <c r="E57" s="169"/>
      <c r="S57" s="755"/>
      <c r="T57" s="755"/>
      <c r="U57" s="755"/>
      <c r="V57" s="755"/>
      <c r="W57" s="755"/>
      <c r="X57" s="755"/>
    </row>
    <row r="58" spans="3:24" s="163" customFormat="1" ht="15">
      <c r="C58" s="170"/>
      <c r="D58" s="170"/>
      <c r="E58" s="169"/>
      <c r="S58" s="755"/>
      <c r="T58" s="755"/>
      <c r="U58" s="755"/>
      <c r="V58" s="755"/>
      <c r="W58" s="755"/>
      <c r="X58" s="755"/>
    </row>
    <row r="59" spans="3:24" s="163" customFormat="1" ht="15">
      <c r="C59" s="170"/>
      <c r="D59" s="170"/>
      <c r="E59" s="169"/>
      <c r="S59" s="755"/>
      <c r="T59" s="755"/>
      <c r="U59" s="755"/>
      <c r="V59" s="755"/>
      <c r="W59" s="755"/>
      <c r="X59" s="755"/>
    </row>
    <row r="60" spans="3:24" s="163" customFormat="1" ht="15">
      <c r="C60" s="170"/>
      <c r="D60" s="170"/>
      <c r="E60" s="169"/>
      <c r="S60" s="755"/>
      <c r="T60" s="755"/>
      <c r="U60" s="755"/>
      <c r="V60" s="755"/>
      <c r="W60" s="755"/>
      <c r="X60" s="755"/>
    </row>
    <row r="61" spans="3:24" s="163" customFormat="1" ht="15">
      <c r="C61" s="170"/>
      <c r="D61" s="170"/>
      <c r="E61" s="169"/>
      <c r="S61" s="755"/>
      <c r="T61" s="755"/>
      <c r="U61" s="755"/>
      <c r="V61" s="755"/>
      <c r="W61" s="755"/>
      <c r="X61" s="755"/>
    </row>
    <row r="62" spans="3:24" s="163" customFormat="1" ht="15">
      <c r="C62" s="170"/>
      <c r="D62" s="170"/>
      <c r="E62" s="169"/>
      <c r="S62" s="755"/>
      <c r="T62" s="755"/>
      <c r="U62" s="755"/>
      <c r="V62" s="755"/>
      <c r="W62" s="755"/>
      <c r="X62" s="755"/>
    </row>
    <row r="63" spans="3:24" s="163" customFormat="1" ht="15">
      <c r="C63" s="170"/>
      <c r="D63" s="170"/>
      <c r="E63" s="169"/>
      <c r="S63" s="755"/>
      <c r="T63" s="755"/>
      <c r="U63" s="755"/>
      <c r="V63" s="755"/>
      <c r="W63" s="755"/>
      <c r="X63" s="755"/>
    </row>
    <row r="64" spans="3:24" s="163" customFormat="1" ht="15">
      <c r="C64" s="170"/>
      <c r="D64" s="170"/>
      <c r="E64" s="169"/>
      <c r="S64" s="755"/>
      <c r="T64" s="755"/>
      <c r="U64" s="755"/>
      <c r="V64" s="755"/>
      <c r="W64" s="755"/>
      <c r="X64" s="755"/>
    </row>
    <row r="65" spans="3:24" s="163" customFormat="1" ht="15">
      <c r="C65" s="170"/>
      <c r="D65" s="170"/>
      <c r="E65" s="169"/>
      <c r="S65" s="755"/>
      <c r="T65" s="755"/>
      <c r="U65" s="755"/>
      <c r="V65" s="755"/>
      <c r="W65" s="755"/>
      <c r="X65" s="755"/>
    </row>
    <row r="66" spans="3:24" s="163" customFormat="1" ht="15">
      <c r="C66" s="170"/>
      <c r="D66" s="170"/>
      <c r="E66" s="169"/>
      <c r="S66" s="755"/>
      <c r="T66" s="755"/>
      <c r="U66" s="755"/>
      <c r="V66" s="755"/>
      <c r="W66" s="755"/>
      <c r="X66" s="755"/>
    </row>
    <row r="67" spans="3:24" s="163" customFormat="1" ht="15">
      <c r="C67" s="170"/>
      <c r="D67" s="170"/>
      <c r="E67" s="169"/>
      <c r="S67" s="755"/>
      <c r="T67" s="755"/>
      <c r="U67" s="755"/>
      <c r="V67" s="755"/>
      <c r="W67" s="755"/>
      <c r="X67" s="755"/>
    </row>
    <row r="68" spans="3:24" s="163" customFormat="1" ht="15">
      <c r="C68" s="170"/>
      <c r="D68" s="170"/>
      <c r="E68" s="169"/>
      <c r="S68" s="755"/>
      <c r="T68" s="755"/>
      <c r="U68" s="755"/>
      <c r="V68" s="755"/>
      <c r="W68" s="755"/>
      <c r="X68" s="755"/>
    </row>
    <row r="69" spans="3:24" s="163" customFormat="1" ht="15">
      <c r="C69" s="170"/>
      <c r="D69" s="170"/>
      <c r="E69" s="169"/>
      <c r="S69" s="755"/>
      <c r="T69" s="755"/>
      <c r="U69" s="755"/>
      <c r="V69" s="755"/>
      <c r="W69" s="755"/>
      <c r="X69" s="755"/>
    </row>
    <row r="70" spans="3:24" s="163" customFormat="1" ht="15">
      <c r="C70" s="170"/>
      <c r="D70" s="170"/>
      <c r="E70" s="169"/>
      <c r="S70" s="755"/>
      <c r="T70" s="755"/>
      <c r="U70" s="755"/>
      <c r="V70" s="755"/>
      <c r="W70" s="755"/>
      <c r="X70" s="755"/>
    </row>
    <row r="71" spans="3:24" s="163" customFormat="1" ht="15">
      <c r="C71" s="170"/>
      <c r="D71" s="170"/>
      <c r="E71" s="169"/>
      <c r="S71" s="755"/>
      <c r="T71" s="755"/>
      <c r="U71" s="755"/>
      <c r="V71" s="755"/>
      <c r="W71" s="755"/>
      <c r="X71" s="755"/>
    </row>
    <row r="72" spans="3:24" s="163" customFormat="1" ht="15">
      <c r="C72" s="170"/>
      <c r="D72" s="170"/>
      <c r="E72" s="169"/>
      <c r="S72" s="755"/>
      <c r="T72" s="755"/>
      <c r="U72" s="755"/>
      <c r="V72" s="755"/>
      <c r="W72" s="755"/>
      <c r="X72" s="755"/>
    </row>
    <row r="73" spans="3:24" s="163" customFormat="1" ht="15">
      <c r="C73" s="170"/>
      <c r="D73" s="170"/>
      <c r="E73" s="169"/>
      <c r="S73" s="755"/>
      <c r="T73" s="755"/>
      <c r="U73" s="755"/>
      <c r="V73" s="755"/>
      <c r="W73" s="755"/>
      <c r="X73" s="755"/>
    </row>
    <row r="74" spans="3:24" s="163" customFormat="1" ht="15">
      <c r="C74" s="170"/>
      <c r="D74" s="170"/>
      <c r="E74" s="169"/>
      <c r="S74" s="755"/>
      <c r="T74" s="755"/>
      <c r="U74" s="755"/>
      <c r="V74" s="755"/>
      <c r="W74" s="755"/>
      <c r="X74" s="755"/>
    </row>
    <row r="75" spans="3:24" s="163" customFormat="1" ht="15">
      <c r="C75" s="170"/>
      <c r="D75" s="170"/>
      <c r="E75" s="169"/>
      <c r="S75" s="755"/>
      <c r="T75" s="755"/>
      <c r="U75" s="755"/>
      <c r="V75" s="755"/>
      <c r="W75" s="755"/>
      <c r="X75" s="755"/>
    </row>
    <row r="76" spans="3:24" s="163" customFormat="1" ht="15">
      <c r="C76" s="170"/>
      <c r="D76" s="170"/>
      <c r="E76" s="169"/>
      <c r="S76" s="755"/>
      <c r="T76" s="755"/>
      <c r="U76" s="755"/>
      <c r="V76" s="755"/>
      <c r="W76" s="755"/>
      <c r="X76" s="755"/>
    </row>
    <row r="77" spans="3:24" s="163" customFormat="1" ht="15">
      <c r="C77" s="170"/>
      <c r="D77" s="170"/>
      <c r="E77" s="169"/>
      <c r="S77" s="755"/>
      <c r="T77" s="755"/>
      <c r="U77" s="755"/>
      <c r="V77" s="755"/>
      <c r="W77" s="755"/>
      <c r="X77" s="755"/>
    </row>
    <row r="78" spans="3:24" s="163" customFormat="1" ht="15">
      <c r="C78" s="170"/>
      <c r="D78" s="170"/>
      <c r="E78" s="169"/>
      <c r="S78" s="755"/>
      <c r="T78" s="755"/>
      <c r="U78" s="755"/>
      <c r="V78" s="755"/>
      <c r="W78" s="755"/>
      <c r="X78" s="755"/>
    </row>
    <row r="79" spans="3:24" s="163" customFormat="1" ht="15">
      <c r="C79" s="170"/>
      <c r="D79" s="170"/>
      <c r="E79" s="169"/>
      <c r="S79" s="755"/>
      <c r="T79" s="755"/>
      <c r="U79" s="755"/>
      <c r="V79" s="755"/>
      <c r="W79" s="755"/>
      <c r="X79" s="755"/>
    </row>
    <row r="80" spans="3:24" s="163" customFormat="1" ht="15">
      <c r="C80" s="170"/>
      <c r="D80" s="170"/>
      <c r="E80" s="169"/>
      <c r="S80" s="755"/>
      <c r="T80" s="755"/>
      <c r="U80" s="755"/>
      <c r="V80" s="755"/>
      <c r="W80" s="755"/>
      <c r="X80" s="755"/>
    </row>
    <row r="81" spans="3:24" s="163" customFormat="1" ht="15">
      <c r="C81" s="170"/>
      <c r="D81" s="170"/>
      <c r="E81" s="169"/>
      <c r="S81" s="755"/>
      <c r="T81" s="755"/>
      <c r="U81" s="755"/>
      <c r="V81" s="755"/>
      <c r="W81" s="755"/>
      <c r="X81" s="755"/>
    </row>
    <row r="82" spans="3:24" s="163" customFormat="1" ht="15">
      <c r="C82" s="170"/>
      <c r="D82" s="170"/>
      <c r="E82" s="169"/>
      <c r="S82" s="755"/>
      <c r="T82" s="755"/>
      <c r="U82" s="755"/>
      <c r="V82" s="755"/>
      <c r="W82" s="755"/>
      <c r="X82" s="755"/>
    </row>
    <row r="83" spans="3:24" s="163" customFormat="1" ht="15">
      <c r="C83" s="170"/>
      <c r="D83" s="170"/>
      <c r="E83" s="169"/>
      <c r="S83" s="755"/>
      <c r="T83" s="755"/>
      <c r="U83" s="755"/>
      <c r="V83" s="755"/>
      <c r="W83" s="755"/>
      <c r="X83" s="755"/>
    </row>
    <row r="84" spans="3:24" s="163" customFormat="1" ht="15">
      <c r="C84" s="170"/>
      <c r="D84" s="170"/>
      <c r="E84" s="169"/>
      <c r="S84" s="755"/>
      <c r="T84" s="755"/>
      <c r="U84" s="755"/>
      <c r="V84" s="755"/>
      <c r="W84" s="755"/>
      <c r="X84" s="755"/>
    </row>
    <row r="85" spans="3:24" s="163" customFormat="1" ht="15">
      <c r="C85" s="170"/>
      <c r="D85" s="170"/>
      <c r="E85" s="169"/>
      <c r="S85" s="755"/>
      <c r="T85" s="755"/>
      <c r="U85" s="755"/>
      <c r="V85" s="755"/>
      <c r="W85" s="755"/>
      <c r="X85" s="755"/>
    </row>
    <row r="86" spans="3:24" s="163" customFormat="1" ht="15">
      <c r="C86" s="170"/>
      <c r="D86" s="170"/>
      <c r="E86" s="169"/>
      <c r="S86" s="755"/>
      <c r="T86" s="755"/>
      <c r="U86" s="755"/>
      <c r="V86" s="755"/>
      <c r="W86" s="755"/>
      <c r="X86" s="755"/>
    </row>
    <row r="87" spans="3:24" s="163" customFormat="1" ht="15">
      <c r="C87" s="170"/>
      <c r="D87" s="170"/>
      <c r="E87" s="169"/>
      <c r="S87" s="755"/>
      <c r="T87" s="755"/>
      <c r="U87" s="755"/>
      <c r="V87" s="755"/>
      <c r="W87" s="755"/>
      <c r="X87" s="755"/>
    </row>
    <row r="88" spans="3:24" s="163" customFormat="1" ht="15">
      <c r="C88" s="170"/>
      <c r="D88" s="170"/>
      <c r="E88" s="169"/>
      <c r="S88" s="755"/>
      <c r="T88" s="755"/>
      <c r="U88" s="755"/>
      <c r="V88" s="755"/>
      <c r="W88" s="755"/>
      <c r="X88" s="755"/>
    </row>
    <row r="89" spans="3:24" s="163" customFormat="1" ht="15">
      <c r="C89" s="170"/>
      <c r="D89" s="170"/>
      <c r="E89" s="169"/>
      <c r="S89" s="755"/>
      <c r="T89" s="755"/>
      <c r="U89" s="755"/>
      <c r="V89" s="755"/>
      <c r="W89" s="755"/>
      <c r="X89" s="755"/>
    </row>
    <row r="90" spans="3:24" s="163" customFormat="1" ht="15">
      <c r="C90" s="170"/>
      <c r="D90" s="170"/>
      <c r="E90" s="169"/>
      <c r="S90" s="755"/>
      <c r="T90" s="755"/>
      <c r="U90" s="755"/>
      <c r="V90" s="755"/>
      <c r="W90" s="755"/>
      <c r="X90" s="755"/>
    </row>
    <row r="91" spans="3:42" s="163" customFormat="1" ht="15">
      <c r="C91" s="170"/>
      <c r="D91" s="170"/>
      <c r="E91" s="169"/>
      <c r="S91" s="755"/>
      <c r="T91" s="755"/>
      <c r="U91" s="755"/>
      <c r="V91" s="755"/>
      <c r="W91" s="755"/>
      <c r="X91" s="755"/>
      <c r="AM91" s="165"/>
      <c r="AN91" s="165"/>
      <c r="AO91" s="165"/>
      <c r="AP91" s="165"/>
    </row>
    <row r="92" spans="3:38" s="163" customFormat="1" ht="24" customHeight="1">
      <c r="C92" s="170"/>
      <c r="D92" s="170"/>
      <c r="E92" s="169"/>
      <c r="M92" s="165"/>
      <c r="N92" s="165"/>
      <c r="O92" s="165"/>
      <c r="P92" s="165"/>
      <c r="Q92" s="165"/>
      <c r="R92" s="165"/>
      <c r="S92" s="756"/>
      <c r="T92" s="756"/>
      <c r="U92" s="756"/>
      <c r="V92" s="756"/>
      <c r="W92" s="756"/>
      <c r="X92" s="756"/>
      <c r="Y92" s="165"/>
      <c r="Z92" s="165"/>
      <c r="AA92" s="165"/>
      <c r="AB92" s="165"/>
      <c r="AC92" s="165"/>
      <c r="AD92" s="165"/>
      <c r="AE92" s="165"/>
      <c r="AF92" s="165"/>
      <c r="AG92" s="165"/>
      <c r="AH92" s="165"/>
      <c r="AI92" s="165"/>
      <c r="AJ92" s="165"/>
      <c r="AK92" s="165"/>
      <c r="AL92" s="165"/>
    </row>
    <row r="93" spans="3:42" s="165" customFormat="1" ht="24" customHeight="1">
      <c r="C93" s="170"/>
      <c r="D93" s="170"/>
      <c r="E93" s="171"/>
      <c r="M93" s="163"/>
      <c r="N93" s="163"/>
      <c r="O93" s="163"/>
      <c r="P93" s="163"/>
      <c r="Q93" s="163"/>
      <c r="R93" s="163"/>
      <c r="S93" s="755"/>
      <c r="T93" s="755"/>
      <c r="U93" s="755"/>
      <c r="V93" s="755"/>
      <c r="W93" s="755"/>
      <c r="X93" s="755"/>
      <c r="Y93" s="163"/>
      <c r="Z93" s="163"/>
      <c r="AA93" s="163"/>
      <c r="AB93" s="163"/>
      <c r="AC93" s="163"/>
      <c r="AD93" s="163"/>
      <c r="AE93" s="163"/>
      <c r="AF93" s="163"/>
      <c r="AG93" s="163"/>
      <c r="AH93" s="163"/>
      <c r="AI93" s="163"/>
      <c r="AJ93" s="163"/>
      <c r="AK93" s="163"/>
      <c r="AL93" s="163"/>
      <c r="AM93" s="163"/>
      <c r="AN93" s="163"/>
      <c r="AO93" s="163"/>
      <c r="AP93" s="163"/>
    </row>
    <row r="94" spans="3:24" s="163" customFormat="1" ht="84" customHeight="1">
      <c r="C94" s="170"/>
      <c r="D94" s="170"/>
      <c r="E94" s="169"/>
      <c r="S94" s="755"/>
      <c r="T94" s="755"/>
      <c r="U94" s="755"/>
      <c r="V94" s="755"/>
      <c r="W94" s="755"/>
      <c r="X94" s="755"/>
    </row>
    <row r="95" spans="3:24" s="163" customFormat="1" ht="15">
      <c r="C95" s="170"/>
      <c r="D95" s="170"/>
      <c r="E95" s="169"/>
      <c r="S95" s="755"/>
      <c r="T95" s="755"/>
      <c r="U95" s="755"/>
      <c r="V95" s="755"/>
      <c r="W95" s="755"/>
      <c r="X95" s="755"/>
    </row>
    <row r="96" spans="3:24" s="163" customFormat="1" ht="15">
      <c r="C96" s="170"/>
      <c r="D96" s="170"/>
      <c r="E96" s="169"/>
      <c r="S96" s="755"/>
      <c r="T96" s="755"/>
      <c r="U96" s="755"/>
      <c r="V96" s="755"/>
      <c r="W96" s="755"/>
      <c r="X96" s="755"/>
    </row>
    <row r="97" spans="3:24" s="163" customFormat="1" ht="15">
      <c r="C97" s="170"/>
      <c r="D97" s="170"/>
      <c r="E97" s="169"/>
      <c r="S97" s="755"/>
      <c r="T97" s="755"/>
      <c r="U97" s="755"/>
      <c r="V97" s="755"/>
      <c r="W97" s="755"/>
      <c r="X97" s="755"/>
    </row>
    <row r="98" spans="3:24" s="163" customFormat="1" ht="15">
      <c r="C98" s="170"/>
      <c r="D98" s="170"/>
      <c r="E98" s="169"/>
      <c r="S98" s="755"/>
      <c r="T98" s="755"/>
      <c r="U98" s="755"/>
      <c r="V98" s="755"/>
      <c r="W98" s="755"/>
      <c r="X98" s="755"/>
    </row>
    <row r="99" spans="3:24" s="163" customFormat="1" ht="15">
      <c r="C99" s="170"/>
      <c r="D99" s="170"/>
      <c r="E99" s="169"/>
      <c r="S99" s="755"/>
      <c r="T99" s="755"/>
      <c r="U99" s="755"/>
      <c r="V99" s="755"/>
      <c r="W99" s="755"/>
      <c r="X99" s="755"/>
    </row>
    <row r="100" spans="3:24" s="163" customFormat="1" ht="15">
      <c r="C100" s="170"/>
      <c r="D100" s="170"/>
      <c r="E100" s="169"/>
      <c r="S100" s="755"/>
      <c r="T100" s="755"/>
      <c r="U100" s="755"/>
      <c r="V100" s="755"/>
      <c r="W100" s="755"/>
      <c r="X100" s="755"/>
    </row>
    <row r="101" spans="3:24" s="163" customFormat="1" ht="15">
      <c r="C101" s="170"/>
      <c r="D101" s="170"/>
      <c r="E101" s="169"/>
      <c r="S101" s="755"/>
      <c r="T101" s="755"/>
      <c r="U101" s="755"/>
      <c r="V101" s="755"/>
      <c r="W101" s="755"/>
      <c r="X101" s="755"/>
    </row>
    <row r="102" spans="3:24" s="163" customFormat="1" ht="15">
      <c r="C102" s="170"/>
      <c r="D102" s="170"/>
      <c r="E102" s="169"/>
      <c r="S102" s="755"/>
      <c r="T102" s="755"/>
      <c r="U102" s="755"/>
      <c r="V102" s="755"/>
      <c r="W102" s="755"/>
      <c r="X102" s="755"/>
    </row>
    <row r="103" spans="3:24" s="163" customFormat="1" ht="15">
      <c r="C103" s="170"/>
      <c r="D103" s="170"/>
      <c r="E103" s="169"/>
      <c r="S103" s="755"/>
      <c r="T103" s="755"/>
      <c r="U103" s="755"/>
      <c r="V103" s="755"/>
      <c r="W103" s="755"/>
      <c r="X103" s="755"/>
    </row>
    <row r="104" spans="3:24" s="163" customFormat="1" ht="15">
      <c r="C104" s="170"/>
      <c r="D104" s="170"/>
      <c r="E104" s="169"/>
      <c r="S104" s="755"/>
      <c r="T104" s="755"/>
      <c r="U104" s="755"/>
      <c r="V104" s="755"/>
      <c r="W104" s="755"/>
      <c r="X104" s="755"/>
    </row>
    <row r="105" spans="3:24" s="163" customFormat="1" ht="15">
      <c r="C105" s="170"/>
      <c r="D105" s="170"/>
      <c r="E105" s="169"/>
      <c r="S105" s="755"/>
      <c r="T105" s="755"/>
      <c r="U105" s="755"/>
      <c r="V105" s="755"/>
      <c r="W105" s="755"/>
      <c r="X105" s="755"/>
    </row>
    <row r="106" spans="3:24" s="163" customFormat="1" ht="15">
      <c r="C106" s="170"/>
      <c r="D106" s="170"/>
      <c r="E106" s="169"/>
      <c r="S106" s="755"/>
      <c r="T106" s="755"/>
      <c r="U106" s="755"/>
      <c r="V106" s="755"/>
      <c r="W106" s="755"/>
      <c r="X106" s="755"/>
    </row>
    <row r="107" spans="3:24" s="163" customFormat="1" ht="15">
      <c r="C107" s="170"/>
      <c r="D107" s="170"/>
      <c r="E107" s="169"/>
      <c r="S107" s="755"/>
      <c r="T107" s="755"/>
      <c r="U107" s="755"/>
      <c r="V107" s="755"/>
      <c r="W107" s="755"/>
      <c r="X107" s="755"/>
    </row>
    <row r="108" spans="5:24" s="163" customFormat="1" ht="15">
      <c r="E108" s="169"/>
      <c r="S108" s="755"/>
      <c r="T108" s="755"/>
      <c r="U108" s="755"/>
      <c r="V108" s="755"/>
      <c r="W108" s="755"/>
      <c r="X108" s="755"/>
    </row>
    <row r="109" spans="5:24" s="163" customFormat="1" ht="15">
      <c r="E109" s="169"/>
      <c r="S109" s="755"/>
      <c r="T109" s="755"/>
      <c r="U109" s="755"/>
      <c r="V109" s="755"/>
      <c r="W109" s="755"/>
      <c r="X109" s="755"/>
    </row>
    <row r="110" spans="5:24" s="163" customFormat="1" ht="15">
      <c r="E110" s="169"/>
      <c r="S110" s="755"/>
      <c r="T110" s="755"/>
      <c r="U110" s="755"/>
      <c r="V110" s="755"/>
      <c r="W110" s="755"/>
      <c r="X110" s="755"/>
    </row>
    <row r="111" spans="5:24" s="163" customFormat="1" ht="15">
      <c r="E111" s="169"/>
      <c r="S111" s="755"/>
      <c r="T111" s="755"/>
      <c r="U111" s="755"/>
      <c r="V111" s="755"/>
      <c r="W111" s="755"/>
      <c r="X111" s="755"/>
    </row>
    <row r="112" spans="5:24" s="163" customFormat="1" ht="15">
      <c r="E112" s="169"/>
      <c r="S112" s="755"/>
      <c r="T112" s="755"/>
      <c r="U112" s="755"/>
      <c r="V112" s="755"/>
      <c r="W112" s="755"/>
      <c r="X112" s="755"/>
    </row>
    <row r="113" spans="5:24" s="163" customFormat="1" ht="15">
      <c r="E113" s="169"/>
      <c r="S113" s="755"/>
      <c r="T113" s="755"/>
      <c r="U113" s="755"/>
      <c r="V113" s="755"/>
      <c r="W113" s="755"/>
      <c r="X113" s="755"/>
    </row>
    <row r="114" spans="2:24" s="163" customFormat="1" ht="15">
      <c r="B114" s="172"/>
      <c r="E114" s="169"/>
      <c r="S114" s="755"/>
      <c r="T114" s="755"/>
      <c r="U114" s="755"/>
      <c r="V114" s="755"/>
      <c r="W114" s="755"/>
      <c r="X114" s="755"/>
    </row>
    <row r="115" spans="5:24" s="163" customFormat="1" ht="15">
      <c r="E115" s="169"/>
      <c r="S115" s="755"/>
      <c r="T115" s="755"/>
      <c r="U115" s="755"/>
      <c r="V115" s="755"/>
      <c r="W115" s="755"/>
      <c r="X115" s="755"/>
    </row>
    <row r="116" spans="5:24" s="163" customFormat="1" ht="15">
      <c r="E116" s="169"/>
      <c r="S116" s="755"/>
      <c r="T116" s="755"/>
      <c r="U116" s="755"/>
      <c r="V116" s="755"/>
      <c r="W116" s="755"/>
      <c r="X116" s="755"/>
    </row>
    <row r="117" spans="5:24" s="163" customFormat="1" ht="15">
      <c r="E117" s="169"/>
      <c r="S117" s="755"/>
      <c r="T117" s="755"/>
      <c r="U117" s="755"/>
      <c r="V117" s="755"/>
      <c r="W117" s="755"/>
      <c r="X117" s="755"/>
    </row>
    <row r="118" spans="5:24" s="163" customFormat="1" ht="15">
      <c r="E118" s="169"/>
      <c r="S118" s="755"/>
      <c r="T118" s="755"/>
      <c r="U118" s="755"/>
      <c r="V118" s="755"/>
      <c r="W118" s="755"/>
      <c r="X118" s="755"/>
    </row>
    <row r="119" spans="5:24" s="163" customFormat="1" ht="15">
      <c r="E119" s="169"/>
      <c r="S119" s="755"/>
      <c r="T119" s="755"/>
      <c r="U119" s="755"/>
      <c r="V119" s="755"/>
      <c r="W119" s="755"/>
      <c r="X119" s="755"/>
    </row>
    <row r="120" spans="5:24" s="163" customFormat="1" ht="15">
      <c r="E120" s="169"/>
      <c r="S120" s="755"/>
      <c r="T120" s="755"/>
      <c r="U120" s="755"/>
      <c r="V120" s="755"/>
      <c r="W120" s="755"/>
      <c r="X120" s="755"/>
    </row>
    <row r="121" spans="5:24" s="163" customFormat="1" ht="15">
      <c r="E121" s="169"/>
      <c r="S121" s="755"/>
      <c r="T121" s="755"/>
      <c r="U121" s="755"/>
      <c r="V121" s="755"/>
      <c r="W121" s="755"/>
      <c r="X121" s="755"/>
    </row>
    <row r="122" spans="5:24" s="163" customFormat="1" ht="15">
      <c r="E122" s="169"/>
      <c r="S122" s="755"/>
      <c r="T122" s="755"/>
      <c r="U122" s="755"/>
      <c r="V122" s="755"/>
      <c r="W122" s="755"/>
      <c r="X122" s="755"/>
    </row>
    <row r="123" spans="5:24" s="163" customFormat="1" ht="15">
      <c r="E123" s="169"/>
      <c r="S123" s="755"/>
      <c r="T123" s="755"/>
      <c r="U123" s="755"/>
      <c r="V123" s="755"/>
      <c r="W123" s="755"/>
      <c r="X123" s="755"/>
    </row>
    <row r="124" spans="5:24" s="163" customFormat="1" ht="15">
      <c r="E124" s="169"/>
      <c r="S124" s="755"/>
      <c r="T124" s="755"/>
      <c r="U124" s="755"/>
      <c r="V124" s="755"/>
      <c r="W124" s="755"/>
      <c r="X124" s="755"/>
    </row>
    <row r="125" spans="5:24" s="163" customFormat="1" ht="15">
      <c r="E125" s="169"/>
      <c r="S125" s="755"/>
      <c r="T125" s="755"/>
      <c r="U125" s="755"/>
      <c r="V125" s="755"/>
      <c r="W125" s="755"/>
      <c r="X125" s="755"/>
    </row>
    <row r="126" spans="5:24" s="163" customFormat="1" ht="15">
      <c r="E126" s="169"/>
      <c r="S126" s="755"/>
      <c r="T126" s="755"/>
      <c r="U126" s="755"/>
      <c r="V126" s="755"/>
      <c r="W126" s="755"/>
      <c r="X126" s="755"/>
    </row>
    <row r="127" spans="5:24" s="163" customFormat="1" ht="15">
      <c r="E127" s="169"/>
      <c r="S127" s="755"/>
      <c r="T127" s="755"/>
      <c r="U127" s="755"/>
      <c r="V127" s="755"/>
      <c r="W127" s="755"/>
      <c r="X127" s="755"/>
    </row>
    <row r="128" spans="5:24" s="163" customFormat="1" ht="15">
      <c r="E128" s="169"/>
      <c r="S128" s="755"/>
      <c r="T128" s="755"/>
      <c r="U128" s="755"/>
      <c r="V128" s="755"/>
      <c r="W128" s="755"/>
      <c r="X128" s="755"/>
    </row>
    <row r="129" spans="5:24" s="163" customFormat="1" ht="15">
      <c r="E129" s="169"/>
      <c r="S129" s="755"/>
      <c r="T129" s="755"/>
      <c r="U129" s="755"/>
      <c r="V129" s="755"/>
      <c r="W129" s="755"/>
      <c r="X129" s="755"/>
    </row>
    <row r="130" spans="5:24" s="163" customFormat="1" ht="15">
      <c r="E130" s="169"/>
      <c r="S130" s="755"/>
      <c r="T130" s="755"/>
      <c r="U130" s="755"/>
      <c r="V130" s="755"/>
      <c r="W130" s="755"/>
      <c r="X130" s="755"/>
    </row>
    <row r="131" spans="5:24" s="163" customFormat="1" ht="15">
      <c r="E131" s="169"/>
      <c r="S131" s="755"/>
      <c r="T131" s="755"/>
      <c r="U131" s="755"/>
      <c r="V131" s="755"/>
      <c r="W131" s="755"/>
      <c r="X131" s="755"/>
    </row>
    <row r="132" spans="5:24" s="163" customFormat="1" ht="15">
      <c r="E132" s="169"/>
      <c r="S132" s="755"/>
      <c r="T132" s="755"/>
      <c r="U132" s="755"/>
      <c r="V132" s="755"/>
      <c r="W132" s="755"/>
      <c r="X132" s="755"/>
    </row>
    <row r="133" spans="5:24" s="163" customFormat="1" ht="15">
      <c r="E133" s="169"/>
      <c r="S133" s="755"/>
      <c r="T133" s="755"/>
      <c r="U133" s="755"/>
      <c r="V133" s="755"/>
      <c r="W133" s="755"/>
      <c r="X133" s="755"/>
    </row>
    <row r="134" spans="5:24" s="163" customFormat="1" ht="15">
      <c r="E134" s="169"/>
      <c r="S134" s="755"/>
      <c r="T134" s="755"/>
      <c r="U134" s="755"/>
      <c r="V134" s="755"/>
      <c r="W134" s="755"/>
      <c r="X134" s="755"/>
    </row>
    <row r="135" spans="5:24" s="163" customFormat="1" ht="15">
      <c r="E135" s="169"/>
      <c r="S135" s="755"/>
      <c r="T135" s="755"/>
      <c r="U135" s="755"/>
      <c r="V135" s="755"/>
      <c r="W135" s="755"/>
      <c r="X135" s="755"/>
    </row>
    <row r="136" spans="5:24" s="163" customFormat="1" ht="15">
      <c r="E136" s="169"/>
      <c r="S136" s="755"/>
      <c r="T136" s="755"/>
      <c r="U136" s="755"/>
      <c r="V136" s="755"/>
      <c r="W136" s="755"/>
      <c r="X136" s="755"/>
    </row>
    <row r="137" spans="5:24" s="163" customFormat="1" ht="15">
      <c r="E137" s="169"/>
      <c r="S137" s="755"/>
      <c r="T137" s="755"/>
      <c r="U137" s="755"/>
      <c r="V137" s="755"/>
      <c r="W137" s="755"/>
      <c r="X137" s="755"/>
    </row>
    <row r="138" spans="5:24" s="163" customFormat="1" ht="15">
      <c r="E138" s="169"/>
      <c r="S138" s="755"/>
      <c r="T138" s="755"/>
      <c r="U138" s="755"/>
      <c r="V138" s="755"/>
      <c r="W138" s="755"/>
      <c r="X138" s="755"/>
    </row>
    <row r="139" spans="5:24" s="163" customFormat="1" ht="15">
      <c r="E139" s="169"/>
      <c r="S139" s="755"/>
      <c r="T139" s="755"/>
      <c r="U139" s="755"/>
      <c r="V139" s="755"/>
      <c r="W139" s="755"/>
      <c r="X139" s="755"/>
    </row>
    <row r="140" spans="5:24" s="163" customFormat="1" ht="15">
      <c r="E140" s="169"/>
      <c r="S140" s="755"/>
      <c r="T140" s="755"/>
      <c r="U140" s="755"/>
      <c r="V140" s="755"/>
      <c r="W140" s="755"/>
      <c r="X140" s="755"/>
    </row>
    <row r="141" spans="5:24" s="163" customFormat="1" ht="15">
      <c r="E141" s="169"/>
      <c r="S141" s="755"/>
      <c r="T141" s="755"/>
      <c r="U141" s="755"/>
      <c r="V141" s="755"/>
      <c r="W141" s="755"/>
      <c r="X141" s="755"/>
    </row>
    <row r="142" spans="5:24" s="163" customFormat="1" ht="15">
      <c r="E142" s="169"/>
      <c r="S142" s="755"/>
      <c r="T142" s="755"/>
      <c r="U142" s="755"/>
      <c r="V142" s="755"/>
      <c r="W142" s="755"/>
      <c r="X142" s="755"/>
    </row>
    <row r="143" spans="5:24" s="163" customFormat="1" ht="15">
      <c r="E143" s="169"/>
      <c r="S143" s="755"/>
      <c r="T143" s="755"/>
      <c r="U143" s="755"/>
      <c r="V143" s="755"/>
      <c r="W143" s="755"/>
      <c r="X143" s="755"/>
    </row>
    <row r="144" spans="5:24" s="163" customFormat="1" ht="15">
      <c r="E144" s="169"/>
      <c r="S144" s="755"/>
      <c r="T144" s="755"/>
      <c r="U144" s="755"/>
      <c r="V144" s="755"/>
      <c r="W144" s="755"/>
      <c r="X144" s="755"/>
    </row>
    <row r="145" spans="5:24" s="163" customFormat="1" ht="15">
      <c r="E145" s="169"/>
      <c r="S145" s="755"/>
      <c r="T145" s="755"/>
      <c r="U145" s="755"/>
      <c r="V145" s="755"/>
      <c r="W145" s="755"/>
      <c r="X145" s="755"/>
    </row>
    <row r="146" spans="5:24" s="163" customFormat="1" ht="15">
      <c r="E146" s="169"/>
      <c r="S146" s="755"/>
      <c r="T146" s="755"/>
      <c r="U146" s="755"/>
      <c r="V146" s="755"/>
      <c r="W146" s="755"/>
      <c r="X146" s="755"/>
    </row>
    <row r="147" spans="5:24" s="163" customFormat="1" ht="15">
      <c r="E147" s="169"/>
      <c r="S147" s="755"/>
      <c r="T147" s="755"/>
      <c r="U147" s="755"/>
      <c r="V147" s="755"/>
      <c r="W147" s="755"/>
      <c r="X147" s="755"/>
    </row>
    <row r="148" spans="5:24" s="163" customFormat="1" ht="15">
      <c r="E148" s="169"/>
      <c r="S148" s="755"/>
      <c r="T148" s="755"/>
      <c r="U148" s="755"/>
      <c r="V148" s="755"/>
      <c r="W148" s="755"/>
      <c r="X148" s="755"/>
    </row>
    <row r="149" spans="5:24" s="163" customFormat="1" ht="15">
      <c r="E149" s="169"/>
      <c r="S149" s="755"/>
      <c r="T149" s="755"/>
      <c r="U149" s="755"/>
      <c r="V149" s="755"/>
      <c r="W149" s="755"/>
      <c r="X149" s="755"/>
    </row>
    <row r="150" spans="5:24" s="163" customFormat="1" ht="15">
      <c r="E150" s="169"/>
      <c r="S150" s="755"/>
      <c r="T150" s="755"/>
      <c r="U150" s="755"/>
      <c r="V150" s="755"/>
      <c r="W150" s="755"/>
      <c r="X150" s="755"/>
    </row>
    <row r="151" spans="5:24" s="163" customFormat="1" ht="15">
      <c r="E151" s="169"/>
      <c r="S151" s="755"/>
      <c r="T151" s="755"/>
      <c r="U151" s="755"/>
      <c r="V151" s="755"/>
      <c r="W151" s="755"/>
      <c r="X151" s="755"/>
    </row>
    <row r="152" spans="5:24" s="163" customFormat="1" ht="15">
      <c r="E152" s="169"/>
      <c r="S152" s="755"/>
      <c r="T152" s="755"/>
      <c r="U152" s="755"/>
      <c r="V152" s="755"/>
      <c r="W152" s="755"/>
      <c r="X152" s="755"/>
    </row>
    <row r="153" spans="5:24" s="163" customFormat="1" ht="15">
      <c r="E153" s="169"/>
      <c r="S153" s="755"/>
      <c r="T153" s="755"/>
      <c r="U153" s="755"/>
      <c r="V153" s="755"/>
      <c r="W153" s="755"/>
      <c r="X153" s="755"/>
    </row>
    <row r="154" spans="5:24" s="163" customFormat="1" ht="15">
      <c r="E154" s="169"/>
      <c r="S154" s="755"/>
      <c r="T154" s="755"/>
      <c r="U154" s="755"/>
      <c r="V154" s="755"/>
      <c r="W154" s="755"/>
      <c r="X154" s="755"/>
    </row>
    <row r="155" spans="5:24" s="163" customFormat="1" ht="15">
      <c r="E155" s="169"/>
      <c r="S155" s="755"/>
      <c r="T155" s="755"/>
      <c r="U155" s="755"/>
      <c r="V155" s="755"/>
      <c r="W155" s="755"/>
      <c r="X155" s="755"/>
    </row>
    <row r="156" spans="5:24" s="163" customFormat="1" ht="15">
      <c r="E156" s="169"/>
      <c r="S156" s="755"/>
      <c r="T156" s="755"/>
      <c r="U156" s="755"/>
      <c r="V156" s="755"/>
      <c r="W156" s="755"/>
      <c r="X156" s="755"/>
    </row>
    <row r="157" spans="5:24" s="163" customFormat="1" ht="15">
      <c r="E157" s="169"/>
      <c r="S157" s="755"/>
      <c r="T157" s="755"/>
      <c r="U157" s="755"/>
      <c r="V157" s="755"/>
      <c r="W157" s="755"/>
      <c r="X157" s="755"/>
    </row>
    <row r="158" spans="5:24" s="163" customFormat="1" ht="15">
      <c r="E158" s="169"/>
      <c r="S158" s="755"/>
      <c r="T158" s="755"/>
      <c r="U158" s="755"/>
      <c r="V158" s="755"/>
      <c r="W158" s="755"/>
      <c r="X158" s="755"/>
    </row>
    <row r="159" spans="5:24" s="163" customFormat="1" ht="15">
      <c r="E159" s="169"/>
      <c r="S159" s="755"/>
      <c r="T159" s="755"/>
      <c r="U159" s="755"/>
      <c r="V159" s="755"/>
      <c r="W159" s="755"/>
      <c r="X159" s="755"/>
    </row>
    <row r="160" spans="5:24" s="163" customFormat="1" ht="15">
      <c r="E160" s="169"/>
      <c r="S160" s="755"/>
      <c r="T160" s="755"/>
      <c r="U160" s="755"/>
      <c r="V160" s="755"/>
      <c r="W160" s="755"/>
      <c r="X160" s="755"/>
    </row>
    <row r="161" spans="5:24" s="163" customFormat="1" ht="15">
      <c r="E161" s="169"/>
      <c r="S161" s="755"/>
      <c r="T161" s="755"/>
      <c r="U161" s="755"/>
      <c r="V161" s="755"/>
      <c r="W161" s="755"/>
      <c r="X161" s="755"/>
    </row>
    <row r="162" spans="5:24" s="163" customFormat="1" ht="15">
      <c r="E162" s="169"/>
      <c r="S162" s="755"/>
      <c r="T162" s="755"/>
      <c r="U162" s="755"/>
      <c r="V162" s="755"/>
      <c r="W162" s="755"/>
      <c r="X162" s="755"/>
    </row>
    <row r="163" spans="5:24" s="163" customFormat="1" ht="15">
      <c r="E163" s="169"/>
      <c r="S163" s="755"/>
      <c r="T163" s="755"/>
      <c r="U163" s="755"/>
      <c r="V163" s="755"/>
      <c r="W163" s="755"/>
      <c r="X163" s="755"/>
    </row>
    <row r="164" spans="5:24" s="163" customFormat="1" ht="15">
      <c r="E164" s="169"/>
      <c r="S164" s="755"/>
      <c r="T164" s="755"/>
      <c r="U164" s="755"/>
      <c r="V164" s="755"/>
      <c r="W164" s="755"/>
      <c r="X164" s="755"/>
    </row>
    <row r="165" spans="5:24" s="163" customFormat="1" ht="15">
      <c r="E165" s="169"/>
      <c r="S165" s="755"/>
      <c r="T165" s="755"/>
      <c r="U165" s="755"/>
      <c r="V165" s="755"/>
      <c r="W165" s="755"/>
      <c r="X165" s="755"/>
    </row>
    <row r="166" spans="5:24" s="163" customFormat="1" ht="15">
      <c r="E166" s="169"/>
      <c r="S166" s="755"/>
      <c r="T166" s="755"/>
      <c r="U166" s="755"/>
      <c r="V166" s="755"/>
      <c r="W166" s="755"/>
      <c r="X166" s="755"/>
    </row>
    <row r="167" spans="5:24" s="163" customFormat="1" ht="15">
      <c r="E167" s="169"/>
      <c r="S167" s="755"/>
      <c r="T167" s="755"/>
      <c r="U167" s="755"/>
      <c r="V167" s="755"/>
      <c r="W167" s="755"/>
      <c r="X167" s="755"/>
    </row>
    <row r="168" spans="5:24" s="163" customFormat="1" ht="15">
      <c r="E168" s="169"/>
      <c r="S168" s="755"/>
      <c r="T168" s="755"/>
      <c r="U168" s="755"/>
      <c r="V168" s="755"/>
      <c r="W168" s="755"/>
      <c r="X168" s="755"/>
    </row>
    <row r="169" spans="5:24" s="163" customFormat="1" ht="15">
      <c r="E169" s="169"/>
      <c r="S169" s="755"/>
      <c r="T169" s="755"/>
      <c r="U169" s="755"/>
      <c r="V169" s="755"/>
      <c r="W169" s="755"/>
      <c r="X169" s="755"/>
    </row>
    <row r="170" spans="5:24" s="163" customFormat="1" ht="15">
      <c r="E170" s="169"/>
      <c r="S170" s="755"/>
      <c r="T170" s="755"/>
      <c r="U170" s="755"/>
      <c r="V170" s="755"/>
      <c r="W170" s="755"/>
      <c r="X170" s="755"/>
    </row>
    <row r="171" spans="5:24" s="163" customFormat="1" ht="15">
      <c r="E171" s="169"/>
      <c r="S171" s="755"/>
      <c r="T171" s="755"/>
      <c r="U171" s="755"/>
      <c r="V171" s="755"/>
      <c r="W171" s="755"/>
      <c r="X171" s="755"/>
    </row>
    <row r="172" spans="5:24" s="163" customFormat="1" ht="15">
      <c r="E172" s="169"/>
      <c r="S172" s="755"/>
      <c r="T172" s="755"/>
      <c r="U172" s="755"/>
      <c r="V172" s="755"/>
      <c r="W172" s="755"/>
      <c r="X172" s="755"/>
    </row>
    <row r="173" spans="5:24" s="163" customFormat="1" ht="15">
      <c r="E173" s="169"/>
      <c r="S173" s="755"/>
      <c r="T173" s="755"/>
      <c r="U173" s="755"/>
      <c r="V173" s="755"/>
      <c r="W173" s="755"/>
      <c r="X173" s="755"/>
    </row>
    <row r="174" spans="5:24" s="163" customFormat="1" ht="15">
      <c r="E174" s="169"/>
      <c r="S174" s="755"/>
      <c r="T174" s="755"/>
      <c r="U174" s="755"/>
      <c r="V174" s="755"/>
      <c r="W174" s="755"/>
      <c r="X174" s="755"/>
    </row>
    <row r="175" spans="5:24" s="163" customFormat="1" ht="15">
      <c r="E175" s="169"/>
      <c r="S175" s="755"/>
      <c r="T175" s="755"/>
      <c r="U175" s="755"/>
      <c r="V175" s="755"/>
      <c r="W175" s="755"/>
      <c r="X175" s="755"/>
    </row>
    <row r="176" spans="5:24" s="163" customFormat="1" ht="15">
      <c r="E176" s="169"/>
      <c r="S176" s="755"/>
      <c r="T176" s="755"/>
      <c r="U176" s="755"/>
      <c r="V176" s="755"/>
      <c r="W176" s="755"/>
      <c r="X176" s="755"/>
    </row>
    <row r="177" spans="5:24" s="163" customFormat="1" ht="15">
      <c r="E177" s="169"/>
      <c r="S177" s="755"/>
      <c r="T177" s="755"/>
      <c r="U177" s="755"/>
      <c r="V177" s="755"/>
      <c r="W177" s="755"/>
      <c r="X177" s="755"/>
    </row>
    <row r="178" spans="5:24" s="163" customFormat="1" ht="15">
      <c r="E178" s="169"/>
      <c r="S178" s="755"/>
      <c r="T178" s="755"/>
      <c r="U178" s="755"/>
      <c r="V178" s="755"/>
      <c r="W178" s="755"/>
      <c r="X178" s="755"/>
    </row>
    <row r="179" spans="5:24" s="163" customFormat="1" ht="15">
      <c r="E179" s="169"/>
      <c r="S179" s="755"/>
      <c r="T179" s="755"/>
      <c r="U179" s="755"/>
      <c r="V179" s="755"/>
      <c r="W179" s="755"/>
      <c r="X179" s="755"/>
    </row>
    <row r="180" spans="5:24" s="163" customFormat="1" ht="15">
      <c r="E180" s="169"/>
      <c r="S180" s="755"/>
      <c r="T180" s="755"/>
      <c r="U180" s="755"/>
      <c r="V180" s="755"/>
      <c r="W180" s="755"/>
      <c r="X180" s="755"/>
    </row>
    <row r="181" spans="5:24" s="163" customFormat="1" ht="15">
      <c r="E181" s="169"/>
      <c r="S181" s="755"/>
      <c r="T181" s="755"/>
      <c r="U181" s="755"/>
      <c r="V181" s="755"/>
      <c r="W181" s="755"/>
      <c r="X181" s="755"/>
    </row>
    <row r="182" spans="5:24" s="163" customFormat="1" ht="15">
      <c r="E182" s="169"/>
      <c r="S182" s="755"/>
      <c r="T182" s="755"/>
      <c r="U182" s="755"/>
      <c r="V182" s="755"/>
      <c r="W182" s="755"/>
      <c r="X182" s="755"/>
    </row>
    <row r="183" spans="5:24" s="163" customFormat="1" ht="15">
      <c r="E183" s="169"/>
      <c r="S183" s="755"/>
      <c r="T183" s="755"/>
      <c r="U183" s="755"/>
      <c r="V183" s="755"/>
      <c r="W183" s="755"/>
      <c r="X183" s="755"/>
    </row>
    <row r="184" spans="5:24" s="163" customFormat="1" ht="15">
      <c r="E184" s="169"/>
      <c r="S184" s="755"/>
      <c r="T184" s="755"/>
      <c r="U184" s="755"/>
      <c r="V184" s="755"/>
      <c r="W184" s="755"/>
      <c r="X184" s="755"/>
    </row>
    <row r="185" spans="5:24" s="163" customFormat="1" ht="15">
      <c r="E185" s="169"/>
      <c r="S185" s="755"/>
      <c r="T185" s="755"/>
      <c r="U185" s="755"/>
      <c r="V185" s="755"/>
      <c r="W185" s="755"/>
      <c r="X185" s="755"/>
    </row>
    <row r="186" spans="5:24" s="163" customFormat="1" ht="15">
      <c r="E186" s="169"/>
      <c r="S186" s="755"/>
      <c r="T186" s="755"/>
      <c r="U186" s="755"/>
      <c r="V186" s="755"/>
      <c r="W186" s="755"/>
      <c r="X186" s="755"/>
    </row>
    <row r="187" spans="5:24" s="163" customFormat="1" ht="15">
      <c r="E187" s="169"/>
      <c r="S187" s="755"/>
      <c r="T187" s="755"/>
      <c r="U187" s="755"/>
      <c r="V187" s="755"/>
      <c r="W187" s="755"/>
      <c r="X187" s="755"/>
    </row>
    <row r="188" spans="5:24" s="163" customFormat="1" ht="15">
      <c r="E188" s="169"/>
      <c r="S188" s="755"/>
      <c r="T188" s="755"/>
      <c r="U188" s="755"/>
      <c r="V188" s="755"/>
      <c r="W188" s="755"/>
      <c r="X188" s="755"/>
    </row>
    <row r="189" spans="5:24" s="163" customFormat="1" ht="15">
      <c r="E189" s="169"/>
      <c r="S189" s="755"/>
      <c r="T189" s="755"/>
      <c r="U189" s="755"/>
      <c r="V189" s="755"/>
      <c r="W189" s="755"/>
      <c r="X189" s="755"/>
    </row>
    <row r="190" spans="5:24" s="163" customFormat="1" ht="15">
      <c r="E190" s="169"/>
      <c r="S190" s="755"/>
      <c r="T190" s="755"/>
      <c r="U190" s="755"/>
      <c r="V190" s="755"/>
      <c r="W190" s="755"/>
      <c r="X190" s="755"/>
    </row>
    <row r="191" spans="5:24" s="163" customFormat="1" ht="15">
      <c r="E191" s="169"/>
      <c r="S191" s="755"/>
      <c r="T191" s="755"/>
      <c r="U191" s="755"/>
      <c r="V191" s="755"/>
      <c r="W191" s="755"/>
      <c r="X191" s="755"/>
    </row>
    <row r="192" spans="5:24" s="163" customFormat="1" ht="15">
      <c r="E192" s="169"/>
      <c r="S192" s="755"/>
      <c r="T192" s="755"/>
      <c r="U192" s="755"/>
      <c r="V192" s="755"/>
      <c r="W192" s="755"/>
      <c r="X192" s="755"/>
    </row>
    <row r="193" spans="5:24" s="163" customFormat="1" ht="15">
      <c r="E193" s="169"/>
      <c r="S193" s="755"/>
      <c r="T193" s="755"/>
      <c r="U193" s="755"/>
      <c r="V193" s="755"/>
      <c r="W193" s="755"/>
      <c r="X193" s="755"/>
    </row>
    <row r="194" spans="5:24" s="163" customFormat="1" ht="15">
      <c r="E194" s="169"/>
      <c r="S194" s="755"/>
      <c r="T194" s="755"/>
      <c r="U194" s="755"/>
      <c r="V194" s="755"/>
      <c r="W194" s="755"/>
      <c r="X194" s="755"/>
    </row>
    <row r="195" spans="5:24" s="163" customFormat="1" ht="15">
      <c r="E195" s="169"/>
      <c r="S195" s="755"/>
      <c r="T195" s="755"/>
      <c r="U195" s="755"/>
      <c r="V195" s="755"/>
      <c r="W195" s="755"/>
      <c r="X195" s="755"/>
    </row>
    <row r="196" spans="5:24" s="163" customFormat="1" ht="15">
      <c r="E196" s="169"/>
      <c r="S196" s="755"/>
      <c r="T196" s="755"/>
      <c r="U196" s="755"/>
      <c r="V196" s="755"/>
      <c r="W196" s="755"/>
      <c r="X196" s="755"/>
    </row>
    <row r="197" spans="5:24" s="163" customFormat="1" ht="15">
      <c r="E197" s="169"/>
      <c r="S197" s="755"/>
      <c r="T197" s="755"/>
      <c r="U197" s="755"/>
      <c r="V197" s="755"/>
      <c r="W197" s="755"/>
      <c r="X197" s="755"/>
    </row>
    <row r="198" spans="5:24" s="163" customFormat="1" ht="15">
      <c r="E198" s="169"/>
      <c r="S198" s="755"/>
      <c r="T198" s="755"/>
      <c r="U198" s="755"/>
      <c r="V198" s="755"/>
      <c r="W198" s="755"/>
      <c r="X198" s="755"/>
    </row>
    <row r="199" spans="5:24" s="163" customFormat="1" ht="15">
      <c r="E199" s="169"/>
      <c r="S199" s="755"/>
      <c r="T199" s="755"/>
      <c r="U199" s="755"/>
      <c r="V199" s="755"/>
      <c r="W199" s="755"/>
      <c r="X199" s="755"/>
    </row>
    <row r="200" spans="5:24" s="163" customFormat="1" ht="15">
      <c r="E200" s="169"/>
      <c r="S200" s="755"/>
      <c r="T200" s="755"/>
      <c r="U200" s="755"/>
      <c r="V200" s="755"/>
      <c r="W200" s="755"/>
      <c r="X200" s="755"/>
    </row>
    <row r="201" spans="5:24" s="163" customFormat="1" ht="15">
      <c r="E201" s="169"/>
      <c r="S201" s="755"/>
      <c r="T201" s="755"/>
      <c r="U201" s="755"/>
      <c r="V201" s="755"/>
      <c r="W201" s="755"/>
      <c r="X201" s="755"/>
    </row>
    <row r="202" spans="5:24" s="163" customFormat="1" ht="15">
      <c r="E202" s="169"/>
      <c r="S202" s="755"/>
      <c r="T202" s="755"/>
      <c r="U202" s="755"/>
      <c r="V202" s="755"/>
      <c r="W202" s="755"/>
      <c r="X202" s="755"/>
    </row>
    <row r="203" spans="5:24" s="163" customFormat="1" ht="15">
      <c r="E203" s="169"/>
      <c r="S203" s="755"/>
      <c r="T203" s="755"/>
      <c r="U203" s="755"/>
      <c r="V203" s="755"/>
      <c r="W203" s="755"/>
      <c r="X203" s="755"/>
    </row>
    <row r="204" spans="5:24" s="163" customFormat="1" ht="15">
      <c r="E204" s="169"/>
      <c r="S204" s="755"/>
      <c r="T204" s="755"/>
      <c r="U204" s="755"/>
      <c r="V204" s="755"/>
      <c r="W204" s="755"/>
      <c r="X204" s="755"/>
    </row>
    <row r="205" spans="5:24" s="163" customFormat="1" ht="15">
      <c r="E205" s="169"/>
      <c r="S205" s="755"/>
      <c r="T205" s="755"/>
      <c r="U205" s="755"/>
      <c r="V205" s="755"/>
      <c r="W205" s="755"/>
      <c r="X205" s="755"/>
    </row>
    <row r="206" spans="5:24" s="163" customFormat="1" ht="15">
      <c r="E206" s="169"/>
      <c r="S206" s="755"/>
      <c r="T206" s="755"/>
      <c r="U206" s="755"/>
      <c r="V206" s="755"/>
      <c r="W206" s="755"/>
      <c r="X206" s="755"/>
    </row>
    <row r="207" spans="5:24" s="163" customFormat="1" ht="15">
      <c r="E207" s="169"/>
      <c r="S207" s="755"/>
      <c r="T207" s="755"/>
      <c r="U207" s="755"/>
      <c r="V207" s="755"/>
      <c r="W207" s="755"/>
      <c r="X207" s="755"/>
    </row>
    <row r="208" spans="5:24" s="163" customFormat="1" ht="15">
      <c r="E208" s="169"/>
      <c r="S208" s="755"/>
      <c r="T208" s="755"/>
      <c r="U208" s="755"/>
      <c r="V208" s="755"/>
      <c r="W208" s="755"/>
      <c r="X208" s="755"/>
    </row>
    <row r="209" spans="5:24" s="163" customFormat="1" ht="15">
      <c r="E209" s="169"/>
      <c r="S209" s="755"/>
      <c r="T209" s="755"/>
      <c r="U209" s="755"/>
      <c r="V209" s="755"/>
      <c r="W209" s="755"/>
      <c r="X209" s="755"/>
    </row>
    <row r="210" spans="5:24" s="163" customFormat="1" ht="15">
      <c r="E210" s="169"/>
      <c r="S210" s="755"/>
      <c r="T210" s="755"/>
      <c r="U210" s="755"/>
      <c r="V210" s="755"/>
      <c r="W210" s="755"/>
      <c r="X210" s="755"/>
    </row>
    <row r="211" spans="5:24" s="163" customFormat="1" ht="15">
      <c r="E211" s="169"/>
      <c r="S211" s="755"/>
      <c r="T211" s="755"/>
      <c r="U211" s="755"/>
      <c r="V211" s="755"/>
      <c r="W211" s="755"/>
      <c r="X211" s="755"/>
    </row>
    <row r="212" spans="5:24" s="163" customFormat="1" ht="15">
      <c r="E212" s="169"/>
      <c r="S212" s="755"/>
      <c r="T212" s="755"/>
      <c r="U212" s="755"/>
      <c r="V212" s="755"/>
      <c r="W212" s="755"/>
      <c r="X212" s="755"/>
    </row>
    <row r="213" spans="5:24" s="163" customFormat="1" ht="15">
      <c r="E213" s="169"/>
      <c r="S213" s="755"/>
      <c r="T213" s="755"/>
      <c r="U213" s="755"/>
      <c r="V213" s="755"/>
      <c r="W213" s="755"/>
      <c r="X213" s="755"/>
    </row>
    <row r="214" spans="5:24" s="163" customFormat="1" ht="15">
      <c r="E214" s="169"/>
      <c r="S214" s="755"/>
      <c r="T214" s="755"/>
      <c r="U214" s="755"/>
      <c r="V214" s="755"/>
      <c r="W214" s="755"/>
      <c r="X214" s="755"/>
    </row>
    <row r="215" spans="5:24" s="163" customFormat="1" ht="15">
      <c r="E215" s="169"/>
      <c r="S215" s="755"/>
      <c r="T215" s="755"/>
      <c r="U215" s="755"/>
      <c r="V215" s="755"/>
      <c r="W215" s="755"/>
      <c r="X215" s="755"/>
    </row>
    <row r="216" spans="5:24" s="163" customFormat="1" ht="15">
      <c r="E216" s="169"/>
      <c r="S216" s="755"/>
      <c r="T216" s="755"/>
      <c r="U216" s="755"/>
      <c r="V216" s="755"/>
      <c r="W216" s="755"/>
      <c r="X216" s="755"/>
    </row>
    <row r="217" spans="5:24" s="163" customFormat="1" ht="15">
      <c r="E217" s="169"/>
      <c r="S217" s="755"/>
      <c r="T217" s="755"/>
      <c r="U217" s="755"/>
      <c r="V217" s="755"/>
      <c r="W217" s="755"/>
      <c r="X217" s="755"/>
    </row>
    <row r="218" spans="5:24" s="163" customFormat="1" ht="15">
      <c r="E218" s="169"/>
      <c r="S218" s="755"/>
      <c r="T218" s="755"/>
      <c r="U218" s="755"/>
      <c r="V218" s="755"/>
      <c r="W218" s="755"/>
      <c r="X218" s="755"/>
    </row>
    <row r="219" spans="5:24" s="163" customFormat="1" ht="15">
      <c r="E219" s="169"/>
      <c r="S219" s="755"/>
      <c r="T219" s="755"/>
      <c r="U219" s="755"/>
      <c r="V219" s="755"/>
      <c r="W219" s="755"/>
      <c r="X219" s="755"/>
    </row>
    <row r="220" spans="5:24" s="163" customFormat="1" ht="15">
      <c r="E220" s="169"/>
      <c r="S220" s="755"/>
      <c r="T220" s="755"/>
      <c r="U220" s="755"/>
      <c r="V220" s="755"/>
      <c r="W220" s="755"/>
      <c r="X220" s="755"/>
    </row>
    <row r="221" spans="5:24" s="163" customFormat="1" ht="15">
      <c r="E221" s="169"/>
      <c r="S221" s="755"/>
      <c r="T221" s="755"/>
      <c r="U221" s="755"/>
      <c r="V221" s="755"/>
      <c r="W221" s="755"/>
      <c r="X221" s="755"/>
    </row>
    <row r="222" spans="5:24" s="163" customFormat="1" ht="15">
      <c r="E222" s="169"/>
      <c r="S222" s="755"/>
      <c r="T222" s="755"/>
      <c r="U222" s="755"/>
      <c r="V222" s="755"/>
      <c r="W222" s="755"/>
      <c r="X222" s="755"/>
    </row>
    <row r="223" spans="5:24" s="163" customFormat="1" ht="15">
      <c r="E223" s="169"/>
      <c r="S223" s="755"/>
      <c r="T223" s="755"/>
      <c r="U223" s="755"/>
      <c r="V223" s="755"/>
      <c r="W223" s="755"/>
      <c r="X223" s="755"/>
    </row>
    <row r="224" spans="5:24" s="163" customFormat="1" ht="15">
      <c r="E224" s="169"/>
      <c r="S224" s="755"/>
      <c r="T224" s="755"/>
      <c r="U224" s="755"/>
      <c r="V224" s="755"/>
      <c r="W224" s="755"/>
      <c r="X224" s="755"/>
    </row>
    <row r="225" spans="5:24" s="163" customFormat="1" ht="15">
      <c r="E225" s="169"/>
      <c r="S225" s="755"/>
      <c r="T225" s="755"/>
      <c r="U225" s="755"/>
      <c r="V225" s="755"/>
      <c r="W225" s="755"/>
      <c r="X225" s="755"/>
    </row>
    <row r="226" spans="5:24" s="163" customFormat="1" ht="15">
      <c r="E226" s="169"/>
      <c r="S226" s="755"/>
      <c r="T226" s="755"/>
      <c r="U226" s="755"/>
      <c r="V226" s="755"/>
      <c r="W226" s="755"/>
      <c r="X226" s="755"/>
    </row>
    <row r="227" spans="5:24" s="163" customFormat="1" ht="15">
      <c r="E227" s="169"/>
      <c r="S227" s="755"/>
      <c r="T227" s="755"/>
      <c r="U227" s="755"/>
      <c r="V227" s="755"/>
      <c r="W227" s="755"/>
      <c r="X227" s="755"/>
    </row>
    <row r="228" spans="5:24" s="163" customFormat="1" ht="15">
      <c r="E228" s="169"/>
      <c r="S228" s="755"/>
      <c r="T228" s="755"/>
      <c r="U228" s="755"/>
      <c r="V228" s="755"/>
      <c r="W228" s="755"/>
      <c r="X228" s="755"/>
    </row>
    <row r="229" spans="5:24" s="163" customFormat="1" ht="15">
      <c r="E229" s="169"/>
      <c r="S229" s="755"/>
      <c r="T229" s="755"/>
      <c r="U229" s="755"/>
      <c r="V229" s="755"/>
      <c r="W229" s="755"/>
      <c r="X229" s="755"/>
    </row>
    <row r="230" spans="5:24" s="163" customFormat="1" ht="15">
      <c r="E230" s="169"/>
      <c r="S230" s="755"/>
      <c r="T230" s="755"/>
      <c r="U230" s="755"/>
      <c r="V230" s="755"/>
      <c r="W230" s="755"/>
      <c r="X230" s="755"/>
    </row>
    <row r="231" spans="5:24" s="163" customFormat="1" ht="15">
      <c r="E231" s="169"/>
      <c r="S231" s="755"/>
      <c r="T231" s="755"/>
      <c r="U231" s="755"/>
      <c r="V231" s="755"/>
      <c r="W231" s="755"/>
      <c r="X231" s="755"/>
    </row>
    <row r="232" spans="5:24" s="163" customFormat="1" ht="15">
      <c r="E232" s="169"/>
      <c r="S232" s="755"/>
      <c r="T232" s="755"/>
      <c r="U232" s="755"/>
      <c r="V232" s="755"/>
      <c r="W232" s="755"/>
      <c r="X232" s="755"/>
    </row>
    <row r="233" spans="5:24" s="163" customFormat="1" ht="15">
      <c r="E233" s="169"/>
      <c r="S233" s="755"/>
      <c r="T233" s="755"/>
      <c r="U233" s="755"/>
      <c r="V233" s="755"/>
      <c r="W233" s="755"/>
      <c r="X233" s="755"/>
    </row>
    <row r="234" spans="5:24" s="163" customFormat="1" ht="15">
      <c r="E234" s="169"/>
      <c r="S234" s="755"/>
      <c r="T234" s="755"/>
      <c r="U234" s="755"/>
      <c r="V234" s="755"/>
      <c r="W234" s="755"/>
      <c r="X234" s="755"/>
    </row>
    <row r="235" spans="5:24" s="163" customFormat="1" ht="15">
      <c r="E235" s="169"/>
      <c r="S235" s="755"/>
      <c r="T235" s="755"/>
      <c r="U235" s="755"/>
      <c r="V235" s="755"/>
      <c r="W235" s="755"/>
      <c r="X235" s="755"/>
    </row>
    <row r="236" spans="5:24" s="163" customFormat="1" ht="15">
      <c r="E236" s="169"/>
      <c r="S236" s="755"/>
      <c r="T236" s="755"/>
      <c r="U236" s="755"/>
      <c r="V236" s="755"/>
      <c r="W236" s="755"/>
      <c r="X236" s="755"/>
    </row>
    <row r="237" spans="5:24" s="163" customFormat="1" ht="15">
      <c r="E237" s="169"/>
      <c r="S237" s="755"/>
      <c r="T237" s="755"/>
      <c r="U237" s="755"/>
      <c r="V237" s="755"/>
      <c r="W237" s="755"/>
      <c r="X237" s="755"/>
    </row>
    <row r="238" spans="5:24" s="163" customFormat="1" ht="15">
      <c r="E238" s="169"/>
      <c r="S238" s="755"/>
      <c r="T238" s="755"/>
      <c r="U238" s="755"/>
      <c r="V238" s="755"/>
      <c r="W238" s="755"/>
      <c r="X238" s="755"/>
    </row>
    <row r="239" spans="5:24" s="163" customFormat="1" ht="15">
      <c r="E239" s="169"/>
      <c r="S239" s="755"/>
      <c r="T239" s="755"/>
      <c r="U239" s="755"/>
      <c r="V239" s="755"/>
      <c r="W239" s="755"/>
      <c r="X239" s="755"/>
    </row>
    <row r="240" spans="5:24" s="163" customFormat="1" ht="15">
      <c r="E240" s="169"/>
      <c r="S240" s="755"/>
      <c r="T240" s="755"/>
      <c r="U240" s="755"/>
      <c r="V240" s="755"/>
      <c r="W240" s="755"/>
      <c r="X240" s="755"/>
    </row>
    <row r="241" spans="5:24" s="163" customFormat="1" ht="15">
      <c r="E241" s="169"/>
      <c r="S241" s="755"/>
      <c r="T241" s="755"/>
      <c r="U241" s="755"/>
      <c r="V241" s="755"/>
      <c r="W241" s="755"/>
      <c r="X241" s="755"/>
    </row>
    <row r="242" spans="5:24" s="163" customFormat="1" ht="15">
      <c r="E242" s="169"/>
      <c r="S242" s="755"/>
      <c r="T242" s="755"/>
      <c r="U242" s="755"/>
      <c r="V242" s="755"/>
      <c r="W242" s="755"/>
      <c r="X242" s="755"/>
    </row>
    <row r="243" spans="5:24" s="163" customFormat="1" ht="15">
      <c r="E243" s="169"/>
      <c r="S243" s="755"/>
      <c r="T243" s="755"/>
      <c r="U243" s="755"/>
      <c r="V243" s="755"/>
      <c r="W243" s="755"/>
      <c r="X243" s="755"/>
    </row>
    <row r="244" spans="5:24" s="163" customFormat="1" ht="15">
      <c r="E244" s="169"/>
      <c r="S244" s="755"/>
      <c r="T244" s="755"/>
      <c r="U244" s="755"/>
      <c r="V244" s="755"/>
      <c r="W244" s="755"/>
      <c r="X244" s="755"/>
    </row>
    <row r="245" spans="5:24" s="163" customFormat="1" ht="15">
      <c r="E245" s="169"/>
      <c r="S245" s="755"/>
      <c r="T245" s="755"/>
      <c r="U245" s="755"/>
      <c r="V245" s="755"/>
      <c r="W245" s="755"/>
      <c r="X245" s="755"/>
    </row>
    <row r="246" spans="5:24" s="163" customFormat="1" ht="15">
      <c r="E246" s="169"/>
      <c r="S246" s="755"/>
      <c r="T246" s="755"/>
      <c r="U246" s="755"/>
      <c r="V246" s="755"/>
      <c r="W246" s="755"/>
      <c r="X246" s="755"/>
    </row>
    <row r="247" spans="5:24" s="163" customFormat="1" ht="15">
      <c r="E247" s="169"/>
      <c r="S247" s="755"/>
      <c r="T247" s="755"/>
      <c r="U247" s="755"/>
      <c r="V247" s="755"/>
      <c r="W247" s="755"/>
      <c r="X247" s="755"/>
    </row>
    <row r="248" spans="5:24" s="163" customFormat="1" ht="15">
      <c r="E248" s="169"/>
      <c r="S248" s="755"/>
      <c r="T248" s="755"/>
      <c r="U248" s="755"/>
      <c r="V248" s="755"/>
      <c r="W248" s="755"/>
      <c r="X248" s="755"/>
    </row>
    <row r="249" spans="5:24" s="163" customFormat="1" ht="15">
      <c r="E249" s="169"/>
      <c r="S249" s="755"/>
      <c r="T249" s="755"/>
      <c r="U249" s="755"/>
      <c r="V249" s="755"/>
      <c r="W249" s="755"/>
      <c r="X249" s="755"/>
    </row>
    <row r="250" spans="5:24" s="163" customFormat="1" ht="15">
      <c r="E250" s="169"/>
      <c r="S250" s="755"/>
      <c r="T250" s="755"/>
      <c r="U250" s="755"/>
      <c r="V250" s="755"/>
      <c r="W250" s="755"/>
      <c r="X250" s="755"/>
    </row>
    <row r="251" spans="5:24" s="163" customFormat="1" ht="15">
      <c r="E251" s="169"/>
      <c r="S251" s="755"/>
      <c r="T251" s="755"/>
      <c r="U251" s="755"/>
      <c r="V251" s="755"/>
      <c r="W251" s="755"/>
      <c r="X251" s="755"/>
    </row>
    <row r="252" spans="5:24" s="163" customFormat="1" ht="15">
      <c r="E252" s="169"/>
      <c r="S252" s="755"/>
      <c r="T252" s="755"/>
      <c r="U252" s="755"/>
      <c r="V252" s="755"/>
      <c r="W252" s="755"/>
      <c r="X252" s="755"/>
    </row>
    <row r="253" spans="5:24" s="163" customFormat="1" ht="15">
      <c r="E253" s="169"/>
      <c r="S253" s="755"/>
      <c r="T253" s="755"/>
      <c r="U253" s="755"/>
      <c r="V253" s="755"/>
      <c r="W253" s="755"/>
      <c r="X253" s="755"/>
    </row>
    <row r="254" spans="5:24" s="163" customFormat="1" ht="15">
      <c r="E254" s="169"/>
      <c r="S254" s="755"/>
      <c r="T254" s="755"/>
      <c r="U254" s="755"/>
      <c r="V254" s="755"/>
      <c r="W254" s="755"/>
      <c r="X254" s="755"/>
    </row>
    <row r="255" spans="5:24" s="163" customFormat="1" ht="15">
      <c r="E255" s="169"/>
      <c r="S255" s="755"/>
      <c r="T255" s="755"/>
      <c r="U255" s="755"/>
      <c r="V255" s="755"/>
      <c r="W255" s="755"/>
      <c r="X255" s="755"/>
    </row>
    <row r="256" spans="5:24" s="163" customFormat="1" ht="15">
      <c r="E256" s="169"/>
      <c r="S256" s="755"/>
      <c r="T256" s="755"/>
      <c r="U256" s="755"/>
      <c r="V256" s="755"/>
      <c r="W256" s="755"/>
      <c r="X256" s="755"/>
    </row>
    <row r="257" spans="5:24" s="163" customFormat="1" ht="15">
      <c r="E257" s="169"/>
      <c r="S257" s="755"/>
      <c r="T257" s="755"/>
      <c r="U257" s="755"/>
      <c r="V257" s="755"/>
      <c r="W257" s="755"/>
      <c r="X257" s="755"/>
    </row>
    <row r="258" spans="5:24" s="163" customFormat="1" ht="15">
      <c r="E258" s="169"/>
      <c r="S258" s="755"/>
      <c r="T258" s="755"/>
      <c r="U258" s="755"/>
      <c r="V258" s="755"/>
      <c r="W258" s="755"/>
      <c r="X258" s="755"/>
    </row>
    <row r="259" spans="5:24" s="163" customFormat="1" ht="15">
      <c r="E259" s="169"/>
      <c r="S259" s="755"/>
      <c r="T259" s="755"/>
      <c r="U259" s="755"/>
      <c r="V259" s="755"/>
      <c r="W259" s="755"/>
      <c r="X259" s="755"/>
    </row>
    <row r="260" spans="3:7" ht="15">
      <c r="C260" s="434"/>
      <c r="D260" s="434"/>
      <c r="E260" s="442"/>
      <c r="F260" s="434"/>
      <c r="G260" s="434"/>
    </row>
    <row r="261" spans="3:7" ht="15">
      <c r="C261" s="434"/>
      <c r="D261" s="434"/>
      <c r="E261" s="442"/>
      <c r="F261" s="434"/>
      <c r="G261" s="434"/>
    </row>
    <row r="262" spans="3:7" ht="15">
      <c r="C262" s="434"/>
      <c r="D262" s="434"/>
      <c r="E262" s="442"/>
      <c r="F262" s="434"/>
      <c r="G262" s="434"/>
    </row>
    <row r="263" spans="3:7" ht="15">
      <c r="C263" s="434"/>
      <c r="D263" s="434"/>
      <c r="E263" s="442"/>
      <c r="F263" s="434"/>
      <c r="G263" s="434"/>
    </row>
    <row r="264" spans="3:7" ht="15">
      <c r="C264" s="434"/>
      <c r="D264" s="434"/>
      <c r="E264" s="442"/>
      <c r="F264" s="434"/>
      <c r="G264" s="434"/>
    </row>
    <row r="265" spans="3:7" ht="15">
      <c r="C265" s="434"/>
      <c r="D265" s="434"/>
      <c r="E265" s="442"/>
      <c r="F265" s="434"/>
      <c r="G265" s="434"/>
    </row>
    <row r="266" spans="3:7" ht="15">
      <c r="C266" s="434"/>
      <c r="D266" s="434"/>
      <c r="E266" s="442"/>
      <c r="F266" s="434"/>
      <c r="G266" s="434"/>
    </row>
    <row r="267" spans="3:7" ht="15">
      <c r="C267" s="434"/>
      <c r="D267" s="434"/>
      <c r="E267" s="442"/>
      <c r="F267" s="434"/>
      <c r="G267" s="434"/>
    </row>
    <row r="268" spans="3:7" ht="15">
      <c r="C268" s="434"/>
      <c r="D268" s="434"/>
      <c r="E268" s="442"/>
      <c r="F268" s="434"/>
      <c r="G268" s="434"/>
    </row>
    <row r="269" spans="3:7" ht="15">
      <c r="C269" s="434"/>
      <c r="D269" s="434"/>
      <c r="E269" s="442"/>
      <c r="F269" s="434"/>
      <c r="G269" s="434"/>
    </row>
    <row r="270" spans="3:7" ht="15">
      <c r="C270" s="434"/>
      <c r="D270" s="434"/>
      <c r="E270" s="442"/>
      <c r="F270" s="434"/>
      <c r="G270" s="434"/>
    </row>
    <row r="271" spans="3:7" ht="15">
      <c r="C271" s="434"/>
      <c r="D271" s="434"/>
      <c r="E271" s="442"/>
      <c r="F271" s="434"/>
      <c r="G271" s="434"/>
    </row>
    <row r="272" spans="3:7" ht="15">
      <c r="C272" s="434"/>
      <c r="D272" s="434"/>
      <c r="E272" s="442"/>
      <c r="F272" s="434"/>
      <c r="G272" s="434"/>
    </row>
    <row r="273" spans="3:7" ht="15">
      <c r="C273" s="434"/>
      <c r="D273" s="434"/>
      <c r="E273" s="442"/>
      <c r="F273" s="434"/>
      <c r="G273" s="434"/>
    </row>
    <row r="274" spans="3:7" ht="15">
      <c r="C274" s="434"/>
      <c r="D274" s="434"/>
      <c r="E274" s="442"/>
      <c r="F274" s="434"/>
      <c r="G274" s="434"/>
    </row>
    <row r="275" spans="3:7" ht="15">
      <c r="C275" s="434"/>
      <c r="D275" s="434"/>
      <c r="E275" s="442"/>
      <c r="F275" s="434"/>
      <c r="G275" s="434"/>
    </row>
    <row r="276" spans="3:7" ht="15">
      <c r="C276" s="434"/>
      <c r="D276" s="434"/>
      <c r="E276" s="442"/>
      <c r="F276" s="434"/>
      <c r="G276" s="434"/>
    </row>
    <row r="277" spans="3:7" ht="15">
      <c r="C277" s="434"/>
      <c r="D277" s="434"/>
      <c r="E277" s="442"/>
      <c r="F277" s="434"/>
      <c r="G277" s="434"/>
    </row>
    <row r="278" spans="3:7" ht="15">
      <c r="C278" s="434"/>
      <c r="D278" s="434"/>
      <c r="E278" s="442"/>
      <c r="F278" s="434"/>
      <c r="G278" s="434"/>
    </row>
    <row r="279" spans="3:7" ht="15">
      <c r="C279" s="434"/>
      <c r="D279" s="434"/>
      <c r="E279" s="442"/>
      <c r="F279" s="434"/>
      <c r="G279" s="434"/>
    </row>
    <row r="280" spans="3:7" ht="15">
      <c r="C280" s="434"/>
      <c r="D280" s="434"/>
      <c r="E280" s="442"/>
      <c r="F280" s="434"/>
      <c r="G280" s="434"/>
    </row>
    <row r="281" spans="3:7" ht="15">
      <c r="C281" s="434"/>
      <c r="D281" s="434"/>
      <c r="E281" s="442"/>
      <c r="F281" s="434"/>
      <c r="G281" s="434"/>
    </row>
    <row r="282" spans="3:7" ht="15">
      <c r="C282" s="434"/>
      <c r="D282" s="434"/>
      <c r="E282" s="442"/>
      <c r="F282" s="434"/>
      <c r="G282" s="434"/>
    </row>
    <row r="283" spans="3:7" ht="15">
      <c r="C283" s="434"/>
      <c r="D283" s="434"/>
      <c r="E283" s="442"/>
      <c r="F283" s="434"/>
      <c r="G283" s="434"/>
    </row>
    <row r="284" spans="3:7" ht="15">
      <c r="C284" s="434"/>
      <c r="D284" s="434"/>
      <c r="E284" s="442"/>
      <c r="F284" s="434"/>
      <c r="G284" s="434"/>
    </row>
    <row r="285" spans="3:7" ht="15">
      <c r="C285" s="434"/>
      <c r="D285" s="434"/>
      <c r="E285" s="442"/>
      <c r="F285" s="434"/>
      <c r="G285" s="434"/>
    </row>
    <row r="286" spans="3:7" ht="15">
      <c r="C286" s="434"/>
      <c r="D286" s="434"/>
      <c r="E286" s="442"/>
      <c r="F286" s="434"/>
      <c r="G286" s="434"/>
    </row>
    <row r="287" spans="3:7" ht="15">
      <c r="C287" s="434"/>
      <c r="D287" s="434"/>
      <c r="E287" s="442"/>
      <c r="F287" s="434"/>
      <c r="G287" s="434"/>
    </row>
    <row r="288" spans="3:7" ht="15">
      <c r="C288" s="434"/>
      <c r="D288" s="434"/>
      <c r="E288" s="442"/>
      <c r="F288" s="434"/>
      <c r="G288" s="434"/>
    </row>
    <row r="289" spans="3:7" ht="15">
      <c r="C289" s="434"/>
      <c r="D289" s="434"/>
      <c r="E289" s="442"/>
      <c r="F289" s="434"/>
      <c r="G289" s="434"/>
    </row>
    <row r="290" spans="3:7" ht="15">
      <c r="C290" s="434"/>
      <c r="D290" s="434"/>
      <c r="E290" s="442"/>
      <c r="F290" s="434"/>
      <c r="G290" s="434"/>
    </row>
    <row r="291" spans="3:7" ht="15">
      <c r="C291" s="434"/>
      <c r="D291" s="434"/>
      <c r="E291" s="442"/>
      <c r="F291" s="434"/>
      <c r="G291" s="434"/>
    </row>
    <row r="292" spans="3:7" ht="15">
      <c r="C292" s="434"/>
      <c r="D292" s="434"/>
      <c r="E292" s="442"/>
      <c r="F292" s="434"/>
      <c r="G292" s="434"/>
    </row>
    <row r="293" spans="3:7" ht="15">
      <c r="C293" s="434"/>
      <c r="D293" s="434"/>
      <c r="E293" s="442"/>
      <c r="F293" s="434"/>
      <c r="G293" s="434"/>
    </row>
    <row r="294" spans="3:7" ht="15">
      <c r="C294" s="434"/>
      <c r="D294" s="434"/>
      <c r="E294" s="442"/>
      <c r="F294" s="434"/>
      <c r="G294" s="434"/>
    </row>
    <row r="295" spans="3:7" ht="15">
      <c r="C295" s="434"/>
      <c r="D295" s="434"/>
      <c r="E295" s="442"/>
      <c r="F295" s="434"/>
      <c r="G295" s="434"/>
    </row>
    <row r="296" spans="3:7" ht="15">
      <c r="C296" s="434"/>
      <c r="D296" s="434"/>
      <c r="E296" s="442"/>
      <c r="F296" s="434"/>
      <c r="G296" s="434"/>
    </row>
    <row r="297" spans="3:7" ht="15">
      <c r="C297" s="434"/>
      <c r="D297" s="434"/>
      <c r="E297" s="442"/>
      <c r="F297" s="434"/>
      <c r="G297" s="434"/>
    </row>
    <row r="298" spans="3:7" ht="15">
      <c r="C298" s="434"/>
      <c r="D298" s="434"/>
      <c r="E298" s="442"/>
      <c r="F298" s="434"/>
      <c r="G298" s="434"/>
    </row>
    <row r="299" spans="3:7" ht="15">
      <c r="C299" s="434"/>
      <c r="D299" s="434"/>
      <c r="E299" s="442"/>
      <c r="F299" s="434"/>
      <c r="G299" s="434"/>
    </row>
    <row r="300" spans="3:7" ht="15">
      <c r="C300" s="434"/>
      <c r="D300" s="434"/>
      <c r="E300" s="442"/>
      <c r="F300" s="434"/>
      <c r="G300" s="434"/>
    </row>
    <row r="301" spans="3:7" ht="15">
      <c r="C301" s="434"/>
      <c r="D301" s="434"/>
      <c r="E301" s="442"/>
      <c r="F301" s="434"/>
      <c r="G301" s="434"/>
    </row>
    <row r="302" spans="3:7" ht="15">
      <c r="C302" s="434"/>
      <c r="D302" s="434"/>
      <c r="E302" s="442"/>
      <c r="F302" s="434"/>
      <c r="G302" s="434"/>
    </row>
    <row r="303" spans="3:7" ht="15">
      <c r="C303" s="434"/>
      <c r="D303" s="434"/>
      <c r="E303" s="442"/>
      <c r="F303" s="434"/>
      <c r="G303" s="434"/>
    </row>
    <row r="304" spans="3:7" ht="15">
      <c r="C304" s="434"/>
      <c r="D304" s="434"/>
      <c r="E304" s="442"/>
      <c r="F304" s="434"/>
      <c r="G304" s="434"/>
    </row>
    <row r="305" spans="3:7" ht="15">
      <c r="C305" s="434"/>
      <c r="D305" s="434"/>
      <c r="E305" s="442"/>
      <c r="F305" s="434"/>
      <c r="G305" s="434"/>
    </row>
    <row r="306" spans="3:7" ht="15">
      <c r="C306" s="434"/>
      <c r="D306" s="434"/>
      <c r="E306" s="442"/>
      <c r="F306" s="434"/>
      <c r="G306" s="434"/>
    </row>
    <row r="307" spans="3:7" ht="15">
      <c r="C307" s="434"/>
      <c r="D307" s="434"/>
      <c r="E307" s="442"/>
      <c r="F307" s="434"/>
      <c r="G307" s="434"/>
    </row>
    <row r="308" spans="3:7" ht="15">
      <c r="C308" s="434"/>
      <c r="D308" s="434"/>
      <c r="E308" s="442"/>
      <c r="F308" s="434"/>
      <c r="G308" s="434"/>
    </row>
    <row r="309" spans="3:7" ht="15">
      <c r="C309" s="434"/>
      <c r="D309" s="434"/>
      <c r="E309" s="442"/>
      <c r="F309" s="434"/>
      <c r="G309" s="434"/>
    </row>
    <row r="310" spans="3:7" ht="15">
      <c r="C310" s="434"/>
      <c r="D310" s="434"/>
      <c r="E310" s="442"/>
      <c r="F310" s="434"/>
      <c r="G310" s="434"/>
    </row>
    <row r="311" spans="3:7" ht="15">
      <c r="C311" s="434"/>
      <c r="D311" s="434"/>
      <c r="E311" s="442"/>
      <c r="F311" s="434"/>
      <c r="G311" s="434"/>
    </row>
    <row r="312" spans="3:7" ht="15">
      <c r="C312" s="434"/>
      <c r="D312" s="434"/>
      <c r="E312" s="442"/>
      <c r="F312" s="434"/>
      <c r="G312" s="434"/>
    </row>
    <row r="313" spans="3:7" ht="15">
      <c r="C313" s="434"/>
      <c r="D313" s="434"/>
      <c r="E313" s="442"/>
      <c r="F313" s="434"/>
      <c r="G313" s="434"/>
    </row>
    <row r="314" spans="3:7" ht="15">
      <c r="C314" s="434"/>
      <c r="D314" s="434"/>
      <c r="E314" s="442"/>
      <c r="F314" s="434"/>
      <c r="G314" s="434"/>
    </row>
    <row r="315" spans="3:7" ht="15">
      <c r="C315" s="434"/>
      <c r="D315" s="434"/>
      <c r="E315" s="442"/>
      <c r="F315" s="434"/>
      <c r="G315" s="434"/>
    </row>
    <row r="316" spans="3:7" ht="15">
      <c r="C316" s="434"/>
      <c r="D316" s="434"/>
      <c r="E316" s="442"/>
      <c r="F316" s="434"/>
      <c r="G316" s="434"/>
    </row>
    <row r="317" spans="3:7" ht="15">
      <c r="C317" s="434"/>
      <c r="D317" s="434"/>
      <c r="E317" s="442"/>
      <c r="F317" s="434"/>
      <c r="G317" s="434"/>
    </row>
    <row r="318" spans="3:7" ht="15">
      <c r="C318" s="434"/>
      <c r="D318" s="434"/>
      <c r="E318" s="442"/>
      <c r="F318" s="434"/>
      <c r="G318" s="434"/>
    </row>
    <row r="319" spans="3:7" ht="15">
      <c r="C319" s="434"/>
      <c r="D319" s="434"/>
      <c r="E319" s="442"/>
      <c r="F319" s="434"/>
      <c r="G319" s="434"/>
    </row>
    <row r="320" spans="3:7" ht="15">
      <c r="C320" s="434"/>
      <c r="D320" s="434"/>
      <c r="E320" s="442"/>
      <c r="F320" s="434"/>
      <c r="G320" s="434"/>
    </row>
    <row r="321" spans="3:7" ht="15">
      <c r="C321" s="434"/>
      <c r="D321" s="434"/>
      <c r="E321" s="442"/>
      <c r="F321" s="434"/>
      <c r="G321" s="434"/>
    </row>
    <row r="322" spans="3:7" ht="15">
      <c r="C322" s="434"/>
      <c r="D322" s="434"/>
      <c r="E322" s="442"/>
      <c r="F322" s="434"/>
      <c r="G322" s="434"/>
    </row>
    <row r="323" spans="3:7" ht="15">
      <c r="C323" s="434"/>
      <c r="D323" s="434"/>
      <c r="E323" s="442"/>
      <c r="F323" s="434"/>
      <c r="G323" s="434"/>
    </row>
    <row r="324" spans="3:7" ht="15">
      <c r="C324" s="434"/>
      <c r="D324" s="434"/>
      <c r="E324" s="442"/>
      <c r="F324" s="434"/>
      <c r="G324" s="434"/>
    </row>
    <row r="325" spans="3:7" ht="15">
      <c r="C325" s="434"/>
      <c r="D325" s="434"/>
      <c r="E325" s="442"/>
      <c r="F325" s="434"/>
      <c r="G325" s="434"/>
    </row>
    <row r="326" spans="3:7" ht="15">
      <c r="C326" s="434"/>
      <c r="D326" s="434"/>
      <c r="E326" s="442"/>
      <c r="F326" s="434"/>
      <c r="G326" s="434"/>
    </row>
    <row r="327" spans="3:7" ht="15">
      <c r="C327" s="434"/>
      <c r="D327" s="434"/>
      <c r="E327" s="442"/>
      <c r="F327" s="434"/>
      <c r="G327" s="434"/>
    </row>
    <row r="328" spans="3:7" ht="15">
      <c r="C328" s="434"/>
      <c r="D328" s="434"/>
      <c r="E328" s="442"/>
      <c r="F328" s="434"/>
      <c r="G328" s="434"/>
    </row>
    <row r="329" spans="3:7" ht="15">
      <c r="C329" s="434"/>
      <c r="D329" s="434"/>
      <c r="E329" s="442"/>
      <c r="F329" s="434"/>
      <c r="G329" s="434"/>
    </row>
    <row r="330" spans="3:7" ht="15">
      <c r="C330" s="434"/>
      <c r="D330" s="434"/>
      <c r="E330" s="442"/>
      <c r="F330" s="434"/>
      <c r="G330" s="434"/>
    </row>
    <row r="331" spans="3:7" ht="15">
      <c r="C331" s="434"/>
      <c r="D331" s="434"/>
      <c r="E331" s="442"/>
      <c r="F331" s="434"/>
      <c r="G331" s="434"/>
    </row>
    <row r="332" spans="3:7" ht="15">
      <c r="C332" s="434"/>
      <c r="D332" s="434"/>
      <c r="E332" s="442"/>
      <c r="F332" s="434"/>
      <c r="G332" s="434"/>
    </row>
    <row r="333" spans="3:7" ht="15">
      <c r="C333" s="434"/>
      <c r="D333" s="434"/>
      <c r="E333" s="442"/>
      <c r="F333" s="434"/>
      <c r="G333" s="434"/>
    </row>
    <row r="334" spans="3:7" ht="15">
      <c r="C334" s="434"/>
      <c r="D334" s="434"/>
      <c r="E334" s="442"/>
      <c r="F334" s="434"/>
      <c r="G334" s="434"/>
    </row>
    <row r="335" spans="3:7" ht="15">
      <c r="C335" s="434"/>
      <c r="D335" s="434"/>
      <c r="E335" s="442"/>
      <c r="F335" s="434"/>
      <c r="G335" s="434"/>
    </row>
    <row r="336" spans="3:7" ht="15">
      <c r="C336" s="434"/>
      <c r="D336" s="434"/>
      <c r="E336" s="442"/>
      <c r="F336" s="434"/>
      <c r="G336" s="434"/>
    </row>
    <row r="337" spans="3:7" ht="15">
      <c r="C337" s="434"/>
      <c r="D337" s="434"/>
      <c r="E337" s="442"/>
      <c r="F337" s="434"/>
      <c r="G337" s="434"/>
    </row>
    <row r="338" spans="3:7" ht="15">
      <c r="C338" s="434"/>
      <c r="D338" s="434"/>
      <c r="E338" s="442"/>
      <c r="F338" s="434"/>
      <c r="G338" s="434"/>
    </row>
    <row r="339" spans="3:7" ht="15">
      <c r="C339" s="434"/>
      <c r="D339" s="434"/>
      <c r="E339" s="442"/>
      <c r="F339" s="434"/>
      <c r="G339" s="434"/>
    </row>
    <row r="340" spans="3:7" ht="15">
      <c r="C340" s="434"/>
      <c r="D340" s="434"/>
      <c r="E340" s="442"/>
      <c r="F340" s="434"/>
      <c r="G340" s="434"/>
    </row>
    <row r="341" spans="3:7" ht="15">
      <c r="C341" s="434"/>
      <c r="D341" s="434"/>
      <c r="E341" s="442"/>
      <c r="F341" s="434"/>
      <c r="G341" s="434"/>
    </row>
    <row r="342" spans="3:7" ht="15">
      <c r="C342" s="434"/>
      <c r="D342" s="434"/>
      <c r="E342" s="442"/>
      <c r="F342" s="434"/>
      <c r="G342" s="434"/>
    </row>
    <row r="343" spans="3:7" ht="15">
      <c r="C343" s="434"/>
      <c r="D343" s="434"/>
      <c r="E343" s="442"/>
      <c r="F343" s="434"/>
      <c r="G343" s="434"/>
    </row>
    <row r="344" spans="3:7" ht="15">
      <c r="C344" s="434"/>
      <c r="D344" s="434"/>
      <c r="E344" s="442"/>
      <c r="F344" s="434"/>
      <c r="G344" s="434"/>
    </row>
    <row r="345" spans="3:7" ht="15">
      <c r="C345" s="434"/>
      <c r="D345" s="434"/>
      <c r="E345" s="442"/>
      <c r="F345" s="434"/>
      <c r="G345" s="434"/>
    </row>
    <row r="346" spans="3:7" ht="15">
      <c r="C346" s="434"/>
      <c r="D346" s="434"/>
      <c r="E346" s="442"/>
      <c r="F346" s="434"/>
      <c r="G346" s="434"/>
    </row>
    <row r="347" spans="3:7" ht="15">
      <c r="C347" s="434"/>
      <c r="D347" s="434"/>
      <c r="E347" s="442"/>
      <c r="F347" s="434"/>
      <c r="G347" s="434"/>
    </row>
    <row r="348" spans="3:7" ht="15">
      <c r="C348" s="434"/>
      <c r="D348" s="434"/>
      <c r="E348" s="442"/>
      <c r="F348" s="434"/>
      <c r="G348" s="434"/>
    </row>
    <row r="349" spans="3:7" ht="15">
      <c r="C349" s="434"/>
      <c r="D349" s="434"/>
      <c r="E349" s="442"/>
      <c r="F349" s="434"/>
      <c r="G349" s="434"/>
    </row>
    <row r="350" spans="3:7" ht="15">
      <c r="C350" s="434"/>
      <c r="D350" s="434"/>
      <c r="E350" s="442"/>
      <c r="F350" s="434"/>
      <c r="G350" s="434"/>
    </row>
    <row r="351" spans="3:7" ht="15">
      <c r="C351" s="434"/>
      <c r="D351" s="434"/>
      <c r="E351" s="442"/>
      <c r="F351" s="434"/>
      <c r="G351" s="434"/>
    </row>
    <row r="352" spans="3:7" ht="15">
      <c r="C352" s="434"/>
      <c r="D352" s="434"/>
      <c r="E352" s="442"/>
      <c r="F352" s="434"/>
      <c r="G352" s="434"/>
    </row>
    <row r="353" spans="3:7" ht="15">
      <c r="C353" s="434"/>
      <c r="D353" s="434"/>
      <c r="E353" s="442"/>
      <c r="F353" s="434"/>
      <c r="G353" s="434"/>
    </row>
    <row r="354" spans="3:7" ht="15">
      <c r="C354" s="434"/>
      <c r="D354" s="434"/>
      <c r="E354" s="442"/>
      <c r="F354" s="434"/>
      <c r="G354" s="434"/>
    </row>
    <row r="355" spans="3:7" ht="15">
      <c r="C355" s="434"/>
      <c r="D355" s="434"/>
      <c r="E355" s="442"/>
      <c r="F355" s="434"/>
      <c r="G355" s="434"/>
    </row>
    <row r="356" spans="3:7" ht="15">
      <c r="C356" s="434"/>
      <c r="D356" s="434"/>
      <c r="E356" s="442"/>
      <c r="F356" s="434"/>
      <c r="G356" s="434"/>
    </row>
    <row r="357" spans="3:7" ht="15">
      <c r="C357" s="434"/>
      <c r="D357" s="434"/>
      <c r="E357" s="442"/>
      <c r="F357" s="434"/>
      <c r="G357" s="434"/>
    </row>
    <row r="358" spans="3:7" ht="15">
      <c r="C358" s="434"/>
      <c r="D358" s="434"/>
      <c r="E358" s="442"/>
      <c r="F358" s="434"/>
      <c r="G358" s="434"/>
    </row>
    <row r="359" spans="3:7" ht="15">
      <c r="C359" s="434"/>
      <c r="D359" s="434"/>
      <c r="E359" s="442"/>
      <c r="F359" s="434"/>
      <c r="G359" s="434"/>
    </row>
    <row r="360" spans="3:7" ht="15">
      <c r="C360" s="434"/>
      <c r="D360" s="434"/>
      <c r="E360" s="442"/>
      <c r="F360" s="434"/>
      <c r="G360" s="434"/>
    </row>
    <row r="361" spans="3:7" ht="15">
      <c r="C361" s="434"/>
      <c r="D361" s="434"/>
      <c r="E361" s="442"/>
      <c r="F361" s="434"/>
      <c r="G361" s="434"/>
    </row>
    <row r="362" spans="3:7" ht="15">
      <c r="C362" s="434"/>
      <c r="D362" s="434"/>
      <c r="E362" s="442"/>
      <c r="F362" s="434"/>
      <c r="G362" s="434"/>
    </row>
    <row r="363" spans="3:7" ht="15">
      <c r="C363" s="434"/>
      <c r="D363" s="434"/>
      <c r="E363" s="442"/>
      <c r="F363" s="434"/>
      <c r="G363" s="434"/>
    </row>
    <row r="364" spans="3:7" ht="15">
      <c r="C364" s="434"/>
      <c r="D364" s="434"/>
      <c r="E364" s="442"/>
      <c r="F364" s="434"/>
      <c r="G364" s="434"/>
    </row>
    <row r="365" spans="3:7" ht="15">
      <c r="C365" s="434"/>
      <c r="D365" s="434"/>
      <c r="E365" s="442"/>
      <c r="F365" s="434"/>
      <c r="G365" s="434"/>
    </row>
    <row r="366" spans="3:7" ht="15">
      <c r="C366" s="434"/>
      <c r="D366" s="434"/>
      <c r="E366" s="442"/>
      <c r="F366" s="434"/>
      <c r="G366" s="434"/>
    </row>
    <row r="367" spans="3:7" ht="15">
      <c r="C367" s="434"/>
      <c r="D367" s="434"/>
      <c r="E367" s="442"/>
      <c r="F367" s="434"/>
      <c r="G367" s="434"/>
    </row>
    <row r="368" spans="3:7" ht="15">
      <c r="C368" s="434"/>
      <c r="D368" s="434"/>
      <c r="E368" s="442"/>
      <c r="F368" s="434"/>
      <c r="G368" s="434"/>
    </row>
    <row r="369" spans="3:7" ht="15">
      <c r="C369" s="434"/>
      <c r="D369" s="434"/>
      <c r="E369" s="442"/>
      <c r="F369" s="434"/>
      <c r="G369" s="434"/>
    </row>
    <row r="370" spans="3:7" ht="15">
      <c r="C370" s="434"/>
      <c r="D370" s="434"/>
      <c r="E370" s="442"/>
      <c r="F370" s="434"/>
      <c r="G370" s="434"/>
    </row>
    <row r="371" spans="3:7" ht="15">
      <c r="C371" s="434"/>
      <c r="D371" s="434"/>
      <c r="E371" s="442"/>
      <c r="F371" s="434"/>
      <c r="G371" s="434"/>
    </row>
    <row r="372" spans="3:7" ht="15">
      <c r="C372" s="434"/>
      <c r="D372" s="434"/>
      <c r="E372" s="442"/>
      <c r="F372" s="434"/>
      <c r="G372" s="434"/>
    </row>
    <row r="373" spans="3:7" ht="15">
      <c r="C373" s="434"/>
      <c r="D373" s="434"/>
      <c r="E373" s="442"/>
      <c r="F373" s="434"/>
      <c r="G373" s="434"/>
    </row>
    <row r="374" spans="3:7" ht="15">
      <c r="C374" s="434"/>
      <c r="D374" s="434"/>
      <c r="E374" s="442"/>
      <c r="F374" s="434"/>
      <c r="G374" s="434"/>
    </row>
    <row r="375" spans="3:7" ht="15">
      <c r="C375" s="434"/>
      <c r="D375" s="434"/>
      <c r="E375" s="442"/>
      <c r="F375" s="434"/>
      <c r="G375" s="434"/>
    </row>
    <row r="376" spans="3:7" ht="15">
      <c r="C376" s="434"/>
      <c r="D376" s="434"/>
      <c r="E376" s="442"/>
      <c r="F376" s="434"/>
      <c r="G376" s="434"/>
    </row>
    <row r="377" spans="3:7" ht="15">
      <c r="C377" s="434"/>
      <c r="D377" s="434"/>
      <c r="E377" s="442"/>
      <c r="F377" s="434"/>
      <c r="G377" s="434"/>
    </row>
    <row r="378" spans="3:7" ht="15">
      <c r="C378" s="434"/>
      <c r="D378" s="434"/>
      <c r="E378" s="442"/>
      <c r="F378" s="434"/>
      <c r="G378" s="434"/>
    </row>
    <row r="379" spans="3:7" ht="15">
      <c r="C379" s="434"/>
      <c r="D379" s="434"/>
      <c r="E379" s="442"/>
      <c r="F379" s="434"/>
      <c r="G379" s="434"/>
    </row>
    <row r="380" spans="3:7" ht="15">
      <c r="C380" s="434"/>
      <c r="D380" s="434"/>
      <c r="E380" s="442"/>
      <c r="F380" s="434"/>
      <c r="G380" s="434"/>
    </row>
    <row r="381" spans="3:7" ht="15">
      <c r="C381" s="434"/>
      <c r="D381" s="434"/>
      <c r="E381" s="442"/>
      <c r="F381" s="434"/>
      <c r="G381" s="434"/>
    </row>
    <row r="382" spans="3:7" ht="15">
      <c r="C382" s="434"/>
      <c r="D382" s="434"/>
      <c r="E382" s="442"/>
      <c r="F382" s="434"/>
      <c r="G382" s="434"/>
    </row>
    <row r="383" spans="3:7" ht="15">
      <c r="C383" s="434"/>
      <c r="D383" s="434"/>
      <c r="E383" s="442"/>
      <c r="F383" s="434"/>
      <c r="G383" s="434"/>
    </row>
    <row r="384" spans="3:7" ht="15">
      <c r="C384" s="434"/>
      <c r="D384" s="434"/>
      <c r="E384" s="442"/>
      <c r="F384" s="434"/>
      <c r="G384" s="434"/>
    </row>
    <row r="385" spans="3:7" ht="15">
      <c r="C385" s="434"/>
      <c r="D385" s="434"/>
      <c r="E385" s="442"/>
      <c r="F385" s="434"/>
      <c r="G385" s="434"/>
    </row>
    <row r="386" spans="3:7" ht="15">
      <c r="C386" s="434"/>
      <c r="D386" s="434"/>
      <c r="E386" s="442"/>
      <c r="F386" s="434"/>
      <c r="G386" s="434"/>
    </row>
    <row r="387" spans="3:7" ht="15">
      <c r="C387" s="434"/>
      <c r="D387" s="434"/>
      <c r="E387" s="442"/>
      <c r="F387" s="434"/>
      <c r="G387" s="434"/>
    </row>
    <row r="388" spans="3:7" ht="15">
      <c r="C388" s="434"/>
      <c r="D388" s="434"/>
      <c r="E388" s="442"/>
      <c r="F388" s="434"/>
      <c r="G388" s="434"/>
    </row>
    <row r="389" spans="3:7" ht="15">
      <c r="C389" s="434"/>
      <c r="D389" s="434"/>
      <c r="E389" s="442"/>
      <c r="F389" s="434"/>
      <c r="G389" s="434"/>
    </row>
    <row r="390" spans="3:7" ht="15">
      <c r="C390" s="434"/>
      <c r="D390" s="434"/>
      <c r="E390" s="442"/>
      <c r="F390" s="434"/>
      <c r="G390" s="434"/>
    </row>
    <row r="391" spans="3:7" ht="15">
      <c r="C391" s="434"/>
      <c r="D391" s="434"/>
      <c r="E391" s="442"/>
      <c r="F391" s="434"/>
      <c r="G391" s="434"/>
    </row>
    <row r="392" spans="3:7" ht="15">
      <c r="C392" s="434"/>
      <c r="D392" s="434"/>
      <c r="E392" s="442"/>
      <c r="F392" s="434"/>
      <c r="G392" s="434"/>
    </row>
    <row r="393" spans="3:7" ht="15">
      <c r="C393" s="434"/>
      <c r="D393" s="434"/>
      <c r="E393" s="442"/>
      <c r="F393" s="434"/>
      <c r="G393" s="434"/>
    </row>
    <row r="394" spans="3:7" ht="15">
      <c r="C394" s="434"/>
      <c r="D394" s="434"/>
      <c r="E394" s="442"/>
      <c r="F394" s="434"/>
      <c r="G394" s="434"/>
    </row>
    <row r="395" spans="3:7" ht="15">
      <c r="C395" s="434"/>
      <c r="D395" s="434"/>
      <c r="E395" s="442"/>
      <c r="F395" s="434"/>
      <c r="G395" s="434"/>
    </row>
    <row r="396" spans="3:7" ht="15">
      <c r="C396" s="434"/>
      <c r="D396" s="434"/>
      <c r="E396" s="442"/>
      <c r="F396" s="434"/>
      <c r="G396" s="434"/>
    </row>
    <row r="397" spans="3:7" ht="15">
      <c r="C397" s="434"/>
      <c r="D397" s="434"/>
      <c r="E397" s="442"/>
      <c r="F397" s="434"/>
      <c r="G397" s="434"/>
    </row>
    <row r="398" spans="3:7" ht="15">
      <c r="C398" s="434"/>
      <c r="D398" s="434"/>
      <c r="E398" s="442"/>
      <c r="F398" s="434"/>
      <c r="G398" s="434"/>
    </row>
    <row r="399" spans="3:7" ht="15">
      <c r="C399" s="434"/>
      <c r="D399" s="434"/>
      <c r="E399" s="442"/>
      <c r="F399" s="434"/>
      <c r="G399" s="434"/>
    </row>
    <row r="400" spans="3:7" ht="15">
      <c r="C400" s="434"/>
      <c r="D400" s="434"/>
      <c r="E400" s="442"/>
      <c r="F400" s="434"/>
      <c r="G400" s="434"/>
    </row>
    <row r="401" spans="3:7" ht="15">
      <c r="C401" s="434"/>
      <c r="D401" s="434"/>
      <c r="E401" s="442"/>
      <c r="F401" s="434"/>
      <c r="G401" s="434"/>
    </row>
    <row r="402" spans="3:7" ht="15">
      <c r="C402" s="434"/>
      <c r="D402" s="434"/>
      <c r="E402" s="442"/>
      <c r="F402" s="434"/>
      <c r="G402" s="434"/>
    </row>
    <row r="403" spans="3:7" ht="15">
      <c r="C403" s="434"/>
      <c r="D403" s="434"/>
      <c r="E403" s="442"/>
      <c r="F403" s="434"/>
      <c r="G403" s="434"/>
    </row>
    <row r="404" spans="3:7" ht="15">
      <c r="C404" s="434"/>
      <c r="D404" s="434"/>
      <c r="E404" s="442"/>
      <c r="F404" s="434"/>
      <c r="G404" s="434"/>
    </row>
    <row r="405" spans="3:7" ht="15">
      <c r="C405" s="434"/>
      <c r="D405" s="434"/>
      <c r="E405" s="442"/>
      <c r="F405" s="434"/>
      <c r="G405" s="434"/>
    </row>
    <row r="406" spans="3:7" ht="15">
      <c r="C406" s="434"/>
      <c r="D406" s="434"/>
      <c r="E406" s="442"/>
      <c r="F406" s="434"/>
      <c r="G406" s="434"/>
    </row>
    <row r="407" spans="3:7" ht="15">
      <c r="C407" s="434"/>
      <c r="D407" s="434"/>
      <c r="E407" s="442"/>
      <c r="F407" s="434"/>
      <c r="G407" s="434"/>
    </row>
    <row r="408" spans="3:7" ht="15">
      <c r="C408" s="434"/>
      <c r="D408" s="434"/>
      <c r="E408" s="442"/>
      <c r="F408" s="434"/>
      <c r="G408" s="434"/>
    </row>
    <row r="409" spans="3:7" ht="15">
      <c r="C409" s="434"/>
      <c r="D409" s="434"/>
      <c r="E409" s="442"/>
      <c r="F409" s="434"/>
      <c r="G409" s="434"/>
    </row>
    <row r="410" spans="3:7" ht="15">
      <c r="C410" s="434"/>
      <c r="D410" s="434"/>
      <c r="E410" s="442"/>
      <c r="F410" s="434"/>
      <c r="G410" s="434"/>
    </row>
    <row r="411" spans="3:7" ht="15">
      <c r="C411" s="434"/>
      <c r="D411" s="434"/>
      <c r="E411" s="442"/>
      <c r="F411" s="434"/>
      <c r="G411" s="434"/>
    </row>
    <row r="412" spans="3:7" ht="15">
      <c r="C412" s="434"/>
      <c r="D412" s="434"/>
      <c r="E412" s="442"/>
      <c r="F412" s="434"/>
      <c r="G412" s="434"/>
    </row>
    <row r="413" spans="3:7" ht="15">
      <c r="C413" s="434"/>
      <c r="D413" s="434"/>
      <c r="E413" s="442"/>
      <c r="F413" s="434"/>
      <c r="G413" s="434"/>
    </row>
    <row r="414" spans="3:7" ht="15">
      <c r="C414" s="434"/>
      <c r="D414" s="434"/>
      <c r="E414" s="442"/>
      <c r="F414" s="434"/>
      <c r="G414" s="434"/>
    </row>
    <row r="415" spans="3:7" ht="15">
      <c r="C415" s="434"/>
      <c r="D415" s="434"/>
      <c r="E415" s="442"/>
      <c r="F415" s="434"/>
      <c r="G415" s="434"/>
    </row>
    <row r="416" spans="3:7" ht="15">
      <c r="C416" s="434"/>
      <c r="D416" s="434"/>
      <c r="E416" s="442"/>
      <c r="F416" s="434"/>
      <c r="G416" s="434"/>
    </row>
    <row r="417" spans="3:7" ht="15">
      <c r="C417" s="434"/>
      <c r="D417" s="434"/>
      <c r="E417" s="442"/>
      <c r="F417" s="434"/>
      <c r="G417" s="434"/>
    </row>
    <row r="418" spans="3:7" ht="15">
      <c r="C418" s="434"/>
      <c r="D418" s="434"/>
      <c r="E418" s="442"/>
      <c r="F418" s="434"/>
      <c r="G418" s="434"/>
    </row>
    <row r="419" spans="3:7" ht="15">
      <c r="C419" s="434"/>
      <c r="D419" s="434"/>
      <c r="E419" s="442"/>
      <c r="F419" s="434"/>
      <c r="G419" s="434"/>
    </row>
    <row r="420" spans="3:7" ht="15">
      <c r="C420" s="434"/>
      <c r="D420" s="434"/>
      <c r="E420" s="442"/>
      <c r="F420" s="434"/>
      <c r="G420" s="434"/>
    </row>
    <row r="421" spans="3:7" ht="15">
      <c r="C421" s="434"/>
      <c r="D421" s="434"/>
      <c r="E421" s="442"/>
      <c r="F421" s="434"/>
      <c r="G421" s="434"/>
    </row>
    <row r="422" spans="3:7" ht="15">
      <c r="C422" s="434"/>
      <c r="D422" s="434"/>
      <c r="E422" s="442"/>
      <c r="F422" s="434"/>
      <c r="G422" s="434"/>
    </row>
    <row r="423" spans="3:7" ht="15">
      <c r="C423" s="434"/>
      <c r="D423" s="434"/>
      <c r="E423" s="442"/>
      <c r="F423" s="434"/>
      <c r="G423" s="434"/>
    </row>
    <row r="424" spans="3:7" ht="15">
      <c r="C424" s="434"/>
      <c r="D424" s="434"/>
      <c r="E424" s="442"/>
      <c r="F424" s="434"/>
      <c r="G424" s="434"/>
    </row>
    <row r="425" spans="3:7" ht="15">
      <c r="C425" s="434"/>
      <c r="D425" s="434"/>
      <c r="E425" s="442"/>
      <c r="F425" s="434"/>
      <c r="G425" s="434"/>
    </row>
    <row r="426" spans="3:7" ht="15">
      <c r="C426" s="434"/>
      <c r="D426" s="434"/>
      <c r="E426" s="442"/>
      <c r="F426" s="434"/>
      <c r="G426" s="434"/>
    </row>
    <row r="427" spans="3:7" ht="15">
      <c r="C427" s="434"/>
      <c r="D427" s="434"/>
      <c r="E427" s="442"/>
      <c r="F427" s="434"/>
      <c r="G427" s="434"/>
    </row>
    <row r="428" spans="3:7" ht="15">
      <c r="C428" s="434"/>
      <c r="D428" s="434"/>
      <c r="E428" s="442"/>
      <c r="F428" s="434"/>
      <c r="G428" s="434"/>
    </row>
    <row r="429" spans="3:7" ht="15">
      <c r="C429" s="434"/>
      <c r="D429" s="434"/>
      <c r="E429" s="442"/>
      <c r="F429" s="434"/>
      <c r="G429" s="434"/>
    </row>
    <row r="430" spans="3:7" ht="15">
      <c r="C430" s="434"/>
      <c r="D430" s="434"/>
      <c r="E430" s="442"/>
      <c r="F430" s="434"/>
      <c r="G430" s="434"/>
    </row>
    <row r="431" spans="3:7" ht="15">
      <c r="C431" s="434"/>
      <c r="D431" s="434"/>
      <c r="E431" s="442"/>
      <c r="F431" s="434"/>
      <c r="G431" s="434"/>
    </row>
    <row r="432" spans="3:7" ht="15">
      <c r="C432" s="434"/>
      <c r="D432" s="434"/>
      <c r="E432" s="442"/>
      <c r="F432" s="434"/>
      <c r="G432" s="434"/>
    </row>
    <row r="433" spans="3:7" ht="15">
      <c r="C433" s="434"/>
      <c r="D433" s="434"/>
      <c r="E433" s="442"/>
      <c r="F433" s="434"/>
      <c r="G433" s="434"/>
    </row>
    <row r="434" spans="3:7" ht="15">
      <c r="C434" s="434"/>
      <c r="D434" s="434"/>
      <c r="E434" s="442"/>
      <c r="F434" s="434"/>
      <c r="G434" s="434"/>
    </row>
    <row r="435" spans="3:7" ht="15">
      <c r="C435" s="434"/>
      <c r="D435" s="434"/>
      <c r="E435" s="442"/>
      <c r="F435" s="434"/>
      <c r="G435" s="434"/>
    </row>
    <row r="436" spans="3:7" ht="15">
      <c r="C436" s="434"/>
      <c r="D436" s="434"/>
      <c r="E436" s="442"/>
      <c r="F436" s="434"/>
      <c r="G436" s="434"/>
    </row>
    <row r="437" spans="3:7" ht="15">
      <c r="C437" s="434"/>
      <c r="D437" s="434"/>
      <c r="E437" s="442"/>
      <c r="F437" s="434"/>
      <c r="G437" s="434"/>
    </row>
    <row r="438" spans="3:7" ht="15">
      <c r="C438" s="434"/>
      <c r="D438" s="434"/>
      <c r="E438" s="442"/>
      <c r="F438" s="434"/>
      <c r="G438" s="434"/>
    </row>
    <row r="439" spans="3:7" ht="15">
      <c r="C439" s="434"/>
      <c r="D439" s="434"/>
      <c r="E439" s="442"/>
      <c r="F439" s="434"/>
      <c r="G439" s="434"/>
    </row>
    <row r="440" spans="3:7" ht="15">
      <c r="C440" s="434"/>
      <c r="D440" s="434"/>
      <c r="E440" s="442"/>
      <c r="F440" s="434"/>
      <c r="G440" s="434"/>
    </row>
    <row r="441" spans="3:7" ht="15">
      <c r="C441" s="434"/>
      <c r="D441" s="434"/>
      <c r="E441" s="442"/>
      <c r="F441" s="434"/>
      <c r="G441" s="434"/>
    </row>
    <row r="442" spans="3:7" ht="15">
      <c r="C442" s="434"/>
      <c r="D442" s="434"/>
      <c r="E442" s="442"/>
      <c r="F442" s="434"/>
      <c r="G442" s="434"/>
    </row>
    <row r="443" spans="3:7" ht="15">
      <c r="C443" s="434"/>
      <c r="D443" s="434"/>
      <c r="E443" s="442"/>
      <c r="F443" s="434"/>
      <c r="G443" s="434"/>
    </row>
    <row r="444" spans="3:7" ht="15">
      <c r="C444" s="434"/>
      <c r="D444" s="434"/>
      <c r="E444" s="442"/>
      <c r="F444" s="434"/>
      <c r="G444" s="434"/>
    </row>
    <row r="445" spans="3:7" ht="15">
      <c r="C445" s="434"/>
      <c r="D445" s="434"/>
      <c r="E445" s="442"/>
      <c r="F445" s="434"/>
      <c r="G445" s="434"/>
    </row>
    <row r="446" spans="3:7" ht="15">
      <c r="C446" s="434"/>
      <c r="D446" s="434"/>
      <c r="E446" s="442"/>
      <c r="F446" s="434"/>
      <c r="G446" s="434"/>
    </row>
    <row r="447" spans="3:7" ht="15">
      <c r="C447" s="434"/>
      <c r="D447" s="434"/>
      <c r="E447" s="442"/>
      <c r="F447" s="434"/>
      <c r="G447" s="434"/>
    </row>
    <row r="448" spans="3:7" ht="15">
      <c r="C448" s="434"/>
      <c r="D448" s="434"/>
      <c r="E448" s="442"/>
      <c r="F448" s="434"/>
      <c r="G448" s="434"/>
    </row>
    <row r="449" spans="3:7" ht="15">
      <c r="C449" s="434"/>
      <c r="D449" s="434"/>
      <c r="E449" s="442"/>
      <c r="F449" s="434"/>
      <c r="G449" s="434"/>
    </row>
    <row r="450" spans="3:7" ht="15">
      <c r="C450" s="434"/>
      <c r="D450" s="434"/>
      <c r="E450" s="442"/>
      <c r="F450" s="434"/>
      <c r="G450" s="434"/>
    </row>
    <row r="451" spans="3:7" ht="15">
      <c r="C451" s="434"/>
      <c r="D451" s="434"/>
      <c r="E451" s="442"/>
      <c r="F451" s="434"/>
      <c r="G451" s="434"/>
    </row>
    <row r="452" spans="3:7" ht="15">
      <c r="C452" s="434"/>
      <c r="D452" s="434"/>
      <c r="E452" s="442"/>
      <c r="F452" s="434"/>
      <c r="G452" s="434"/>
    </row>
    <row r="453" spans="3:7" ht="15">
      <c r="C453" s="434"/>
      <c r="D453" s="434"/>
      <c r="E453" s="442"/>
      <c r="F453" s="434"/>
      <c r="G453" s="434"/>
    </row>
    <row r="454" spans="3:7" ht="15">
      <c r="C454" s="434"/>
      <c r="D454" s="434"/>
      <c r="E454" s="442"/>
      <c r="F454" s="434"/>
      <c r="G454" s="434"/>
    </row>
    <row r="455" spans="3:7" ht="15">
      <c r="C455" s="434"/>
      <c r="D455" s="434"/>
      <c r="E455" s="442"/>
      <c r="F455" s="434"/>
      <c r="G455" s="434"/>
    </row>
    <row r="456" spans="3:7" ht="15">
      <c r="C456" s="434"/>
      <c r="D456" s="434"/>
      <c r="E456" s="442"/>
      <c r="F456" s="434"/>
      <c r="G456" s="434"/>
    </row>
    <row r="457" spans="3:7" ht="15">
      <c r="C457" s="434"/>
      <c r="D457" s="434"/>
      <c r="E457" s="442"/>
      <c r="F457" s="434"/>
      <c r="G457" s="434"/>
    </row>
    <row r="458" spans="3:7" ht="15">
      <c r="C458" s="434"/>
      <c r="D458" s="434"/>
      <c r="E458" s="442"/>
      <c r="F458" s="434"/>
      <c r="G458" s="434"/>
    </row>
    <row r="459" spans="3:7" ht="15">
      <c r="C459" s="434"/>
      <c r="D459" s="434"/>
      <c r="E459" s="442"/>
      <c r="F459" s="434"/>
      <c r="G459" s="434"/>
    </row>
    <row r="460" spans="3:7" ht="15">
      <c r="C460" s="434"/>
      <c r="D460" s="434"/>
      <c r="E460" s="442"/>
      <c r="F460" s="434"/>
      <c r="G460" s="434"/>
    </row>
    <row r="461" spans="3:7" ht="15">
      <c r="C461" s="434"/>
      <c r="D461" s="434"/>
      <c r="E461" s="442"/>
      <c r="F461" s="434"/>
      <c r="G461" s="434"/>
    </row>
    <row r="462" spans="3:7" ht="15">
      <c r="C462" s="434"/>
      <c r="D462" s="434"/>
      <c r="E462" s="442"/>
      <c r="F462" s="434"/>
      <c r="G462" s="434"/>
    </row>
    <row r="463" spans="3:7" ht="15">
      <c r="C463" s="434"/>
      <c r="D463" s="434"/>
      <c r="E463" s="442"/>
      <c r="F463" s="434"/>
      <c r="G463" s="434"/>
    </row>
    <row r="464" spans="3:7" ht="15">
      <c r="C464" s="434"/>
      <c r="D464" s="434"/>
      <c r="E464" s="442"/>
      <c r="F464" s="434"/>
      <c r="G464" s="434"/>
    </row>
    <row r="465" spans="3:7" ht="15">
      <c r="C465" s="434"/>
      <c r="D465" s="434"/>
      <c r="E465" s="442"/>
      <c r="F465" s="434"/>
      <c r="G465" s="434"/>
    </row>
    <row r="466" spans="3:7" ht="15">
      <c r="C466" s="434"/>
      <c r="D466" s="434"/>
      <c r="E466" s="442"/>
      <c r="F466" s="434"/>
      <c r="G466" s="434"/>
    </row>
    <row r="467" spans="3:7" ht="15">
      <c r="C467" s="434"/>
      <c r="D467" s="434"/>
      <c r="E467" s="442"/>
      <c r="F467" s="434"/>
      <c r="G467" s="434"/>
    </row>
    <row r="468" spans="3:7" ht="15">
      <c r="C468" s="434"/>
      <c r="D468" s="434"/>
      <c r="E468" s="442"/>
      <c r="F468" s="434"/>
      <c r="G468" s="434"/>
    </row>
    <row r="469" spans="3:7" ht="15">
      <c r="C469" s="434"/>
      <c r="D469" s="434"/>
      <c r="E469" s="442"/>
      <c r="F469" s="434"/>
      <c r="G469" s="434"/>
    </row>
    <row r="470" spans="3:7" ht="15">
      <c r="C470" s="434"/>
      <c r="D470" s="434"/>
      <c r="E470" s="442"/>
      <c r="F470" s="434"/>
      <c r="G470" s="434"/>
    </row>
    <row r="471" spans="3:7" ht="15">
      <c r="C471" s="434"/>
      <c r="D471" s="434"/>
      <c r="E471" s="442"/>
      <c r="F471" s="434"/>
      <c r="G471" s="434"/>
    </row>
    <row r="472" spans="3:7" ht="15">
      <c r="C472" s="434"/>
      <c r="D472" s="434"/>
      <c r="E472" s="442"/>
      <c r="F472" s="434"/>
      <c r="G472" s="434"/>
    </row>
    <row r="473" spans="3:7" ht="15">
      <c r="C473" s="434"/>
      <c r="D473" s="434"/>
      <c r="E473" s="442"/>
      <c r="F473" s="434"/>
      <c r="G473" s="434"/>
    </row>
    <row r="474" spans="3:7" ht="15">
      <c r="C474" s="434"/>
      <c r="D474" s="434"/>
      <c r="E474" s="442"/>
      <c r="F474" s="434"/>
      <c r="G474" s="434"/>
    </row>
    <row r="475" spans="3:7" ht="15">
      <c r="C475" s="434"/>
      <c r="D475" s="434"/>
      <c r="E475" s="442"/>
      <c r="F475" s="434"/>
      <c r="G475" s="434"/>
    </row>
    <row r="476" spans="3:7" ht="15">
      <c r="C476" s="434"/>
      <c r="D476" s="434"/>
      <c r="E476" s="442"/>
      <c r="F476" s="434"/>
      <c r="G476" s="434"/>
    </row>
    <row r="477" spans="3:7" ht="15">
      <c r="C477" s="434"/>
      <c r="D477" s="434"/>
      <c r="E477" s="442"/>
      <c r="F477" s="434"/>
      <c r="G477" s="434"/>
    </row>
    <row r="478" spans="3:7" ht="15">
      <c r="C478" s="434"/>
      <c r="D478" s="434"/>
      <c r="E478" s="442"/>
      <c r="F478" s="434"/>
      <c r="G478" s="434"/>
    </row>
    <row r="479" spans="3:7" ht="15">
      <c r="C479" s="434"/>
      <c r="D479" s="434"/>
      <c r="E479" s="442"/>
      <c r="F479" s="434"/>
      <c r="G479" s="434"/>
    </row>
    <row r="480" spans="3:7" ht="15">
      <c r="C480" s="434"/>
      <c r="D480" s="434"/>
      <c r="E480" s="442"/>
      <c r="F480" s="434"/>
      <c r="G480" s="434"/>
    </row>
    <row r="481" spans="3:7" ht="15">
      <c r="C481" s="434"/>
      <c r="D481" s="434"/>
      <c r="E481" s="442"/>
      <c r="F481" s="434"/>
      <c r="G481" s="434"/>
    </row>
    <row r="482" spans="3:7" ht="15">
      <c r="C482" s="434"/>
      <c r="D482" s="434"/>
      <c r="E482" s="442"/>
      <c r="F482" s="434"/>
      <c r="G482" s="434"/>
    </row>
    <row r="483" spans="3:7" ht="15">
      <c r="C483" s="434"/>
      <c r="D483" s="434"/>
      <c r="E483" s="442"/>
      <c r="F483" s="434"/>
      <c r="G483" s="434"/>
    </row>
    <row r="484" spans="3:7" ht="15">
      <c r="C484" s="434"/>
      <c r="D484" s="434"/>
      <c r="E484" s="442"/>
      <c r="F484" s="434"/>
      <c r="G484" s="434"/>
    </row>
    <row r="485" spans="3:7" ht="15">
      <c r="C485" s="434"/>
      <c r="D485" s="434"/>
      <c r="E485" s="442"/>
      <c r="F485" s="434"/>
      <c r="G485" s="434"/>
    </row>
    <row r="486" spans="3:7" ht="15">
      <c r="C486" s="434"/>
      <c r="D486" s="434"/>
      <c r="E486" s="442"/>
      <c r="F486" s="434"/>
      <c r="G486" s="434"/>
    </row>
    <row r="487" spans="3:7" ht="15">
      <c r="C487" s="434"/>
      <c r="D487" s="434"/>
      <c r="E487" s="442"/>
      <c r="F487" s="434"/>
      <c r="G487" s="434"/>
    </row>
    <row r="488" spans="3:7" ht="15">
      <c r="C488" s="434"/>
      <c r="D488" s="434"/>
      <c r="E488" s="442"/>
      <c r="F488" s="434"/>
      <c r="G488" s="434"/>
    </row>
    <row r="489" spans="3:7" ht="15">
      <c r="C489" s="434"/>
      <c r="D489" s="434"/>
      <c r="E489" s="442"/>
      <c r="F489" s="434"/>
      <c r="G489" s="434"/>
    </row>
    <row r="490" spans="3:7" ht="15">
      <c r="C490" s="434"/>
      <c r="D490" s="434"/>
      <c r="E490" s="442"/>
      <c r="F490" s="434"/>
      <c r="G490" s="434"/>
    </row>
    <row r="491" spans="3:7" ht="15">
      <c r="C491" s="434"/>
      <c r="D491" s="434"/>
      <c r="E491" s="442"/>
      <c r="F491" s="434"/>
      <c r="G491" s="434"/>
    </row>
    <row r="492" spans="3:7" ht="15">
      <c r="C492" s="434"/>
      <c r="D492" s="434"/>
      <c r="E492" s="442"/>
      <c r="F492" s="434"/>
      <c r="G492" s="434"/>
    </row>
    <row r="493" spans="3:7" ht="15">
      <c r="C493" s="434"/>
      <c r="D493" s="434"/>
      <c r="E493" s="442"/>
      <c r="F493" s="434"/>
      <c r="G493" s="434"/>
    </row>
    <row r="494" spans="3:7" ht="15">
      <c r="C494" s="434"/>
      <c r="D494" s="434"/>
      <c r="E494" s="442"/>
      <c r="F494" s="434"/>
      <c r="G494" s="434"/>
    </row>
    <row r="495" spans="3:7" ht="15">
      <c r="C495" s="434"/>
      <c r="D495" s="434"/>
      <c r="E495" s="442"/>
      <c r="F495" s="434"/>
      <c r="G495" s="434"/>
    </row>
    <row r="496" spans="3:7" ht="15">
      <c r="C496" s="434"/>
      <c r="D496" s="434"/>
      <c r="E496" s="442"/>
      <c r="F496" s="434"/>
      <c r="G496" s="434"/>
    </row>
    <row r="497" spans="3:7" ht="15">
      <c r="C497" s="434"/>
      <c r="D497" s="434"/>
      <c r="E497" s="442"/>
      <c r="F497" s="434"/>
      <c r="G497" s="434"/>
    </row>
    <row r="498" spans="3:7" ht="15">
      <c r="C498" s="434"/>
      <c r="D498" s="434"/>
      <c r="E498" s="442"/>
      <c r="F498" s="434"/>
      <c r="G498" s="434"/>
    </row>
    <row r="499" spans="3:7" ht="15">
      <c r="C499" s="434"/>
      <c r="D499" s="434"/>
      <c r="E499" s="442"/>
      <c r="F499" s="434"/>
      <c r="G499" s="434"/>
    </row>
    <row r="500" spans="3:7" ht="15">
      <c r="C500" s="434"/>
      <c r="D500" s="434"/>
      <c r="E500" s="442"/>
      <c r="F500" s="434"/>
      <c r="G500" s="434"/>
    </row>
    <row r="501" spans="3:7" ht="15">
      <c r="C501" s="434"/>
      <c r="D501" s="434"/>
      <c r="E501" s="442"/>
      <c r="F501" s="434"/>
      <c r="G501" s="434"/>
    </row>
    <row r="502" spans="3:7" ht="15">
      <c r="C502" s="434"/>
      <c r="D502" s="434"/>
      <c r="E502" s="442"/>
      <c r="F502" s="434"/>
      <c r="G502" s="434"/>
    </row>
    <row r="503" spans="3:7" ht="15">
      <c r="C503" s="434"/>
      <c r="D503" s="434"/>
      <c r="E503" s="442"/>
      <c r="F503" s="434"/>
      <c r="G503" s="434"/>
    </row>
    <row r="504" spans="3:7" ht="15">
      <c r="C504" s="434"/>
      <c r="D504" s="434"/>
      <c r="E504" s="442"/>
      <c r="F504" s="434"/>
      <c r="G504" s="434"/>
    </row>
    <row r="505" spans="3:7" ht="15">
      <c r="C505" s="434"/>
      <c r="D505" s="434"/>
      <c r="E505" s="442"/>
      <c r="F505" s="434"/>
      <c r="G505" s="434"/>
    </row>
    <row r="506" spans="3:7" ht="15">
      <c r="C506" s="434"/>
      <c r="D506" s="434"/>
      <c r="E506" s="442"/>
      <c r="F506" s="434"/>
      <c r="G506" s="434"/>
    </row>
    <row r="507" spans="3:7" ht="15">
      <c r="C507" s="434"/>
      <c r="D507" s="434"/>
      <c r="E507" s="442"/>
      <c r="F507" s="434"/>
      <c r="G507" s="434"/>
    </row>
    <row r="508" spans="3:7" ht="15">
      <c r="C508" s="434"/>
      <c r="D508" s="434"/>
      <c r="E508" s="442"/>
      <c r="F508" s="434"/>
      <c r="G508" s="434"/>
    </row>
    <row r="509" spans="3:7" ht="15">
      <c r="C509" s="434"/>
      <c r="D509" s="434"/>
      <c r="E509" s="442"/>
      <c r="F509" s="434"/>
      <c r="G509" s="434"/>
    </row>
    <row r="510" spans="3:7" ht="15">
      <c r="C510" s="434"/>
      <c r="D510" s="434"/>
      <c r="E510" s="442"/>
      <c r="F510" s="434"/>
      <c r="G510" s="434"/>
    </row>
    <row r="511" spans="3:7" ht="15">
      <c r="C511" s="434"/>
      <c r="D511" s="434"/>
      <c r="E511" s="442"/>
      <c r="F511" s="434"/>
      <c r="G511" s="434"/>
    </row>
    <row r="512" spans="3:7" ht="15">
      <c r="C512" s="434"/>
      <c r="D512" s="434"/>
      <c r="E512" s="442"/>
      <c r="F512" s="434"/>
      <c r="G512" s="434"/>
    </row>
    <row r="513" spans="3:7" ht="15">
      <c r="C513" s="434"/>
      <c r="D513" s="434"/>
      <c r="E513" s="442"/>
      <c r="F513" s="434"/>
      <c r="G513" s="434"/>
    </row>
    <row r="514" spans="3:7" ht="15">
      <c r="C514" s="434"/>
      <c r="D514" s="434"/>
      <c r="E514" s="442"/>
      <c r="F514" s="434"/>
      <c r="G514" s="434"/>
    </row>
    <row r="515" spans="3:7" ht="15">
      <c r="C515" s="434"/>
      <c r="D515" s="434"/>
      <c r="E515" s="442"/>
      <c r="F515" s="434"/>
      <c r="G515" s="434"/>
    </row>
    <row r="516" spans="3:7" ht="15">
      <c r="C516" s="434"/>
      <c r="D516" s="434"/>
      <c r="E516" s="442"/>
      <c r="F516" s="434"/>
      <c r="G516" s="434"/>
    </row>
    <row r="517" spans="3:7" ht="15">
      <c r="C517" s="434"/>
      <c r="D517" s="434"/>
      <c r="E517" s="442"/>
      <c r="F517" s="434"/>
      <c r="G517" s="434"/>
    </row>
    <row r="518" spans="3:7" ht="15">
      <c r="C518" s="434"/>
      <c r="D518" s="434"/>
      <c r="E518" s="442"/>
      <c r="F518" s="434"/>
      <c r="G518" s="434"/>
    </row>
    <row r="519" spans="3:7" ht="15">
      <c r="C519" s="434"/>
      <c r="D519" s="434"/>
      <c r="E519" s="442"/>
      <c r="F519" s="434"/>
      <c r="G519" s="434"/>
    </row>
    <row r="520" spans="3:7" ht="15">
      <c r="C520" s="434"/>
      <c r="D520" s="434"/>
      <c r="E520" s="442"/>
      <c r="F520" s="434"/>
      <c r="G520" s="434"/>
    </row>
    <row r="521" spans="3:7" ht="15">
      <c r="C521" s="434"/>
      <c r="D521" s="434"/>
      <c r="E521" s="442"/>
      <c r="F521" s="434"/>
      <c r="G521" s="434"/>
    </row>
    <row r="522" spans="3:7" ht="15">
      <c r="C522" s="434"/>
      <c r="D522" s="434"/>
      <c r="E522" s="442"/>
      <c r="F522" s="434"/>
      <c r="G522" s="434"/>
    </row>
    <row r="523" spans="3:7" ht="15">
      <c r="C523" s="434"/>
      <c r="D523" s="434"/>
      <c r="E523" s="442"/>
      <c r="F523" s="434"/>
      <c r="G523" s="434"/>
    </row>
    <row r="524" spans="3:7" ht="15">
      <c r="C524" s="434"/>
      <c r="D524" s="434"/>
      <c r="E524" s="442"/>
      <c r="F524" s="434"/>
      <c r="G524" s="434"/>
    </row>
    <row r="525" spans="3:7" ht="15">
      <c r="C525" s="434"/>
      <c r="D525" s="434"/>
      <c r="E525" s="442"/>
      <c r="F525" s="434"/>
      <c r="G525" s="434"/>
    </row>
    <row r="526" spans="3:7" ht="15">
      <c r="C526" s="434"/>
      <c r="D526" s="434"/>
      <c r="E526" s="442"/>
      <c r="F526" s="434"/>
      <c r="G526" s="434"/>
    </row>
    <row r="527" spans="3:7" ht="15">
      <c r="C527" s="434"/>
      <c r="D527" s="434"/>
      <c r="E527" s="442"/>
      <c r="F527" s="434"/>
      <c r="G527" s="434"/>
    </row>
    <row r="528" spans="3:7" ht="15">
      <c r="C528" s="434"/>
      <c r="D528" s="434"/>
      <c r="E528" s="442"/>
      <c r="F528" s="434"/>
      <c r="G528" s="434"/>
    </row>
    <row r="529" spans="3:7" ht="15">
      <c r="C529" s="434"/>
      <c r="D529" s="434"/>
      <c r="E529" s="442"/>
      <c r="F529" s="434"/>
      <c r="G529" s="434"/>
    </row>
    <row r="530" spans="3:7" ht="15">
      <c r="C530" s="434"/>
      <c r="D530" s="434"/>
      <c r="E530" s="442"/>
      <c r="F530" s="434"/>
      <c r="G530" s="434"/>
    </row>
    <row r="531" spans="3:7" ht="15">
      <c r="C531" s="434"/>
      <c r="D531" s="434"/>
      <c r="E531" s="442"/>
      <c r="F531" s="434"/>
      <c r="G531" s="434"/>
    </row>
    <row r="532" spans="3:7" ht="15">
      <c r="C532" s="434"/>
      <c r="D532" s="434"/>
      <c r="E532" s="442"/>
      <c r="F532" s="434"/>
      <c r="G532" s="434"/>
    </row>
    <row r="533" spans="3:7" ht="15">
      <c r="C533" s="434"/>
      <c r="D533" s="434"/>
      <c r="E533" s="442"/>
      <c r="F533" s="434"/>
      <c r="G533" s="434"/>
    </row>
    <row r="534" spans="3:7" ht="15">
      <c r="C534" s="434"/>
      <c r="D534" s="434"/>
      <c r="E534" s="442"/>
      <c r="F534" s="434"/>
      <c r="G534" s="434"/>
    </row>
    <row r="535" spans="3:7" ht="15">
      <c r="C535" s="434"/>
      <c r="D535" s="434"/>
      <c r="E535" s="442"/>
      <c r="F535" s="434"/>
      <c r="G535" s="434"/>
    </row>
    <row r="536" spans="3:7" ht="15">
      <c r="C536" s="434"/>
      <c r="D536" s="434"/>
      <c r="E536" s="442"/>
      <c r="F536" s="434"/>
      <c r="G536" s="434"/>
    </row>
    <row r="537" spans="3:7" ht="15">
      <c r="C537" s="434"/>
      <c r="D537" s="434"/>
      <c r="E537" s="442"/>
      <c r="F537" s="434"/>
      <c r="G537" s="434"/>
    </row>
    <row r="538" spans="3:7" ht="15">
      <c r="C538" s="434"/>
      <c r="D538" s="434"/>
      <c r="E538" s="442"/>
      <c r="F538" s="434"/>
      <c r="G538" s="434"/>
    </row>
    <row r="539" spans="3:7" ht="15">
      <c r="C539" s="434"/>
      <c r="D539" s="434"/>
      <c r="E539" s="442"/>
      <c r="F539" s="434"/>
      <c r="G539" s="434"/>
    </row>
    <row r="540" spans="3:7" ht="15">
      <c r="C540" s="434"/>
      <c r="D540" s="434"/>
      <c r="E540" s="442"/>
      <c r="F540" s="434"/>
      <c r="G540" s="434"/>
    </row>
    <row r="541" spans="3:7" ht="15">
      <c r="C541" s="434"/>
      <c r="D541" s="434"/>
      <c r="E541" s="442"/>
      <c r="F541" s="434"/>
      <c r="G541" s="434"/>
    </row>
    <row r="542" spans="3:7" ht="15">
      <c r="C542" s="434"/>
      <c r="D542" s="434"/>
      <c r="E542" s="442"/>
      <c r="F542" s="434"/>
      <c r="G542" s="434"/>
    </row>
    <row r="543" spans="3:7" ht="15">
      <c r="C543" s="434"/>
      <c r="D543" s="434"/>
      <c r="E543" s="442"/>
      <c r="F543" s="434"/>
      <c r="G543" s="434"/>
    </row>
    <row r="544" spans="3:7" ht="15">
      <c r="C544" s="434"/>
      <c r="D544" s="434"/>
      <c r="E544" s="442"/>
      <c r="F544" s="434"/>
      <c r="G544" s="434"/>
    </row>
    <row r="545" spans="3:7" ht="15">
      <c r="C545" s="434"/>
      <c r="D545" s="434"/>
      <c r="E545" s="442"/>
      <c r="F545" s="434"/>
      <c r="G545" s="434"/>
    </row>
    <row r="546" spans="3:7" ht="15">
      <c r="C546" s="434"/>
      <c r="D546" s="434"/>
      <c r="E546" s="442"/>
      <c r="F546" s="434"/>
      <c r="G546" s="434"/>
    </row>
    <row r="547" spans="3:7" ht="15">
      <c r="C547" s="434"/>
      <c r="D547" s="434"/>
      <c r="E547" s="442"/>
      <c r="F547" s="434"/>
      <c r="G547" s="434"/>
    </row>
    <row r="548" spans="3:7" ht="15">
      <c r="C548" s="434"/>
      <c r="D548" s="434"/>
      <c r="E548" s="442"/>
      <c r="F548" s="434"/>
      <c r="G548" s="434"/>
    </row>
    <row r="549" spans="3:7" ht="15">
      <c r="C549" s="434"/>
      <c r="D549" s="434"/>
      <c r="E549" s="442"/>
      <c r="F549" s="434"/>
      <c r="G549" s="434"/>
    </row>
    <row r="550" spans="3:7" ht="15">
      <c r="C550" s="434"/>
      <c r="D550" s="434"/>
      <c r="E550" s="442"/>
      <c r="F550" s="434"/>
      <c r="G550" s="434"/>
    </row>
    <row r="551" spans="3:7" ht="15">
      <c r="C551" s="434"/>
      <c r="D551" s="434"/>
      <c r="E551" s="442"/>
      <c r="F551" s="434"/>
      <c r="G551" s="434"/>
    </row>
    <row r="552" spans="3:7" ht="15">
      <c r="C552" s="434"/>
      <c r="D552" s="434"/>
      <c r="E552" s="442"/>
      <c r="F552" s="434"/>
      <c r="G552" s="434"/>
    </row>
    <row r="553" spans="3:7" ht="15">
      <c r="C553" s="434"/>
      <c r="D553" s="434"/>
      <c r="E553" s="442"/>
      <c r="F553" s="434"/>
      <c r="G553" s="434"/>
    </row>
    <row r="554" spans="3:7" ht="15">
      <c r="C554" s="434"/>
      <c r="D554" s="434"/>
      <c r="E554" s="442"/>
      <c r="F554" s="434"/>
      <c r="G554" s="434"/>
    </row>
    <row r="555" spans="3:7" ht="15">
      <c r="C555" s="434"/>
      <c r="D555" s="434"/>
      <c r="E555" s="442"/>
      <c r="F555" s="434"/>
      <c r="G555" s="434"/>
    </row>
    <row r="556" spans="3:7" ht="15">
      <c r="C556" s="434"/>
      <c r="D556" s="434"/>
      <c r="E556" s="442"/>
      <c r="F556" s="434"/>
      <c r="G556" s="434"/>
    </row>
    <row r="557" spans="3:7" ht="15">
      <c r="C557" s="434"/>
      <c r="D557" s="434"/>
      <c r="E557" s="442"/>
      <c r="F557" s="434"/>
      <c r="G557" s="434"/>
    </row>
    <row r="558" spans="3:7" ht="15">
      <c r="C558" s="434"/>
      <c r="D558" s="434"/>
      <c r="E558" s="442"/>
      <c r="F558" s="434"/>
      <c r="G558" s="434"/>
    </row>
    <row r="559" spans="3:7" ht="15">
      <c r="C559" s="434"/>
      <c r="D559" s="434"/>
      <c r="E559" s="442"/>
      <c r="F559" s="434"/>
      <c r="G559" s="434"/>
    </row>
    <row r="560" spans="3:7" ht="15">
      <c r="C560" s="434"/>
      <c r="D560" s="434"/>
      <c r="E560" s="442"/>
      <c r="F560" s="434"/>
      <c r="G560" s="434"/>
    </row>
    <row r="561" spans="3:7" ht="15">
      <c r="C561" s="434"/>
      <c r="D561" s="434"/>
      <c r="E561" s="442"/>
      <c r="F561" s="434"/>
      <c r="G561" s="434"/>
    </row>
    <row r="562" spans="3:7" ht="15">
      <c r="C562" s="434"/>
      <c r="D562" s="434"/>
      <c r="E562" s="442"/>
      <c r="F562" s="434"/>
      <c r="G562" s="434"/>
    </row>
    <row r="563" spans="3:7" ht="15">
      <c r="C563" s="434"/>
      <c r="D563" s="434"/>
      <c r="E563" s="442"/>
      <c r="F563" s="434"/>
      <c r="G563" s="434"/>
    </row>
    <row r="564" spans="3:7" ht="15">
      <c r="C564" s="434"/>
      <c r="D564" s="434"/>
      <c r="E564" s="442"/>
      <c r="F564" s="434"/>
      <c r="G564" s="434"/>
    </row>
    <row r="565" spans="3:7" ht="15">
      <c r="C565" s="434"/>
      <c r="D565" s="434"/>
      <c r="E565" s="442"/>
      <c r="F565" s="434"/>
      <c r="G565" s="434"/>
    </row>
    <row r="566" spans="3:7" ht="15">
      <c r="C566" s="434"/>
      <c r="D566" s="434"/>
      <c r="E566" s="442"/>
      <c r="F566" s="434"/>
      <c r="G566" s="434"/>
    </row>
    <row r="567" spans="3:7" ht="15">
      <c r="C567" s="434"/>
      <c r="D567" s="434"/>
      <c r="E567" s="442"/>
      <c r="F567" s="434"/>
      <c r="G567" s="434"/>
    </row>
    <row r="568" spans="3:7" ht="15">
      <c r="C568" s="434"/>
      <c r="D568" s="434"/>
      <c r="E568" s="442"/>
      <c r="F568" s="434"/>
      <c r="G568" s="434"/>
    </row>
    <row r="569" spans="3:7" ht="15">
      <c r="C569" s="434"/>
      <c r="D569" s="434"/>
      <c r="E569" s="442"/>
      <c r="F569" s="434"/>
      <c r="G569" s="434"/>
    </row>
    <row r="570" spans="3:7" ht="15">
      <c r="C570" s="434"/>
      <c r="D570" s="434"/>
      <c r="E570" s="442"/>
      <c r="F570" s="434"/>
      <c r="G570" s="434"/>
    </row>
    <row r="571" spans="3:7" ht="15">
      <c r="C571" s="434"/>
      <c r="D571" s="434"/>
      <c r="E571" s="442"/>
      <c r="F571" s="434"/>
      <c r="G571" s="434"/>
    </row>
    <row r="572" spans="3:7" ht="15">
      <c r="C572" s="434"/>
      <c r="D572" s="434"/>
      <c r="E572" s="442"/>
      <c r="F572" s="434"/>
      <c r="G572" s="434"/>
    </row>
    <row r="573" spans="3:7" ht="15">
      <c r="C573" s="434"/>
      <c r="D573" s="434"/>
      <c r="E573" s="442"/>
      <c r="F573" s="434"/>
      <c r="G573" s="434"/>
    </row>
    <row r="574" spans="3:7" ht="15">
      <c r="C574" s="434"/>
      <c r="D574" s="434"/>
      <c r="E574" s="442"/>
      <c r="F574" s="434"/>
      <c r="G574" s="434"/>
    </row>
    <row r="575" spans="3:7" ht="15">
      <c r="C575" s="434"/>
      <c r="D575" s="434"/>
      <c r="E575" s="442"/>
      <c r="F575" s="434"/>
      <c r="G575" s="434"/>
    </row>
    <row r="576" spans="3:7" ht="15">
      <c r="C576" s="434"/>
      <c r="D576" s="434"/>
      <c r="E576" s="442"/>
      <c r="F576" s="434"/>
      <c r="G576" s="434"/>
    </row>
    <row r="577" spans="3:7" ht="15">
      <c r="C577" s="434"/>
      <c r="D577" s="434"/>
      <c r="E577" s="442"/>
      <c r="F577" s="434"/>
      <c r="G577" s="434"/>
    </row>
    <row r="578" spans="3:7" ht="15">
      <c r="C578" s="434"/>
      <c r="D578" s="434"/>
      <c r="E578" s="442"/>
      <c r="F578" s="434"/>
      <c r="G578" s="434"/>
    </row>
    <row r="579" spans="3:7" ht="15">
      <c r="C579" s="434"/>
      <c r="D579" s="434"/>
      <c r="E579" s="442"/>
      <c r="F579" s="434"/>
      <c r="G579" s="434"/>
    </row>
    <row r="580" spans="3:7" ht="15">
      <c r="C580" s="434"/>
      <c r="D580" s="434"/>
      <c r="E580" s="442"/>
      <c r="F580" s="434"/>
      <c r="G580" s="434"/>
    </row>
    <row r="581" spans="3:7" ht="15">
      <c r="C581" s="434"/>
      <c r="D581" s="434"/>
      <c r="E581" s="442"/>
      <c r="F581" s="434"/>
      <c r="G581" s="434"/>
    </row>
    <row r="582" spans="3:7" ht="15">
      <c r="C582" s="434"/>
      <c r="D582" s="434"/>
      <c r="E582" s="442"/>
      <c r="F582" s="434"/>
      <c r="G582" s="434"/>
    </row>
    <row r="583" spans="3:7" ht="15">
      <c r="C583" s="434"/>
      <c r="D583" s="434"/>
      <c r="E583" s="442"/>
      <c r="F583" s="434"/>
      <c r="G583" s="434"/>
    </row>
    <row r="584" spans="3:7" ht="15">
      <c r="C584" s="434"/>
      <c r="D584" s="434"/>
      <c r="E584" s="442"/>
      <c r="F584" s="434"/>
      <c r="G584" s="434"/>
    </row>
    <row r="585" spans="3:7" ht="15">
      <c r="C585" s="434"/>
      <c r="D585" s="434"/>
      <c r="E585" s="442"/>
      <c r="F585" s="434"/>
      <c r="G585" s="434"/>
    </row>
    <row r="586" spans="3:7" ht="15">
      <c r="C586" s="434"/>
      <c r="D586" s="434"/>
      <c r="E586" s="442"/>
      <c r="F586" s="434"/>
      <c r="G586" s="434"/>
    </row>
    <row r="587" spans="3:7" ht="15">
      <c r="C587" s="434"/>
      <c r="D587" s="434"/>
      <c r="E587" s="442"/>
      <c r="F587" s="434"/>
      <c r="G587" s="434"/>
    </row>
    <row r="588" spans="3:7" ht="15">
      <c r="C588" s="434"/>
      <c r="D588" s="434"/>
      <c r="E588" s="442"/>
      <c r="F588" s="434"/>
      <c r="G588" s="434"/>
    </row>
    <row r="589" spans="3:7" ht="15">
      <c r="C589" s="434"/>
      <c r="D589" s="434"/>
      <c r="E589" s="442"/>
      <c r="F589" s="434"/>
      <c r="G589" s="434"/>
    </row>
    <row r="590" spans="3:7" ht="15">
      <c r="C590" s="434"/>
      <c r="D590" s="434"/>
      <c r="E590" s="442"/>
      <c r="F590" s="434"/>
      <c r="G590" s="434"/>
    </row>
    <row r="591" spans="3:7" ht="15">
      <c r="C591" s="434"/>
      <c r="D591" s="434"/>
      <c r="E591" s="442"/>
      <c r="F591" s="434"/>
      <c r="G591" s="434"/>
    </row>
    <row r="592" spans="3:7" ht="15">
      <c r="C592" s="434"/>
      <c r="D592" s="434"/>
      <c r="E592" s="442"/>
      <c r="F592" s="434"/>
      <c r="G592" s="434"/>
    </row>
    <row r="593" spans="3:7" ht="15">
      <c r="C593" s="434"/>
      <c r="D593" s="434"/>
      <c r="E593" s="442"/>
      <c r="F593" s="434"/>
      <c r="G593" s="434"/>
    </row>
    <row r="594" spans="3:7" ht="15">
      <c r="C594" s="434"/>
      <c r="D594" s="434"/>
      <c r="E594" s="442"/>
      <c r="F594" s="434"/>
      <c r="G594" s="434"/>
    </row>
    <row r="595" spans="3:7" ht="15">
      <c r="C595" s="434"/>
      <c r="D595" s="434"/>
      <c r="E595" s="442"/>
      <c r="F595" s="434"/>
      <c r="G595" s="434"/>
    </row>
    <row r="596" spans="3:7" ht="15">
      <c r="C596" s="434"/>
      <c r="D596" s="434"/>
      <c r="E596" s="442"/>
      <c r="F596" s="434"/>
      <c r="G596" s="434"/>
    </row>
    <row r="597" spans="3:7" ht="15">
      <c r="C597" s="434"/>
      <c r="D597" s="434"/>
      <c r="E597" s="442"/>
      <c r="F597" s="434"/>
      <c r="G597" s="434"/>
    </row>
    <row r="598" spans="3:7" ht="15">
      <c r="C598" s="434"/>
      <c r="D598" s="434"/>
      <c r="E598" s="442"/>
      <c r="F598" s="434"/>
      <c r="G598" s="434"/>
    </row>
    <row r="599" spans="3:7" ht="15">
      <c r="C599" s="434"/>
      <c r="D599" s="434"/>
      <c r="E599" s="442"/>
      <c r="F599" s="434"/>
      <c r="G599" s="434"/>
    </row>
  </sheetData>
  <sheetProtection algorithmName="SHA-512" hashValue="a2uQZX5yUwbzryw7eGx+sBBSzV3qGVfKheuSt8C3f92pc8rTre3F4a8xHDh6J2Hl/E6Kw6sNKe9bqaGAJrhtsw==" saltValue="E9KiRqdKoD/7dvY5gYd0nQ==" spinCount="100000" sheet="1" objects="1" scenarios="1"/>
  <mergeCells count="10">
    <mergeCell ref="C44:E44"/>
    <mergeCell ref="I44:K44"/>
    <mergeCell ref="I45:K45"/>
    <mergeCell ref="I46:K46"/>
    <mergeCell ref="C34:E42"/>
    <mergeCell ref="F38:H38"/>
    <mergeCell ref="F39:H39"/>
    <mergeCell ref="F40:H40"/>
    <mergeCell ref="C43:E43"/>
    <mergeCell ref="I43:K43"/>
  </mergeCells>
  <conditionalFormatting sqref="L4:L33">
    <cfRule type="cellIs" priority="147" dxfId="178" operator="greaterThan">
      <formula>0</formula>
    </cfRule>
  </conditionalFormatting>
  <conditionalFormatting sqref="L34">
    <cfRule type="cellIs" priority="232" dxfId="85" operator="greaterThan">
      <formula>0</formula>
    </cfRule>
  </conditionalFormatting>
  <conditionalFormatting sqref="N4:N33">
    <cfRule type="cellIs" priority="178" dxfId="89" operator="greaterThan">
      <formula>$N$38</formula>
    </cfRule>
  </conditionalFormatting>
  <conditionalFormatting sqref="N35">
    <cfRule type="cellIs" priority="172" dxfId="87" operator="greaterThan">
      <formula>$N$40</formula>
    </cfRule>
    <cfRule type="cellIs" priority="158" dxfId="86" operator="equal">
      <formula>$N$40+AVERAGE($N$4:$N$33)</formula>
    </cfRule>
  </conditionalFormatting>
  <conditionalFormatting sqref="N36">
    <cfRule type="cellIs" priority="189" dxfId="85" operator="greaterThan">
      <formula>$N$38</formula>
    </cfRule>
    <cfRule type="cellIs" priority="188" dxfId="86" operator="equal">
      <formula>$N$38+MAX($N$4:$N$33)</formula>
    </cfRule>
  </conditionalFormatting>
  <conditionalFormatting sqref="O4:O33">
    <cfRule type="cellIs" priority="143" dxfId="89" operator="between">
      <formula>$O$38</formula>
      <formula>99999</formula>
    </cfRule>
  </conditionalFormatting>
  <conditionalFormatting sqref="O35">
    <cfRule type="cellIs" priority="230" dxfId="87" operator="greaterThan">
      <formula>$O$40</formula>
    </cfRule>
    <cfRule type="cellIs" priority="171" dxfId="86" operator="equal">
      <formula>$O$40+AVERAGE($O$4:$O$33)</formula>
    </cfRule>
  </conditionalFormatting>
  <conditionalFormatting sqref="O36">
    <cfRule type="cellIs" priority="217" dxfId="85" operator="greaterThan">
      <formula>$O$38</formula>
    </cfRule>
    <cfRule type="cellIs" priority="216" dxfId="86" operator="equal">
      <formula>$O$38+MAX($O$4:$O$33)</formula>
    </cfRule>
  </conditionalFormatting>
  <conditionalFormatting sqref="P4:P33">
    <cfRule type="cellIs" priority="242" dxfId="89" operator="lessThan">
      <formula>$P$39</formula>
    </cfRule>
  </conditionalFormatting>
  <conditionalFormatting sqref="P35">
    <cfRule type="cellIs" priority="121" dxfId="86" operator="equal">
      <formula>$P$40+AVERAGE($P$4:$P$33)</formula>
    </cfRule>
    <cfRule type="cellIs" priority="122" dxfId="87" operator="lessThan">
      <formula>$P$40</formula>
    </cfRule>
  </conditionalFormatting>
  <conditionalFormatting sqref="P36">
    <cfRule type="cellIs" priority="211" dxfId="85" operator="greaterThan">
      <formula>$P$38</formula>
    </cfRule>
    <cfRule type="cellIs" priority="210" dxfId="86" operator="equal">
      <formula>$P$38+MAX($P$4:$P$33)</formula>
    </cfRule>
  </conditionalFormatting>
  <conditionalFormatting sqref="P37">
    <cfRule type="cellIs" priority="135" dxfId="86" operator="equal">
      <formula>$P$39+MIN($P$4:$P$33)</formula>
    </cfRule>
    <cfRule type="cellIs" priority="231" dxfId="85" operator="lessThan">
      <formula>$P$39</formula>
    </cfRule>
  </conditionalFormatting>
  <conditionalFormatting sqref="Q4:Q33">
    <cfRule type="cellIs" priority="45" dxfId="107" operator="greaterThan">
      <formula>$Q$40</formula>
    </cfRule>
  </conditionalFormatting>
  <conditionalFormatting sqref="R4:R33">
    <cfRule type="cellIs" priority="44" dxfId="107" operator="greaterThan">
      <formula>$R$40</formula>
    </cfRule>
  </conditionalFormatting>
  <conditionalFormatting sqref="T4:T33">
    <cfRule type="cellIs" priority="176" dxfId="89" operator="greaterThan">
      <formula>$T$38</formula>
    </cfRule>
  </conditionalFormatting>
  <conditionalFormatting sqref="T35">
    <cfRule type="cellIs" priority="155" dxfId="87" operator="greaterThan">
      <formula>$T$40</formula>
    </cfRule>
    <cfRule type="cellIs" priority="154" dxfId="86" operator="equal">
      <formula>$T$40+AVERAGE($T$4:$T$33)</formula>
    </cfRule>
  </conditionalFormatting>
  <conditionalFormatting sqref="T36">
    <cfRule type="cellIs" priority="185" dxfId="85" operator="greaterThan">
      <formula>$T$38</formula>
    </cfRule>
    <cfRule type="cellIs" priority="136" dxfId="86" operator="equal">
      <formula>$T$38+MAX($T$4:$T$33)</formula>
    </cfRule>
  </conditionalFormatting>
  <conditionalFormatting sqref="U4:U33">
    <cfRule type="cellIs" priority="141" dxfId="89" operator="between">
      <formula>$U$38</formula>
      <formula>9999</formula>
    </cfRule>
  </conditionalFormatting>
  <conditionalFormatting sqref="U35">
    <cfRule type="cellIs" priority="167" dxfId="86" operator="equal">
      <formula>$U$40+AVERAGE($U$4:$U$33)</formula>
    </cfRule>
    <cfRule type="cellIs" priority="168" dxfId="87" operator="greaterThan">
      <formula>$U$40</formula>
    </cfRule>
  </conditionalFormatting>
  <conditionalFormatting sqref="U36">
    <cfRule type="cellIs" priority="209" dxfId="85" operator="greaterThan">
      <formula>$U$38</formula>
    </cfRule>
    <cfRule type="cellIs" priority="208" dxfId="86" operator="equal">
      <formula>$U$38+MAX($U$4:$U$33)</formula>
    </cfRule>
  </conditionalFormatting>
  <conditionalFormatting sqref="V4:V33">
    <cfRule type="cellIs" priority="248" dxfId="89" operator="lessThan">
      <formula>$V$39</formula>
    </cfRule>
  </conditionalFormatting>
  <conditionalFormatting sqref="V35">
    <cfRule type="cellIs" priority="117" dxfId="86" operator="equal">
      <formula>$V$40+AVERAGE($V$4:$V$33)</formula>
    </cfRule>
    <cfRule type="cellIs" priority="118" dxfId="87" operator="lessThan">
      <formula>$V$40</formula>
    </cfRule>
  </conditionalFormatting>
  <conditionalFormatting sqref="V36">
    <cfRule type="cellIs" priority="206" dxfId="86" operator="equal">
      <formula>$V$38+MAX($V$4:$V$33)</formula>
    </cfRule>
    <cfRule type="cellIs" priority="207" dxfId="85" operator="greaterThan">
      <formula>$V$38</formula>
    </cfRule>
  </conditionalFormatting>
  <conditionalFormatting sqref="V37">
    <cfRule type="cellIs" priority="131" dxfId="86" operator="equal">
      <formula>$V$39+MIN($V$4:$V$33)</formula>
    </cfRule>
    <cfRule type="cellIs" priority="132" dxfId="85" operator="lessThan">
      <formula>$V$39</formula>
    </cfRule>
  </conditionalFormatting>
  <conditionalFormatting sqref="W4:W33">
    <cfRule type="cellIs" priority="14" dxfId="107" operator="greaterThan">
      <formula>$W$40</formula>
    </cfRule>
  </conditionalFormatting>
  <conditionalFormatting sqref="X4:X33">
    <cfRule type="cellIs" priority="13" dxfId="107" operator="greaterThan">
      <formula>$X$40</formula>
    </cfRule>
  </conditionalFormatting>
  <conditionalFormatting sqref="Z4:Z33">
    <cfRule type="cellIs" priority="175" dxfId="89" operator="greaterThan">
      <formula>$Z$38</formula>
    </cfRule>
  </conditionalFormatting>
  <conditionalFormatting sqref="Z35">
    <cfRule type="cellIs" priority="12" dxfId="87" operator="greaterThan">
      <formula>$Z$40</formula>
    </cfRule>
    <cfRule type="cellIs" priority="11" dxfId="86" operator="equal">
      <formula>$Z$40+AVERAGE($Z$4:$Z$33)</formula>
    </cfRule>
  </conditionalFormatting>
  <conditionalFormatting sqref="Z36">
    <cfRule type="cellIs" priority="10" dxfId="85" operator="greaterThan">
      <formula>$Z$38</formula>
    </cfRule>
    <cfRule type="cellIs" priority="9" dxfId="86" operator="equal">
      <formula>$Z$38+MAX($Z$4:$Z$33)</formula>
    </cfRule>
  </conditionalFormatting>
  <conditionalFormatting sqref="AA4:AA33">
    <cfRule type="cellIs" priority="140" dxfId="89" operator="between">
      <formula>$AA$38</formula>
      <formula>9999</formula>
    </cfRule>
  </conditionalFormatting>
  <conditionalFormatting sqref="AA35">
    <cfRule type="cellIs" priority="165" dxfId="86" operator="equal">
      <formula>$AA$40+AVERAGE($AA$4:$AA$33)</formula>
    </cfRule>
    <cfRule type="cellIs" priority="166" dxfId="87" operator="greaterThan">
      <formula>$AA$40</formula>
    </cfRule>
  </conditionalFormatting>
  <conditionalFormatting sqref="AA36">
    <cfRule type="cellIs" priority="204" dxfId="86" operator="equal">
      <formula>$AA$38+MAX($AA$4:$AA$33)</formula>
    </cfRule>
    <cfRule type="cellIs" priority="205" dxfId="85" operator="greaterThan">
      <formula>$AA$38</formula>
    </cfRule>
  </conditionalFormatting>
  <conditionalFormatting sqref="AB4:AB33">
    <cfRule type="cellIs" priority="249" dxfId="89" operator="lessThan">
      <formula>$AB$39</formula>
    </cfRule>
  </conditionalFormatting>
  <conditionalFormatting sqref="AB35">
    <cfRule type="cellIs" priority="116" dxfId="87" operator="lessThan">
      <formula>$AB$40</formula>
    </cfRule>
    <cfRule type="cellIs" priority="115" dxfId="86" operator="equal">
      <formula>$AB$40+AVERAGE($AB$4:$AB$33)</formula>
    </cfRule>
  </conditionalFormatting>
  <conditionalFormatting sqref="AB36">
    <cfRule type="cellIs" priority="202" dxfId="86" operator="equal">
      <formula>$AB$38+MAX($AB$4:$AB$33)</formula>
    </cfRule>
    <cfRule type="cellIs" priority="203" dxfId="85" operator="greaterThan">
      <formula>$AB$38</formula>
    </cfRule>
  </conditionalFormatting>
  <conditionalFormatting sqref="AB37">
    <cfRule type="cellIs" priority="130" dxfId="85" operator="lessThan">
      <formula>$AB$39</formula>
    </cfRule>
    <cfRule type="cellIs" priority="129" dxfId="86" operator="equal">
      <formula>$AB$39+MIN($AB$4:$AB$33)</formula>
    </cfRule>
  </conditionalFormatting>
  <conditionalFormatting sqref="AC4:AC33">
    <cfRule type="cellIs" priority="95" dxfId="89" operator="greaterThan">
      <formula>$AC$40</formula>
    </cfRule>
  </conditionalFormatting>
  <conditionalFormatting sqref="AD4:AD33">
    <cfRule type="cellIs" priority="96" dxfId="89" operator="greaterThan">
      <formula>$AD$40</formula>
    </cfRule>
  </conditionalFormatting>
  <conditionalFormatting sqref="AE4 AE6 AE8 AE10 AE12 AE14 AE16 AE18 AE20 AE22 AE24 AE26 AE28 AE30 AE32">
    <cfRule type="containsBlanks" priority="222" dxfId="119">
      <formula>LEN(TRIM(AE4))=0</formula>
    </cfRule>
  </conditionalFormatting>
  <conditionalFormatting sqref="AE4:AE33">
    <cfRule type="cellIs" priority="223" dxfId="89" operator="lessThan">
      <formula>$AE$39</formula>
    </cfRule>
  </conditionalFormatting>
  <conditionalFormatting sqref="AE35">
    <cfRule type="cellIs" priority="224" dxfId="87" operator="lessThan">
      <formula>$AE$40</formula>
    </cfRule>
  </conditionalFormatting>
  <conditionalFormatting sqref="AE37">
    <cfRule type="cellIs" priority="233" dxfId="85" operator="lessThan">
      <formula>$AE$39</formula>
    </cfRule>
  </conditionalFormatting>
  <conditionalFormatting sqref="AE5:AF5 AE7:AF7 AE9:AF9 AE11:AF11 AE13:AF13 AE15:AF15 AE17:AF17 AE19:AF19 AE21:AF21 AE23:AF23 AE25:AF25 AE27:AF27 AE29:AF29 AE31:AF31 AE33:AF33">
    <cfRule type="containsBlanks" priority="221" dxfId="115">
      <formula>LEN(TRIM(AE5))=0</formula>
    </cfRule>
  </conditionalFormatting>
  <conditionalFormatting sqref="AF4 AF6 AF8 AF10 AF12 AF14 AF16 AF18 AF20 AF22 AF24 AF26 AF28 AF30 AF32">
    <cfRule type="containsBlanks" priority="234" dxfId="114">
      <formula>LEN(TRIM(AF4))=0</formula>
    </cfRule>
  </conditionalFormatting>
  <conditionalFormatting sqref="AF4:AF33">
    <cfRule type="cellIs" priority="250" dxfId="107" operator="lessThan">
      <formula>$AF$39</formula>
    </cfRule>
    <cfRule type="cellIs" priority="240" dxfId="113" operator="greaterThan">
      <formula>$AF$38</formula>
    </cfRule>
  </conditionalFormatting>
  <conditionalFormatting sqref="AF36">
    <cfRule type="cellIs" priority="229" dxfId="111" operator="greaterThan">
      <formula>$AF$38</formula>
    </cfRule>
  </conditionalFormatting>
  <conditionalFormatting sqref="AF37">
    <cfRule type="cellIs" priority="228" dxfId="85" operator="lessThan">
      <formula>$AF$39</formula>
    </cfRule>
  </conditionalFormatting>
  <conditionalFormatting sqref="AH4:AH33">
    <cfRule type="cellIs" priority="235" dxfId="89" operator="greaterThan">
      <formula>$AH$38</formula>
    </cfRule>
  </conditionalFormatting>
  <conditionalFormatting sqref="AH36">
    <cfRule type="cellIs" priority="227" dxfId="85" operator="greaterThan">
      <formula>$AH$38</formula>
    </cfRule>
  </conditionalFormatting>
  <conditionalFormatting sqref="AJ4:AJ33">
    <cfRule type="cellIs" priority="220" dxfId="107" operator="greaterThan">
      <formula>$AJ$38</formula>
    </cfRule>
  </conditionalFormatting>
  <conditionalFormatting sqref="AJ35">
    <cfRule type="cellIs" priority="219" dxfId="87" operator="greaterThan">
      <formula>$AJ$40</formula>
    </cfRule>
  </conditionalFormatting>
  <conditionalFormatting sqref="AJ36">
    <cfRule type="cellIs" priority="218" dxfId="85" operator="greaterThan">
      <formula>$AJ$38</formula>
    </cfRule>
  </conditionalFormatting>
  <conditionalFormatting sqref="AL4:AL33">
    <cfRule type="cellIs" priority="236" dxfId="107" operator="greaterThan">
      <formula>$AL$38</formula>
    </cfRule>
  </conditionalFormatting>
  <conditionalFormatting sqref="AL35">
    <cfRule type="cellIs" priority="1" dxfId="670" operator="greaterThan">
      <formula>$AL$40</formula>
    </cfRule>
  </conditionalFormatting>
  <conditionalFormatting sqref="AL36">
    <cfRule type="cellIs" priority="226" dxfId="85" operator="greaterThan">
      <formula>$AL$38</formula>
    </cfRule>
  </conditionalFormatting>
  <conditionalFormatting sqref="AM4:AM33">
    <cfRule type="cellIs" priority="106" dxfId="89" operator="greaterThan">
      <formula>$AM$38</formula>
    </cfRule>
  </conditionalFormatting>
  <conditionalFormatting sqref="AM35">
    <cfRule type="cellIs" priority="105" dxfId="87" operator="greaterThan">
      <formula>$AM$40</formula>
    </cfRule>
    <cfRule type="cellIs" priority="104" dxfId="86" operator="equal">
      <formula>$AM$40+AVERAGE($AM$4:$AM$33)</formula>
    </cfRule>
  </conditionalFormatting>
  <conditionalFormatting sqref="AM36">
    <cfRule type="cellIs" priority="28" dxfId="85" operator="greaterThan">
      <formula>$AM$38</formula>
    </cfRule>
    <cfRule type="cellIs" priority="27" dxfId="86" operator="equal">
      <formula>$AM$38+MAX($AM$4:$AM$33)</formula>
    </cfRule>
  </conditionalFormatting>
  <conditionalFormatting sqref="AN4:AN33">
    <cfRule type="cellIs" priority="103" dxfId="89" operator="between">
      <formula>$AN$38</formula>
      <formula>9999</formula>
    </cfRule>
  </conditionalFormatting>
  <conditionalFormatting sqref="AN35">
    <cfRule type="cellIs" priority="102" dxfId="87" operator="greaterThan">
      <formula>$AN$40</formula>
    </cfRule>
    <cfRule type="cellIs" priority="101" dxfId="86" operator="equal">
      <formula>$AN$40+AVERAGE($AN$4:$AN$33)</formula>
    </cfRule>
  </conditionalFormatting>
  <conditionalFormatting sqref="AN36">
    <cfRule type="cellIs" priority="108" dxfId="85" operator="greaterThan">
      <formula>$AN$38</formula>
    </cfRule>
    <cfRule type="cellIs" priority="107" dxfId="86" operator="equal">
      <formula>$AN$38+MAX($AN$4:$AN$33)</formula>
    </cfRule>
  </conditionalFormatting>
  <conditionalFormatting sqref="AO4:AO33">
    <cfRule type="cellIs" priority="173" dxfId="89" operator="greaterThan">
      <formula>$AO$38</formula>
    </cfRule>
  </conditionalFormatting>
  <conditionalFormatting sqref="AO35">
    <cfRule type="cellIs" priority="148" dxfId="86" operator="equal">
      <formula>$AO$40+AVERAGE($AO$4:$AO$33)</formula>
    </cfRule>
    <cfRule type="cellIs" priority="149" dxfId="87" operator="greaterThan">
      <formula>$AO$40</formula>
    </cfRule>
  </conditionalFormatting>
  <conditionalFormatting sqref="AO36">
    <cfRule type="cellIs" priority="179" dxfId="86" operator="equal">
      <formula>$AO$38+MAX($AO$4:$AO$33)</formula>
    </cfRule>
    <cfRule type="cellIs" priority="180" dxfId="85" operator="greaterThan">
      <formula>$AO$38</formula>
    </cfRule>
  </conditionalFormatting>
  <conditionalFormatting sqref="AP4:AP33">
    <cfRule type="cellIs" priority="137" dxfId="89" operator="between">
      <formula>$AP$38</formula>
      <formula>9999</formula>
    </cfRule>
  </conditionalFormatting>
  <conditionalFormatting sqref="AP35">
    <cfRule type="cellIs" priority="160" dxfId="87" operator="greaterThan">
      <formula>$AP$40</formula>
    </cfRule>
    <cfRule type="cellIs" priority="159" dxfId="86" operator="equal">
      <formula>$AP$40+AVERAGE($AP$4:$AP$33)</formula>
    </cfRule>
  </conditionalFormatting>
  <conditionalFormatting sqref="AP36">
    <cfRule type="cellIs" priority="192" dxfId="86" operator="equal">
      <formula>$AP$38+MAX($AP$4:$AP$33)</formula>
    </cfRule>
    <cfRule type="cellIs" priority="193" dxfId="85" operator="greaterThan">
      <formula>$AP$38</formula>
    </cfRule>
  </conditionalFormatting>
  <dataValidations count="5">
    <dataValidation type="decimal" allowBlank="1" showInputMessage="1" showErrorMessage="1" errorTitle="Numbers Only" error="Enter Numbers Only" sqref="AJ4:AJ33 AH4:AH37 AO38:AP40 AI35:AK37 AN40 T38:X40 AN38 O40:Q40 AE39:AE40 AM38:AM40 AJ40 AF39 AA40:AC40 N38:N40 O38:P39 Z38:Z40 AA38:AB39 AL4:AL37 I4:AF37 AM4:AO37">
      <formula1>0</formula1>
      <formula2>99999999</formula2>
    </dataValidation>
    <dataValidation allowBlank="1" showInputMessage="1" showErrorMessage="1" errorTitle="Numbers Only" error="Enter Numbers Only" sqref="Y38:Y40 Q38:Q39 AJ38:AJ39 AE38:AF38 AN39 AD38:AD40 AC38:AC39 AK38:AL40 R38:S40 M38:M40 AG38:AI40 AF40"/>
    <dataValidation type="custom" allowBlank="1" showInputMessage="1" showErrorMessage="1" error="Only the less than symbol &quot;&lt;&quot; may be entered in this column." sqref="AK4:AK33 AI4:AI33">
      <formula1>AG4:AG12318="&lt;"</formula1>
    </dataValidation>
    <dataValidation type="decimal" allowBlank="1" showInputMessage="1" showErrorMessage="1" error="Enter Numbers Only" sqref="W2:X2">
      <formula1>0</formula1>
      <formula2>99999999</formula2>
    </dataValidation>
    <dataValidation type="custom" allowBlank="1" showInputMessage="1" showErrorMessage="1" error="Only the less than symbol &quot;&lt;&quot; may be entered in this column." sqref="AG4:AG33">
      <formula1>AF4:AF12318="&lt;"</formula1>
    </dataValidation>
  </dataValidations>
  <printOptions horizontalCentered="1" verticalCentered="1"/>
  <pageMargins left="0" right="0" top="0.65" bottom="0.25" header="0.3" footer="0.3"/>
  <pageSetup fitToWidth="0" fitToHeight="1" horizontalDpi="600" verticalDpi="600" orientation="landscape" paperSize="5" scale="49" r:id="rId1"/>
  <headerFooter>
    <oddHeader>&amp;LREPORT OF  MONTHLY OPERATION OF WASTEWATER TREATMENT
&amp;CTENNESSEE DEPARTMENT OF ENVIRONMENT AND CONSERVATION 
DIVISION OF WATER RESOURCES
&amp;RRev: 14 Apr 19</oddHeader>
    <oddFooter>&amp;LRev: 14 Apr 19&amp;R&amp;P of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Year xmlns="9b588563-8fc8-4f7f-9540-f80a2ffb1241">2020</Year>
    <City xmlns="9b588563-8fc8-4f7f-9540-f80a2ffb1241">TEMPLATE</City>
    <PermitNo_x002e_ xmlns="9b588563-8fc8-4f7f-9540-f80a2ffb1241">TEMPLATE</PermitNo_x002e_>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A1308996BDA2245A985AC8EB4DAA8FE" ma:contentTypeVersion="5" ma:contentTypeDescription="Create a new document." ma:contentTypeScope="" ma:versionID="926a0c328059064744bfd9f4868c6fcc">
  <xsd:schema xmlns:xsd="http://www.w3.org/2001/XMLSchema" xmlns:xs="http://www.w3.org/2001/XMLSchema" xmlns:p="http://schemas.microsoft.com/office/2006/metadata/properties" xmlns:ns2="9b588563-8fc8-4f7f-9540-f80a2ffb1241" targetNamespace="http://schemas.microsoft.com/office/2006/metadata/properties" ma:root="true" ma:fieldsID="3c90556393d7919b752a325dbb847c2b" ns2:_="">
    <xsd:import namespace="9b588563-8fc8-4f7f-9540-f80a2ffb1241"/>
    <xsd:element name="properties">
      <xsd:complexType>
        <xsd:sequence>
          <xsd:element name="documentManagement">
            <xsd:complexType>
              <xsd:all>
                <xsd:element ref="ns2:PermitNo_x002e_"/>
                <xsd:element ref="ns2:Year"/>
                <xsd:element ref="ns2:City"/>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588563-8fc8-4f7f-9540-f80a2ffb1241" elementFormDefault="qualified">
    <xsd:import namespace="http://schemas.microsoft.com/office/2006/documentManagement/types"/>
    <xsd:import namespace="http://schemas.microsoft.com/office/infopath/2007/PartnerControls"/>
    <xsd:element name="PermitNo_x002e_" ma:index="8" ma:displayName="Permit No." ma:format="Dropdown" ma:internalName="PermitNo_x002e_">
      <xsd:simpleType>
        <xsd:restriction base="dms:Text">
          <xsd:maxLength value="10"/>
        </xsd:restriction>
      </xsd:simpleType>
    </xsd:element>
    <xsd:element name="Year" ma:index="9" ma:displayName="Year" ma:format="Dropdown" ma:internalName="Year">
      <xsd:simpleType>
        <xsd:union memberTypes="dms:Text">
          <xsd:simpleType>
            <xsd:restriction base="dms:Choice">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union>
      </xsd:simpleType>
    </xsd:element>
    <xsd:element name="City" ma:index="10" ma:displayName="City" ma:format="Dropdown" ma:internalName="City">
      <xsd:simpleType>
        <xsd:restriction base="dms:Text">
          <xsd:maxLength value="100"/>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C00DCA-501A-49F4-957C-98D15058BA4A}">
  <ds:schemaRefs>
    <ds:schemaRef ds:uri="http://purl.org/dc/elements/1.1/"/>
    <ds:schemaRef ds:uri="http://schemas.microsoft.com/office/2006/metadata/properties"/>
    <ds:schemaRef ds:uri="9b588563-8fc8-4f7f-9540-f80a2ffb124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971DE56-87B5-4608-A6FB-11E4FB9F20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588563-8fc8-4f7f-9540-f80a2ffb1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471764-D3E6-4398-AE32-74691559DA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dc:creator>
  <cp:keywords/>
  <dc:description/>
  <cp:lastModifiedBy>Huntsville WWTP</cp:lastModifiedBy>
  <cp:lastPrinted>2024-03-06T19:00:49Z</cp:lastPrinted>
  <dcterms:created xsi:type="dcterms:W3CDTF">2016-01-13T14:23:32Z</dcterms:created>
  <dcterms:modified xsi:type="dcterms:W3CDTF">2024-05-07T18:02:40Z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0x010100DA1308996BDA2245A985AC8EB4DAA8FE</vt:lpwstr>
  </property>
</Properties>
</file>