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9870" activeTab="0"/>
  </bookViews>
  <sheets>
    <sheet name="protection crit" sheetId="1" r:id="rId1"/>
    <sheet name="ResidentialCommercial" sheetId="2" r:id="rId2"/>
    <sheet name="Rationale" sheetId="3" r:id="rId3"/>
  </sheets>
  <definedNames>
    <definedName name="_xlnm.Print_Area" localSheetId="0">'protection crit'!$A$1:$V$92</definedName>
    <definedName name="_xlnm.Print_Area">'protection crit'!$A$2:$S$92</definedName>
  </definedNames>
  <calcPr fullCalcOnLoad="1" iterate="1" iterateCount="1" iterateDelta="0.001"/>
</workbook>
</file>

<file path=xl/sharedStrings.xml><?xml version="1.0" encoding="utf-8"?>
<sst xmlns="http://schemas.openxmlformats.org/spreadsheetml/2006/main" count="268" uniqueCount="137">
  <si>
    <t>Plant Protection Limits</t>
  </si>
  <si>
    <t>Activated Sl.</t>
  </si>
  <si>
    <t>Biosolids</t>
  </si>
  <si>
    <t>503</t>
  </si>
  <si>
    <t>Parameter</t>
  </si>
  <si>
    <t>Con.  ug/L</t>
  </si>
  <si>
    <t>% removal</t>
  </si>
  <si>
    <t>Plant Protection ug/L</t>
  </si>
  <si>
    <t>Inhibition Con. ug/L</t>
  </si>
  <si>
    <t>Criteria ug/L</t>
  </si>
  <si>
    <t>Ceil. cont</t>
  </si>
  <si>
    <t>% solids</t>
  </si>
  <si>
    <t>MGD Sludge</t>
  </si>
  <si>
    <t>MGD Cap</t>
  </si>
  <si>
    <t>C</t>
  </si>
  <si>
    <t>D</t>
  </si>
  <si>
    <t>E</t>
  </si>
  <si>
    <t>I</t>
  </si>
  <si>
    <t>K</t>
  </si>
  <si>
    <t>L</t>
  </si>
  <si>
    <t>M</t>
  </si>
  <si>
    <t>N</t>
  </si>
  <si>
    <t>O</t>
  </si>
  <si>
    <t>C/(1-(D/100))</t>
  </si>
  <si>
    <t>CBOD May-Oct</t>
  </si>
  <si>
    <t>CBOD N-April</t>
  </si>
  <si>
    <t>TSS</t>
  </si>
  <si>
    <t>Ammonia M-Oct</t>
  </si>
  <si>
    <t>Ammonia N-April</t>
  </si>
  <si>
    <t>Arsenic</t>
  </si>
  <si>
    <t>Copper</t>
  </si>
  <si>
    <t>Chromium</t>
  </si>
  <si>
    <t>Nickel</t>
  </si>
  <si>
    <t>Cadmium</t>
  </si>
  <si>
    <t>Lead</t>
  </si>
  <si>
    <t>Mercury</t>
  </si>
  <si>
    <t xml:space="preserve">                        </t>
  </si>
  <si>
    <t>Zinc</t>
  </si>
  <si>
    <t>Molybdenum</t>
  </si>
  <si>
    <t>Selenium</t>
  </si>
  <si>
    <t>Silver, daily max.</t>
  </si>
  <si>
    <t>Cyanide</t>
  </si>
  <si>
    <t>Toluene</t>
  </si>
  <si>
    <t>Benzene</t>
  </si>
  <si>
    <t>1,1,1-Trichloroethane</t>
  </si>
  <si>
    <t>Ethybenzene</t>
  </si>
  <si>
    <t>Carbon Tetrachloride</t>
  </si>
  <si>
    <t>Chloroform</t>
  </si>
  <si>
    <t>Tetrachloroethylene</t>
  </si>
  <si>
    <t>Trichlorethylene</t>
  </si>
  <si>
    <t>1,2 Transdichloroethylene</t>
  </si>
  <si>
    <t>Methylene chloride</t>
  </si>
  <si>
    <t>Phenol</t>
  </si>
  <si>
    <t>Naphthalene</t>
  </si>
  <si>
    <t>Bis(2-ethyl hexyl) phathalate</t>
  </si>
  <si>
    <t>Butyl benzyl phathalate</t>
  </si>
  <si>
    <t>Di-n-butyl phathalate</t>
  </si>
  <si>
    <t>Diethyl phathalate</t>
  </si>
  <si>
    <t>Total Phathalate</t>
  </si>
  <si>
    <t>B</t>
  </si>
  <si>
    <t>J</t>
  </si>
  <si>
    <t>Pollutant Loading</t>
  </si>
  <si>
    <t>Plant Protection Criteria ug/L</t>
  </si>
  <si>
    <t>Residential Loading</t>
  </si>
  <si>
    <t>Available  Loading</t>
  </si>
  <si>
    <t xml:space="preserve">B= lowest value of column </t>
  </si>
  <si>
    <t>mg/l</t>
  </si>
  <si>
    <t>Flow</t>
  </si>
  <si>
    <t>Load in lbs</t>
  </si>
  <si>
    <t>I*J*8.34</t>
  </si>
  <si>
    <t>Silver</t>
  </si>
  <si>
    <t>BOD May-Oct</t>
  </si>
  <si>
    <t>BOD Nov-April</t>
  </si>
  <si>
    <t>Portland WWTP</t>
  </si>
  <si>
    <t>8.34*L*M*N/(D/100)/(8.34*1.9)*1000</t>
  </si>
  <si>
    <t xml:space="preserve">                  'E,I,K</t>
  </si>
  <si>
    <t>B/1000*8.34*1.9</t>
  </si>
  <si>
    <t>Daily Max</t>
  </si>
  <si>
    <t>Initial</t>
  </si>
  <si>
    <t>Pass through, 11.26.19</t>
  </si>
  <si>
    <t>Chromium III</t>
  </si>
  <si>
    <t>Chromium VI</t>
  </si>
  <si>
    <t>Source</t>
  </si>
  <si>
    <t>Process</t>
  </si>
  <si>
    <t>TN Guidance</t>
  </si>
  <si>
    <t>Activated Sludge</t>
  </si>
  <si>
    <t>EPA</t>
  </si>
  <si>
    <t>50% Nitrification</t>
  </si>
  <si>
    <t>Nitrification</t>
  </si>
  <si>
    <t>Residential/Commercial Monitoring</t>
  </si>
  <si>
    <t>Saul 1</t>
  </si>
  <si>
    <t>Saul 2</t>
  </si>
  <si>
    <t>6.10.21</t>
  </si>
  <si>
    <t>T nitrogen</t>
  </si>
  <si>
    <t>TKN</t>
  </si>
  <si>
    <t>T Phos</t>
  </si>
  <si>
    <t>BOD</t>
  </si>
  <si>
    <t>Chloride</t>
  </si>
  <si>
    <t>BOLD values detected</t>
  </si>
  <si>
    <t>Wynwood1</t>
  </si>
  <si>
    <t>Wynwood2</t>
  </si>
  <si>
    <t>Pass Through Limits from TDEC  on 11.26. 2019</t>
  </si>
  <si>
    <t>Inhibition data from either the TN or EPA Guidance and the biomass to protect is noted</t>
  </si>
  <si>
    <t>Loading lbs/day @ 1.9 MG Flow</t>
  </si>
  <si>
    <t>MAHL is located in Column D, lower half of the sheet, and is scaled to full capacity</t>
  </si>
  <si>
    <t>Residential Commercial flow is scaled to full capacity using the actual percent of R/C flow at the time of calculation</t>
  </si>
  <si>
    <t>MAHL</t>
  </si>
  <si>
    <t>MAIL</t>
  </si>
  <si>
    <t>Plant Status:  Permitted capacity 1.9 MGD, average flow = 1.8 MGD, nitrification required, local limits equal allocation across 0.4 MGD of SIU flow</t>
  </si>
  <si>
    <t>* Actual percent removal, book value added</t>
  </si>
  <si>
    <t>Copper* (84)</t>
  </si>
  <si>
    <t>Nickel* (34)</t>
  </si>
  <si>
    <t>Mercury* (76)</t>
  </si>
  <si>
    <t>Zinc* (81)</t>
  </si>
  <si>
    <t>Silver, Daily Maximum</t>
  </si>
  <si>
    <t>8.17.21</t>
  </si>
  <si>
    <t>SAUL 1</t>
  </si>
  <si>
    <t>WynnWood 2</t>
  </si>
  <si>
    <t>29 TN city summary of detected values</t>
  </si>
  <si>
    <t>Values To Use</t>
  </si>
  <si>
    <t>"@ .114MGD</t>
  </si>
  <si>
    <t>Reseve Percent "Zero"</t>
  </si>
  <si>
    <t>Local Limit Monthly Average</t>
  </si>
  <si>
    <t>S</t>
  </si>
  <si>
    <t>P</t>
  </si>
  <si>
    <t>D-L= lbs</t>
  </si>
  <si>
    <t>P/8.34*.114</t>
  </si>
  <si>
    <t>Percent Removal reviewed and used actual data from the past three years or book values from the TN Guidance</t>
  </si>
  <si>
    <t>Biosolids data are from 2021 removal tonnage</t>
  </si>
  <si>
    <t>Plant Protection Criteria are chosen from the lowest values in columns E, J, or L and then entered on the lower half of the spreadsheet in Column B</t>
  </si>
  <si>
    <t xml:space="preserve">Residential Commercial Background testing is summarized on a separate sheet of this workbook. This testing has proved to be a major struggle to get the Lab to test for the correct parameters.   Four tests in June were incomplete because the lab was requested to do the "old" list.  Test in August this same error occurred even though the Coordinator e-mailed the lab the exact list, and by the time the error was detected it was too late to retest.  Instead of using EPA 1980 values an averate of 29 Tennessee cities detected values are used.  These have been accepted in the past by Laurel and Jennifer.  </t>
  </si>
  <si>
    <t>There is no reserve.  The plant is at full capacity. No new industrial load can be accepted, but an upgrade and expansion is in beginning.</t>
  </si>
  <si>
    <t>Local limits are based on 114,000 gpd of industrial flow, no more can be accepted.</t>
  </si>
  <si>
    <t>Daily Maxuum values are set at 1.5 times monthly average.</t>
  </si>
  <si>
    <t>There are two negative values in the Local Limit list.  We assume a BDL limit, should be used in SIU permits.  Better residential/commercial tests should correct this.</t>
  </si>
  <si>
    <t>9.3.2021</t>
  </si>
  <si>
    <t>POTW Capacity = 1.9 MGD, Current Flow = 1.8 MGD, Nitrification required,  Local Limits allocated for equal distribution of remaining 0.114 MGD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</si>
</sst>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_)"/>
    <numFmt numFmtId="166" formatCode="0.000000000"/>
  </numFmts>
  <fonts count="43">
    <font>
      <sz val="12"/>
      <name val="Arial"/>
      <family val="0"/>
    </font>
    <font>
      <sz val="10"/>
      <name val="Arial"/>
      <family val="0"/>
    </font>
    <font>
      <sz val="12"/>
      <color indexed="8"/>
      <name val="Arial"/>
      <family val="0"/>
    </font>
    <font>
      <b/>
      <sz val="12"/>
      <name val="Arial"/>
      <family val="2"/>
    </font>
    <font>
      <b/>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family val="2"/>
    </font>
    <font>
      <b/>
      <sz val="12"/>
      <color rgb="FF000000"/>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6">
    <xf numFmtId="0" fontId="0" fillId="0" borderId="0" xfId="0" applyAlignment="1">
      <alignment/>
    </xf>
    <xf numFmtId="0" fontId="2" fillId="0" borderId="0" xfId="0" applyFont="1" applyAlignment="1" applyProtection="1">
      <alignment/>
      <protection/>
    </xf>
    <xf numFmtId="164" fontId="2" fillId="0" borderId="0" xfId="0" applyNumberFormat="1" applyFont="1" applyAlignment="1" applyProtection="1">
      <alignment/>
      <protection/>
    </xf>
    <xf numFmtId="0" fontId="2" fillId="0" borderId="0" xfId="0" applyFont="1" applyAlignment="1" applyProtection="1">
      <alignment horizontal="center"/>
      <protection/>
    </xf>
    <xf numFmtId="165" fontId="2" fillId="0" borderId="0" xfId="0" applyNumberFormat="1" applyFont="1" applyAlignment="1" applyProtection="1">
      <alignment/>
      <protection/>
    </xf>
    <xf numFmtId="165" fontId="2" fillId="0" borderId="0" xfId="0" applyNumberFormat="1" applyFont="1" applyAlignment="1" applyProtection="1">
      <alignment horizontal="center"/>
      <protection/>
    </xf>
    <xf numFmtId="0" fontId="2" fillId="0" borderId="0" xfId="0" applyFont="1" applyAlignment="1" applyProtection="1">
      <alignment horizontal="right"/>
      <protection/>
    </xf>
    <xf numFmtId="37" fontId="2" fillId="0" borderId="0" xfId="0" applyNumberFormat="1" applyFont="1" applyAlignment="1" applyProtection="1">
      <alignment/>
      <protection/>
    </xf>
    <xf numFmtId="0" fontId="2" fillId="0" borderId="0" xfId="0" applyFont="1" applyAlignment="1">
      <alignment/>
    </xf>
    <xf numFmtId="0" fontId="2" fillId="0" borderId="0" xfId="0" applyFont="1" applyAlignment="1" applyProtection="1" quotePrefix="1">
      <alignment/>
      <protection/>
    </xf>
    <xf numFmtId="0" fontId="2" fillId="2" borderId="0" xfId="0" applyFont="1" applyFill="1" applyAlignment="1" applyProtection="1">
      <alignment/>
      <protection/>
    </xf>
    <xf numFmtId="165" fontId="2" fillId="2" borderId="0" xfId="0" applyNumberFormat="1" applyFont="1" applyFill="1" applyAlignment="1" applyProtection="1">
      <alignment/>
      <protection/>
    </xf>
    <xf numFmtId="0" fontId="2" fillId="33" borderId="0" xfId="0" applyFont="1" applyFill="1" applyAlignment="1" applyProtection="1">
      <alignment/>
      <protection/>
    </xf>
    <xf numFmtId="165" fontId="2" fillId="33" borderId="0" xfId="0" applyNumberFormat="1" applyFont="1" applyFill="1" applyAlignment="1" applyProtection="1">
      <alignment/>
      <protection/>
    </xf>
    <xf numFmtId="0" fontId="0" fillId="33" borderId="0" xfId="0" applyFill="1" applyAlignment="1">
      <alignment/>
    </xf>
    <xf numFmtId="0" fontId="40" fillId="0" borderId="0" xfId="0" applyFont="1" applyAlignment="1" applyProtection="1">
      <alignment/>
      <protection/>
    </xf>
    <xf numFmtId="0" fontId="2" fillId="13" borderId="0" xfId="0" applyFont="1" applyFill="1" applyAlignment="1" applyProtection="1">
      <alignment/>
      <protection/>
    </xf>
    <xf numFmtId="0" fontId="2" fillId="13" borderId="0" xfId="0" applyFont="1" applyFill="1" applyAlignment="1" applyProtection="1">
      <alignment horizontal="center"/>
      <protection/>
    </xf>
    <xf numFmtId="0" fontId="2" fillId="0" borderId="0" xfId="0" applyFont="1" applyAlignment="1" applyProtection="1">
      <alignment/>
      <protection/>
    </xf>
    <xf numFmtId="0" fontId="0" fillId="0" borderId="0" xfId="0" applyFont="1" applyAlignment="1">
      <alignment/>
    </xf>
    <xf numFmtId="0" fontId="3" fillId="0" borderId="0" xfId="0" applyFont="1" applyAlignment="1">
      <alignment/>
    </xf>
    <xf numFmtId="0" fontId="4" fillId="0" borderId="0" xfId="0" applyFont="1" applyAlignment="1" applyProtection="1">
      <alignment/>
      <protection/>
    </xf>
    <xf numFmtId="0" fontId="41" fillId="0" borderId="0" xfId="0" applyFont="1" applyAlignment="1" applyProtection="1">
      <alignment/>
      <protection/>
    </xf>
    <xf numFmtId="0" fontId="42" fillId="0" borderId="0" xfId="0" applyFont="1" applyAlignment="1" applyProtection="1">
      <alignment/>
      <protection/>
    </xf>
    <xf numFmtId="0" fontId="2" fillId="0" borderId="0" xfId="0" applyFont="1" applyAlignment="1" applyProtection="1">
      <alignment/>
      <protection/>
    </xf>
    <xf numFmtId="0" fontId="2" fillId="34" borderId="0" xfId="0" applyFont="1" applyFill="1" applyAlignment="1" applyProtection="1">
      <alignment/>
      <protection/>
    </xf>
    <xf numFmtId="0" fontId="2" fillId="0" borderId="0" xfId="0" applyFont="1" applyFill="1" applyAlignment="1" applyProtection="1">
      <alignment/>
      <protection/>
    </xf>
    <xf numFmtId="165" fontId="2" fillId="34" borderId="0" xfId="0" applyNumberFormat="1" applyFont="1" applyFill="1" applyAlignment="1" applyProtection="1">
      <alignment/>
      <protection/>
    </xf>
    <xf numFmtId="166" fontId="2" fillId="0" borderId="0" xfId="0" applyNumberFormat="1" applyFont="1" applyAlignment="1" applyProtection="1">
      <alignment/>
      <protection/>
    </xf>
    <xf numFmtId="0" fontId="0" fillId="0" borderId="0" xfId="0" applyFont="1" applyAlignment="1" applyProtection="1">
      <alignment/>
      <protection/>
    </xf>
    <xf numFmtId="166" fontId="0" fillId="0" borderId="0" xfId="0" applyNumberFormat="1" applyFont="1" applyAlignment="1" applyProtection="1">
      <alignment/>
      <protection/>
    </xf>
    <xf numFmtId="0" fontId="2" fillId="0" borderId="0" xfId="0" applyFont="1" applyAlignment="1" applyProtection="1">
      <alignment horizontal="center"/>
      <protection/>
    </xf>
    <xf numFmtId="0" fontId="2" fillId="13" borderId="0" xfId="0" applyFont="1" applyFill="1" applyAlignment="1" applyProtection="1">
      <alignment/>
      <protection/>
    </xf>
    <xf numFmtId="0" fontId="0" fillId="13" borderId="0" xfId="0" applyFill="1" applyAlignment="1">
      <alignment/>
    </xf>
    <xf numFmtId="0" fontId="0" fillId="13" borderId="0" xfId="0" applyFont="1" applyFill="1" applyAlignment="1">
      <alignment/>
    </xf>
    <xf numFmtId="164" fontId="2" fillId="0" borderId="0" xfId="0" applyNumberFormat="1" applyFont="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X92"/>
  <sheetViews>
    <sheetView tabSelected="1" defaultGridColor="0" zoomScale="80" zoomScaleNormal="80" zoomScalePageLayoutView="0" colorId="22" workbookViewId="0" topLeftCell="A1">
      <selection activeCell="Q38" sqref="Q38"/>
    </sheetView>
  </sheetViews>
  <sheetFormatPr defaultColWidth="9.77734375" defaultRowHeight="15"/>
  <cols>
    <col min="1" max="1" width="22.77734375" style="0" customWidth="1"/>
    <col min="2" max="2" width="11.77734375" style="0" customWidth="1"/>
    <col min="3" max="3" width="10.77734375" style="0" customWidth="1"/>
    <col min="4" max="4" width="9.77734375" style="0" customWidth="1"/>
    <col min="5" max="5" width="11.77734375" style="0" customWidth="1"/>
    <col min="6" max="7" width="10.77734375" style="0" customWidth="1"/>
    <col min="8" max="9" width="9.77734375" style="0" customWidth="1"/>
    <col min="10" max="10" width="16.99609375" style="0" customWidth="1"/>
    <col min="11" max="15" width="9.77734375" style="0" customWidth="1"/>
    <col min="16" max="16" width="11.88671875" style="0" customWidth="1"/>
    <col min="17" max="19" width="9.77734375" style="0" customWidth="1"/>
    <col min="20" max="20" width="4.77734375" style="0" customWidth="1"/>
    <col min="21" max="21" width="23.99609375" style="0" customWidth="1"/>
  </cols>
  <sheetData>
    <row r="1" ht="15">
      <c r="A1" t="s">
        <v>73</v>
      </c>
    </row>
    <row r="2" spans="1:21" ht="15">
      <c r="A2" s="1" t="s">
        <v>78</v>
      </c>
      <c r="B2" s="35" t="s">
        <v>135</v>
      </c>
      <c r="C2" s="1"/>
      <c r="D2" s="1"/>
      <c r="E2" s="1" t="s">
        <v>136</v>
      </c>
      <c r="F2" s="1"/>
      <c r="G2" s="1"/>
      <c r="H2" s="1"/>
      <c r="I2" s="1"/>
      <c r="J2" s="1"/>
      <c r="K2" s="1"/>
      <c r="L2" s="1"/>
      <c r="M2" s="1"/>
      <c r="N2" s="1"/>
      <c r="O2" s="1"/>
      <c r="P2" s="1"/>
      <c r="Q2" s="1"/>
      <c r="R2" s="1"/>
      <c r="S2" s="1"/>
      <c r="T2" s="1"/>
      <c r="U2" s="1"/>
    </row>
    <row r="3" spans="1:21" ht="15">
      <c r="A3" s="1"/>
      <c r="B3" s="2"/>
      <c r="C3" s="1"/>
      <c r="D3" s="1"/>
      <c r="E3" s="1"/>
      <c r="F3" s="1"/>
      <c r="G3" s="1"/>
      <c r="H3" s="1"/>
      <c r="I3" s="1"/>
      <c r="J3" s="1"/>
      <c r="K3" s="1"/>
      <c r="L3" s="1"/>
      <c r="M3" s="1"/>
      <c r="N3" s="1"/>
      <c r="O3" s="1"/>
      <c r="P3" s="1"/>
      <c r="Q3" s="1"/>
      <c r="R3" s="1"/>
      <c r="S3" s="1"/>
      <c r="T3" s="1"/>
      <c r="U3" s="1"/>
    </row>
    <row r="4" spans="1:21" ht="15">
      <c r="A4" s="1"/>
      <c r="B4" s="2"/>
      <c r="C4" s="1"/>
      <c r="D4" s="1"/>
      <c r="E4" s="1"/>
      <c r="F4" s="1"/>
      <c r="G4" s="1"/>
      <c r="H4" s="1"/>
      <c r="I4" s="1"/>
      <c r="J4" s="1"/>
      <c r="K4" s="1"/>
      <c r="L4" s="1"/>
      <c r="M4" s="1"/>
      <c r="N4" s="1"/>
      <c r="O4" s="1"/>
      <c r="P4" s="1"/>
      <c r="Q4" s="1"/>
      <c r="R4" s="1"/>
      <c r="S4" s="1"/>
      <c r="T4" s="1"/>
      <c r="U4" s="1"/>
    </row>
    <row r="5" spans="1:21" ht="15">
      <c r="A5" s="1" t="s">
        <v>0</v>
      </c>
      <c r="B5" s="1"/>
      <c r="C5" s="1"/>
      <c r="D5" s="1"/>
      <c r="E5" s="1"/>
      <c r="F5" s="1"/>
      <c r="G5" s="1"/>
      <c r="H5" s="1"/>
      <c r="I5" s="1"/>
      <c r="J5" s="1"/>
      <c r="K5" s="1"/>
      <c r="L5" s="1"/>
      <c r="M5" s="1"/>
      <c r="N5" s="1"/>
      <c r="O5" s="1"/>
      <c r="P5" s="1"/>
      <c r="Q5" s="1"/>
      <c r="R5" s="1"/>
      <c r="S5" s="1"/>
      <c r="T5" s="1"/>
      <c r="U5" s="1"/>
    </row>
    <row r="6" spans="1:21" ht="15">
      <c r="A6" s="1"/>
      <c r="B6" s="1"/>
      <c r="C6" s="10" t="s">
        <v>79</v>
      </c>
      <c r="D6" s="10" t="s">
        <v>1</v>
      </c>
      <c r="E6" s="10"/>
      <c r="F6" s="1"/>
      <c r="G6" s="12"/>
      <c r="H6" s="12"/>
      <c r="I6" s="12" t="s">
        <v>8</v>
      </c>
      <c r="J6" s="12"/>
      <c r="K6" s="1"/>
      <c r="L6" s="16" t="s">
        <v>2</v>
      </c>
      <c r="M6" s="17" t="s">
        <v>3</v>
      </c>
      <c r="N6" s="16"/>
      <c r="O6" s="16"/>
      <c r="P6" s="16"/>
      <c r="Q6" s="1"/>
      <c r="R6" s="1"/>
      <c r="S6" s="1"/>
      <c r="T6" s="1"/>
      <c r="U6" s="1"/>
    </row>
    <row r="7" spans="1:21" ht="15">
      <c r="A7" s="1" t="s">
        <v>4</v>
      </c>
      <c r="B7" s="1"/>
      <c r="C7" s="10" t="s">
        <v>5</v>
      </c>
      <c r="D7" s="10" t="s">
        <v>6</v>
      </c>
      <c r="E7" s="11" t="s">
        <v>7</v>
      </c>
      <c r="F7" s="4"/>
      <c r="G7" s="13" t="s">
        <v>82</v>
      </c>
      <c r="H7" s="12" t="s">
        <v>83</v>
      </c>
      <c r="I7" s="14"/>
      <c r="J7" s="14"/>
      <c r="K7" s="1"/>
      <c r="L7" s="16" t="s">
        <v>9</v>
      </c>
      <c r="M7" s="16" t="s">
        <v>10</v>
      </c>
      <c r="N7" s="16" t="s">
        <v>11</v>
      </c>
      <c r="O7" s="16" t="s">
        <v>12</v>
      </c>
      <c r="P7" s="16" t="s">
        <v>13</v>
      </c>
      <c r="Q7" s="1"/>
      <c r="R7" s="1"/>
      <c r="S7" s="1"/>
      <c r="T7" s="1"/>
      <c r="U7" s="1"/>
    </row>
    <row r="8" spans="1:21" ht="15">
      <c r="A8" s="1"/>
      <c r="B8" s="1"/>
      <c r="C8" s="3" t="s">
        <v>14</v>
      </c>
      <c r="D8" s="3" t="s">
        <v>15</v>
      </c>
      <c r="E8" s="5" t="s">
        <v>16</v>
      </c>
      <c r="F8" s="5"/>
      <c r="G8" s="5"/>
      <c r="H8" s="1"/>
      <c r="I8" s="1"/>
      <c r="J8" s="3" t="s">
        <v>17</v>
      </c>
      <c r="K8" s="1"/>
      <c r="L8" s="3" t="s">
        <v>18</v>
      </c>
      <c r="M8" s="3" t="s">
        <v>19</v>
      </c>
      <c r="N8" s="3" t="s">
        <v>20</v>
      </c>
      <c r="O8" s="3" t="s">
        <v>21</v>
      </c>
      <c r="P8" s="3" t="s">
        <v>22</v>
      </c>
      <c r="Q8" s="1"/>
      <c r="R8" s="1"/>
      <c r="S8" s="1"/>
      <c r="T8" s="1"/>
      <c r="U8" s="1"/>
    </row>
    <row r="9" spans="1:21" ht="15">
      <c r="A9" s="1"/>
      <c r="B9" s="1"/>
      <c r="C9" s="1"/>
      <c r="D9" s="1"/>
      <c r="E9" s="4" t="s">
        <v>23</v>
      </c>
      <c r="F9" s="4"/>
      <c r="G9" s="4"/>
      <c r="H9" s="1"/>
      <c r="I9" s="1"/>
      <c r="J9" s="1"/>
      <c r="K9" s="1"/>
      <c r="L9" s="3" t="s">
        <v>74</v>
      </c>
      <c r="M9" s="1"/>
      <c r="N9" s="1"/>
      <c r="O9" s="1"/>
      <c r="P9" s="1"/>
      <c r="Q9" s="1"/>
      <c r="R9" s="1"/>
      <c r="S9" s="1"/>
      <c r="T9" s="1"/>
      <c r="U9" s="1"/>
    </row>
    <row r="10" spans="1:21" ht="15">
      <c r="A10" s="1" t="s">
        <v>24</v>
      </c>
      <c r="B10" s="1"/>
      <c r="C10" s="1">
        <v>10500</v>
      </c>
      <c r="D10" s="1">
        <v>97</v>
      </c>
      <c r="E10" s="4">
        <f>C10/(1-(D10/100))</f>
        <v>349999.9999999997</v>
      </c>
      <c r="F10" s="4"/>
      <c r="G10" s="4"/>
      <c r="H10" s="1"/>
      <c r="I10" s="1"/>
      <c r="J10" s="1"/>
      <c r="K10" s="1"/>
      <c r="L10" s="6"/>
      <c r="M10" s="1"/>
      <c r="N10" s="1"/>
      <c r="O10" s="1"/>
      <c r="P10" s="1"/>
      <c r="Q10" s="1"/>
      <c r="R10" s="1"/>
      <c r="S10" s="1"/>
      <c r="T10" s="1"/>
      <c r="U10" s="1"/>
    </row>
    <row r="11" spans="1:21" ht="15">
      <c r="A11" s="1" t="s">
        <v>25</v>
      </c>
      <c r="B11" s="1"/>
      <c r="C11" s="1">
        <v>15700</v>
      </c>
      <c r="D11" s="1">
        <v>97</v>
      </c>
      <c r="E11" s="4">
        <f>C11/(1-(D11/100))</f>
        <v>523333.33333333285</v>
      </c>
      <c r="F11" s="4"/>
      <c r="G11" s="4"/>
      <c r="H11" s="1"/>
      <c r="I11" s="1"/>
      <c r="J11" s="1"/>
      <c r="K11" s="1"/>
      <c r="L11" s="1"/>
      <c r="M11" s="1"/>
      <c r="N11" s="1"/>
      <c r="O11" s="1"/>
      <c r="P11" s="1"/>
      <c r="Q11" s="1"/>
      <c r="R11" s="1"/>
      <c r="S11" s="1"/>
      <c r="T11" s="1"/>
      <c r="U11" s="1"/>
    </row>
    <row r="12" spans="1:21" ht="15">
      <c r="A12" s="1" t="s">
        <v>26</v>
      </c>
      <c r="B12" s="1"/>
      <c r="C12" s="1">
        <v>30000</v>
      </c>
      <c r="D12" s="1">
        <v>98</v>
      </c>
      <c r="E12" s="4">
        <f>C12/(1-(D12/100))</f>
        <v>1499999.9999999986</v>
      </c>
      <c r="F12" s="4"/>
      <c r="G12" s="4"/>
      <c r="H12" s="1"/>
      <c r="I12" s="1"/>
      <c r="J12" s="1"/>
      <c r="K12" s="1"/>
      <c r="L12" s="1"/>
      <c r="M12" s="1"/>
      <c r="N12" s="1"/>
      <c r="O12" s="1"/>
      <c r="P12" s="1"/>
      <c r="Q12" s="1"/>
      <c r="R12" s="1"/>
      <c r="S12" s="1"/>
      <c r="T12" s="1"/>
      <c r="U12" s="1"/>
    </row>
    <row r="13" spans="1:21" ht="15">
      <c r="A13" s="1" t="s">
        <v>27</v>
      </c>
      <c r="B13" s="1"/>
      <c r="C13" s="1">
        <v>1100</v>
      </c>
      <c r="D13" s="1">
        <v>98</v>
      </c>
      <c r="E13" s="4">
        <f>C13/(1-(D13/100))</f>
        <v>54999.99999999995</v>
      </c>
      <c r="F13" s="4"/>
      <c r="G13" s="4"/>
      <c r="H13" s="1"/>
      <c r="I13" s="1"/>
      <c r="J13" s="1">
        <v>480000</v>
      </c>
      <c r="K13" s="1"/>
      <c r="L13" s="1"/>
      <c r="M13" s="1"/>
      <c r="N13" s="1"/>
      <c r="O13" s="1"/>
      <c r="P13" s="1"/>
      <c r="Q13" s="1"/>
      <c r="R13" s="1"/>
      <c r="S13" s="1"/>
      <c r="T13" s="1"/>
      <c r="U13" s="1"/>
    </row>
    <row r="14" spans="1:21" ht="15">
      <c r="A14" s="1" t="s">
        <v>28</v>
      </c>
      <c r="B14" s="1"/>
      <c r="C14" s="1">
        <v>2200</v>
      </c>
      <c r="D14" s="1">
        <v>98</v>
      </c>
      <c r="E14" s="4">
        <f>C14/(1-(D14/100))</f>
        <v>109999.9999999999</v>
      </c>
      <c r="F14" s="4"/>
      <c r="G14" s="4"/>
      <c r="H14" s="1"/>
      <c r="I14" s="1"/>
      <c r="J14" s="1">
        <v>480000</v>
      </c>
      <c r="K14" s="1"/>
      <c r="L14" s="1"/>
      <c r="M14" s="1"/>
      <c r="N14" s="1"/>
      <c r="O14" s="1"/>
      <c r="P14" s="1"/>
      <c r="Q14" s="1"/>
      <c r="R14" s="1"/>
      <c r="S14" s="1"/>
      <c r="T14" s="1"/>
      <c r="U14" s="1"/>
    </row>
    <row r="15" spans="1:21" ht="15">
      <c r="A15" s="1"/>
      <c r="B15" s="1"/>
      <c r="C15" s="1"/>
      <c r="D15" s="1"/>
      <c r="E15" s="4"/>
      <c r="F15" s="4"/>
      <c r="G15" s="4"/>
      <c r="H15" s="1"/>
      <c r="I15" s="1"/>
      <c r="J15" s="1"/>
      <c r="K15" s="1"/>
      <c r="L15" s="1"/>
      <c r="M15" s="1"/>
      <c r="N15" s="1"/>
      <c r="O15" s="1"/>
      <c r="P15" s="1"/>
      <c r="Q15" s="1"/>
      <c r="R15" s="1"/>
      <c r="S15" s="1"/>
      <c r="T15" s="1"/>
      <c r="U15" s="1"/>
    </row>
    <row r="16" spans="1:21" ht="15">
      <c r="A16" s="1" t="s">
        <v>29</v>
      </c>
      <c r="B16" s="1"/>
      <c r="C16" s="1"/>
      <c r="D16" s="1">
        <v>45</v>
      </c>
      <c r="E16" s="4"/>
      <c r="F16" s="4"/>
      <c r="G16" s="4" t="s">
        <v>84</v>
      </c>
      <c r="H16" s="1" t="s">
        <v>85</v>
      </c>
      <c r="I16" s="1"/>
      <c r="J16" s="26">
        <v>100</v>
      </c>
      <c r="K16" s="1"/>
      <c r="L16" s="25">
        <f>8.34*M16*N16*O16/(D16/100)/(8.34*1.9)*1000</f>
        <v>18.421052631578952</v>
      </c>
      <c r="M16" s="1">
        <v>75</v>
      </c>
      <c r="N16" s="1">
        <v>0.012</v>
      </c>
      <c r="O16" s="1">
        <v>0.0175</v>
      </c>
      <c r="P16" s="1">
        <v>1.8</v>
      </c>
      <c r="Q16" s="1"/>
      <c r="R16" s="1"/>
      <c r="S16" s="1"/>
      <c r="T16" s="1"/>
      <c r="U16" s="1"/>
    </row>
    <row r="17" spans="1:21" ht="15">
      <c r="A17" s="1" t="s">
        <v>110</v>
      </c>
      <c r="B17" s="1"/>
      <c r="C17" s="1">
        <v>30.17</v>
      </c>
      <c r="D17" s="15">
        <v>88</v>
      </c>
      <c r="E17" s="27">
        <f>C17/(1-(D17/100))</f>
        <v>251.41666666666669</v>
      </c>
      <c r="F17" s="4"/>
      <c r="G17" s="4" t="s">
        <v>86</v>
      </c>
      <c r="H17" s="1" t="s">
        <v>87</v>
      </c>
      <c r="I17" s="1"/>
      <c r="J17" s="1">
        <v>265</v>
      </c>
      <c r="K17" s="1"/>
      <c r="L17" s="1">
        <f>8.34*M17*N17*O17/(D17/100)/(8.34*1.9)*1000</f>
        <v>540.0717703349283</v>
      </c>
      <c r="M17" s="1">
        <v>4300</v>
      </c>
      <c r="N17" s="1">
        <v>0.012</v>
      </c>
      <c r="O17" s="1">
        <v>0.0175</v>
      </c>
      <c r="P17" s="1">
        <v>1.8</v>
      </c>
      <c r="Q17" s="1"/>
      <c r="R17" s="1"/>
      <c r="S17" s="1"/>
      <c r="T17" s="1"/>
      <c r="U17" s="1"/>
    </row>
    <row r="18" spans="1:21" ht="15">
      <c r="A18" s="1" t="s">
        <v>80</v>
      </c>
      <c r="B18" s="1"/>
      <c r="C18" s="1"/>
      <c r="D18" s="15"/>
      <c r="E18" s="4"/>
      <c r="F18" s="4"/>
      <c r="G18" s="4" t="s">
        <v>86</v>
      </c>
      <c r="H18" s="1" t="s">
        <v>88</v>
      </c>
      <c r="I18" s="1"/>
      <c r="J18" s="25">
        <v>250</v>
      </c>
      <c r="K18" s="1"/>
      <c r="L18" s="1"/>
      <c r="M18" s="1"/>
      <c r="N18" s="1"/>
      <c r="O18" s="1"/>
      <c r="P18" s="1"/>
      <c r="Q18" s="1"/>
      <c r="R18" s="1"/>
      <c r="S18" s="1"/>
      <c r="T18" s="1"/>
      <c r="U18" s="1"/>
    </row>
    <row r="19" spans="1:21" ht="15">
      <c r="A19" s="1" t="s">
        <v>81</v>
      </c>
      <c r="B19" s="1"/>
      <c r="C19" s="1">
        <v>10.08</v>
      </c>
      <c r="D19" s="15">
        <v>84</v>
      </c>
      <c r="E19" s="4"/>
      <c r="F19" s="4"/>
      <c r="G19" s="4" t="s">
        <v>86</v>
      </c>
      <c r="H19" s="1" t="s">
        <v>88</v>
      </c>
      <c r="I19" s="1"/>
      <c r="J19" s="25">
        <v>250</v>
      </c>
      <c r="K19" s="1"/>
      <c r="L19" s="1"/>
      <c r="M19" s="1"/>
      <c r="N19" s="1"/>
      <c r="O19" s="1"/>
      <c r="P19" s="1"/>
      <c r="Q19" s="1"/>
      <c r="R19" s="1"/>
      <c r="S19" s="1"/>
      <c r="T19" s="1"/>
      <c r="U19" s="1"/>
    </row>
    <row r="20" spans="1:21" ht="15">
      <c r="A20" s="1" t="s">
        <v>31</v>
      </c>
      <c r="B20" s="1"/>
      <c r="C20" s="1"/>
      <c r="D20" s="15">
        <v>84</v>
      </c>
      <c r="E20" s="4">
        <f aca="true" t="shared" si="0" ref="E20:E25">C20/(1-(D20/100))</f>
        <v>0</v>
      </c>
      <c r="F20" s="4"/>
      <c r="G20" s="4" t="s">
        <v>86</v>
      </c>
      <c r="H20" s="1" t="s">
        <v>88</v>
      </c>
      <c r="I20" s="1"/>
      <c r="J20" s="25">
        <v>250</v>
      </c>
      <c r="K20" s="1"/>
      <c r="L20" s="1"/>
      <c r="M20" s="1"/>
      <c r="N20" s="1"/>
      <c r="O20" s="1"/>
      <c r="P20" s="1"/>
      <c r="Q20" s="1"/>
      <c r="R20" s="1"/>
      <c r="S20" s="1"/>
      <c r="T20" s="1"/>
      <c r="U20" s="1"/>
    </row>
    <row r="21" spans="1:21" ht="15">
      <c r="A21" s="1" t="s">
        <v>111</v>
      </c>
      <c r="B21" s="1"/>
      <c r="C21" s="1">
        <v>143.02</v>
      </c>
      <c r="D21" s="15">
        <v>43</v>
      </c>
      <c r="E21" s="4">
        <f t="shared" si="0"/>
        <v>250.91228070175438</v>
      </c>
      <c r="F21" s="4"/>
      <c r="G21" s="4" t="s">
        <v>86</v>
      </c>
      <c r="H21" s="1" t="s">
        <v>88</v>
      </c>
      <c r="I21" s="1"/>
      <c r="J21" s="1">
        <v>250</v>
      </c>
      <c r="K21" s="1"/>
      <c r="L21" s="25">
        <f aca="true" t="shared" si="1" ref="L21:L27">8.34*M21*N21*O21/(D21/100)/(8.34*1.9)*1000</f>
        <v>107.95593635250918</v>
      </c>
      <c r="M21" s="1">
        <v>420</v>
      </c>
      <c r="N21" s="1">
        <v>0.012</v>
      </c>
      <c r="O21" s="1">
        <v>0.0175</v>
      </c>
      <c r="P21" s="1">
        <v>1.8</v>
      </c>
      <c r="Q21" s="1"/>
      <c r="R21" s="1"/>
      <c r="S21" s="1"/>
      <c r="T21" s="1"/>
      <c r="U21" s="1"/>
    </row>
    <row r="22" spans="1:21" ht="15">
      <c r="A22" s="1" t="s">
        <v>33</v>
      </c>
      <c r="B22" s="1"/>
      <c r="C22" s="1">
        <v>1.11</v>
      </c>
      <c r="D22" s="1">
        <v>85</v>
      </c>
      <c r="E22" s="27">
        <f t="shared" si="0"/>
        <v>7.3999999999999995</v>
      </c>
      <c r="F22" s="4"/>
      <c r="G22" s="4" t="s">
        <v>84</v>
      </c>
      <c r="H22" s="1" t="s">
        <v>88</v>
      </c>
      <c r="I22" s="1"/>
      <c r="J22" s="1">
        <v>1000</v>
      </c>
      <c r="K22" s="1"/>
      <c r="L22" s="1">
        <f t="shared" si="1"/>
        <v>11.052631578947373</v>
      </c>
      <c r="M22" s="1">
        <v>85</v>
      </c>
      <c r="N22" s="1">
        <v>0.012</v>
      </c>
      <c r="O22" s="1">
        <v>0.0175</v>
      </c>
      <c r="P22" s="1">
        <v>1.8</v>
      </c>
      <c r="Q22" s="1"/>
      <c r="R22" s="1"/>
      <c r="S22" s="1"/>
      <c r="T22" s="1"/>
      <c r="U22" s="1"/>
    </row>
    <row r="23" spans="1:21" ht="15">
      <c r="A23" s="1" t="s">
        <v>34</v>
      </c>
      <c r="B23" s="1"/>
      <c r="C23" s="1">
        <v>17.5</v>
      </c>
      <c r="D23" s="15">
        <v>82</v>
      </c>
      <c r="E23" s="27">
        <f t="shared" si="0"/>
        <v>97.2222222222222</v>
      </c>
      <c r="F23" s="4"/>
      <c r="G23" s="4" t="s">
        <v>84</v>
      </c>
      <c r="H23" s="1" t="s">
        <v>85</v>
      </c>
      <c r="I23" s="1"/>
      <c r="J23" s="1">
        <v>100</v>
      </c>
      <c r="K23" s="1"/>
      <c r="L23" s="1">
        <f t="shared" si="1"/>
        <v>113.22207958921697</v>
      </c>
      <c r="M23" s="1">
        <v>840</v>
      </c>
      <c r="N23" s="1">
        <v>0.012</v>
      </c>
      <c r="O23" s="1">
        <v>0.0175</v>
      </c>
      <c r="P23" s="1">
        <v>1.8</v>
      </c>
      <c r="Q23" s="1"/>
      <c r="R23" s="1"/>
      <c r="S23" s="1"/>
      <c r="T23" s="1"/>
      <c r="U23" s="1"/>
    </row>
    <row r="24" spans="1:21" ht="15">
      <c r="A24" s="1" t="s">
        <v>112</v>
      </c>
      <c r="B24" s="1" t="s">
        <v>36</v>
      </c>
      <c r="C24" s="1">
        <v>0.05</v>
      </c>
      <c r="D24" s="1">
        <v>96</v>
      </c>
      <c r="E24" s="27">
        <f t="shared" si="0"/>
        <v>1.249999999999999</v>
      </c>
      <c r="F24" s="4"/>
      <c r="G24" s="4" t="s">
        <v>84</v>
      </c>
      <c r="H24" s="1" t="s">
        <v>85</v>
      </c>
      <c r="I24" s="1"/>
      <c r="J24" s="1">
        <v>100</v>
      </c>
      <c r="K24" s="1"/>
      <c r="L24" s="1">
        <f t="shared" si="1"/>
        <v>6.562500000000002</v>
      </c>
      <c r="M24" s="1">
        <v>57</v>
      </c>
      <c r="N24" s="1">
        <v>0.012</v>
      </c>
      <c r="O24" s="1">
        <v>0.0175</v>
      </c>
      <c r="P24" s="1">
        <v>1.8</v>
      </c>
      <c r="Q24" s="1"/>
      <c r="R24" s="1"/>
      <c r="S24" s="1"/>
      <c r="T24" s="1"/>
      <c r="U24" s="1"/>
    </row>
    <row r="25" spans="1:21" ht="15">
      <c r="A25" s="1" t="s">
        <v>113</v>
      </c>
      <c r="B25" s="1"/>
      <c r="C25" s="1">
        <v>200</v>
      </c>
      <c r="D25" s="15">
        <v>58</v>
      </c>
      <c r="E25" s="4">
        <f t="shared" si="0"/>
        <v>476.19047619047615</v>
      </c>
      <c r="F25" s="4"/>
      <c r="G25" s="4" t="s">
        <v>86</v>
      </c>
      <c r="H25" s="1" t="s">
        <v>87</v>
      </c>
      <c r="I25" s="1"/>
      <c r="J25" s="25">
        <v>290</v>
      </c>
      <c r="K25" s="1"/>
      <c r="L25" s="1">
        <f t="shared" si="1"/>
        <v>1429.2196007259531</v>
      </c>
      <c r="M25" s="1">
        <v>7500</v>
      </c>
      <c r="N25" s="1">
        <v>0.012</v>
      </c>
      <c r="O25" s="1">
        <v>0.0175</v>
      </c>
      <c r="P25" s="1">
        <v>1.8</v>
      </c>
      <c r="Q25" s="1"/>
      <c r="R25" s="1"/>
      <c r="S25" s="1"/>
      <c r="T25" s="1"/>
      <c r="U25" s="1"/>
    </row>
    <row r="26" spans="1:21" ht="15">
      <c r="A26" s="1" t="s">
        <v>38</v>
      </c>
      <c r="B26" s="1"/>
      <c r="C26" s="1"/>
      <c r="D26" s="1">
        <v>41</v>
      </c>
      <c r="E26" s="4"/>
      <c r="F26" s="4"/>
      <c r="G26" s="4"/>
      <c r="H26" s="1"/>
      <c r="I26" s="1"/>
      <c r="J26" s="1"/>
      <c r="K26" s="1"/>
      <c r="L26" s="25">
        <f t="shared" si="1"/>
        <v>20.21822849807446</v>
      </c>
      <c r="M26" s="1">
        <v>75</v>
      </c>
      <c r="N26" s="1">
        <v>0.012</v>
      </c>
      <c r="O26" s="1">
        <v>0.0175</v>
      </c>
      <c r="P26" s="1">
        <v>1.8</v>
      </c>
      <c r="Q26" s="1"/>
      <c r="R26" s="1"/>
      <c r="S26" s="1"/>
      <c r="T26" s="1"/>
      <c r="U26" s="1"/>
    </row>
    <row r="27" spans="1:21" ht="15">
      <c r="A27" s="1" t="s">
        <v>39</v>
      </c>
      <c r="B27" s="1"/>
      <c r="C27" s="1"/>
      <c r="D27" s="1">
        <v>73</v>
      </c>
      <c r="E27" s="4"/>
      <c r="F27" s="4"/>
      <c r="G27" s="4"/>
      <c r="H27" s="1"/>
      <c r="I27" s="1"/>
      <c r="J27" s="1"/>
      <c r="K27" s="1"/>
      <c r="L27" s="25">
        <f t="shared" si="1"/>
        <v>15.140591204037497</v>
      </c>
      <c r="M27" s="1">
        <v>100</v>
      </c>
      <c r="N27" s="1">
        <v>0.012</v>
      </c>
      <c r="O27" s="1">
        <v>0.0175</v>
      </c>
      <c r="P27" s="1">
        <v>1.8</v>
      </c>
      <c r="Q27" s="1"/>
      <c r="R27" s="1"/>
      <c r="S27" s="1"/>
      <c r="T27" s="1"/>
      <c r="U27" s="1"/>
    </row>
    <row r="28" spans="1:21" ht="15">
      <c r="A28" s="1" t="s">
        <v>40</v>
      </c>
      <c r="B28" s="1"/>
      <c r="C28" s="1">
        <v>5</v>
      </c>
      <c r="D28" s="15">
        <v>83</v>
      </c>
      <c r="E28" s="27">
        <f aca="true" t="shared" si="2" ref="E28:E41">C28/(1-(D28/100))</f>
        <v>29.411764705882344</v>
      </c>
      <c r="F28" s="4"/>
      <c r="G28" s="4" t="s">
        <v>84</v>
      </c>
      <c r="H28" s="1" t="s">
        <v>85</v>
      </c>
      <c r="I28" s="1"/>
      <c r="J28" s="1">
        <v>250</v>
      </c>
      <c r="K28" s="1"/>
      <c r="L28" s="1"/>
      <c r="M28" s="1"/>
      <c r="N28" s="1"/>
      <c r="O28" s="1"/>
      <c r="P28" s="1"/>
      <c r="Q28" s="1"/>
      <c r="R28" s="1"/>
      <c r="S28" s="1"/>
      <c r="T28" s="1"/>
      <c r="U28" s="1"/>
    </row>
    <row r="29" spans="1:21" ht="15">
      <c r="A29" s="1" t="s">
        <v>41</v>
      </c>
      <c r="B29" s="1"/>
      <c r="C29" s="1">
        <v>4.77</v>
      </c>
      <c r="D29" s="1">
        <v>62</v>
      </c>
      <c r="E29" s="27">
        <f t="shared" si="2"/>
        <v>12.552631578947366</v>
      </c>
      <c r="F29" s="4"/>
      <c r="G29" s="4" t="s">
        <v>84</v>
      </c>
      <c r="H29" s="1" t="s">
        <v>85</v>
      </c>
      <c r="I29" s="1"/>
      <c r="J29" s="1">
        <v>100</v>
      </c>
      <c r="K29" s="1"/>
      <c r="L29" s="1"/>
      <c r="M29" s="1"/>
      <c r="N29" s="1"/>
      <c r="O29" s="1"/>
      <c r="P29" s="1"/>
      <c r="Q29" s="1"/>
      <c r="R29" s="1"/>
      <c r="S29" s="1"/>
      <c r="T29" s="1"/>
      <c r="U29" s="1"/>
    </row>
    <row r="30" spans="1:21" ht="15">
      <c r="A30" s="1" t="s">
        <v>42</v>
      </c>
      <c r="B30" s="1"/>
      <c r="C30" s="1">
        <v>15</v>
      </c>
      <c r="D30" s="1">
        <v>93</v>
      </c>
      <c r="E30" s="27">
        <f t="shared" si="2"/>
        <v>214.28571428571445</v>
      </c>
      <c r="F30" s="4"/>
      <c r="G30" s="4" t="s">
        <v>84</v>
      </c>
      <c r="H30" s="1" t="s">
        <v>85</v>
      </c>
      <c r="I30" s="1"/>
      <c r="J30" s="1">
        <v>200000</v>
      </c>
      <c r="K30" s="1"/>
      <c r="L30" s="1"/>
      <c r="M30" s="1"/>
      <c r="N30" s="1"/>
      <c r="O30" s="1"/>
      <c r="P30" s="1"/>
      <c r="Q30" s="1"/>
      <c r="R30" s="1"/>
      <c r="S30" s="1"/>
      <c r="T30" s="1"/>
      <c r="U30" s="1"/>
    </row>
    <row r="31" spans="1:21" ht="15">
      <c r="A31" s="1" t="s">
        <v>43</v>
      </c>
      <c r="B31" s="1"/>
      <c r="C31" s="1">
        <v>3</v>
      </c>
      <c r="D31" s="1">
        <v>77</v>
      </c>
      <c r="E31" s="27">
        <f t="shared" si="2"/>
        <v>13.043478260869566</v>
      </c>
      <c r="F31" s="4"/>
      <c r="G31" s="4" t="s">
        <v>84</v>
      </c>
      <c r="H31" s="1" t="s">
        <v>85</v>
      </c>
      <c r="I31" s="1"/>
      <c r="J31" s="1">
        <v>100000</v>
      </c>
      <c r="K31" s="1"/>
      <c r="L31" s="1"/>
      <c r="M31" s="1"/>
      <c r="N31" s="1"/>
      <c r="O31" s="1"/>
      <c r="P31" s="1"/>
      <c r="Q31" s="1"/>
      <c r="R31" s="1"/>
      <c r="S31" s="1"/>
      <c r="T31" s="1"/>
      <c r="U31" s="1"/>
    </row>
    <row r="32" spans="1:21" ht="15">
      <c r="A32" s="1" t="s">
        <v>44</v>
      </c>
      <c r="B32" s="1"/>
      <c r="C32" s="1">
        <v>30</v>
      </c>
      <c r="D32" s="1">
        <v>88</v>
      </c>
      <c r="E32" s="27">
        <f t="shared" si="2"/>
        <v>250</v>
      </c>
      <c r="F32" s="4"/>
      <c r="G32" s="4"/>
      <c r="H32" s="1"/>
      <c r="I32" s="1"/>
      <c r="J32" s="1"/>
      <c r="K32" s="1"/>
      <c r="L32" s="1"/>
      <c r="M32" s="1"/>
      <c r="N32" s="1"/>
      <c r="O32" s="1"/>
      <c r="P32" s="1"/>
      <c r="Q32" s="1"/>
      <c r="R32" s="1"/>
      <c r="S32" s="1"/>
      <c r="T32" s="1"/>
      <c r="U32" s="1"/>
    </row>
    <row r="33" spans="1:21" ht="15">
      <c r="A33" s="1" t="s">
        <v>45</v>
      </c>
      <c r="B33" s="1"/>
      <c r="C33" s="1">
        <v>4</v>
      </c>
      <c r="D33" s="1">
        <v>90</v>
      </c>
      <c r="E33" s="27">
        <f t="shared" si="2"/>
        <v>40.00000000000001</v>
      </c>
      <c r="F33" s="4"/>
      <c r="G33" s="4" t="s">
        <v>84</v>
      </c>
      <c r="H33" s="1" t="s">
        <v>85</v>
      </c>
      <c r="I33" s="1"/>
      <c r="J33" s="1">
        <v>200000</v>
      </c>
      <c r="K33" s="1"/>
      <c r="L33" s="1"/>
      <c r="M33" s="1"/>
      <c r="N33" s="1"/>
      <c r="O33" s="1"/>
      <c r="P33" s="1"/>
      <c r="Q33" s="1"/>
      <c r="R33" s="1"/>
      <c r="S33" s="1"/>
      <c r="T33" s="1"/>
      <c r="U33" s="1"/>
    </row>
    <row r="34" spans="1:21" ht="15">
      <c r="A34" s="1" t="s">
        <v>46</v>
      </c>
      <c r="B34" s="1"/>
      <c r="C34" s="1">
        <v>15</v>
      </c>
      <c r="D34" s="1">
        <v>99</v>
      </c>
      <c r="E34" s="27">
        <f t="shared" si="2"/>
        <v>1499.9999999999986</v>
      </c>
      <c r="F34" s="4"/>
      <c r="G34" s="4"/>
      <c r="H34" s="1"/>
      <c r="I34" s="1"/>
      <c r="J34" s="1"/>
      <c r="K34" s="1"/>
      <c r="L34" s="1"/>
      <c r="M34" s="1"/>
      <c r="N34" s="1"/>
      <c r="O34" s="1"/>
      <c r="P34" s="1"/>
      <c r="Q34" s="1"/>
      <c r="R34" s="1"/>
      <c r="S34" s="1"/>
      <c r="T34" s="1"/>
      <c r="U34" s="1"/>
    </row>
    <row r="35" spans="1:21" ht="15">
      <c r="A35" s="1" t="s">
        <v>47</v>
      </c>
      <c r="B35" s="1"/>
      <c r="C35" s="1">
        <v>85</v>
      </c>
      <c r="D35" s="1">
        <v>62</v>
      </c>
      <c r="E35" s="27">
        <f t="shared" si="2"/>
        <v>223.68421052631578</v>
      </c>
      <c r="F35" s="4"/>
      <c r="G35" s="4" t="s">
        <v>86</v>
      </c>
      <c r="H35" s="1" t="s">
        <v>88</v>
      </c>
      <c r="I35" s="1"/>
      <c r="J35" s="1">
        <v>10000</v>
      </c>
      <c r="K35" s="1"/>
      <c r="L35" s="1"/>
      <c r="M35" s="1"/>
      <c r="N35" s="1"/>
      <c r="O35" s="1"/>
      <c r="P35" s="1"/>
      <c r="Q35" s="1"/>
      <c r="R35" s="1"/>
      <c r="S35" s="1"/>
      <c r="T35" s="1"/>
      <c r="U35" s="1"/>
    </row>
    <row r="36" spans="1:21" ht="15">
      <c r="A36" s="1" t="s">
        <v>48</v>
      </c>
      <c r="B36" s="1"/>
      <c r="C36" s="1">
        <v>25</v>
      </c>
      <c r="D36" s="1">
        <v>82</v>
      </c>
      <c r="E36" s="27">
        <f t="shared" si="2"/>
        <v>138.88888888888886</v>
      </c>
      <c r="F36" s="4"/>
      <c r="G36" s="4"/>
      <c r="H36" s="1"/>
      <c r="I36" s="1"/>
      <c r="J36" s="1"/>
      <c r="K36" s="1"/>
      <c r="L36" s="1"/>
      <c r="M36" s="1"/>
      <c r="N36" s="1"/>
      <c r="O36" s="1"/>
      <c r="P36" s="1"/>
      <c r="Q36" s="1"/>
      <c r="R36" s="1"/>
      <c r="S36" s="1"/>
      <c r="T36" s="1"/>
      <c r="U36" s="1"/>
    </row>
    <row r="37" spans="1:21" ht="15">
      <c r="A37" s="1" t="s">
        <v>49</v>
      </c>
      <c r="B37" s="1"/>
      <c r="C37" s="1">
        <v>10</v>
      </c>
      <c r="D37" s="1">
        <v>90</v>
      </c>
      <c r="E37" s="27">
        <f t="shared" si="2"/>
        <v>100.00000000000003</v>
      </c>
      <c r="F37" s="4"/>
      <c r="G37" s="4"/>
      <c r="H37" s="1"/>
      <c r="I37" s="1"/>
      <c r="J37" s="1"/>
      <c r="K37" s="1"/>
      <c r="L37" s="1"/>
      <c r="M37" s="1"/>
      <c r="N37" s="1"/>
      <c r="O37" s="1"/>
      <c r="P37" s="1"/>
      <c r="Q37" s="1"/>
      <c r="R37" s="1"/>
      <c r="S37" s="1"/>
      <c r="T37" s="1"/>
      <c r="U37" s="1"/>
    </row>
    <row r="38" spans="1:21" ht="15">
      <c r="A38" s="1" t="s">
        <v>50</v>
      </c>
      <c r="B38" s="1"/>
      <c r="C38" s="1">
        <v>1.5</v>
      </c>
      <c r="D38" s="1">
        <v>80</v>
      </c>
      <c r="E38" s="27">
        <f t="shared" si="2"/>
        <v>7.500000000000002</v>
      </c>
      <c r="F38" s="4"/>
      <c r="G38" s="4"/>
      <c r="H38" s="1"/>
      <c r="I38" s="1"/>
      <c r="J38" s="1"/>
      <c r="K38" s="1"/>
      <c r="L38" s="1"/>
      <c r="M38" s="1"/>
      <c r="N38" s="1"/>
      <c r="O38" s="1"/>
      <c r="P38" s="1"/>
      <c r="Q38" s="1"/>
      <c r="R38" s="1"/>
      <c r="S38" s="1"/>
      <c r="T38" s="1"/>
      <c r="U38" s="1"/>
    </row>
    <row r="39" spans="1:21" ht="15">
      <c r="A39" s="1" t="s">
        <v>51</v>
      </c>
      <c r="B39" s="1"/>
      <c r="C39" s="1">
        <v>50</v>
      </c>
      <c r="D39" s="1">
        <v>48</v>
      </c>
      <c r="E39" s="27">
        <f t="shared" si="2"/>
        <v>96.15384615384615</v>
      </c>
      <c r="F39" s="4"/>
      <c r="G39" s="4"/>
      <c r="H39" s="1"/>
      <c r="I39" s="1"/>
      <c r="J39" s="1"/>
      <c r="K39" s="1"/>
      <c r="L39" s="1"/>
      <c r="M39" s="1"/>
      <c r="N39" s="1"/>
      <c r="O39" s="1"/>
      <c r="P39" s="1"/>
      <c r="Q39" s="1"/>
      <c r="R39" s="1"/>
      <c r="S39" s="1"/>
      <c r="T39" s="1"/>
      <c r="U39" s="1"/>
    </row>
    <row r="40" spans="1:21" ht="15">
      <c r="A40" s="1" t="s">
        <v>52</v>
      </c>
      <c r="B40" s="1"/>
      <c r="C40" s="1">
        <v>50</v>
      </c>
      <c r="D40" s="1">
        <v>83</v>
      </c>
      <c r="E40" s="27">
        <f t="shared" si="2"/>
        <v>294.1176470588235</v>
      </c>
      <c r="F40" s="4"/>
      <c r="G40" s="4" t="s">
        <v>86</v>
      </c>
      <c r="H40" s="1" t="s">
        <v>88</v>
      </c>
      <c r="I40" s="1"/>
      <c r="J40" s="1">
        <v>4000</v>
      </c>
      <c r="K40" s="1"/>
      <c r="L40" s="1"/>
      <c r="M40" s="1"/>
      <c r="N40" s="1"/>
      <c r="O40" s="1"/>
      <c r="P40" s="1"/>
      <c r="Q40" s="1"/>
      <c r="R40" s="1"/>
      <c r="S40" s="1"/>
      <c r="T40" s="1"/>
      <c r="U40" s="1"/>
    </row>
    <row r="41" spans="1:21" ht="15">
      <c r="A41" s="1" t="s">
        <v>53</v>
      </c>
      <c r="B41" s="1"/>
      <c r="C41" s="1">
        <v>1</v>
      </c>
      <c r="D41" s="1">
        <v>92</v>
      </c>
      <c r="E41" s="27">
        <f t="shared" si="2"/>
        <v>12.500000000000007</v>
      </c>
      <c r="F41" s="4"/>
      <c r="G41" s="4" t="s">
        <v>86</v>
      </c>
      <c r="H41" s="1" t="s">
        <v>85</v>
      </c>
      <c r="I41" s="1"/>
      <c r="J41" s="1">
        <v>500000</v>
      </c>
      <c r="K41" s="1"/>
      <c r="L41" s="1"/>
      <c r="M41" s="1"/>
      <c r="N41" s="1"/>
      <c r="O41" s="1"/>
      <c r="P41" s="1"/>
      <c r="Q41" s="1"/>
      <c r="R41" s="1"/>
      <c r="S41" s="1"/>
      <c r="T41" s="1"/>
      <c r="U41" s="1"/>
    </row>
    <row r="42" spans="1:21" ht="15">
      <c r="A42" s="1" t="s">
        <v>54</v>
      </c>
      <c r="B42" s="1"/>
      <c r="C42" s="1"/>
      <c r="D42" s="1">
        <v>62</v>
      </c>
      <c r="E42" s="27">
        <f>C44/(1-D42/100)</f>
        <v>0</v>
      </c>
      <c r="F42" s="4"/>
      <c r="G42" s="4"/>
      <c r="H42" s="1"/>
      <c r="I42" s="1"/>
      <c r="J42" s="1"/>
      <c r="K42" s="1"/>
      <c r="L42" s="1"/>
      <c r="M42" s="1"/>
      <c r="N42" s="1"/>
      <c r="O42" s="1"/>
      <c r="P42" s="1"/>
      <c r="Q42" s="1"/>
      <c r="R42" s="1"/>
      <c r="S42" s="1"/>
      <c r="T42" s="1"/>
      <c r="U42" s="1"/>
    </row>
    <row r="43" spans="1:21" ht="15">
      <c r="A43" s="1" t="s">
        <v>55</v>
      </c>
      <c r="B43" s="1"/>
      <c r="C43" s="1"/>
      <c r="D43" s="1">
        <v>94</v>
      </c>
      <c r="E43" s="27">
        <f>C44/(1-D43/100)</f>
        <v>0</v>
      </c>
      <c r="F43" s="4"/>
      <c r="G43" s="4"/>
      <c r="H43" s="1"/>
      <c r="I43" s="1"/>
      <c r="J43" s="1"/>
      <c r="K43" s="1"/>
      <c r="L43" s="1"/>
      <c r="M43" s="1"/>
      <c r="N43" s="1"/>
      <c r="O43" s="1"/>
      <c r="P43" s="1"/>
      <c r="Q43" s="1"/>
      <c r="R43" s="1"/>
      <c r="S43" s="1"/>
      <c r="T43" s="1"/>
      <c r="U43" s="1"/>
    </row>
    <row r="44" spans="1:21" ht="15">
      <c r="A44" s="1" t="s">
        <v>56</v>
      </c>
      <c r="B44" s="1"/>
      <c r="C44" s="1"/>
      <c r="D44" s="1">
        <v>68</v>
      </c>
      <c r="E44" s="27">
        <f>C44/(1-D44/100)</f>
        <v>0</v>
      </c>
      <c r="F44" s="4"/>
      <c r="G44" s="4"/>
      <c r="H44" s="1"/>
      <c r="I44" s="1"/>
      <c r="J44" s="1"/>
      <c r="K44" s="1"/>
      <c r="L44" s="1"/>
      <c r="M44" s="1"/>
      <c r="N44" s="1"/>
      <c r="O44" s="1"/>
      <c r="P44" s="1"/>
      <c r="Q44" s="1"/>
      <c r="R44" s="1"/>
      <c r="S44" s="1"/>
      <c r="T44" s="1"/>
      <c r="U44" s="1"/>
    </row>
    <row r="45" spans="1:21" ht="15">
      <c r="A45" s="1" t="s">
        <v>57</v>
      </c>
      <c r="B45" s="1"/>
      <c r="C45" s="1"/>
      <c r="D45" s="1">
        <v>91</v>
      </c>
      <c r="E45" s="27">
        <f>C44/(1-D45/100)</f>
        <v>0</v>
      </c>
      <c r="F45" s="4"/>
      <c r="G45" s="4"/>
      <c r="H45" s="1"/>
      <c r="I45" s="1"/>
      <c r="J45" s="1"/>
      <c r="K45" s="1"/>
      <c r="L45" s="1"/>
      <c r="M45" s="1"/>
      <c r="N45" s="1"/>
      <c r="O45" s="1"/>
      <c r="P45" s="1"/>
      <c r="Q45" s="1"/>
      <c r="R45" s="1"/>
      <c r="S45" s="1"/>
      <c r="T45" s="1"/>
      <c r="U45" s="1"/>
    </row>
    <row r="46" spans="1:21" ht="15">
      <c r="A46" s="1" t="s">
        <v>58</v>
      </c>
      <c r="B46" s="1"/>
      <c r="C46" s="1">
        <v>64.5</v>
      </c>
      <c r="D46" s="1">
        <v>62</v>
      </c>
      <c r="E46" s="27">
        <f>C46/(1-(D46/100))</f>
        <v>169.73684210526315</v>
      </c>
      <c r="F46" s="1"/>
      <c r="G46" s="4"/>
      <c r="H46" s="1"/>
      <c r="I46" s="1"/>
      <c r="J46" s="1"/>
      <c r="K46" s="1"/>
      <c r="L46" s="1"/>
      <c r="M46" s="1"/>
      <c r="N46" s="1"/>
      <c r="O46" s="1"/>
      <c r="P46" s="1"/>
      <c r="Q46" s="1"/>
      <c r="R46" s="1"/>
      <c r="S46" s="1"/>
      <c r="T46" s="1"/>
      <c r="U46" s="1"/>
    </row>
    <row r="47" ht="15">
      <c r="A47" s="1" t="s">
        <v>109</v>
      </c>
    </row>
    <row r="49" spans="1:21" ht="15">
      <c r="A49" s="1"/>
      <c r="B49" s="3" t="s">
        <v>59</v>
      </c>
      <c r="C49" s="1"/>
      <c r="D49" s="3" t="s">
        <v>15</v>
      </c>
      <c r="E49" s="1"/>
      <c r="F49" s="1"/>
      <c r="G49" s="1"/>
      <c r="H49" s="1"/>
      <c r="I49" s="1"/>
      <c r="J49" s="31" t="s">
        <v>60</v>
      </c>
      <c r="K49" s="31" t="s">
        <v>18</v>
      </c>
      <c r="L49" s="31" t="s">
        <v>19</v>
      </c>
      <c r="M49" s="1"/>
      <c r="N49" s="31" t="s">
        <v>21</v>
      </c>
      <c r="O49" s="1"/>
      <c r="P49" s="31" t="s">
        <v>124</v>
      </c>
      <c r="Q49" s="1"/>
      <c r="R49" s="1"/>
      <c r="S49" s="31" t="s">
        <v>123</v>
      </c>
      <c r="T49" s="1"/>
      <c r="U49" s="1"/>
    </row>
    <row r="51" spans="1:21" ht="15">
      <c r="A51" s="1" t="s">
        <v>61</v>
      </c>
      <c r="B51" s="1"/>
      <c r="C51" s="1"/>
      <c r="D51" s="23" t="s">
        <v>106</v>
      </c>
      <c r="E51" s="1"/>
      <c r="F51" s="1"/>
      <c r="G51" s="1"/>
      <c r="H51" s="1"/>
      <c r="I51" s="1"/>
      <c r="J51" s="1"/>
      <c r="K51" s="1"/>
      <c r="L51" s="1"/>
      <c r="M51" s="1"/>
      <c r="N51" s="1"/>
      <c r="O51" s="1"/>
      <c r="P51" s="23" t="s">
        <v>107</v>
      </c>
      <c r="Q51" s="1"/>
      <c r="R51" s="1"/>
      <c r="S51" s="1"/>
      <c r="T51" s="1"/>
      <c r="U51" s="1"/>
    </row>
    <row r="52" spans="1:22" ht="15">
      <c r="A52" s="1"/>
      <c r="B52" s="1"/>
      <c r="C52" s="1"/>
      <c r="D52" s="1"/>
      <c r="E52" s="1"/>
      <c r="F52" s="1"/>
      <c r="G52" s="1"/>
      <c r="H52" s="1"/>
      <c r="I52" s="1"/>
      <c r="J52" s="1"/>
      <c r="K52" s="1"/>
      <c r="L52" s="1"/>
      <c r="M52" s="1"/>
      <c r="N52" s="1"/>
      <c r="O52" s="1"/>
      <c r="P52" s="24" t="s">
        <v>121</v>
      </c>
      <c r="Q52" s="1"/>
      <c r="R52" s="1"/>
      <c r="S52" s="32" t="s">
        <v>122</v>
      </c>
      <c r="T52" s="16"/>
      <c r="U52" s="16"/>
      <c r="V52" s="33"/>
    </row>
    <row r="53" spans="1:24" ht="15">
      <c r="A53" s="1" t="s">
        <v>4</v>
      </c>
      <c r="B53" s="1" t="s">
        <v>62</v>
      </c>
      <c r="C53" s="1"/>
      <c r="D53" s="1" t="s">
        <v>103</v>
      </c>
      <c r="E53" s="1"/>
      <c r="F53" s="1"/>
      <c r="G53" s="1"/>
      <c r="H53" s="1"/>
      <c r="I53" s="1"/>
      <c r="J53" s="1" t="s">
        <v>63</v>
      </c>
      <c r="K53" s="1"/>
      <c r="L53" s="1"/>
      <c r="M53" s="1"/>
      <c r="N53" s="1" t="s">
        <v>64</v>
      </c>
      <c r="O53" s="1"/>
      <c r="P53" s="1"/>
      <c r="Q53" s="1"/>
      <c r="R53" s="1"/>
      <c r="S53" s="32" t="s">
        <v>120</v>
      </c>
      <c r="T53" s="16"/>
      <c r="U53" s="16"/>
      <c r="V53" s="33"/>
      <c r="X53" s="1"/>
    </row>
    <row r="54" spans="1:22" ht="15">
      <c r="A54" s="1"/>
      <c r="B54" s="1" t="s">
        <v>65</v>
      </c>
      <c r="C54" s="1"/>
      <c r="D54" s="1" t="s">
        <v>76</v>
      </c>
      <c r="E54" s="1"/>
      <c r="F54" s="1"/>
      <c r="G54" s="1"/>
      <c r="H54" s="1"/>
      <c r="I54" s="1"/>
      <c r="J54" s="1" t="s">
        <v>66</v>
      </c>
      <c r="K54" s="1" t="s">
        <v>67</v>
      </c>
      <c r="L54" s="1" t="s">
        <v>68</v>
      </c>
      <c r="M54" s="1"/>
      <c r="N54" s="1"/>
      <c r="O54" s="1"/>
      <c r="P54" s="9"/>
      <c r="Q54" s="1"/>
      <c r="R54" s="1"/>
      <c r="S54" s="16"/>
      <c r="T54" s="16"/>
      <c r="U54" s="16"/>
      <c r="V54" s="34" t="s">
        <v>77</v>
      </c>
    </row>
    <row r="55" spans="1:22" ht="15">
      <c r="A55" s="1"/>
      <c r="B55" s="1" t="s">
        <v>75</v>
      </c>
      <c r="C55" s="1"/>
      <c r="D55" s="1"/>
      <c r="E55" s="1"/>
      <c r="F55" s="1"/>
      <c r="G55" s="1"/>
      <c r="H55" s="1"/>
      <c r="I55" s="1"/>
      <c r="J55" s="1"/>
      <c r="K55" s="1"/>
      <c r="L55" s="1" t="s">
        <v>69</v>
      </c>
      <c r="M55" s="1"/>
      <c r="N55" s="24" t="s">
        <v>125</v>
      </c>
      <c r="O55" s="1"/>
      <c r="P55" s="1"/>
      <c r="Q55" s="1"/>
      <c r="R55" s="1"/>
      <c r="S55" s="32" t="s">
        <v>126</v>
      </c>
      <c r="T55" s="16"/>
      <c r="U55" s="16"/>
      <c r="V55" s="33"/>
    </row>
    <row r="56" spans="1:22" ht="15">
      <c r="A56" s="1" t="s">
        <v>29</v>
      </c>
      <c r="B56" s="25">
        <v>18.421</v>
      </c>
      <c r="C56" s="1"/>
      <c r="D56" s="1">
        <f>B56/1000*8.34*1.9</f>
        <v>0.291899166</v>
      </c>
      <c r="E56" s="1"/>
      <c r="F56" s="1"/>
      <c r="G56" s="1"/>
      <c r="H56" s="1"/>
      <c r="I56" s="1"/>
      <c r="J56" s="29">
        <v>0.0275</v>
      </c>
      <c r="K56" s="1">
        <v>1.786</v>
      </c>
      <c r="L56" s="1">
        <f aca="true" t="shared" si="3" ref="L56:L86">J56*K56*8.34</f>
        <v>0.40961909999999996</v>
      </c>
      <c r="M56" s="1"/>
      <c r="N56" s="1">
        <f>D56-L56</f>
        <v>-0.11771993399999997</v>
      </c>
      <c r="O56" s="1"/>
      <c r="P56" s="1">
        <f aca="true" t="shared" si="4" ref="P56:P86">N56*1</f>
        <v>-0.11771993399999997</v>
      </c>
      <c r="Q56" s="1"/>
      <c r="R56" s="1"/>
      <c r="S56" s="16">
        <f>P56/(8.34*0.114)</f>
        <v>-0.12381666666666663</v>
      </c>
      <c r="T56" s="16"/>
      <c r="U56" s="16" t="s">
        <v>29</v>
      </c>
      <c r="V56" s="33"/>
    </row>
    <row r="57" spans="1:22" ht="15">
      <c r="A57" s="1" t="s">
        <v>30</v>
      </c>
      <c r="B57" s="25">
        <v>251.42</v>
      </c>
      <c r="C57" s="1"/>
      <c r="D57" s="1">
        <f aca="true" t="shared" si="5" ref="D57:D92">B57/1000*8.34*1.9</f>
        <v>3.984001319999999</v>
      </c>
      <c r="E57" s="1"/>
      <c r="F57" s="1"/>
      <c r="G57" s="1"/>
      <c r="H57" s="1"/>
      <c r="I57" s="1"/>
      <c r="J57" s="29">
        <v>0.0577</v>
      </c>
      <c r="K57" s="1">
        <v>1.786</v>
      </c>
      <c r="L57" s="1">
        <f t="shared" si="3"/>
        <v>0.8594553480000001</v>
      </c>
      <c r="M57" s="1"/>
      <c r="N57" s="1">
        <f>D57-L57</f>
        <v>3.124545971999999</v>
      </c>
      <c r="O57" s="1"/>
      <c r="P57" s="1">
        <f t="shared" si="4"/>
        <v>3.124545971999999</v>
      </c>
      <c r="Q57" s="1"/>
      <c r="R57" s="1"/>
      <c r="S57" s="16">
        <f aca="true" t="shared" si="6" ref="S57:S86">P57/(8.34*0.114)</f>
        <v>3.2863666666666655</v>
      </c>
      <c r="T57" s="16"/>
      <c r="U57" s="16" t="s">
        <v>30</v>
      </c>
      <c r="V57" s="33">
        <f>S57*1.5</f>
        <v>4.929549999999998</v>
      </c>
    </row>
    <row r="58" spans="1:22" ht="15">
      <c r="A58" s="1" t="s">
        <v>80</v>
      </c>
      <c r="B58" s="25">
        <v>250</v>
      </c>
      <c r="C58" s="1"/>
      <c r="D58" s="1">
        <f>B58/1000*8.34*1.9</f>
        <v>3.9614999999999996</v>
      </c>
      <c r="E58" s="1"/>
      <c r="F58" s="1"/>
      <c r="G58" s="1"/>
      <c r="H58" s="1"/>
      <c r="I58" s="1"/>
      <c r="J58" s="29">
        <v>0.0055</v>
      </c>
      <c r="K58" s="1">
        <v>1.786</v>
      </c>
      <c r="L58" s="1">
        <f>J58*K58*8.34</f>
        <v>0.08192382</v>
      </c>
      <c r="M58" s="1"/>
      <c r="N58" s="1">
        <f>D58-L58</f>
        <v>3.8795761799999995</v>
      </c>
      <c r="O58" s="1"/>
      <c r="P58" s="1">
        <f>N58*1</f>
        <v>3.8795761799999995</v>
      </c>
      <c r="Q58" s="1"/>
      <c r="R58" s="1"/>
      <c r="S58" s="16">
        <f t="shared" si="6"/>
        <v>4.080499999999999</v>
      </c>
      <c r="T58" s="16"/>
      <c r="U58" s="16" t="s">
        <v>80</v>
      </c>
      <c r="V58" s="33">
        <f aca="true" t="shared" si="7" ref="V58:V67">S58*1.5</f>
        <v>6.120749999999998</v>
      </c>
    </row>
    <row r="59" spans="1:22" ht="15">
      <c r="A59" s="1" t="s">
        <v>81</v>
      </c>
      <c r="B59" s="25">
        <v>250</v>
      </c>
      <c r="C59" s="1"/>
      <c r="D59" s="1">
        <f>B59/1000*8.34*1.9</f>
        <v>3.9614999999999996</v>
      </c>
      <c r="E59" s="1"/>
      <c r="F59" s="1"/>
      <c r="G59" s="1"/>
      <c r="H59" s="1"/>
      <c r="I59" s="1"/>
      <c r="J59" s="29">
        <v>0.032</v>
      </c>
      <c r="K59" s="1">
        <v>1.786</v>
      </c>
      <c r="L59" s="1">
        <f>J59*K59*8.34</f>
        <v>0.47664768</v>
      </c>
      <c r="M59" s="1"/>
      <c r="N59" s="1">
        <f>D59-L59</f>
        <v>3.4848523199999994</v>
      </c>
      <c r="O59" s="1"/>
      <c r="P59" s="1">
        <f>N59*1</f>
        <v>3.4848523199999994</v>
      </c>
      <c r="Q59" s="1"/>
      <c r="R59" s="1"/>
      <c r="S59" s="16">
        <f t="shared" si="6"/>
        <v>3.6653333333333324</v>
      </c>
      <c r="T59" s="16"/>
      <c r="U59" s="16" t="s">
        <v>81</v>
      </c>
      <c r="V59" s="33">
        <f t="shared" si="7"/>
        <v>5.497999999999998</v>
      </c>
    </row>
    <row r="60" spans="1:22" ht="15">
      <c r="A60" s="1" t="s">
        <v>31</v>
      </c>
      <c r="B60" s="25">
        <v>250</v>
      </c>
      <c r="C60" s="1"/>
      <c r="D60" s="1">
        <f t="shared" si="5"/>
        <v>3.9614999999999996</v>
      </c>
      <c r="E60" s="1"/>
      <c r="F60" s="1"/>
      <c r="G60" s="1"/>
      <c r="H60" s="1"/>
      <c r="I60" s="1"/>
      <c r="J60" s="29">
        <v>0.00563</v>
      </c>
      <c r="K60" s="1">
        <v>1.786</v>
      </c>
      <c r="L60" s="1">
        <f t="shared" si="3"/>
        <v>0.08386020119999998</v>
      </c>
      <c r="M60" s="1"/>
      <c r="N60" s="1">
        <f aca="true" t="shared" si="8" ref="N60:N86">D60-L60</f>
        <v>3.8776397987999998</v>
      </c>
      <c r="O60" s="1"/>
      <c r="P60" s="1">
        <f t="shared" si="4"/>
        <v>3.8776397987999998</v>
      </c>
      <c r="Q60" s="1"/>
      <c r="R60" s="1"/>
      <c r="S60" s="16">
        <f t="shared" si="6"/>
        <v>4.078463333333333</v>
      </c>
      <c r="T60" s="16"/>
      <c r="U60" s="16" t="s">
        <v>31</v>
      </c>
      <c r="V60" s="33">
        <f t="shared" si="7"/>
        <v>6.117694999999999</v>
      </c>
    </row>
    <row r="61" spans="1:22" ht="15">
      <c r="A61" s="1" t="s">
        <v>32</v>
      </c>
      <c r="B61" s="25">
        <v>107.9559</v>
      </c>
      <c r="C61" s="1"/>
      <c r="D61" s="1">
        <f t="shared" si="5"/>
        <v>1.7106691913999996</v>
      </c>
      <c r="E61" s="1"/>
      <c r="F61" s="1"/>
      <c r="G61" s="1"/>
      <c r="H61" s="1"/>
      <c r="I61" s="1"/>
      <c r="J61" s="29">
        <v>0.0154</v>
      </c>
      <c r="K61" s="1">
        <v>1.786</v>
      </c>
      <c r="L61" s="1">
        <f t="shared" si="3"/>
        <v>0.229386696</v>
      </c>
      <c r="M61" s="1"/>
      <c r="N61" s="1">
        <f t="shared" si="8"/>
        <v>1.4812824953999997</v>
      </c>
      <c r="O61" s="1"/>
      <c r="P61" s="1">
        <f t="shared" si="4"/>
        <v>1.4812824953999997</v>
      </c>
      <c r="Q61" s="1"/>
      <c r="R61" s="1"/>
      <c r="S61" s="16">
        <f t="shared" si="6"/>
        <v>1.557998333333333</v>
      </c>
      <c r="T61" s="16"/>
      <c r="U61" s="16" t="s">
        <v>32</v>
      </c>
      <c r="V61" s="33">
        <f t="shared" si="7"/>
        <v>2.3369974999999994</v>
      </c>
    </row>
    <row r="62" spans="1:22" ht="15">
      <c r="A62" s="1" t="s">
        <v>33</v>
      </c>
      <c r="B62" s="25">
        <v>7.4</v>
      </c>
      <c r="C62" s="1"/>
      <c r="D62" s="1">
        <f t="shared" si="5"/>
        <v>0.1172604</v>
      </c>
      <c r="E62" s="1"/>
      <c r="F62" s="1"/>
      <c r="G62" s="1"/>
      <c r="H62" s="1"/>
      <c r="I62" s="1"/>
      <c r="J62" s="29">
        <v>0.0005</v>
      </c>
      <c r="K62" s="1">
        <v>1.786</v>
      </c>
      <c r="L62" s="1">
        <f t="shared" si="3"/>
        <v>0.00744762</v>
      </c>
      <c r="M62" s="1"/>
      <c r="N62" s="1">
        <f t="shared" si="8"/>
        <v>0.10981278</v>
      </c>
      <c r="O62" s="1"/>
      <c r="P62" s="1">
        <f t="shared" si="4"/>
        <v>0.10981278</v>
      </c>
      <c r="Q62" s="1"/>
      <c r="R62" s="1"/>
      <c r="S62" s="16">
        <f t="shared" si="6"/>
        <v>0.11549999999999999</v>
      </c>
      <c r="T62" s="16"/>
      <c r="U62" s="16" t="s">
        <v>33</v>
      </c>
      <c r="V62" s="33">
        <f t="shared" si="7"/>
        <v>0.17325</v>
      </c>
    </row>
    <row r="63" spans="1:22" ht="15">
      <c r="A63" s="1" t="s">
        <v>34</v>
      </c>
      <c r="B63" s="25">
        <v>97.22</v>
      </c>
      <c r="C63" s="1"/>
      <c r="D63" s="1">
        <f t="shared" si="5"/>
        <v>1.5405481199999997</v>
      </c>
      <c r="E63" s="1"/>
      <c r="F63" s="1"/>
      <c r="G63" s="1"/>
      <c r="H63" s="1"/>
      <c r="I63" s="1"/>
      <c r="J63" s="29">
        <v>0.0001</v>
      </c>
      <c r="K63" s="1">
        <v>1.786</v>
      </c>
      <c r="L63" s="1">
        <f t="shared" si="3"/>
        <v>0.001489524</v>
      </c>
      <c r="M63" s="1"/>
      <c r="N63" s="1">
        <f t="shared" si="8"/>
        <v>1.5390585959999998</v>
      </c>
      <c r="O63" s="1"/>
      <c r="P63" s="1">
        <f t="shared" si="4"/>
        <v>1.5390585959999998</v>
      </c>
      <c r="Q63" s="1"/>
      <c r="R63" s="1"/>
      <c r="S63" s="16">
        <f t="shared" si="6"/>
        <v>1.6187666666666665</v>
      </c>
      <c r="T63" s="16"/>
      <c r="U63" s="16" t="s">
        <v>34</v>
      </c>
      <c r="V63" s="33">
        <f t="shared" si="7"/>
        <v>2.4281499999999996</v>
      </c>
    </row>
    <row r="64" spans="1:22" ht="15">
      <c r="A64" s="1" t="s">
        <v>35</v>
      </c>
      <c r="B64" s="25">
        <v>1.25</v>
      </c>
      <c r="C64" s="1"/>
      <c r="D64" s="1">
        <f t="shared" si="5"/>
        <v>0.0198075</v>
      </c>
      <c r="E64" s="1"/>
      <c r="F64" s="1"/>
      <c r="G64" s="1"/>
      <c r="H64" s="1"/>
      <c r="I64" s="1"/>
      <c r="J64" s="30">
        <v>8.857500000000001E-06</v>
      </c>
      <c r="K64" s="1">
        <v>1.786</v>
      </c>
      <c r="L64" s="1">
        <f t="shared" si="3"/>
        <v>0.00013193458830000002</v>
      </c>
      <c r="M64" s="1"/>
      <c r="N64" s="1">
        <f t="shared" si="8"/>
        <v>0.0196755654117</v>
      </c>
      <c r="O64" s="1"/>
      <c r="P64" s="1">
        <f t="shared" si="4"/>
        <v>0.0196755654117</v>
      </c>
      <c r="Q64" s="1"/>
      <c r="R64" s="1"/>
      <c r="S64" s="16">
        <f t="shared" si="6"/>
        <v>0.02069456583333333</v>
      </c>
      <c r="T64" s="16"/>
      <c r="U64" s="16" t="s">
        <v>35</v>
      </c>
      <c r="V64" s="33">
        <f t="shared" si="7"/>
        <v>0.031041848749999996</v>
      </c>
    </row>
    <row r="65" spans="1:22" ht="15">
      <c r="A65" s="1" t="s">
        <v>37</v>
      </c>
      <c r="B65" s="25">
        <v>290</v>
      </c>
      <c r="C65" s="1"/>
      <c r="D65" s="1">
        <f t="shared" si="5"/>
        <v>4.595339999999999</v>
      </c>
      <c r="E65" s="1"/>
      <c r="F65" s="1"/>
      <c r="G65" s="1"/>
      <c r="H65" s="1"/>
      <c r="I65" s="1"/>
      <c r="J65" s="29">
        <v>0.104</v>
      </c>
      <c r="K65" s="1">
        <v>1.786</v>
      </c>
      <c r="L65" s="1">
        <f t="shared" si="3"/>
        <v>1.54910496</v>
      </c>
      <c r="M65" s="1"/>
      <c r="N65" s="1">
        <f t="shared" si="8"/>
        <v>3.046235039999999</v>
      </c>
      <c r="O65" s="1"/>
      <c r="P65" s="1">
        <f t="shared" si="4"/>
        <v>3.046235039999999</v>
      </c>
      <c r="Q65" s="1"/>
      <c r="R65" s="1"/>
      <c r="S65" s="16">
        <f t="shared" si="6"/>
        <v>3.203999999999999</v>
      </c>
      <c r="T65" s="16"/>
      <c r="U65" s="16" t="s">
        <v>37</v>
      </c>
      <c r="V65" s="33">
        <f t="shared" si="7"/>
        <v>4.805999999999998</v>
      </c>
    </row>
    <row r="66" spans="1:22" ht="15">
      <c r="A66" s="1" t="s">
        <v>38</v>
      </c>
      <c r="B66" s="25">
        <v>20.218</v>
      </c>
      <c r="C66" s="1"/>
      <c r="D66" s="1">
        <f t="shared" si="5"/>
        <v>0.32037442799999993</v>
      </c>
      <c r="E66" s="1"/>
      <c r="F66" s="1"/>
      <c r="G66" s="1"/>
      <c r="H66" s="1"/>
      <c r="I66" s="1"/>
      <c r="J66" s="29">
        <v>0.0066</v>
      </c>
      <c r="K66" s="1">
        <v>1.786</v>
      </c>
      <c r="L66" s="1">
        <f t="shared" si="3"/>
        <v>0.098308584</v>
      </c>
      <c r="M66" s="1"/>
      <c r="N66" s="1">
        <f t="shared" si="8"/>
        <v>0.22206584399999993</v>
      </c>
      <c r="O66" s="1"/>
      <c r="P66" s="1">
        <f t="shared" si="4"/>
        <v>0.22206584399999993</v>
      </c>
      <c r="Q66" s="1"/>
      <c r="R66" s="1"/>
      <c r="S66" s="16">
        <f t="shared" si="6"/>
        <v>0.2335666666666666</v>
      </c>
      <c r="T66" s="16"/>
      <c r="U66" s="16" t="s">
        <v>38</v>
      </c>
      <c r="V66" s="33">
        <f t="shared" si="7"/>
        <v>0.3503499999999999</v>
      </c>
    </row>
    <row r="67" spans="1:22" ht="15">
      <c r="A67" s="1" t="s">
        <v>39</v>
      </c>
      <c r="B67" s="25">
        <v>15.14</v>
      </c>
      <c r="C67" s="1"/>
      <c r="D67" s="1">
        <f t="shared" si="5"/>
        <v>0.23990844</v>
      </c>
      <c r="E67" s="1"/>
      <c r="F67" s="1"/>
      <c r="G67" s="1"/>
      <c r="H67" s="1"/>
      <c r="I67" s="1"/>
      <c r="J67" s="29">
        <v>0.0004</v>
      </c>
      <c r="K67" s="1">
        <v>1.786</v>
      </c>
      <c r="L67" s="1">
        <f t="shared" si="3"/>
        <v>0.005958096</v>
      </c>
      <c r="M67" s="1"/>
      <c r="N67" s="1">
        <f t="shared" si="8"/>
        <v>0.233950344</v>
      </c>
      <c r="O67" s="1"/>
      <c r="P67" s="1">
        <f t="shared" si="4"/>
        <v>0.233950344</v>
      </c>
      <c r="Q67" s="1"/>
      <c r="R67" s="1"/>
      <c r="S67" s="16">
        <f t="shared" si="6"/>
        <v>0.24606666666666666</v>
      </c>
      <c r="T67" s="16"/>
      <c r="U67" s="16" t="s">
        <v>39</v>
      </c>
      <c r="V67" s="33">
        <f t="shared" si="7"/>
        <v>0.3691</v>
      </c>
    </row>
    <row r="68" spans="1:22" ht="15">
      <c r="A68" s="1" t="s">
        <v>114</v>
      </c>
      <c r="B68" s="25">
        <v>29.41</v>
      </c>
      <c r="C68" s="1"/>
      <c r="D68" s="1">
        <f t="shared" si="5"/>
        <v>0.46603085999999994</v>
      </c>
      <c r="E68" s="1"/>
      <c r="F68" s="1"/>
      <c r="G68" s="1"/>
      <c r="H68" s="1"/>
      <c r="I68" s="1"/>
      <c r="J68" s="29">
        <v>0.0005</v>
      </c>
      <c r="K68" s="1">
        <v>1.786</v>
      </c>
      <c r="L68" s="1">
        <f t="shared" si="3"/>
        <v>0.00744762</v>
      </c>
      <c r="M68" s="1"/>
      <c r="N68" s="1">
        <f t="shared" si="8"/>
        <v>0.45858323999999995</v>
      </c>
      <c r="O68" s="1"/>
      <c r="P68" s="1">
        <f t="shared" si="4"/>
        <v>0.45858323999999995</v>
      </c>
      <c r="Q68" s="1"/>
      <c r="R68" s="1"/>
      <c r="S68" s="33"/>
      <c r="T68" s="16"/>
      <c r="U68" s="16" t="s">
        <v>70</v>
      </c>
      <c r="V68" s="16">
        <f>P68/(8.34*0.114)</f>
        <v>0.4823333333333333</v>
      </c>
    </row>
    <row r="69" spans="1:22" ht="15">
      <c r="A69" s="1" t="s">
        <v>41</v>
      </c>
      <c r="B69" s="25">
        <v>12.63</v>
      </c>
      <c r="C69" s="1"/>
      <c r="D69" s="1">
        <f t="shared" si="5"/>
        <v>0.20013498</v>
      </c>
      <c r="E69" s="1"/>
      <c r="F69" s="1"/>
      <c r="G69" s="1"/>
      <c r="H69" s="1"/>
      <c r="I69" s="1"/>
      <c r="J69" s="29">
        <v>0.0025</v>
      </c>
      <c r="K69" s="1">
        <v>1.786</v>
      </c>
      <c r="L69" s="1">
        <f t="shared" si="3"/>
        <v>0.0372381</v>
      </c>
      <c r="M69" s="1"/>
      <c r="N69" s="1">
        <f t="shared" si="8"/>
        <v>0.16289688</v>
      </c>
      <c r="O69" s="1"/>
      <c r="P69" s="1">
        <f t="shared" si="4"/>
        <v>0.16289688</v>
      </c>
      <c r="Q69" s="1"/>
      <c r="R69" s="1"/>
      <c r="S69" s="16">
        <f t="shared" si="6"/>
        <v>0.1713333333333333</v>
      </c>
      <c r="T69" s="16"/>
      <c r="U69" s="16" t="s">
        <v>41</v>
      </c>
      <c r="V69" s="33">
        <f aca="true" t="shared" si="9" ref="V69:V80">S69*1.5</f>
        <v>0.25699999999999995</v>
      </c>
    </row>
    <row r="70" spans="1:22" ht="15">
      <c r="A70" s="1" t="s">
        <v>42</v>
      </c>
      <c r="B70" s="25">
        <v>214.29</v>
      </c>
      <c r="C70" s="1"/>
      <c r="D70" s="1">
        <f t="shared" si="5"/>
        <v>3.3956393399999993</v>
      </c>
      <c r="E70" s="1"/>
      <c r="F70" s="1"/>
      <c r="G70" s="1"/>
      <c r="H70" s="1"/>
      <c r="I70" s="1"/>
      <c r="J70" s="29">
        <v>0.0049</v>
      </c>
      <c r="K70" s="1">
        <v>1.786</v>
      </c>
      <c r="L70" s="1">
        <f t="shared" si="3"/>
        <v>0.072986676</v>
      </c>
      <c r="M70" s="1"/>
      <c r="N70" s="1">
        <f t="shared" si="8"/>
        <v>3.322652663999999</v>
      </c>
      <c r="O70" s="1"/>
      <c r="P70" s="1">
        <f t="shared" si="4"/>
        <v>3.322652663999999</v>
      </c>
      <c r="Q70" s="1"/>
      <c r="R70" s="1"/>
      <c r="S70" s="16">
        <f t="shared" si="6"/>
        <v>3.494733333333332</v>
      </c>
      <c r="T70" s="16"/>
      <c r="U70" s="16" t="s">
        <v>42</v>
      </c>
      <c r="V70" s="33">
        <f t="shared" si="9"/>
        <v>5.242099999999998</v>
      </c>
    </row>
    <row r="71" spans="1:22" ht="15">
      <c r="A71" s="1" t="s">
        <v>43</v>
      </c>
      <c r="B71" s="25">
        <v>13.04</v>
      </c>
      <c r="C71" s="1"/>
      <c r="D71" s="1">
        <f t="shared" si="5"/>
        <v>0.20663183999999998</v>
      </c>
      <c r="E71" s="1"/>
      <c r="F71" s="1"/>
      <c r="G71" s="1"/>
      <c r="H71" s="1"/>
      <c r="I71" s="1"/>
      <c r="J71" s="29">
        <v>0.0031</v>
      </c>
      <c r="K71" s="1">
        <v>1.786</v>
      </c>
      <c r="L71" s="1">
        <f t="shared" si="3"/>
        <v>0.046175244</v>
      </c>
      <c r="M71" s="1"/>
      <c r="N71" s="1">
        <f t="shared" si="8"/>
        <v>0.16045659599999998</v>
      </c>
      <c r="O71" s="1"/>
      <c r="P71" s="1">
        <f t="shared" si="4"/>
        <v>0.16045659599999998</v>
      </c>
      <c r="Q71" s="1"/>
      <c r="R71" s="1"/>
      <c r="S71" s="16">
        <f t="shared" si="6"/>
        <v>0.16876666666666665</v>
      </c>
      <c r="T71" s="16"/>
      <c r="U71" s="16" t="s">
        <v>43</v>
      </c>
      <c r="V71" s="33">
        <f t="shared" si="9"/>
        <v>0.25315</v>
      </c>
    </row>
    <row r="72" spans="1:22" ht="15">
      <c r="A72" s="1" t="s">
        <v>44</v>
      </c>
      <c r="B72" s="25">
        <v>250</v>
      </c>
      <c r="C72" s="1"/>
      <c r="D72" s="1">
        <f t="shared" si="5"/>
        <v>3.9614999999999996</v>
      </c>
      <c r="E72" s="1"/>
      <c r="F72" s="1"/>
      <c r="G72" s="1"/>
      <c r="H72" s="1"/>
      <c r="I72" s="1"/>
      <c r="J72" s="29">
        <v>0.0031</v>
      </c>
      <c r="K72" s="1">
        <v>1.786</v>
      </c>
      <c r="L72" s="1">
        <f t="shared" si="3"/>
        <v>0.046175244</v>
      </c>
      <c r="M72" s="1"/>
      <c r="N72" s="1">
        <f t="shared" si="8"/>
        <v>3.9153247559999995</v>
      </c>
      <c r="O72" s="1"/>
      <c r="P72" s="1">
        <f t="shared" si="4"/>
        <v>3.9153247559999995</v>
      </c>
      <c r="Q72" s="1"/>
      <c r="R72" s="1"/>
      <c r="S72" s="16">
        <f t="shared" si="6"/>
        <v>4.118099999999999</v>
      </c>
      <c r="T72" s="16"/>
      <c r="U72" s="16" t="s">
        <v>44</v>
      </c>
      <c r="V72" s="33">
        <f t="shared" si="9"/>
        <v>6.177149999999999</v>
      </c>
    </row>
    <row r="73" spans="1:22" ht="15">
      <c r="A73" s="1" t="s">
        <v>45</v>
      </c>
      <c r="B73" s="25">
        <v>40</v>
      </c>
      <c r="C73" s="1"/>
      <c r="D73" s="1">
        <f t="shared" si="5"/>
        <v>0.63384</v>
      </c>
      <c r="E73" s="1"/>
      <c r="F73" s="1"/>
      <c r="G73" s="1"/>
      <c r="H73" s="1"/>
      <c r="I73" s="1"/>
      <c r="J73" s="29">
        <v>0.0031</v>
      </c>
      <c r="K73" s="1">
        <v>1.786</v>
      </c>
      <c r="L73" s="1">
        <f t="shared" si="3"/>
        <v>0.046175244</v>
      </c>
      <c r="M73" s="1"/>
      <c r="N73" s="1">
        <f t="shared" si="8"/>
        <v>0.587664756</v>
      </c>
      <c r="O73" s="1"/>
      <c r="P73" s="1">
        <f t="shared" si="4"/>
        <v>0.587664756</v>
      </c>
      <c r="Q73" s="1"/>
      <c r="R73" s="1"/>
      <c r="S73" s="16">
        <f t="shared" si="6"/>
        <v>0.6181</v>
      </c>
      <c r="T73" s="16"/>
      <c r="U73" s="16" t="s">
        <v>45</v>
      </c>
      <c r="V73" s="33">
        <f t="shared" si="9"/>
        <v>0.9271499999999999</v>
      </c>
    </row>
    <row r="74" spans="1:22" ht="15">
      <c r="A74" s="1" t="s">
        <v>46</v>
      </c>
      <c r="B74" s="25">
        <v>1500</v>
      </c>
      <c r="C74" s="1"/>
      <c r="D74" s="1">
        <f t="shared" si="5"/>
        <v>23.769</v>
      </c>
      <c r="E74" s="1"/>
      <c r="F74" s="1"/>
      <c r="G74" s="1"/>
      <c r="H74" s="1"/>
      <c r="I74" s="1"/>
      <c r="J74" s="29">
        <v>0.0005</v>
      </c>
      <c r="K74" s="1">
        <v>1.786</v>
      </c>
      <c r="L74" s="1">
        <f t="shared" si="3"/>
        <v>0.00744762</v>
      </c>
      <c r="M74" s="1"/>
      <c r="N74" s="1">
        <f t="shared" si="8"/>
        <v>23.761552379999998</v>
      </c>
      <c r="O74" s="1"/>
      <c r="P74" s="1">
        <f t="shared" si="4"/>
        <v>23.761552379999998</v>
      </c>
      <c r="Q74" s="1"/>
      <c r="R74" s="1"/>
      <c r="S74" s="16">
        <f t="shared" si="6"/>
        <v>24.992166666666662</v>
      </c>
      <c r="T74" s="16"/>
      <c r="U74" s="16" t="s">
        <v>46</v>
      </c>
      <c r="V74" s="33">
        <f t="shared" si="9"/>
        <v>37.488249999999994</v>
      </c>
    </row>
    <row r="75" spans="1:22" ht="15">
      <c r="A75" s="1" t="s">
        <v>47</v>
      </c>
      <c r="B75" s="25">
        <v>223.68</v>
      </c>
      <c r="C75" s="1"/>
      <c r="D75" s="1">
        <f t="shared" si="5"/>
        <v>3.5444332800000002</v>
      </c>
      <c r="E75" s="1"/>
      <c r="F75" s="1"/>
      <c r="G75" s="1"/>
      <c r="H75" s="1"/>
      <c r="I75" s="1"/>
      <c r="J75" s="29">
        <v>0.00945</v>
      </c>
      <c r="K75" s="1">
        <v>1.786</v>
      </c>
      <c r="L75" s="1">
        <f t="shared" si="3"/>
        <v>0.140760018</v>
      </c>
      <c r="M75" s="1"/>
      <c r="N75" s="1">
        <f t="shared" si="8"/>
        <v>3.4036732620000003</v>
      </c>
      <c r="O75" s="1"/>
      <c r="P75" s="1">
        <f t="shared" si="4"/>
        <v>3.4036732620000003</v>
      </c>
      <c r="Q75" s="1"/>
      <c r="R75" s="1"/>
      <c r="S75" s="16">
        <f t="shared" si="6"/>
        <v>3.57995</v>
      </c>
      <c r="T75" s="16"/>
      <c r="U75" s="16" t="s">
        <v>47</v>
      </c>
      <c r="V75" s="33">
        <f t="shared" si="9"/>
        <v>5.369925</v>
      </c>
    </row>
    <row r="76" spans="1:22" ht="15">
      <c r="A76" s="1" t="s">
        <v>48</v>
      </c>
      <c r="B76" s="25">
        <v>138.89</v>
      </c>
      <c r="C76" s="1"/>
      <c r="D76" s="1">
        <f t="shared" si="5"/>
        <v>2.2008509399999996</v>
      </c>
      <c r="E76" s="1"/>
      <c r="F76" s="1"/>
      <c r="G76" s="1"/>
      <c r="H76" s="1"/>
      <c r="I76" s="1"/>
      <c r="J76" s="29">
        <v>0.0005</v>
      </c>
      <c r="K76" s="1">
        <v>1.786</v>
      </c>
      <c r="L76" s="1">
        <f t="shared" si="3"/>
        <v>0.00744762</v>
      </c>
      <c r="M76" s="1"/>
      <c r="N76" s="1">
        <f t="shared" si="8"/>
        <v>2.1934033199999994</v>
      </c>
      <c r="O76" s="1"/>
      <c r="P76" s="1">
        <f t="shared" si="4"/>
        <v>2.1934033199999994</v>
      </c>
      <c r="Q76" s="1"/>
      <c r="R76" s="1"/>
      <c r="S76" s="16">
        <f t="shared" si="6"/>
        <v>2.306999999999999</v>
      </c>
      <c r="T76" s="16"/>
      <c r="U76" s="16" t="s">
        <v>48</v>
      </c>
      <c r="V76" s="33">
        <f t="shared" si="9"/>
        <v>3.460499999999999</v>
      </c>
    </row>
    <row r="77" spans="1:22" ht="15">
      <c r="A77" s="1" t="s">
        <v>49</v>
      </c>
      <c r="B77" s="25">
        <v>100</v>
      </c>
      <c r="C77" s="1"/>
      <c r="D77" s="1">
        <f t="shared" si="5"/>
        <v>1.5846</v>
      </c>
      <c r="E77" s="1"/>
      <c r="F77" s="1"/>
      <c r="G77" s="1"/>
      <c r="H77" s="1"/>
      <c r="I77" s="1"/>
      <c r="J77" s="29">
        <v>0.001</v>
      </c>
      <c r="K77" s="1">
        <v>1.786</v>
      </c>
      <c r="L77" s="1">
        <f t="shared" si="3"/>
        <v>0.01489524</v>
      </c>
      <c r="M77" s="1"/>
      <c r="N77" s="1">
        <f t="shared" si="8"/>
        <v>1.56970476</v>
      </c>
      <c r="O77" s="1"/>
      <c r="P77" s="1">
        <f t="shared" si="4"/>
        <v>1.56970476</v>
      </c>
      <c r="Q77" s="1"/>
      <c r="R77" s="1"/>
      <c r="S77" s="16">
        <f t="shared" si="6"/>
        <v>1.651</v>
      </c>
      <c r="T77" s="16"/>
      <c r="U77" s="16" t="s">
        <v>49</v>
      </c>
      <c r="V77" s="33">
        <f t="shared" si="9"/>
        <v>2.4765</v>
      </c>
    </row>
    <row r="78" spans="1:22" ht="15">
      <c r="A78" s="1" t="s">
        <v>50</v>
      </c>
      <c r="B78" s="25">
        <v>7.5</v>
      </c>
      <c r="C78" s="1"/>
      <c r="D78" s="1">
        <f t="shared" si="5"/>
        <v>0.11884499999999998</v>
      </c>
      <c r="E78" s="1"/>
      <c r="F78" s="1"/>
      <c r="G78" s="1"/>
      <c r="H78" s="1"/>
      <c r="I78" s="1"/>
      <c r="J78" s="29">
        <v>0.0005</v>
      </c>
      <c r="K78" s="1">
        <v>1.786</v>
      </c>
      <c r="L78" s="1">
        <f t="shared" si="3"/>
        <v>0.00744762</v>
      </c>
      <c r="M78" s="1"/>
      <c r="N78" s="1">
        <f t="shared" si="8"/>
        <v>0.11139737999999998</v>
      </c>
      <c r="O78" s="1"/>
      <c r="P78" s="1">
        <f t="shared" si="4"/>
        <v>0.11139737999999998</v>
      </c>
      <c r="Q78" s="1"/>
      <c r="R78" s="1"/>
      <c r="S78" s="16">
        <f t="shared" si="6"/>
        <v>0.11716666666666664</v>
      </c>
      <c r="T78" s="16"/>
      <c r="U78" s="16" t="s">
        <v>50</v>
      </c>
      <c r="V78" s="33">
        <f t="shared" si="9"/>
        <v>0.17574999999999996</v>
      </c>
    </row>
    <row r="79" spans="1:22" ht="15">
      <c r="A79" s="1" t="s">
        <v>51</v>
      </c>
      <c r="B79" s="25">
        <v>96.15</v>
      </c>
      <c r="C79" s="1"/>
      <c r="D79" s="1">
        <f t="shared" si="5"/>
        <v>1.5235929</v>
      </c>
      <c r="E79" s="1"/>
      <c r="F79" s="1"/>
      <c r="G79" s="1"/>
      <c r="H79" s="1"/>
      <c r="I79" s="1"/>
      <c r="J79" s="29">
        <v>0.0428</v>
      </c>
      <c r="K79" s="1">
        <v>1.786</v>
      </c>
      <c r="L79" s="1">
        <f t="shared" si="3"/>
        <v>0.637516272</v>
      </c>
      <c r="M79" s="1"/>
      <c r="N79" s="1">
        <f t="shared" si="8"/>
        <v>0.8860766279999999</v>
      </c>
      <c r="O79" s="1"/>
      <c r="P79" s="1">
        <f t="shared" si="4"/>
        <v>0.8860766279999999</v>
      </c>
      <c r="Q79" s="1"/>
      <c r="R79" s="1"/>
      <c r="S79" s="16">
        <f t="shared" si="6"/>
        <v>0.9319666666666665</v>
      </c>
      <c r="T79" s="16"/>
      <c r="U79" s="16" t="s">
        <v>51</v>
      </c>
      <c r="V79" s="33">
        <f t="shared" si="9"/>
        <v>1.3979499999999998</v>
      </c>
    </row>
    <row r="80" spans="1:22" ht="15">
      <c r="A80" s="1" t="s">
        <v>52</v>
      </c>
      <c r="B80" s="25">
        <v>294.12</v>
      </c>
      <c r="C80" s="1"/>
      <c r="D80" s="1">
        <f t="shared" si="5"/>
        <v>4.66062552</v>
      </c>
      <c r="E80" s="1"/>
      <c r="F80" s="1"/>
      <c r="G80" s="1"/>
      <c r="H80" s="1"/>
      <c r="I80" s="1"/>
      <c r="J80" s="1">
        <v>0.0674</v>
      </c>
      <c r="K80" s="1">
        <v>1.786</v>
      </c>
      <c r="L80" s="1">
        <f t="shared" si="3"/>
        <v>1.003939176</v>
      </c>
      <c r="M80" s="1"/>
      <c r="N80" s="1">
        <f t="shared" si="8"/>
        <v>3.6566863439999997</v>
      </c>
      <c r="O80" s="1"/>
      <c r="P80" s="1">
        <f t="shared" si="4"/>
        <v>3.6566863439999997</v>
      </c>
      <c r="Q80" s="1"/>
      <c r="R80" s="1"/>
      <c r="S80" s="16">
        <f t="shared" si="6"/>
        <v>3.8460666666666663</v>
      </c>
      <c r="T80" s="16"/>
      <c r="U80" s="16" t="s">
        <v>52</v>
      </c>
      <c r="V80" s="33">
        <f t="shared" si="9"/>
        <v>5.7691</v>
      </c>
    </row>
    <row r="81" spans="1:22" ht="15">
      <c r="A81" s="1" t="s">
        <v>53</v>
      </c>
      <c r="B81" s="25">
        <v>12.5</v>
      </c>
      <c r="C81" s="1"/>
      <c r="D81" s="1">
        <f t="shared" si="5"/>
        <v>0.198075</v>
      </c>
      <c r="E81" s="1"/>
      <c r="F81" s="1"/>
      <c r="G81" s="1"/>
      <c r="H81" s="1"/>
      <c r="I81" s="1"/>
      <c r="J81" s="1">
        <v>0.0264</v>
      </c>
      <c r="K81" s="1">
        <v>1.786</v>
      </c>
      <c r="L81" s="1">
        <f t="shared" si="3"/>
        <v>0.393234336</v>
      </c>
      <c r="M81" s="1"/>
      <c r="N81" s="1">
        <f t="shared" si="8"/>
        <v>-0.19515933600000002</v>
      </c>
      <c r="O81" s="1"/>
      <c r="P81" s="1">
        <f t="shared" si="4"/>
        <v>-0.19515933600000002</v>
      </c>
      <c r="Q81" s="1"/>
      <c r="R81" s="1"/>
      <c r="S81" s="16">
        <f t="shared" si="6"/>
        <v>-0.20526666666666668</v>
      </c>
      <c r="T81" s="16"/>
      <c r="U81" s="16" t="s">
        <v>53</v>
      </c>
      <c r="V81" s="33"/>
    </row>
    <row r="82" spans="1:22" ht="15">
      <c r="A82" s="1" t="s">
        <v>54</v>
      </c>
      <c r="B82" s="25"/>
      <c r="C82" s="1"/>
      <c r="D82" s="1">
        <f t="shared" si="5"/>
        <v>0</v>
      </c>
      <c r="E82" s="1"/>
      <c r="F82" s="1"/>
      <c r="G82" s="1"/>
      <c r="H82" s="1"/>
      <c r="I82" s="1"/>
      <c r="J82" s="1"/>
      <c r="K82" s="1"/>
      <c r="L82" s="1">
        <f t="shared" si="3"/>
        <v>0</v>
      </c>
      <c r="M82" s="1"/>
      <c r="N82" s="1">
        <f t="shared" si="8"/>
        <v>0</v>
      </c>
      <c r="O82" s="1"/>
      <c r="P82" s="1">
        <f t="shared" si="4"/>
        <v>0</v>
      </c>
      <c r="Q82" s="1"/>
      <c r="R82" s="1"/>
      <c r="S82" s="16"/>
      <c r="T82" s="16"/>
      <c r="U82" s="16" t="s">
        <v>54</v>
      </c>
      <c r="V82" s="33"/>
    </row>
    <row r="83" spans="1:22" ht="15">
      <c r="A83" s="1" t="s">
        <v>55</v>
      </c>
      <c r="B83" s="25"/>
      <c r="C83" s="1"/>
      <c r="D83" s="1">
        <f t="shared" si="5"/>
        <v>0</v>
      </c>
      <c r="E83" s="1"/>
      <c r="F83" s="1"/>
      <c r="G83" s="1"/>
      <c r="H83" s="1"/>
      <c r="I83" s="1"/>
      <c r="J83" s="1"/>
      <c r="K83" s="1"/>
      <c r="L83" s="1">
        <f t="shared" si="3"/>
        <v>0</v>
      </c>
      <c r="M83" s="1"/>
      <c r="N83" s="1">
        <f t="shared" si="8"/>
        <v>0</v>
      </c>
      <c r="O83" s="1"/>
      <c r="P83" s="1">
        <f t="shared" si="4"/>
        <v>0</v>
      </c>
      <c r="Q83" s="1"/>
      <c r="R83" s="1"/>
      <c r="S83" s="16"/>
      <c r="T83" s="16"/>
      <c r="U83" s="16" t="s">
        <v>55</v>
      </c>
      <c r="V83" s="33"/>
    </row>
    <row r="84" spans="1:22" ht="15">
      <c r="A84" s="1" t="s">
        <v>56</v>
      </c>
      <c r="B84" s="25"/>
      <c r="C84" s="1"/>
      <c r="D84" s="1">
        <f t="shared" si="5"/>
        <v>0</v>
      </c>
      <c r="E84" s="1"/>
      <c r="F84" s="1"/>
      <c r="G84" s="1"/>
      <c r="H84" s="1"/>
      <c r="I84" s="1"/>
      <c r="J84" s="1"/>
      <c r="K84" s="1"/>
      <c r="L84" s="1">
        <f t="shared" si="3"/>
        <v>0</v>
      </c>
      <c r="M84" s="1"/>
      <c r="N84" s="1">
        <f t="shared" si="8"/>
        <v>0</v>
      </c>
      <c r="O84" s="1"/>
      <c r="P84" s="1">
        <f t="shared" si="4"/>
        <v>0</v>
      </c>
      <c r="Q84" s="1"/>
      <c r="R84" s="1"/>
      <c r="S84" s="16"/>
      <c r="T84" s="16"/>
      <c r="U84" s="16" t="s">
        <v>56</v>
      </c>
      <c r="V84" s="33"/>
    </row>
    <row r="85" spans="1:22" ht="15">
      <c r="A85" s="1" t="s">
        <v>57</v>
      </c>
      <c r="B85" s="25"/>
      <c r="C85" s="1"/>
      <c r="D85" s="1">
        <f t="shared" si="5"/>
        <v>0</v>
      </c>
      <c r="E85" s="1"/>
      <c r="F85" s="1"/>
      <c r="G85" s="1"/>
      <c r="H85" s="1"/>
      <c r="I85" s="1"/>
      <c r="J85" s="1"/>
      <c r="K85" s="1"/>
      <c r="L85" s="1">
        <f t="shared" si="3"/>
        <v>0</v>
      </c>
      <c r="M85" s="1"/>
      <c r="N85" s="1">
        <f t="shared" si="8"/>
        <v>0</v>
      </c>
      <c r="O85" s="1"/>
      <c r="P85" s="1">
        <f t="shared" si="4"/>
        <v>0</v>
      </c>
      <c r="Q85" s="1"/>
      <c r="R85" s="1"/>
      <c r="S85" s="16"/>
      <c r="T85" s="16"/>
      <c r="U85" s="16" t="s">
        <v>57</v>
      </c>
      <c r="V85" s="33"/>
    </row>
    <row r="86" spans="1:22" ht="15">
      <c r="A86" s="1" t="s">
        <v>58</v>
      </c>
      <c r="B86" s="25">
        <v>169.74</v>
      </c>
      <c r="C86" s="1"/>
      <c r="D86" s="1">
        <f t="shared" si="5"/>
        <v>2.68970004</v>
      </c>
      <c r="E86" s="1"/>
      <c r="F86" s="1"/>
      <c r="G86" s="1"/>
      <c r="H86" s="1"/>
      <c r="I86" s="1"/>
      <c r="J86" s="1">
        <v>0.121</v>
      </c>
      <c r="K86" s="1">
        <v>1.786</v>
      </c>
      <c r="L86" s="1">
        <f t="shared" si="3"/>
        <v>1.80232404</v>
      </c>
      <c r="M86" s="1"/>
      <c r="N86" s="1">
        <f t="shared" si="8"/>
        <v>0.8873759999999999</v>
      </c>
      <c r="O86" s="1"/>
      <c r="P86" s="1">
        <f t="shared" si="4"/>
        <v>0.8873759999999999</v>
      </c>
      <c r="Q86" s="1"/>
      <c r="R86" s="1"/>
      <c r="S86" s="16">
        <f t="shared" si="6"/>
        <v>0.9333333333333332</v>
      </c>
      <c r="T86" s="16"/>
      <c r="U86" s="16" t="s">
        <v>58</v>
      </c>
      <c r="V86" s="33">
        <f>S86*1.5</f>
        <v>1.4</v>
      </c>
    </row>
    <row r="87" spans="1:21" ht="15">
      <c r="A87" s="1"/>
      <c r="B87" s="1"/>
      <c r="C87" s="1"/>
      <c r="D87" s="1">
        <f t="shared" si="5"/>
        <v>0</v>
      </c>
      <c r="E87" s="1"/>
      <c r="F87" s="1"/>
      <c r="G87" s="1"/>
      <c r="H87" s="1"/>
      <c r="I87" s="1"/>
      <c r="J87" s="1"/>
      <c r="K87" s="1"/>
      <c r="L87" s="1"/>
      <c r="M87" s="1"/>
      <c r="N87" s="1"/>
      <c r="O87" s="1"/>
      <c r="P87" s="1"/>
      <c r="Q87" s="1"/>
      <c r="R87" s="1"/>
      <c r="S87" s="1"/>
      <c r="T87" s="1"/>
      <c r="U87" s="1"/>
    </row>
    <row r="88" spans="1:21" ht="15">
      <c r="A88" s="1" t="s">
        <v>71</v>
      </c>
      <c r="B88" s="4">
        <v>350000</v>
      </c>
      <c r="C88" s="1"/>
      <c r="D88" s="1">
        <f t="shared" si="5"/>
        <v>5546.099999999999</v>
      </c>
      <c r="E88" s="1"/>
      <c r="F88" s="1"/>
      <c r="G88" s="1"/>
      <c r="H88" s="1"/>
      <c r="I88" s="1"/>
      <c r="J88" s="1"/>
      <c r="K88" s="1"/>
      <c r="L88" s="1"/>
      <c r="M88" s="1"/>
      <c r="N88" s="1"/>
      <c r="O88" s="1"/>
      <c r="P88" s="1"/>
      <c r="Q88" s="1"/>
      <c r="R88" s="1"/>
      <c r="S88" s="1"/>
      <c r="T88" s="1"/>
      <c r="U88" s="1"/>
    </row>
    <row r="89" spans="1:21" ht="15">
      <c r="A89" s="1" t="s">
        <v>72</v>
      </c>
      <c r="B89" s="4">
        <v>523333</v>
      </c>
      <c r="C89" s="1"/>
      <c r="D89" s="1">
        <f t="shared" si="5"/>
        <v>8292.734718</v>
      </c>
      <c r="E89" s="1"/>
      <c r="F89" s="1"/>
      <c r="G89" s="1"/>
      <c r="H89" s="1"/>
      <c r="I89" s="1"/>
      <c r="J89" s="1"/>
      <c r="K89" s="1"/>
      <c r="L89" s="1"/>
      <c r="M89" s="1"/>
      <c r="N89" s="1"/>
      <c r="O89" s="1"/>
      <c r="P89" s="1"/>
      <c r="Q89" s="1"/>
      <c r="R89" s="1"/>
      <c r="S89" s="1"/>
      <c r="T89" s="1"/>
      <c r="U89" s="1"/>
    </row>
    <row r="90" spans="1:21" ht="15">
      <c r="A90" s="1" t="s">
        <v>26</v>
      </c>
      <c r="B90" s="4">
        <v>1500000</v>
      </c>
      <c r="C90" s="1"/>
      <c r="D90" s="1">
        <f t="shared" si="5"/>
        <v>23769</v>
      </c>
      <c r="E90" s="1"/>
      <c r="F90" s="1"/>
      <c r="G90" s="1"/>
      <c r="H90" s="1"/>
      <c r="I90" s="1"/>
      <c r="J90" s="1"/>
      <c r="K90" s="1"/>
      <c r="L90" s="1"/>
      <c r="M90" s="1"/>
      <c r="N90" s="1"/>
      <c r="O90" s="1"/>
      <c r="P90" s="1"/>
      <c r="Q90" s="1"/>
      <c r="R90" s="1"/>
      <c r="S90" s="1"/>
      <c r="T90" s="1"/>
      <c r="U90" s="1"/>
    </row>
    <row r="91" spans="1:21" ht="15">
      <c r="A91" s="1" t="s">
        <v>27</v>
      </c>
      <c r="B91" s="4">
        <v>55000</v>
      </c>
      <c r="C91" s="1"/>
      <c r="D91" s="1">
        <f t="shared" si="5"/>
        <v>871.53</v>
      </c>
      <c r="E91" s="1"/>
      <c r="F91" s="1"/>
      <c r="G91" s="1"/>
      <c r="H91" s="1"/>
      <c r="I91" s="1"/>
      <c r="J91" s="1"/>
      <c r="K91" s="1"/>
      <c r="L91" s="1"/>
      <c r="M91" s="1"/>
      <c r="N91" s="1"/>
      <c r="O91" s="1"/>
      <c r="P91" s="1"/>
      <c r="Q91" s="1"/>
      <c r="R91" s="1"/>
      <c r="S91" s="1"/>
      <c r="T91" s="1"/>
      <c r="U91" s="1"/>
    </row>
    <row r="92" spans="1:21" ht="15">
      <c r="A92" s="1" t="s">
        <v>28</v>
      </c>
      <c r="B92" s="4">
        <v>110000</v>
      </c>
      <c r="C92" s="1"/>
      <c r="D92" s="1">
        <f t="shared" si="5"/>
        <v>1743.06</v>
      </c>
      <c r="E92" s="1"/>
      <c r="F92" s="1"/>
      <c r="G92" s="1"/>
      <c r="H92" s="1"/>
      <c r="I92" s="1"/>
      <c r="J92" s="1"/>
      <c r="K92" s="1"/>
      <c r="L92" s="1"/>
      <c r="M92" s="1"/>
      <c r="N92" s="1"/>
      <c r="O92" s="1"/>
      <c r="P92" s="1"/>
      <c r="Q92" s="1"/>
      <c r="R92" s="1"/>
      <c r="S92" s="1"/>
      <c r="T92" s="1"/>
      <c r="U92" s="1"/>
    </row>
  </sheetData>
  <sheetProtection/>
  <printOptions/>
  <pageMargins left="0.5" right="0.5" top="0.5" bottom="0.5" header="0.5" footer="0.5"/>
  <pageSetup fitToHeight="1" fitToWidth="1" horizontalDpi="600" verticalDpi="600" orientation="landscape" scale="39" r:id="rId1"/>
  <rowBreaks count="2" manualBreakCount="2">
    <brk id="47" max="255" man="1"/>
    <brk id="84" max="255" man="1"/>
  </rowBreaks>
</worksheet>
</file>

<file path=xl/worksheets/sheet2.xml><?xml version="1.0" encoding="utf-8"?>
<worksheet xmlns="http://schemas.openxmlformats.org/spreadsheetml/2006/main" xmlns:r="http://schemas.openxmlformats.org/officeDocument/2006/relationships">
  <sheetPr transitionEvaluation="1"/>
  <dimension ref="A2:M45"/>
  <sheetViews>
    <sheetView defaultGridColor="0" zoomScale="87" zoomScaleNormal="87" zoomScalePageLayoutView="0" colorId="22" workbookViewId="0" topLeftCell="A1">
      <selection activeCell="M39" sqref="M39"/>
    </sheetView>
  </sheetViews>
  <sheetFormatPr defaultColWidth="9.77734375" defaultRowHeight="15"/>
  <cols>
    <col min="1" max="3" width="9.77734375" style="0" customWidth="1"/>
    <col min="4" max="7" width="11.10546875" style="0" bestFit="1" customWidth="1"/>
    <col min="8" max="12" width="9.77734375" style="0" customWidth="1"/>
    <col min="13" max="13" width="16.21484375" style="0" customWidth="1"/>
  </cols>
  <sheetData>
    <row r="2" spans="1:13" ht="15">
      <c r="A2" s="18" t="s">
        <v>89</v>
      </c>
      <c r="B2" s="1"/>
      <c r="C2" s="1"/>
      <c r="D2" s="1"/>
      <c r="E2" s="1"/>
      <c r="F2" s="1"/>
      <c r="G2" s="1"/>
      <c r="H2" s="1"/>
      <c r="I2" s="1"/>
      <c r="J2" s="1"/>
      <c r="K2" s="1"/>
      <c r="L2" s="1"/>
      <c r="M2" s="1"/>
    </row>
    <row r="3" spans="1:13" ht="15.75">
      <c r="A3" s="22" t="s">
        <v>98</v>
      </c>
      <c r="B3" s="1"/>
      <c r="C3" s="1"/>
      <c r="D3" s="1"/>
      <c r="E3" s="1"/>
      <c r="F3" s="1"/>
      <c r="G3" s="1"/>
      <c r="H3" s="1"/>
      <c r="I3" s="1"/>
      <c r="J3" s="1"/>
      <c r="K3" s="1"/>
      <c r="L3" s="1"/>
      <c r="M3" s="1"/>
    </row>
    <row r="4" spans="1:13" ht="15">
      <c r="A4" s="1"/>
      <c r="B4" s="1"/>
      <c r="C4" s="1"/>
      <c r="D4" s="1"/>
      <c r="E4" s="1"/>
      <c r="F4" s="1"/>
      <c r="G4" s="1"/>
      <c r="H4" s="1"/>
      <c r="I4" s="1"/>
      <c r="J4" s="1"/>
      <c r="K4" s="1"/>
      <c r="L4" s="1"/>
      <c r="M4" s="1"/>
    </row>
    <row r="5" spans="1:13" ht="15">
      <c r="A5" s="1"/>
      <c r="B5" s="1"/>
      <c r="C5" s="1"/>
      <c r="D5" s="18" t="s">
        <v>90</v>
      </c>
      <c r="E5" s="18" t="s">
        <v>91</v>
      </c>
      <c r="F5" s="18" t="s">
        <v>99</v>
      </c>
      <c r="G5" s="18" t="s">
        <v>100</v>
      </c>
      <c r="H5" s="1" t="s">
        <v>116</v>
      </c>
      <c r="I5" s="1" t="s">
        <v>117</v>
      </c>
      <c r="J5" s="1"/>
      <c r="K5" s="24" t="s">
        <v>118</v>
      </c>
      <c r="L5" s="1"/>
      <c r="M5" s="1"/>
    </row>
    <row r="6" spans="1:13" ht="15">
      <c r="A6" s="1"/>
      <c r="B6" s="1"/>
      <c r="C6" s="1"/>
      <c r="D6" s="18" t="s">
        <v>92</v>
      </c>
      <c r="E6" s="18" t="s">
        <v>92</v>
      </c>
      <c r="F6" s="18" t="s">
        <v>92</v>
      </c>
      <c r="G6" s="18" t="s">
        <v>92</v>
      </c>
      <c r="H6" s="1" t="s">
        <v>115</v>
      </c>
      <c r="I6" s="1" t="s">
        <v>115</v>
      </c>
      <c r="J6" s="1"/>
      <c r="K6" s="1"/>
      <c r="L6" s="1"/>
      <c r="M6" s="1"/>
    </row>
    <row r="7" spans="1:9" ht="15.75">
      <c r="A7" s="19" t="s">
        <v>93</v>
      </c>
      <c r="D7" s="20">
        <v>83.5</v>
      </c>
      <c r="E7" s="20">
        <v>84.5</v>
      </c>
      <c r="F7" s="20">
        <v>81</v>
      </c>
      <c r="G7" s="20">
        <v>83</v>
      </c>
      <c r="H7" s="20">
        <v>75</v>
      </c>
      <c r="I7" s="20">
        <v>71</v>
      </c>
    </row>
    <row r="8" spans="1:13" ht="15.75">
      <c r="A8" s="18" t="s">
        <v>94</v>
      </c>
      <c r="B8" s="1"/>
      <c r="C8" s="1"/>
      <c r="D8" s="21">
        <v>83.5</v>
      </c>
      <c r="E8" s="21">
        <v>84.5</v>
      </c>
      <c r="F8" s="21">
        <v>80.6</v>
      </c>
      <c r="G8" s="21">
        <v>82.5</v>
      </c>
      <c r="H8" s="21">
        <v>75</v>
      </c>
      <c r="I8" s="21">
        <v>71</v>
      </c>
      <c r="J8" s="1"/>
      <c r="K8" s="1"/>
      <c r="L8" s="1"/>
      <c r="M8" s="1"/>
    </row>
    <row r="9" spans="1:13" ht="15.75">
      <c r="A9" s="18" t="s">
        <v>95</v>
      </c>
      <c r="B9" s="1"/>
      <c r="C9" s="1"/>
      <c r="D9" s="21">
        <v>9</v>
      </c>
      <c r="E9" s="21">
        <v>8.95</v>
      </c>
      <c r="F9" s="21">
        <v>7.4</v>
      </c>
      <c r="G9" s="21">
        <v>7.65</v>
      </c>
      <c r="H9" s="21">
        <v>8.25</v>
      </c>
      <c r="I9" s="21">
        <v>9.7</v>
      </c>
      <c r="J9" s="1"/>
      <c r="K9" s="1"/>
      <c r="L9" s="1"/>
      <c r="M9" s="1"/>
    </row>
    <row r="10" spans="1:13" ht="15.75">
      <c r="A10" s="18" t="s">
        <v>26</v>
      </c>
      <c r="B10" s="1"/>
      <c r="C10" s="1"/>
      <c r="D10" s="21">
        <v>108</v>
      </c>
      <c r="E10" s="21">
        <v>119</v>
      </c>
      <c r="F10" s="21">
        <v>133</v>
      </c>
      <c r="G10" s="21">
        <v>130</v>
      </c>
      <c r="H10" s="1"/>
      <c r="I10" s="1"/>
      <c r="J10" s="1"/>
      <c r="K10" s="1"/>
      <c r="L10" s="1"/>
      <c r="M10" s="1"/>
    </row>
    <row r="11" spans="1:13" ht="15.75">
      <c r="A11" s="18" t="s">
        <v>96</v>
      </c>
      <c r="B11" s="1"/>
      <c r="C11" s="1"/>
      <c r="D11" s="21">
        <v>273</v>
      </c>
      <c r="E11" s="21">
        <v>131</v>
      </c>
      <c r="F11" s="21">
        <v>279</v>
      </c>
      <c r="G11" s="21">
        <v>285</v>
      </c>
      <c r="H11" s="1"/>
      <c r="I11" s="1"/>
      <c r="J11" s="1"/>
      <c r="K11" s="1"/>
      <c r="L11" s="1"/>
      <c r="M11" s="1"/>
    </row>
    <row r="12" spans="1:13" ht="15.75">
      <c r="A12" s="18" t="s">
        <v>97</v>
      </c>
      <c r="B12" s="1"/>
      <c r="C12" s="1"/>
      <c r="D12" s="21">
        <v>56</v>
      </c>
      <c r="E12" s="21">
        <v>56.3</v>
      </c>
      <c r="F12" s="21">
        <v>51.4</v>
      </c>
      <c r="G12" s="21">
        <v>52.8</v>
      </c>
      <c r="H12" s="21">
        <v>54.7</v>
      </c>
      <c r="I12" s="21">
        <v>58.8</v>
      </c>
      <c r="J12" s="1"/>
      <c r="K12" s="1"/>
      <c r="L12" s="1"/>
      <c r="M12" s="1"/>
    </row>
    <row r="13" spans="1:13" ht="15">
      <c r="A13" s="18"/>
      <c r="B13" s="1"/>
      <c r="C13" s="1"/>
      <c r="D13" s="1"/>
      <c r="E13" s="1"/>
      <c r="F13" s="1"/>
      <c r="G13" s="1"/>
      <c r="H13" s="1"/>
      <c r="I13" s="1"/>
      <c r="J13" s="1"/>
      <c r="K13" s="1"/>
      <c r="L13" s="1"/>
      <c r="M13" s="24" t="s">
        <v>119</v>
      </c>
    </row>
    <row r="14" spans="1:13" ht="15">
      <c r="A14" s="18"/>
      <c r="B14" s="1"/>
      <c r="C14" s="1"/>
      <c r="D14" s="1"/>
      <c r="E14" s="1"/>
      <c r="F14" s="1"/>
      <c r="G14" s="1"/>
      <c r="H14" s="1"/>
      <c r="I14" s="1"/>
      <c r="J14" s="1"/>
      <c r="K14" s="1"/>
      <c r="L14" s="1"/>
      <c r="M14" s="1"/>
    </row>
    <row r="15" spans="1:13" ht="15.75">
      <c r="A15" s="1" t="s">
        <v>29</v>
      </c>
      <c r="B15" s="1"/>
      <c r="C15" s="1"/>
      <c r="D15" s="1"/>
      <c r="E15" s="1"/>
      <c r="F15" s="1"/>
      <c r="G15" s="1"/>
      <c r="H15" s="1"/>
      <c r="I15" s="1"/>
      <c r="J15" s="1"/>
      <c r="K15" s="21">
        <v>0.0275</v>
      </c>
      <c r="L15" s="1"/>
      <c r="M15" s="1">
        <f aca="true" t="shared" si="0" ref="M15:M20">K15</f>
        <v>0.0275</v>
      </c>
    </row>
    <row r="16" spans="1:13" ht="15.75">
      <c r="A16" s="1" t="s">
        <v>30</v>
      </c>
      <c r="B16" s="1"/>
      <c r="C16" s="1"/>
      <c r="D16" s="1"/>
      <c r="E16" s="1"/>
      <c r="F16" s="1"/>
      <c r="G16" s="1"/>
      <c r="H16" s="1"/>
      <c r="I16" s="1"/>
      <c r="J16" s="1"/>
      <c r="K16" s="21">
        <v>0.0577</v>
      </c>
      <c r="L16" s="1"/>
      <c r="M16" s="1">
        <f t="shared" si="0"/>
        <v>0.0577</v>
      </c>
    </row>
    <row r="17" spans="1:13" ht="15.75">
      <c r="A17" s="1" t="s">
        <v>80</v>
      </c>
      <c r="B17" s="1"/>
      <c r="C17" s="1"/>
      <c r="D17" s="1"/>
      <c r="E17" s="1"/>
      <c r="F17" s="1"/>
      <c r="G17" s="1"/>
      <c r="H17" s="1"/>
      <c r="I17" s="1"/>
      <c r="J17" s="1"/>
      <c r="K17" s="21">
        <v>0.0055</v>
      </c>
      <c r="L17" s="1"/>
      <c r="M17" s="1">
        <f t="shared" si="0"/>
        <v>0.0055</v>
      </c>
    </row>
    <row r="18" spans="1:13" ht="15.75">
      <c r="A18" s="1" t="s">
        <v>81</v>
      </c>
      <c r="B18" s="1"/>
      <c r="C18" s="1"/>
      <c r="D18" s="1"/>
      <c r="E18" s="1"/>
      <c r="F18" s="1"/>
      <c r="G18" s="1"/>
      <c r="H18" s="1"/>
      <c r="I18" s="1"/>
      <c r="J18" s="1"/>
      <c r="K18" s="21">
        <v>0.032</v>
      </c>
      <c r="L18" s="1"/>
      <c r="M18" s="1">
        <f t="shared" si="0"/>
        <v>0.032</v>
      </c>
    </row>
    <row r="19" spans="1:13" ht="15.75">
      <c r="A19" s="1" t="s">
        <v>31</v>
      </c>
      <c r="B19" s="1"/>
      <c r="C19" s="1"/>
      <c r="D19" s="1"/>
      <c r="E19" s="1"/>
      <c r="F19" s="1"/>
      <c r="G19" s="1"/>
      <c r="H19" s="1"/>
      <c r="I19" s="1"/>
      <c r="J19" s="1"/>
      <c r="K19" s="21">
        <v>0.00563</v>
      </c>
      <c r="L19" s="1"/>
      <c r="M19" s="1">
        <f t="shared" si="0"/>
        <v>0.00563</v>
      </c>
    </row>
    <row r="20" spans="1:13" ht="15.75">
      <c r="A20" s="1" t="s">
        <v>32</v>
      </c>
      <c r="B20" s="1"/>
      <c r="C20" s="1"/>
      <c r="D20" s="1"/>
      <c r="E20" s="1"/>
      <c r="F20" s="1"/>
      <c r="G20" s="1"/>
      <c r="H20" s="1"/>
      <c r="I20" s="1"/>
      <c r="J20" s="1"/>
      <c r="K20" s="21">
        <v>0.0154</v>
      </c>
      <c r="L20" s="1"/>
      <c r="M20" s="1">
        <f t="shared" si="0"/>
        <v>0.0154</v>
      </c>
    </row>
    <row r="21" spans="1:13" ht="15">
      <c r="A21" s="1" t="s">
        <v>33</v>
      </c>
      <c r="B21" s="1"/>
      <c r="C21" s="1"/>
      <c r="D21" s="1">
        <v>0.001</v>
      </c>
      <c r="E21" s="1">
        <v>0.001</v>
      </c>
      <c r="F21" s="1">
        <v>0.001</v>
      </c>
      <c r="G21" s="1">
        <v>0.001</v>
      </c>
      <c r="H21" s="1">
        <v>0.001</v>
      </c>
      <c r="I21" s="1">
        <v>0.001</v>
      </c>
      <c r="J21" s="1"/>
      <c r="K21" s="1"/>
      <c r="L21" s="1"/>
      <c r="M21" s="1">
        <v>0.0005</v>
      </c>
    </row>
    <row r="22" spans="1:13" ht="15">
      <c r="A22" s="1" t="s">
        <v>34</v>
      </c>
      <c r="B22" s="1"/>
      <c r="C22" s="1"/>
      <c r="D22" s="1">
        <v>0.002</v>
      </c>
      <c r="E22" s="1">
        <v>0.002</v>
      </c>
      <c r="F22" s="1">
        <v>0.002</v>
      </c>
      <c r="G22" s="1">
        <v>0.002</v>
      </c>
      <c r="H22" s="1">
        <v>0.002</v>
      </c>
      <c r="I22" s="1">
        <v>0.002</v>
      </c>
      <c r="J22" s="1"/>
      <c r="K22" s="1"/>
      <c r="L22" s="1"/>
      <c r="M22" s="1">
        <v>0.0001</v>
      </c>
    </row>
    <row r="23" spans="1:13" ht="15.75">
      <c r="A23" s="1" t="s">
        <v>35</v>
      </c>
      <c r="B23" s="1"/>
      <c r="C23" s="1"/>
      <c r="D23" s="21">
        <v>9.45E-06</v>
      </c>
      <c r="E23" s="21">
        <v>9.08E-06</v>
      </c>
      <c r="F23" s="21">
        <v>8.27E-06</v>
      </c>
      <c r="G23" s="21">
        <v>8.63E-06</v>
      </c>
      <c r="H23" s="1"/>
      <c r="I23" s="1"/>
      <c r="J23" s="1"/>
      <c r="K23" s="1"/>
      <c r="L23" s="1"/>
      <c r="M23" s="28">
        <f>AVERAGE(D23:G23)</f>
        <v>8.857500000000001E-06</v>
      </c>
    </row>
    <row r="24" spans="1:13" ht="15.75">
      <c r="A24" s="1" t="s">
        <v>37</v>
      </c>
      <c r="B24" s="1"/>
      <c r="C24" s="1"/>
      <c r="D24" s="1"/>
      <c r="E24" s="1"/>
      <c r="F24" s="1"/>
      <c r="G24" s="1"/>
      <c r="H24" s="1"/>
      <c r="I24" s="1"/>
      <c r="J24" s="1"/>
      <c r="K24" s="21">
        <v>0.104</v>
      </c>
      <c r="L24" s="1"/>
      <c r="M24" s="1">
        <f>K24</f>
        <v>0.104</v>
      </c>
    </row>
    <row r="25" spans="1:13" ht="15.75">
      <c r="A25" s="1" t="s">
        <v>38</v>
      </c>
      <c r="B25" s="1"/>
      <c r="C25" s="1"/>
      <c r="D25" s="1"/>
      <c r="E25" s="1"/>
      <c r="F25" s="1"/>
      <c r="G25" s="1"/>
      <c r="H25" s="1"/>
      <c r="I25" s="1"/>
      <c r="J25" s="1"/>
      <c r="K25" s="21">
        <v>0.0066</v>
      </c>
      <c r="L25" s="1"/>
      <c r="M25" s="1">
        <f>K25</f>
        <v>0.0066</v>
      </c>
    </row>
    <row r="26" spans="1:13" ht="15.75">
      <c r="A26" s="1" t="s">
        <v>39</v>
      </c>
      <c r="B26" s="1"/>
      <c r="C26" s="1"/>
      <c r="D26" s="1"/>
      <c r="E26" s="1"/>
      <c r="F26" s="1"/>
      <c r="G26" s="1"/>
      <c r="H26" s="1"/>
      <c r="I26" s="1"/>
      <c r="J26" s="1"/>
      <c r="K26" s="21">
        <v>0.0004</v>
      </c>
      <c r="L26" s="1"/>
      <c r="M26" s="1">
        <f>K26</f>
        <v>0.0004</v>
      </c>
    </row>
    <row r="27" spans="1:13" ht="15">
      <c r="A27" s="1" t="s">
        <v>70</v>
      </c>
      <c r="B27" s="1"/>
      <c r="C27" s="1"/>
      <c r="D27" s="1">
        <v>0.001</v>
      </c>
      <c r="E27" s="1">
        <v>0.001</v>
      </c>
      <c r="F27" s="1">
        <v>0.001</v>
      </c>
      <c r="G27" s="1">
        <v>0.001</v>
      </c>
      <c r="H27" s="1">
        <v>0.001</v>
      </c>
      <c r="I27" s="1">
        <v>0.001</v>
      </c>
      <c r="J27" s="1"/>
      <c r="K27" s="1"/>
      <c r="L27" s="1"/>
      <c r="M27" s="1">
        <v>0.0005</v>
      </c>
    </row>
    <row r="28" spans="1:13" ht="15">
      <c r="A28" s="1" t="s">
        <v>41</v>
      </c>
      <c r="B28" s="1"/>
      <c r="C28" s="1"/>
      <c r="D28" s="1">
        <v>0.005</v>
      </c>
      <c r="E28" s="1">
        <v>0.005</v>
      </c>
      <c r="F28" s="1"/>
      <c r="G28" s="1"/>
      <c r="H28" s="1">
        <v>0.005</v>
      </c>
      <c r="I28" s="1">
        <v>0.005</v>
      </c>
      <c r="J28" s="1"/>
      <c r="K28" s="1"/>
      <c r="L28" s="1"/>
      <c r="M28" s="1">
        <v>0.0025</v>
      </c>
    </row>
    <row r="29" spans="1:13" ht="15.75">
      <c r="A29" s="1" t="s">
        <v>42</v>
      </c>
      <c r="B29" s="1"/>
      <c r="C29" s="1"/>
      <c r="D29" s="1"/>
      <c r="E29" s="1"/>
      <c r="F29" s="1"/>
      <c r="G29" s="1"/>
      <c r="H29" s="1"/>
      <c r="I29" s="1"/>
      <c r="J29" s="1"/>
      <c r="K29" s="21">
        <v>0.0049</v>
      </c>
      <c r="L29" s="1"/>
      <c r="M29" s="1">
        <f>K29</f>
        <v>0.0049</v>
      </c>
    </row>
    <row r="30" spans="1:13" ht="15.75">
      <c r="A30" s="1" t="s">
        <v>43</v>
      </c>
      <c r="B30" s="1"/>
      <c r="C30" s="1"/>
      <c r="D30" s="1"/>
      <c r="E30" s="1"/>
      <c r="F30" s="1"/>
      <c r="G30" s="1"/>
      <c r="H30" s="1"/>
      <c r="I30" s="1"/>
      <c r="J30" s="1"/>
      <c r="K30" s="21">
        <v>0.0031</v>
      </c>
      <c r="L30" s="1"/>
      <c r="M30" s="1">
        <f>K30</f>
        <v>0.0031</v>
      </c>
    </row>
    <row r="31" spans="1:13" ht="15.75">
      <c r="A31" s="1" t="s">
        <v>44</v>
      </c>
      <c r="B31" s="1"/>
      <c r="C31" s="1"/>
      <c r="D31" s="1"/>
      <c r="E31" s="1"/>
      <c r="F31" s="1"/>
      <c r="G31" s="1"/>
      <c r="H31" s="1"/>
      <c r="I31" s="1"/>
      <c r="J31" s="1"/>
      <c r="K31" s="21">
        <v>0.0031</v>
      </c>
      <c r="L31" s="1"/>
      <c r="M31" s="1">
        <f>K31</f>
        <v>0.0031</v>
      </c>
    </row>
    <row r="32" spans="1:13" ht="15.75">
      <c r="A32" s="1" t="s">
        <v>45</v>
      </c>
      <c r="B32" s="1"/>
      <c r="C32" s="1"/>
      <c r="D32" s="1"/>
      <c r="E32" s="1"/>
      <c r="F32" s="1"/>
      <c r="G32" s="1"/>
      <c r="H32" s="1"/>
      <c r="I32" s="1"/>
      <c r="J32" s="1"/>
      <c r="K32" s="21">
        <v>0.0031</v>
      </c>
      <c r="L32" s="1"/>
      <c r="M32" s="1">
        <f>K32</f>
        <v>0.0031</v>
      </c>
    </row>
    <row r="33" spans="1:13" ht="15">
      <c r="A33" s="1" t="s">
        <v>46</v>
      </c>
      <c r="B33" s="1"/>
      <c r="C33" s="1"/>
      <c r="D33" s="1"/>
      <c r="E33" s="1"/>
      <c r="F33" s="1"/>
      <c r="G33" s="1"/>
      <c r="H33" s="1"/>
      <c r="I33" s="1"/>
      <c r="J33" s="1"/>
      <c r="K33" s="1">
        <v>0.001</v>
      </c>
      <c r="L33" s="1"/>
      <c r="M33" s="1">
        <f>K33/2</f>
        <v>0.0005</v>
      </c>
    </row>
    <row r="34" spans="1:13" ht="15.75">
      <c r="A34" s="1" t="s">
        <v>47</v>
      </c>
      <c r="B34" s="1"/>
      <c r="C34" s="1"/>
      <c r="D34" s="1"/>
      <c r="E34" s="1"/>
      <c r="F34" s="1"/>
      <c r="G34" s="1"/>
      <c r="H34" s="1"/>
      <c r="I34" s="1"/>
      <c r="J34" s="1"/>
      <c r="K34" s="21">
        <v>0.00945</v>
      </c>
      <c r="L34" s="1"/>
      <c r="M34" s="1">
        <f>K34</f>
        <v>0.00945</v>
      </c>
    </row>
    <row r="35" spans="1:13" ht="15">
      <c r="A35" s="1" t="s">
        <v>48</v>
      </c>
      <c r="B35" s="1"/>
      <c r="C35" s="1"/>
      <c r="D35" s="1"/>
      <c r="E35" s="1"/>
      <c r="F35" s="1"/>
      <c r="G35" s="1"/>
      <c r="H35" s="1"/>
      <c r="I35" s="1"/>
      <c r="J35" s="1"/>
      <c r="K35" s="1">
        <v>0.001</v>
      </c>
      <c r="L35" s="1"/>
      <c r="M35" s="1">
        <f>K35/2</f>
        <v>0.0005</v>
      </c>
    </row>
    <row r="36" spans="1:13" ht="15.75">
      <c r="A36" s="1" t="s">
        <v>49</v>
      </c>
      <c r="B36" s="1"/>
      <c r="C36" s="1"/>
      <c r="D36" s="1"/>
      <c r="E36" s="1"/>
      <c r="F36" s="1"/>
      <c r="G36" s="1"/>
      <c r="H36" s="1"/>
      <c r="I36" s="1"/>
      <c r="J36" s="1"/>
      <c r="K36" s="21">
        <v>0.001</v>
      </c>
      <c r="L36" s="1"/>
      <c r="M36" s="1">
        <f>K36</f>
        <v>0.001</v>
      </c>
    </row>
    <row r="37" spans="1:13" ht="15">
      <c r="A37" s="1" t="s">
        <v>50</v>
      </c>
      <c r="B37" s="1"/>
      <c r="C37" s="1"/>
      <c r="D37" s="1"/>
      <c r="E37" s="1"/>
      <c r="F37" s="1"/>
      <c r="G37" s="1"/>
      <c r="H37" s="1"/>
      <c r="I37" s="1"/>
      <c r="J37" s="1"/>
      <c r="K37" s="1">
        <v>0.001</v>
      </c>
      <c r="L37" s="1"/>
      <c r="M37" s="1">
        <f>K37/2</f>
        <v>0.0005</v>
      </c>
    </row>
    <row r="38" spans="1:13" ht="15.75">
      <c r="A38" s="1" t="s">
        <v>51</v>
      </c>
      <c r="B38" s="1"/>
      <c r="C38" s="1"/>
      <c r="D38" s="1"/>
      <c r="E38" s="1"/>
      <c r="F38" s="1"/>
      <c r="K38" s="20">
        <v>0.0428</v>
      </c>
      <c r="M38" s="1">
        <f>K38</f>
        <v>0.0428</v>
      </c>
    </row>
    <row r="39" spans="1:13" ht="15.75">
      <c r="A39" s="1" t="s">
        <v>52</v>
      </c>
      <c r="B39" s="1"/>
      <c r="C39" s="1"/>
      <c r="D39" s="1"/>
      <c r="E39" s="1"/>
      <c r="F39" s="1"/>
      <c r="K39" s="21">
        <v>0.0674</v>
      </c>
      <c r="M39" s="1">
        <f>K39</f>
        <v>0.0674</v>
      </c>
    </row>
    <row r="40" spans="1:13" ht="15.75">
      <c r="A40" s="1" t="s">
        <v>53</v>
      </c>
      <c r="B40" s="1"/>
      <c r="C40" s="1"/>
      <c r="D40" s="1"/>
      <c r="E40" s="1"/>
      <c r="F40" s="1"/>
      <c r="K40" s="21">
        <v>0.0264</v>
      </c>
      <c r="M40" s="1">
        <f>K40</f>
        <v>0.0264</v>
      </c>
    </row>
    <row r="41" spans="1:6" ht="15">
      <c r="A41" s="1" t="s">
        <v>54</v>
      </c>
      <c r="B41" s="1"/>
      <c r="C41" s="1"/>
      <c r="D41" s="1"/>
      <c r="E41" s="1"/>
      <c r="F41" s="1"/>
    </row>
    <row r="42" ht="15">
      <c r="A42" s="1" t="s">
        <v>55</v>
      </c>
    </row>
    <row r="43" ht="15">
      <c r="A43" s="1" t="s">
        <v>56</v>
      </c>
    </row>
    <row r="44" ht="15">
      <c r="A44" s="1" t="s">
        <v>57</v>
      </c>
    </row>
    <row r="45" spans="1:13" ht="15.75">
      <c r="A45" s="1" t="s">
        <v>58</v>
      </c>
      <c r="K45" s="20">
        <v>0.121</v>
      </c>
      <c r="M45" s="1">
        <f>K45</f>
        <v>0.121</v>
      </c>
    </row>
  </sheetData>
  <sheetProtection/>
  <printOptions/>
  <pageMargins left="0.5" right="0.5" top="0.5" bottom="0.5" header="0.5" footer="0.5"/>
  <pageSetup horizontalDpi="600" verticalDpi="600" orientation="landscape" scale="46" r:id="rId1"/>
  <colBreaks count="1" manualBreakCount="1">
    <brk id="23" max="65535" man="1"/>
  </colBreaks>
</worksheet>
</file>

<file path=xl/worksheets/sheet3.xml><?xml version="1.0" encoding="utf-8"?>
<worksheet xmlns="http://schemas.openxmlformats.org/spreadsheetml/2006/main" xmlns:r="http://schemas.openxmlformats.org/officeDocument/2006/relationships">
  <sheetPr transitionEvaluation="1"/>
  <dimension ref="A1:IV31"/>
  <sheetViews>
    <sheetView defaultGridColor="0" zoomScale="87" zoomScaleNormal="87" zoomScalePageLayoutView="0" colorId="22" workbookViewId="0" topLeftCell="A1">
      <selection activeCell="H19" sqref="H19"/>
    </sheetView>
  </sheetViews>
  <sheetFormatPr defaultColWidth="9.77734375" defaultRowHeight="15"/>
  <cols>
    <col min="1" max="1" width="12.77734375" style="0" customWidth="1"/>
  </cols>
  <sheetData>
    <row r="1" spans="1:256" ht="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4" spans="1:256"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5">
      <c r="A5" s="1"/>
      <c r="B5" s="7"/>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5">
      <c r="A6" s="1"/>
      <c r="B6" s="1"/>
      <c r="C6" s="1"/>
      <c r="D6" s="1"/>
      <c r="E6" s="1"/>
      <c r="F6" s="1"/>
      <c r="G6" s="1"/>
      <c r="H6" s="1" t="s">
        <v>108</v>
      </c>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5">
      <c r="A7" s="1"/>
      <c r="B7" s="1"/>
      <c r="C7" s="1"/>
      <c r="D7" s="1"/>
      <c r="E7" s="1"/>
      <c r="F7" s="1"/>
      <c r="G7" s="1"/>
      <c r="H7" s="1" t="s">
        <v>101</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5">
      <c r="A8" s="1"/>
      <c r="B8" s="1"/>
      <c r="C8" s="1"/>
      <c r="D8" s="1"/>
      <c r="E8" s="1"/>
      <c r="F8" s="1"/>
      <c r="G8" s="1"/>
      <c r="H8" s="24" t="s">
        <v>127</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15">
      <c r="A9" s="1"/>
      <c r="B9" s="1"/>
      <c r="C9" s="1"/>
      <c r="D9" s="1"/>
      <c r="E9" s="1"/>
      <c r="F9" s="1"/>
      <c r="G9" s="1"/>
      <c r="H9" s="1" t="s">
        <v>102</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ht="15">
      <c r="H10" s="24" t="s">
        <v>128</v>
      </c>
    </row>
    <row r="11" spans="1:256" ht="15">
      <c r="A11" s="1"/>
      <c r="B11" s="1"/>
      <c r="C11" s="1"/>
      <c r="D11" s="1"/>
      <c r="E11" s="1"/>
      <c r="F11" s="1"/>
      <c r="G11" s="1"/>
      <c r="H11" s="24" t="s">
        <v>129</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5">
      <c r="A12" s="1"/>
      <c r="B12" s="1"/>
      <c r="C12" s="1"/>
      <c r="D12" s="1"/>
      <c r="E12" s="1"/>
      <c r="F12" s="1"/>
      <c r="G12" s="1"/>
      <c r="H12" s="1" t="s">
        <v>104</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15">
      <c r="A13" s="1"/>
      <c r="B13" s="1"/>
      <c r="C13" s="1"/>
      <c r="D13" s="1"/>
      <c r="E13" s="1"/>
      <c r="F13" s="1"/>
      <c r="G13" s="1"/>
      <c r="H13" s="24" t="s">
        <v>130</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5">
      <c r="A14" s="1"/>
      <c r="B14" s="1"/>
      <c r="C14" s="1"/>
      <c r="D14" s="1"/>
      <c r="E14" s="1"/>
      <c r="F14" s="1"/>
      <c r="G14" s="1"/>
      <c r="H14" s="1" t="s">
        <v>105</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5">
      <c r="A15" s="1"/>
      <c r="B15" s="1"/>
      <c r="C15" s="1"/>
      <c r="D15" s="1"/>
      <c r="E15" s="1"/>
      <c r="F15" s="1"/>
      <c r="G15" s="1"/>
      <c r="H15" s="24" t="s">
        <v>131</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ht="15">
      <c r="H16" s="24" t="s">
        <v>132</v>
      </c>
    </row>
    <row r="17" ht="15">
      <c r="H17" s="24" t="s">
        <v>133</v>
      </c>
    </row>
    <row r="18" ht="15">
      <c r="H18" s="24" t="s">
        <v>134</v>
      </c>
    </row>
    <row r="29" spans="1:4" ht="15">
      <c r="A29" s="8"/>
      <c r="B29" s="8"/>
      <c r="C29" s="8"/>
      <c r="D29" s="1"/>
    </row>
    <row r="31" spans="1:4" ht="15">
      <c r="A31" s="8"/>
      <c r="B31" s="8"/>
      <c r="C31" s="8"/>
      <c r="D31" s="1"/>
    </row>
  </sheetData>
  <sheetProtection/>
  <printOptions/>
  <pageMargins left="0.5" right="0.5" top="0.5" bottom="0.5" header="0.5" footer="0.5"/>
  <pageSetup horizontalDpi="600" verticalDpi="600" orientation="landscape" scale="46" r:id="rId1"/>
  <colBreaks count="1" manualBreakCount="1">
    <brk id="2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Tennessee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wardb</dc:creator>
  <cp:keywords/>
  <dc:description/>
  <cp:lastModifiedBy>bprice</cp:lastModifiedBy>
  <cp:lastPrinted>2021-09-03T20:49:17Z</cp:lastPrinted>
  <dcterms:created xsi:type="dcterms:W3CDTF">2005-03-29T16:16:08Z</dcterms:created>
  <dcterms:modified xsi:type="dcterms:W3CDTF">2021-09-03T21:00:45Z</dcterms:modified>
  <cp:category/>
  <cp:version/>
  <cp:contentType/>
  <cp:contentStatus/>
</cp:coreProperties>
</file>