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NPUTDATA" sheetId="1" r:id="rId1"/>
    <sheet name="RATECALCS" sheetId="2" r:id="rId2"/>
    <sheet name="PRINTFORM" sheetId="3" r:id="rId3"/>
    <sheet name="REVISION NOTES" sheetId="4" r:id="rId4"/>
  </sheets>
  <definedNames>
    <definedName name="_xlfn.IFERROR" hidden="1">#NAME?</definedName>
    <definedName name="_xlnm.Print_Area" localSheetId="0">'INPUTDATA'!$A$1:$C$72</definedName>
  </definedNames>
  <calcPr fullCalcOnLoad="1"/>
</workbook>
</file>

<file path=xl/sharedStrings.xml><?xml version="1.0" encoding="utf-8"?>
<sst xmlns="http://schemas.openxmlformats.org/spreadsheetml/2006/main" count="161" uniqueCount="120">
  <si>
    <t>Units</t>
  </si>
  <si>
    <t>mg/kg</t>
  </si>
  <si>
    <t>BACKGROUND INFORMATION/QUESTIONS</t>
  </si>
  <si>
    <t>WWTP NAME</t>
  </si>
  <si>
    <t>WWTP NPDES PERMIT NUMBER</t>
  </si>
  <si>
    <t>SITE NAME</t>
  </si>
  <si>
    <t>COUNTY</t>
  </si>
  <si>
    <t>E.A.C.</t>
  </si>
  <si>
    <t>SITE TRACKING NUMBER</t>
  </si>
  <si>
    <t>LABORATORY NAME</t>
  </si>
  <si>
    <t>DATE OF ANALYSIS</t>
  </si>
  <si>
    <t>SLUDGE/BIOSOLID ANALYSIS LABORATORY RESULTS</t>
  </si>
  <si>
    <t>TOTAL KJELDAHL NITROGEN (TKN)</t>
  </si>
  <si>
    <t>AMMONIUM NITROGEN (NH4-N)</t>
  </si>
  <si>
    <t>(Attached a copy of the laboratory analysis used for these calculations to this report)</t>
  </si>
  <si>
    <r>
      <t>AMMONIUM NITROGEN (NH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-N)</t>
    </r>
  </si>
  <si>
    <r>
      <t>NITRATE + NITRITE NITROGEN (NO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 + NO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-N)</t>
    </r>
  </si>
  <si>
    <t>1 - CORN (GRAIN) EXPECT YIELD 100 - 125 BUSHELS</t>
  </si>
  <si>
    <t>2 - CORN (GRAIN) EXPECT YIELD 126 - 150 BUSHELS</t>
  </si>
  <si>
    <t>3 - CORN (SILAGE) EXPECT YIELD 20 TONS</t>
  </si>
  <si>
    <t>SELECTION #</t>
  </si>
  <si>
    <t>N REQUIREMENT</t>
  </si>
  <si>
    <t>IF YES</t>
  </si>
  <si>
    <t>CHECK SUM</t>
  </si>
  <si>
    <t>COUNT</t>
  </si>
  <si>
    <t>SELECTED N</t>
  </si>
  <si>
    <t>Select only 1</t>
  </si>
  <si>
    <t xml:space="preserve"> SELECT N </t>
  </si>
  <si>
    <t>CROP TYPE AMT</t>
  </si>
  <si>
    <t xml:space="preserve">SELECT CROP TYPE </t>
  </si>
  <si>
    <t>(SELECT ONLY ONE)</t>
  </si>
  <si>
    <t>1 - ARE BIOSOLIDS LIQUID AND SURFACE APPLIED?</t>
  </si>
  <si>
    <t>2 - ARE BIOSOLIDS LIQUID AND INJECTED INTO SOIL?</t>
  </si>
  <si>
    <t>3 - ARE BIOSOLID DEWATERED AND APPLIED IN ANY MANNER?</t>
  </si>
  <si>
    <r>
      <t>K</t>
    </r>
    <r>
      <rPr>
        <b/>
        <vertAlign val="subscript"/>
        <sz val="10"/>
        <color indexed="8"/>
        <rFont val="Arial"/>
        <family val="2"/>
      </rPr>
      <t>V</t>
    </r>
  </si>
  <si>
    <r>
      <t>SELECTED K</t>
    </r>
    <r>
      <rPr>
        <b/>
        <vertAlign val="subscript"/>
        <sz val="9"/>
        <color indexed="8"/>
        <rFont val="Arial"/>
        <family val="2"/>
      </rPr>
      <t>V</t>
    </r>
  </si>
  <si>
    <r>
      <t>SELECT K</t>
    </r>
    <r>
      <rPr>
        <b/>
        <vertAlign val="subscript"/>
        <sz val="11"/>
        <color indexed="8"/>
        <rFont val="Arial"/>
        <family val="2"/>
      </rPr>
      <t>V</t>
    </r>
  </si>
  <si>
    <t>VOLATILE FACTOR</t>
  </si>
  <si>
    <r>
      <t>VOLATILIZATION FACTORS K</t>
    </r>
    <r>
      <rPr>
        <b/>
        <vertAlign val="subscript"/>
        <sz val="14"/>
        <color indexed="8"/>
        <rFont val="Arial"/>
        <family val="2"/>
      </rPr>
      <t>V</t>
    </r>
  </si>
  <si>
    <r>
      <t>VOLATILIZATION FACTORS K</t>
    </r>
    <r>
      <rPr>
        <b/>
        <vertAlign val="subscript"/>
        <sz val="12"/>
        <color indexed="8"/>
        <rFont val="Arial"/>
        <family val="2"/>
      </rPr>
      <t>V</t>
    </r>
    <r>
      <rPr>
        <b/>
        <sz val="12"/>
        <color indexed="8"/>
        <rFont val="Arial"/>
        <family val="2"/>
      </rPr>
      <t xml:space="preserve"> =</t>
    </r>
  </si>
  <si>
    <r>
      <t>MINERALIZATION RATE F</t>
    </r>
    <r>
      <rPr>
        <b/>
        <vertAlign val="subscript"/>
        <sz val="16"/>
        <color indexed="8"/>
        <rFont val="Arial"/>
        <family val="2"/>
      </rPr>
      <t>M</t>
    </r>
  </si>
  <si>
    <t>SELECT PROCESS</t>
  </si>
  <si>
    <r>
      <t>MINERALIZATION RATE F</t>
    </r>
    <r>
      <rPr>
        <b/>
        <vertAlign val="subscript"/>
        <sz val="14"/>
        <color indexed="8"/>
        <rFont val="Calibri"/>
        <family val="2"/>
      </rPr>
      <t xml:space="preserve">M  </t>
    </r>
    <r>
      <rPr>
        <b/>
        <sz val="14"/>
        <color indexed="8"/>
        <rFont val="Calibri"/>
        <family val="2"/>
      </rPr>
      <t xml:space="preserve"> =</t>
    </r>
  </si>
  <si>
    <t>Selection Process</t>
  </si>
  <si>
    <t>Count</t>
  </si>
  <si>
    <t>Check Sum</t>
  </si>
  <si>
    <t>VALUE</t>
  </si>
  <si>
    <r>
      <t xml:space="preserve"> F</t>
    </r>
    <r>
      <rPr>
        <b/>
        <vertAlign val="subscript"/>
        <sz val="14"/>
        <color indexed="8"/>
        <rFont val="Calibri"/>
        <family val="2"/>
      </rPr>
      <t xml:space="preserve">M  </t>
    </r>
    <r>
      <rPr>
        <b/>
        <sz val="14"/>
        <color indexed="8"/>
        <rFont val="Calibri"/>
        <family val="2"/>
      </rPr>
      <t xml:space="preserve"> =</t>
    </r>
  </si>
  <si>
    <t>RETURN Statement</t>
  </si>
  <si>
    <t>Return VP</t>
  </si>
  <si>
    <r>
      <t>WHAT BIOSOLID PROCESS GENERATE THE FRACTION (F</t>
    </r>
    <r>
      <rPr>
        <b/>
        <vertAlign val="subscript"/>
        <sz val="11"/>
        <color indexed="8"/>
        <rFont val="Arial"/>
        <family val="2"/>
      </rPr>
      <t>M</t>
    </r>
    <r>
      <rPr>
        <b/>
        <sz val="11"/>
        <color indexed="8"/>
        <rFont val="Arial"/>
        <family val="2"/>
      </rPr>
      <t>) OF ORGANIC NITROGEN? (SELECT ONLY ONE)</t>
    </r>
  </si>
  <si>
    <t xml:space="preserve">      YES</t>
  </si>
  <si>
    <t>Tennessee Department of Environment and Conservation - Division of Water Polluction Control</t>
  </si>
  <si>
    <t>Exhibit B - Agronomic Application Rate Calculations Based on Nitrogen (N)</t>
  </si>
  <si>
    <t>CROP TYPE (LBS N/ACRE/YEAR)</t>
  </si>
  <si>
    <t>FILL IN BELOW</t>
  </si>
  <si>
    <t>Agronomic Application Rate Calculations Based on Nitrogen (N)</t>
  </si>
  <si>
    <t>1.  AVAILABLE NITROGEN FROM BIOSOLIDS</t>
  </si>
  <si>
    <t>A</t>
  </si>
  <si>
    <t>B</t>
  </si>
  <si>
    <t>C</t>
  </si>
  <si>
    <t>D</t>
  </si>
  <si>
    <t>E</t>
  </si>
  <si>
    <t>F</t>
  </si>
  <si>
    <t>G</t>
  </si>
  <si>
    <t xml:space="preserve">TOTAL KJELDAHL NITROGEN (TKN) </t>
  </si>
  <si>
    <t>NITRATE + NITRITE NITROGEN (NO3-N + NO2-N)</t>
  </si>
  <si>
    <t>lbs/ton</t>
  </si>
  <si>
    <t>TOTAL AVAILABLE INORGANIC NITROGEN</t>
  </si>
  <si>
    <t>ORGANIC NITROGEN IN BIOSOLIDS</t>
  </si>
  <si>
    <t>AVAILABLE ORGANIC NITROGEN FOR THE FIRST YEAR OF APPLICATION</t>
  </si>
  <si>
    <t>Calculated</t>
  </si>
  <si>
    <t>2.  AVAILABLE NITROGEN IN SOIL</t>
  </si>
  <si>
    <t>3.  NITROGEN SUPPLIED FROM OTHER SOURCES</t>
  </si>
  <si>
    <t>NITROGEN FROM SUPPLEMENTAL FERTILIZERS (If Appropriate)</t>
  </si>
  <si>
    <t>NITROGEN FROM IRRIGATION WATER (If Appropriate)</t>
  </si>
  <si>
    <t>NITROGEN FROM PREVIOUS CROP (Unless 2 is based on soil testing)</t>
  </si>
  <si>
    <t>OTHER (If Appropriate) Specify _________________________________</t>
  </si>
  <si>
    <t>lbs/acre</t>
  </si>
  <si>
    <t>TOTAL NITROGEN FROM OTHER SOURCES</t>
  </si>
  <si>
    <t>4. TOTAL NITROGEN AVAILABLE FROM EXISTING SOURCES</t>
  </si>
  <si>
    <t>5.  TOTAL NITROGEN REQUIREMENT OF CROP</t>
  </si>
  <si>
    <t>6.  SUPPLEMENTAL NITROGEN NEEDED FROM BIOSOLIDS</t>
  </si>
  <si>
    <t>7.  AGRONOMIC LOADING RATE</t>
  </si>
  <si>
    <t>tons/acre</t>
  </si>
  <si>
    <t>TOTAL NITROGEN AVAILABLE FROM BIOSOLIDS</t>
  </si>
  <si>
    <t>XYZ COMPANY</t>
  </si>
  <si>
    <t>TN000001</t>
  </si>
  <si>
    <t>WHATEVER</t>
  </si>
  <si>
    <t>PUTNAM</t>
  </si>
  <si>
    <t>UNBIASED LABS</t>
  </si>
  <si>
    <t>XYZ001</t>
  </si>
  <si>
    <t xml:space="preserve"> AGRONOMIC LOADING RATE</t>
  </si>
  <si>
    <t>5 - SOYBEANS EXPECT YIELD 40 BUSHELS</t>
  </si>
  <si>
    <t>7- WHEAT EXPECT YIELD 40 BUSHELS</t>
  </si>
  <si>
    <t>8 - SUMMER ANNUAL GRASS EXPECT YIELD 6 TONS (1 CUTTINGS)</t>
  </si>
  <si>
    <t>9 - HYBRID HAY EXPECT YIELD 8 TONS (4 CUTTINGS)</t>
  </si>
  <si>
    <t>10 - TALL FESCUE HAY EXPECT YIELD 3 TONS (2 CUTTINGS)</t>
  </si>
  <si>
    <t>11 - ORCHARD GRASS HAY EXPECT YIELD 4 TONS (2 CUTTINGS)</t>
  </si>
  <si>
    <t>12 - SORGHUM (GRAIN) EXPECT YIELD 60 BUSHELS</t>
  </si>
  <si>
    <t>4 - SOYBEANS EXPECT YIELD 30 BUSHELS</t>
  </si>
  <si>
    <t>6- SOYBEANS EXPECT YIELD 50 BUSHELS</t>
  </si>
  <si>
    <t>NONE (Unstabilized)</t>
  </si>
  <si>
    <t>ALKALINE STABILIZATION</t>
  </si>
  <si>
    <t>AEROBIC DIGESTION</t>
  </si>
  <si>
    <t>ANAEROBIC DIGESTION</t>
  </si>
  <si>
    <t>COMPOSING</t>
  </si>
  <si>
    <t>1 SELECTED</t>
  </si>
  <si>
    <t xml:space="preserve">SELECTION CHOICE:  </t>
  </si>
  <si>
    <t>Revision 05/08/14</t>
  </si>
  <si>
    <t>REVISION NOTES</t>
  </si>
  <si>
    <t>DATE</t>
  </si>
  <si>
    <t>FIRST CREATED FEBRUARY 3, 2011)</t>
  </si>
  <si>
    <t>REVISED ON 5/8/14 FOR THE PURPOSE OF ADDING 3 MORE PROCESSES TO INCLUDE NONE, ALKALINE STABILIZATION, &amp; COMPOSING TO REFLECT CHANGES IN STANDARD AND REMOVE NUMBER OF YEARS</t>
  </si>
  <si>
    <t>AGRONOMIC-CALC-REV140508</t>
  </si>
  <si>
    <t>AGRONOMIC-CALC-REV110203</t>
  </si>
  <si>
    <t>NEW FILE NAME</t>
  </si>
  <si>
    <t>13 - COTTON EXPECT YIELD 1 BALE / ACRE</t>
  </si>
  <si>
    <t>14 - COTTON EXPECT YIELD 1.5 BALE / ACRE</t>
  </si>
  <si>
    <t>COMPOSTING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</si>
</sst>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vertAlign val="subscript"/>
      <sz val="10"/>
      <color indexed="8"/>
      <name val="Arial"/>
      <family val="2"/>
    </font>
    <font>
      <b/>
      <vertAlign val="subscript"/>
      <sz val="9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vertAlign val="subscript"/>
      <sz val="16"/>
      <color indexed="8"/>
      <name val="Arial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 Black"/>
      <family val="2"/>
    </font>
    <font>
      <b/>
      <sz val="9"/>
      <color indexed="8"/>
      <name val="Arial Black"/>
      <family val="2"/>
    </font>
    <font>
      <b/>
      <sz val="18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 Black"/>
      <family val="2"/>
    </font>
    <font>
      <b/>
      <sz val="9"/>
      <color theme="1"/>
      <name val="Arial Black"/>
      <family val="2"/>
    </font>
    <font>
      <b/>
      <sz val="18"/>
      <color theme="1"/>
      <name val="Arial"/>
      <family val="2"/>
    </font>
    <font>
      <i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left"/>
    </xf>
    <xf numFmtId="0" fontId="6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49" fontId="67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65" fillId="0" borderId="0" xfId="0" applyFont="1" applyAlignment="1">
      <alignment horizontal="left"/>
    </xf>
    <xf numFmtId="0" fontId="61" fillId="0" borderId="0" xfId="0" applyFont="1" applyAlignment="1">
      <alignment wrapText="1"/>
    </xf>
    <xf numFmtId="0" fontId="70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68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2" fontId="61" fillId="0" borderId="0" xfId="0" applyNumberFormat="1" applyFont="1" applyAlignment="1">
      <alignment/>
    </xf>
    <xf numFmtId="2" fontId="61" fillId="0" borderId="0" xfId="0" applyNumberFormat="1" applyFont="1" applyAlignment="1">
      <alignment horizontal="left"/>
    </xf>
    <xf numFmtId="2" fontId="61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7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5" fillId="33" borderId="12" xfId="0" applyFont="1" applyFill="1" applyBorder="1" applyAlignment="1">
      <alignment horizontal="right"/>
    </xf>
    <xf numFmtId="0" fontId="65" fillId="33" borderId="13" xfId="0" applyFont="1" applyFill="1" applyBorder="1" applyAlignment="1">
      <alignment horizontal="right"/>
    </xf>
    <xf numFmtId="0" fontId="61" fillId="34" borderId="1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61" fillId="35" borderId="1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61" fillId="35" borderId="11" xfId="0" applyFont="1" applyFill="1" applyBorder="1" applyAlignment="1">
      <alignment/>
    </xf>
    <xf numFmtId="0" fontId="61" fillId="35" borderId="14" xfId="0" applyFont="1" applyFill="1" applyBorder="1" applyAlignment="1">
      <alignment horizontal="right"/>
    </xf>
    <xf numFmtId="0" fontId="61" fillId="35" borderId="15" xfId="0" applyFont="1" applyFill="1" applyBorder="1" applyAlignment="1">
      <alignment/>
    </xf>
    <xf numFmtId="0" fontId="61" fillId="35" borderId="16" xfId="0" applyFont="1" applyFill="1" applyBorder="1" applyAlignment="1">
      <alignment/>
    </xf>
    <xf numFmtId="0" fontId="72" fillId="36" borderId="10" xfId="0" applyFont="1" applyFill="1" applyBorder="1" applyAlignment="1">
      <alignment horizontal="center"/>
    </xf>
    <xf numFmtId="0" fontId="73" fillId="36" borderId="0" xfId="0" applyFont="1" applyFill="1" applyBorder="1" applyAlignment="1">
      <alignment horizontal="left"/>
    </xf>
    <xf numFmtId="0" fontId="73" fillId="36" borderId="11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/>
    </xf>
    <xf numFmtId="0" fontId="61" fillId="34" borderId="10" xfId="0" applyFont="1" applyFill="1" applyBorder="1" applyAlignment="1">
      <alignment horizontal="center"/>
    </xf>
    <xf numFmtId="0" fontId="73" fillId="34" borderId="0" xfId="0" applyFont="1" applyFill="1" applyBorder="1" applyAlignment="1">
      <alignment horizontal="left"/>
    </xf>
    <xf numFmtId="0" fontId="69" fillId="34" borderId="10" xfId="0" applyFont="1" applyFill="1" applyBorder="1" applyAlignment="1">
      <alignment horizontal="right"/>
    </xf>
    <xf numFmtId="0" fontId="61" fillId="33" borderId="10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1" fillId="32" borderId="0" xfId="0" applyFont="1" applyFill="1" applyBorder="1" applyAlignment="1">
      <alignment/>
    </xf>
    <xf numFmtId="0" fontId="61" fillId="32" borderId="11" xfId="0" applyFont="1" applyFill="1" applyBorder="1" applyAlignment="1">
      <alignment/>
    </xf>
    <xf numFmtId="0" fontId="61" fillId="32" borderId="10" xfId="0" applyFont="1" applyFill="1" applyBorder="1" applyAlignment="1">
      <alignment/>
    </xf>
    <xf numFmtId="0" fontId="74" fillId="32" borderId="10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/>
    </xf>
    <xf numFmtId="0" fontId="63" fillId="32" borderId="10" xfId="0" applyFont="1" applyFill="1" applyBorder="1" applyAlignment="1">
      <alignment horizontal="center" wrapText="1"/>
    </xf>
    <xf numFmtId="0" fontId="73" fillId="32" borderId="0" xfId="0" applyFont="1" applyFill="1" applyBorder="1" applyAlignment="1">
      <alignment horizontal="left" wrapText="1"/>
    </xf>
    <xf numFmtId="0" fontId="6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72" fillId="32" borderId="10" xfId="0" applyFont="1" applyFill="1" applyBorder="1" applyAlignment="1">
      <alignment horizontal="right"/>
    </xf>
    <xf numFmtId="0" fontId="63" fillId="32" borderId="0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73" fillId="36" borderId="17" xfId="0" applyFont="1" applyFill="1" applyBorder="1" applyAlignment="1">
      <alignment horizontal="right"/>
    </xf>
    <xf numFmtId="3" fontId="65" fillId="37" borderId="18" xfId="0" applyNumberFormat="1" applyFont="1" applyFill="1" applyBorder="1" applyAlignment="1">
      <alignment/>
    </xf>
    <xf numFmtId="0" fontId="73" fillId="33" borderId="19" xfId="0" applyFont="1" applyFill="1" applyBorder="1" applyAlignment="1">
      <alignment/>
    </xf>
    <xf numFmtId="0" fontId="61" fillId="33" borderId="20" xfId="0" applyFont="1" applyFill="1" applyBorder="1" applyAlignment="1">
      <alignment/>
    </xf>
    <xf numFmtId="0" fontId="61" fillId="33" borderId="21" xfId="0" applyFont="1" applyFill="1" applyBorder="1" applyAlignment="1">
      <alignment/>
    </xf>
    <xf numFmtId="0" fontId="61" fillId="32" borderId="20" xfId="0" applyFont="1" applyFill="1" applyBorder="1" applyAlignment="1">
      <alignment/>
    </xf>
    <xf numFmtId="0" fontId="63" fillId="34" borderId="19" xfId="0" applyFont="1" applyFill="1" applyBorder="1" applyAlignment="1">
      <alignment horizontal="center"/>
    </xf>
    <xf numFmtId="0" fontId="61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73" fillId="34" borderId="14" xfId="0" applyFont="1" applyFill="1" applyBorder="1" applyAlignment="1">
      <alignment horizontal="right"/>
    </xf>
    <xf numFmtId="0" fontId="75" fillId="34" borderId="15" xfId="0" applyFont="1" applyFill="1" applyBorder="1" applyAlignment="1">
      <alignment shrinkToFit="1"/>
    </xf>
    <xf numFmtId="1" fontId="61" fillId="0" borderId="0" xfId="0" applyNumberFormat="1" applyFont="1" applyAlignment="1">
      <alignment horizontal="center"/>
    </xf>
    <xf numFmtId="0" fontId="62" fillId="0" borderId="0" xfId="0" applyFont="1" applyAlignment="1">
      <alignment horizontal="left"/>
    </xf>
    <xf numFmtId="166" fontId="61" fillId="0" borderId="17" xfId="0" applyNumberFormat="1" applyFont="1" applyBorder="1" applyAlignment="1">
      <alignment horizontal="center"/>
    </xf>
    <xf numFmtId="0" fontId="64" fillId="0" borderId="22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62" fillId="38" borderId="10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63" fillId="38" borderId="11" xfId="0" applyFont="1" applyFill="1" applyBorder="1" applyAlignment="1">
      <alignment/>
    </xf>
    <xf numFmtId="166" fontId="77" fillId="38" borderId="0" xfId="0" applyNumberFormat="1" applyFont="1" applyFill="1" applyBorder="1" applyAlignment="1">
      <alignment horizontal="center"/>
    </xf>
    <xf numFmtId="3" fontId="61" fillId="0" borderId="0" xfId="0" applyNumberFormat="1" applyFont="1" applyAlignment="1">
      <alignment horizontal="center"/>
    </xf>
    <xf numFmtId="0" fontId="61" fillId="35" borderId="12" xfId="0" applyFont="1" applyFill="1" applyBorder="1" applyAlignment="1">
      <alignment horizontal="right"/>
    </xf>
    <xf numFmtId="0" fontId="61" fillId="35" borderId="23" xfId="0" applyFont="1" applyFill="1" applyBorder="1" applyAlignment="1">
      <alignment/>
    </xf>
    <xf numFmtId="0" fontId="64" fillId="35" borderId="12" xfId="0" applyFont="1" applyFill="1" applyBorder="1" applyAlignment="1">
      <alignment horizontal="right"/>
    </xf>
    <xf numFmtId="0" fontId="76" fillId="0" borderId="11" xfId="0" applyFont="1" applyBorder="1" applyAlignment="1">
      <alignment horizontal="right"/>
    </xf>
    <xf numFmtId="0" fontId="0" fillId="36" borderId="18" xfId="0" applyFill="1" applyBorder="1" applyAlignment="1">
      <alignment/>
    </xf>
    <xf numFmtId="0" fontId="63" fillId="36" borderId="19" xfId="0" applyFont="1" applyFill="1" applyBorder="1" applyAlignment="1">
      <alignment horizontal="center"/>
    </xf>
    <xf numFmtId="0" fontId="61" fillId="36" borderId="20" xfId="0" applyFont="1" applyFill="1" applyBorder="1" applyAlignment="1">
      <alignment/>
    </xf>
    <xf numFmtId="0" fontId="61" fillId="36" borderId="21" xfId="0" applyFont="1" applyFill="1" applyBorder="1" applyAlignment="1">
      <alignment/>
    </xf>
    <xf numFmtId="0" fontId="69" fillId="36" borderId="12" xfId="0" applyFont="1" applyFill="1" applyBorder="1" applyAlignment="1">
      <alignment horizontal="left"/>
    </xf>
    <xf numFmtId="0" fontId="65" fillId="32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left"/>
    </xf>
    <xf numFmtId="0" fontId="69" fillId="32" borderId="0" xfId="0" applyFont="1" applyFill="1" applyBorder="1" applyAlignment="1">
      <alignment horizontal="center"/>
    </xf>
    <xf numFmtId="0" fontId="61" fillId="32" borderId="19" xfId="0" applyFont="1" applyFill="1" applyBorder="1" applyAlignment="1">
      <alignment/>
    </xf>
    <xf numFmtId="0" fontId="0" fillId="32" borderId="21" xfId="0" applyFill="1" applyBorder="1" applyAlignment="1">
      <alignment/>
    </xf>
    <xf numFmtId="0" fontId="62" fillId="32" borderId="10" xfId="0" applyFont="1" applyFill="1" applyBorder="1" applyAlignment="1">
      <alignment horizontal="center"/>
    </xf>
    <xf numFmtId="0" fontId="65" fillId="32" borderId="10" xfId="0" applyFont="1" applyFill="1" applyBorder="1" applyAlignment="1">
      <alignment horizontal="center" wrapText="1"/>
    </xf>
    <xf numFmtId="0" fontId="65" fillId="32" borderId="10" xfId="0" applyFont="1" applyFill="1" applyBorder="1" applyAlignment="1">
      <alignment horizontal="right"/>
    </xf>
    <xf numFmtId="0" fontId="61" fillId="32" borderId="1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76" fillId="0" borderId="1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6" fillId="0" borderId="11" xfId="0" applyFont="1" applyBorder="1" applyAlignment="1">
      <alignment horizontal="right"/>
    </xf>
    <xf numFmtId="0" fontId="76" fillId="0" borderId="19" xfId="0" applyFont="1" applyBorder="1" applyAlignment="1">
      <alignment horizontal="right"/>
    </xf>
    <xf numFmtId="0" fontId="76" fillId="0" borderId="20" xfId="0" applyFont="1" applyBorder="1" applyAlignment="1">
      <alignment horizontal="right"/>
    </xf>
    <xf numFmtId="0" fontId="76" fillId="0" borderId="21" xfId="0" applyFont="1" applyBorder="1" applyAlignment="1">
      <alignment horizontal="right"/>
    </xf>
    <xf numFmtId="0" fontId="63" fillId="35" borderId="19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75" fillId="36" borderId="17" xfId="0" applyFont="1" applyFill="1" applyBorder="1" applyAlignment="1">
      <alignment shrinkToFit="1"/>
    </xf>
    <xf numFmtId="0" fontId="0" fillId="0" borderId="22" xfId="0" applyBorder="1" applyAlignment="1">
      <alignment/>
    </xf>
    <xf numFmtId="0" fontId="65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73" fillId="37" borderId="18" xfId="0" applyFont="1" applyFill="1" applyBorder="1" applyAlignment="1">
      <alignment/>
    </xf>
    <xf numFmtId="0" fontId="73" fillId="37" borderId="23" xfId="0" applyFont="1" applyFill="1" applyBorder="1" applyAlignment="1">
      <alignment/>
    </xf>
    <xf numFmtId="165" fontId="73" fillId="37" borderId="26" xfId="0" applyNumberFormat="1" applyFont="1" applyFill="1" applyBorder="1" applyAlignment="1">
      <alignment/>
    </xf>
    <xf numFmtId="165" fontId="73" fillId="37" borderId="2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0</xdr:col>
      <xdr:colOff>695325</xdr:colOff>
      <xdr:row>3</xdr:row>
      <xdr:rowOff>133350</xdr:rowOff>
    </xdr:to>
    <xdr:pic>
      <xdr:nvPicPr>
        <xdr:cNvPr id="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61.57421875" style="0" customWidth="1"/>
    <col min="2" max="2" width="23.140625" style="0" customWidth="1"/>
    <col min="3" max="3" width="13.57421875" style="0" customWidth="1"/>
    <col min="4" max="9" width="10.7109375" style="0" customWidth="1"/>
    <col min="10" max="10" width="10.8515625" style="0" customWidth="1"/>
    <col min="11" max="11" width="17.28125" style="0" customWidth="1"/>
    <col min="12" max="12" width="12.7109375" style="0" customWidth="1"/>
    <col min="13" max="13" width="14.8515625" style="9" customWidth="1"/>
    <col min="14" max="14" width="16.140625" style="0" customWidth="1"/>
    <col min="15" max="15" width="12.140625" style="0" customWidth="1"/>
  </cols>
  <sheetData>
    <row r="1" spans="1:3" ht="15.75">
      <c r="A1" s="123" t="s">
        <v>52</v>
      </c>
      <c r="B1" s="124"/>
      <c r="C1" s="125"/>
    </row>
    <row r="2" spans="1:3" ht="15.75">
      <c r="A2" s="120" t="s">
        <v>53</v>
      </c>
      <c r="B2" s="121"/>
      <c r="C2" s="122"/>
    </row>
    <row r="3" spans="1:3" ht="15.75">
      <c r="A3" s="88"/>
      <c r="B3" s="89"/>
      <c r="C3" s="103" t="s">
        <v>109</v>
      </c>
    </row>
    <row r="4" spans="1:3" ht="15.75" thickBot="1">
      <c r="A4" s="33"/>
      <c r="B4" s="34"/>
      <c r="C4" s="35"/>
    </row>
    <row r="5" spans="1:6" ht="15.75">
      <c r="A5" s="75" t="s">
        <v>2</v>
      </c>
      <c r="B5" s="76"/>
      <c r="C5" s="77"/>
      <c r="D5" s="1"/>
      <c r="E5" s="1"/>
      <c r="F5" s="1"/>
    </row>
    <row r="6" spans="1:6" ht="15">
      <c r="A6" s="56"/>
      <c r="B6" s="134" t="s">
        <v>55</v>
      </c>
      <c r="C6" s="135"/>
      <c r="D6" s="1"/>
      <c r="E6" s="1"/>
      <c r="F6" s="1"/>
    </row>
    <row r="7" spans="1:6" ht="15.75">
      <c r="A7" s="36" t="s">
        <v>3</v>
      </c>
      <c r="B7" s="136" t="s">
        <v>86</v>
      </c>
      <c r="C7" s="137"/>
      <c r="D7" s="1"/>
      <c r="E7" s="1"/>
      <c r="F7" s="1"/>
    </row>
    <row r="8" spans="1:6" ht="15.75">
      <c r="A8" s="36" t="s">
        <v>4</v>
      </c>
      <c r="B8" s="136" t="s">
        <v>87</v>
      </c>
      <c r="C8" s="137"/>
      <c r="D8" s="1"/>
      <c r="E8" s="1"/>
      <c r="F8" s="1"/>
    </row>
    <row r="9" spans="1:6" ht="15.75">
      <c r="A9" s="36" t="s">
        <v>5</v>
      </c>
      <c r="B9" s="136" t="s">
        <v>88</v>
      </c>
      <c r="C9" s="137"/>
      <c r="D9" s="1"/>
      <c r="E9" s="1"/>
      <c r="F9" s="1"/>
    </row>
    <row r="10" spans="1:6" ht="15.75">
      <c r="A10" s="36" t="s">
        <v>6</v>
      </c>
      <c r="B10" s="136" t="s">
        <v>89</v>
      </c>
      <c r="C10" s="137"/>
      <c r="D10" s="1"/>
      <c r="E10" s="1"/>
      <c r="F10" s="1"/>
    </row>
    <row r="11" spans="1:6" ht="15.75">
      <c r="A11" s="36" t="s">
        <v>7</v>
      </c>
      <c r="B11" s="136"/>
      <c r="C11" s="137"/>
      <c r="D11" s="1"/>
      <c r="E11" s="1"/>
      <c r="F11" s="1"/>
    </row>
    <row r="12" spans="1:6" ht="15.75">
      <c r="A12" s="36" t="s">
        <v>8</v>
      </c>
      <c r="B12" s="136" t="s">
        <v>91</v>
      </c>
      <c r="C12" s="137"/>
      <c r="D12" s="1"/>
      <c r="E12" s="1"/>
      <c r="F12" s="1"/>
    </row>
    <row r="13" spans="1:6" ht="15.75">
      <c r="A13" s="36" t="s">
        <v>9</v>
      </c>
      <c r="B13" s="136" t="s">
        <v>90</v>
      </c>
      <c r="C13" s="137"/>
      <c r="D13" s="1"/>
      <c r="E13" s="1"/>
      <c r="F13" s="1"/>
    </row>
    <row r="14" spans="1:6" ht="16.5" thickBot="1">
      <c r="A14" s="37" t="s">
        <v>10</v>
      </c>
      <c r="B14" s="138">
        <v>39982</v>
      </c>
      <c r="C14" s="139"/>
      <c r="D14" s="1"/>
      <c r="E14" s="1"/>
      <c r="F14" s="1"/>
    </row>
    <row r="15" spans="1:6" ht="18">
      <c r="A15" s="126" t="s">
        <v>11</v>
      </c>
      <c r="B15" s="127"/>
      <c r="C15" s="128"/>
      <c r="D15" s="1"/>
      <c r="E15" s="1"/>
      <c r="F15" s="1"/>
    </row>
    <row r="16" spans="1:6" ht="15">
      <c r="A16" s="129" t="s">
        <v>14</v>
      </c>
      <c r="B16" s="130"/>
      <c r="C16" s="131"/>
      <c r="D16" s="1"/>
      <c r="E16" s="1"/>
      <c r="F16" s="1"/>
    </row>
    <row r="17" spans="1:6" ht="15">
      <c r="A17" s="40"/>
      <c r="B17" s="41"/>
      <c r="C17" s="42"/>
      <c r="D17" s="1"/>
      <c r="E17" s="1"/>
      <c r="F17" s="1"/>
    </row>
    <row r="18" spans="1:6" ht="15">
      <c r="A18" s="100" t="s">
        <v>12</v>
      </c>
      <c r="B18" s="74">
        <v>47000</v>
      </c>
      <c r="C18" s="101" t="s">
        <v>1</v>
      </c>
      <c r="D18" s="1"/>
      <c r="E18" s="1"/>
      <c r="F18" s="1"/>
    </row>
    <row r="19" spans="1:6" ht="18.75">
      <c r="A19" s="100" t="s">
        <v>15</v>
      </c>
      <c r="B19" s="74">
        <v>650</v>
      </c>
      <c r="C19" s="101" t="s">
        <v>1</v>
      </c>
      <c r="D19" s="1"/>
      <c r="E19" s="1"/>
      <c r="F19" s="1"/>
    </row>
    <row r="20" spans="1:6" ht="18.75">
      <c r="A20" s="100" t="s">
        <v>16</v>
      </c>
      <c r="B20" s="74">
        <v>22000</v>
      </c>
      <c r="C20" s="101" t="s">
        <v>1</v>
      </c>
      <c r="D20" s="1"/>
      <c r="E20" s="1"/>
      <c r="F20" s="1"/>
    </row>
    <row r="21" spans="1:6" ht="15">
      <c r="A21" s="102" t="s">
        <v>74</v>
      </c>
      <c r="B21" s="74"/>
      <c r="C21" s="101" t="s">
        <v>78</v>
      </c>
      <c r="D21" s="1"/>
      <c r="E21" s="1"/>
      <c r="F21" s="1"/>
    </row>
    <row r="22" spans="1:6" ht="15">
      <c r="A22" s="102" t="s">
        <v>75</v>
      </c>
      <c r="B22" s="74"/>
      <c r="C22" s="101" t="s">
        <v>78</v>
      </c>
      <c r="D22" s="1"/>
      <c r="E22" s="1"/>
      <c r="F22" s="1"/>
    </row>
    <row r="23" spans="1:6" ht="15">
      <c r="A23" s="102" t="s">
        <v>76</v>
      </c>
      <c r="B23" s="74"/>
      <c r="C23" s="101" t="s">
        <v>78</v>
      </c>
      <c r="D23" s="1"/>
      <c r="E23" s="1"/>
      <c r="F23" s="1"/>
    </row>
    <row r="24" spans="1:6" ht="15">
      <c r="A24" s="102" t="s">
        <v>77</v>
      </c>
      <c r="B24" s="74"/>
      <c r="C24" s="101" t="s">
        <v>78</v>
      </c>
      <c r="D24" s="1"/>
      <c r="E24" s="1"/>
      <c r="F24" s="1"/>
    </row>
    <row r="25" spans="1:6" ht="15.75" thickBot="1">
      <c r="A25" s="43"/>
      <c r="B25" s="44"/>
      <c r="C25" s="45"/>
      <c r="D25" s="1"/>
      <c r="E25" s="1"/>
      <c r="F25" s="1"/>
    </row>
    <row r="26" spans="1:6" ht="18">
      <c r="A26" s="105" t="s">
        <v>29</v>
      </c>
      <c r="B26" s="106"/>
      <c r="C26" s="107"/>
      <c r="D26" s="1"/>
      <c r="E26" s="1"/>
      <c r="F26" s="1"/>
    </row>
    <row r="27" spans="1:14" ht="18.75">
      <c r="A27" s="46" t="s">
        <v>30</v>
      </c>
      <c r="B27" s="47" t="s">
        <v>51</v>
      </c>
      <c r="C27" s="48"/>
      <c r="J27" s="15" t="s">
        <v>20</v>
      </c>
      <c r="K27" s="14" t="s">
        <v>22</v>
      </c>
      <c r="L27" s="14" t="s">
        <v>24</v>
      </c>
      <c r="M27" s="15" t="s">
        <v>21</v>
      </c>
      <c r="N27" s="8" t="s">
        <v>25</v>
      </c>
    </row>
    <row r="28" spans="1:14" ht="15">
      <c r="A28" s="108" t="s">
        <v>17</v>
      </c>
      <c r="B28" s="104"/>
      <c r="C28" s="50"/>
      <c r="J28" s="10">
        <v>1</v>
      </c>
      <c r="K28" s="10" t="b">
        <v>1</v>
      </c>
      <c r="L28" s="10">
        <f>COUNTIF(K28,TRUE)</f>
        <v>1</v>
      </c>
      <c r="M28" s="1">
        <v>120</v>
      </c>
      <c r="N28" s="1">
        <f>IF(K28,M28,0)</f>
        <v>120</v>
      </c>
    </row>
    <row r="29" spans="1:14" ht="15">
      <c r="A29" s="108" t="s">
        <v>18</v>
      </c>
      <c r="B29" s="104"/>
      <c r="C29" s="50"/>
      <c r="J29" s="10">
        <v>2</v>
      </c>
      <c r="K29" s="10" t="b">
        <v>0</v>
      </c>
      <c r="L29" s="10">
        <f aca="true" t="shared" si="0" ref="L29:L41">COUNTIF(K29,TRUE)</f>
        <v>0</v>
      </c>
      <c r="M29" s="1">
        <v>150</v>
      </c>
      <c r="N29" s="1">
        <f aca="true" t="shared" si="1" ref="N29:N41">IF(K29,M29,0)</f>
        <v>0</v>
      </c>
    </row>
    <row r="30" spans="1:14" ht="15">
      <c r="A30" s="108" t="s">
        <v>19</v>
      </c>
      <c r="B30" s="104"/>
      <c r="C30" s="50"/>
      <c r="J30" s="10">
        <v>3</v>
      </c>
      <c r="K30" s="10" t="b">
        <v>0</v>
      </c>
      <c r="L30" s="10">
        <f t="shared" si="0"/>
        <v>0</v>
      </c>
      <c r="M30" s="1">
        <v>150</v>
      </c>
      <c r="N30" s="1">
        <f t="shared" si="1"/>
        <v>0</v>
      </c>
    </row>
    <row r="31" spans="1:14" ht="15">
      <c r="A31" s="108" t="s">
        <v>100</v>
      </c>
      <c r="B31" s="104"/>
      <c r="C31" s="50"/>
      <c r="J31" s="10">
        <v>4</v>
      </c>
      <c r="K31" s="10" t="b">
        <v>0</v>
      </c>
      <c r="L31" s="10">
        <f t="shared" si="0"/>
        <v>0</v>
      </c>
      <c r="M31" s="1">
        <v>100</v>
      </c>
      <c r="N31" s="1">
        <f t="shared" si="1"/>
        <v>0</v>
      </c>
    </row>
    <row r="32" spans="1:14" ht="15">
      <c r="A32" s="108" t="s">
        <v>93</v>
      </c>
      <c r="B32" s="104"/>
      <c r="C32" s="50"/>
      <c r="J32" s="10">
        <v>5</v>
      </c>
      <c r="K32" s="10" t="b">
        <v>0</v>
      </c>
      <c r="L32" s="10">
        <f t="shared" si="0"/>
        <v>0</v>
      </c>
      <c r="M32" s="1">
        <v>150</v>
      </c>
      <c r="N32" s="1">
        <f t="shared" si="1"/>
        <v>0</v>
      </c>
    </row>
    <row r="33" spans="1:14" ht="15">
      <c r="A33" s="108" t="s">
        <v>101</v>
      </c>
      <c r="B33" s="104"/>
      <c r="C33" s="50"/>
      <c r="J33" s="10">
        <v>6</v>
      </c>
      <c r="K33" s="10" t="b">
        <v>0</v>
      </c>
      <c r="L33" s="10">
        <f t="shared" si="0"/>
        <v>0</v>
      </c>
      <c r="M33" s="1">
        <v>190</v>
      </c>
      <c r="N33" s="1">
        <f t="shared" si="1"/>
        <v>0</v>
      </c>
    </row>
    <row r="34" spans="1:14" ht="15">
      <c r="A34" s="108" t="s">
        <v>94</v>
      </c>
      <c r="B34" s="104"/>
      <c r="C34" s="50"/>
      <c r="J34" s="10">
        <v>7</v>
      </c>
      <c r="K34" s="10" t="b">
        <v>0</v>
      </c>
      <c r="L34" s="10">
        <f t="shared" si="0"/>
        <v>0</v>
      </c>
      <c r="M34" s="1">
        <v>60</v>
      </c>
      <c r="N34" s="1">
        <f t="shared" si="1"/>
        <v>0</v>
      </c>
    </row>
    <row r="35" spans="1:14" ht="15">
      <c r="A35" s="108" t="s">
        <v>95</v>
      </c>
      <c r="B35" s="104"/>
      <c r="C35" s="50"/>
      <c r="J35" s="10">
        <v>8</v>
      </c>
      <c r="K35" s="10" t="b">
        <v>0</v>
      </c>
      <c r="L35" s="10">
        <f t="shared" si="0"/>
        <v>0</v>
      </c>
      <c r="M35" s="1">
        <v>120</v>
      </c>
      <c r="N35" s="1">
        <f t="shared" si="1"/>
        <v>0</v>
      </c>
    </row>
    <row r="36" spans="1:14" ht="15">
      <c r="A36" s="108" t="s">
        <v>96</v>
      </c>
      <c r="B36" s="104"/>
      <c r="C36" s="50"/>
      <c r="J36" s="10">
        <v>9</v>
      </c>
      <c r="K36" s="10" t="b">
        <v>0</v>
      </c>
      <c r="L36" s="10">
        <f t="shared" si="0"/>
        <v>0</v>
      </c>
      <c r="M36" s="1">
        <v>400</v>
      </c>
      <c r="N36" s="1">
        <f t="shared" si="1"/>
        <v>0</v>
      </c>
    </row>
    <row r="37" spans="1:14" ht="15">
      <c r="A37" s="108" t="s">
        <v>97</v>
      </c>
      <c r="B37" s="104"/>
      <c r="C37" s="50"/>
      <c r="J37" s="10">
        <v>10</v>
      </c>
      <c r="K37" s="10" t="b">
        <v>0</v>
      </c>
      <c r="L37" s="10">
        <f t="shared" si="0"/>
        <v>0</v>
      </c>
      <c r="M37" s="1">
        <v>120</v>
      </c>
      <c r="N37" s="1">
        <f t="shared" si="1"/>
        <v>0</v>
      </c>
    </row>
    <row r="38" spans="1:14" ht="15">
      <c r="A38" s="108" t="s">
        <v>98</v>
      </c>
      <c r="B38" s="104"/>
      <c r="C38" s="50"/>
      <c r="J38" s="10">
        <v>11</v>
      </c>
      <c r="K38" s="10" t="b">
        <v>0</v>
      </c>
      <c r="L38" s="10">
        <f t="shared" si="0"/>
        <v>0</v>
      </c>
      <c r="M38" s="1">
        <v>120</v>
      </c>
      <c r="N38" s="1">
        <f t="shared" si="1"/>
        <v>0</v>
      </c>
    </row>
    <row r="39" spans="1:14" ht="15">
      <c r="A39" s="108" t="s">
        <v>99</v>
      </c>
      <c r="B39" s="104"/>
      <c r="C39" s="50"/>
      <c r="J39" s="10">
        <v>12</v>
      </c>
      <c r="K39" s="10" t="b">
        <v>0</v>
      </c>
      <c r="L39" s="10">
        <f t="shared" si="0"/>
        <v>0</v>
      </c>
      <c r="M39" s="1">
        <v>60</v>
      </c>
      <c r="N39" s="1">
        <f t="shared" si="1"/>
        <v>0</v>
      </c>
    </row>
    <row r="40" spans="1:14" ht="15">
      <c r="A40" s="108" t="s">
        <v>117</v>
      </c>
      <c r="B40" s="104"/>
      <c r="C40" s="50"/>
      <c r="J40" s="10">
        <v>13</v>
      </c>
      <c r="K40" s="10" t="b">
        <v>0</v>
      </c>
      <c r="L40" s="10">
        <f t="shared" si="0"/>
        <v>0</v>
      </c>
      <c r="M40" s="1">
        <v>50</v>
      </c>
      <c r="N40" s="1">
        <f t="shared" si="1"/>
        <v>0</v>
      </c>
    </row>
    <row r="41" spans="1:14" ht="15">
      <c r="A41" s="108" t="s">
        <v>118</v>
      </c>
      <c r="B41" s="104"/>
      <c r="C41" s="50"/>
      <c r="J41" s="10">
        <v>14</v>
      </c>
      <c r="K41" s="10" t="b">
        <v>0</v>
      </c>
      <c r="L41" s="10">
        <f t="shared" si="0"/>
        <v>0</v>
      </c>
      <c r="M41" s="1">
        <v>90</v>
      </c>
      <c r="N41" s="1">
        <f t="shared" si="1"/>
        <v>0</v>
      </c>
    </row>
    <row r="42" spans="1:14" ht="15.75" thickBot="1">
      <c r="A42" s="51"/>
      <c r="B42" s="49"/>
      <c r="C42" s="50"/>
      <c r="J42" s="1"/>
      <c r="K42" s="1" t="s">
        <v>23</v>
      </c>
      <c r="L42" s="1">
        <f>SUM(L28:L41)</f>
        <v>1</v>
      </c>
      <c r="M42" s="2" t="s">
        <v>27</v>
      </c>
      <c r="N42" s="1">
        <f>SUM(N28:N41)</f>
        <v>120</v>
      </c>
    </row>
    <row r="43" spans="1:14" ht="19.5" thickBot="1">
      <c r="A43" s="73" t="s">
        <v>54</v>
      </c>
      <c r="B43" s="132">
        <f>+L44</f>
        <v>120</v>
      </c>
      <c r="C43" s="133"/>
      <c r="J43" s="1"/>
      <c r="K43" s="1"/>
      <c r="L43" s="13" t="s">
        <v>26</v>
      </c>
      <c r="M43" s="12"/>
      <c r="N43" s="1"/>
    </row>
    <row r="44" spans="1:14" ht="15.75" thickBot="1">
      <c r="A44" s="33"/>
      <c r="B44" s="34"/>
      <c r="C44" s="35"/>
      <c r="J44" s="1"/>
      <c r="K44" s="1" t="s">
        <v>28</v>
      </c>
      <c r="L44" s="1">
        <f>IF(L42=1,N42,L43)</f>
        <v>120</v>
      </c>
      <c r="M44" s="12"/>
      <c r="N44" s="1"/>
    </row>
    <row r="45" spans="1:10" ht="21">
      <c r="A45" s="79" t="s">
        <v>38</v>
      </c>
      <c r="B45" s="80"/>
      <c r="C45" s="81"/>
      <c r="J45" s="1"/>
    </row>
    <row r="46" spans="1:14" ht="15.75">
      <c r="A46" s="53" t="s">
        <v>30</v>
      </c>
      <c r="B46" s="54" t="s">
        <v>51</v>
      </c>
      <c r="C46" s="52"/>
      <c r="J46" s="17" t="s">
        <v>20</v>
      </c>
      <c r="K46" s="18" t="s">
        <v>22</v>
      </c>
      <c r="L46" s="18" t="s">
        <v>24</v>
      </c>
      <c r="M46" s="16" t="s">
        <v>34</v>
      </c>
      <c r="N46" s="19" t="s">
        <v>35</v>
      </c>
    </row>
    <row r="47" spans="1:14" ht="15">
      <c r="A47" s="55" t="s">
        <v>31</v>
      </c>
      <c r="B47" s="39"/>
      <c r="C47" s="52"/>
      <c r="J47" s="1">
        <v>1</v>
      </c>
      <c r="K47" s="1" t="b">
        <v>1</v>
      </c>
      <c r="L47" s="10">
        <f>COUNTIF(K47,TRUE)</f>
        <v>1</v>
      </c>
      <c r="M47" s="5">
        <v>0.5</v>
      </c>
      <c r="N47" s="1">
        <f>IF(K47,M47,0)</f>
        <v>0.5</v>
      </c>
    </row>
    <row r="48" spans="1:14" ht="15">
      <c r="A48" s="55" t="s">
        <v>32</v>
      </c>
      <c r="B48" s="39"/>
      <c r="C48" s="52"/>
      <c r="J48" s="1">
        <v>2</v>
      </c>
      <c r="K48" s="1" t="b">
        <v>0</v>
      </c>
      <c r="L48" s="10">
        <f>COUNTIF(K48,TRUE)</f>
        <v>0</v>
      </c>
      <c r="M48" s="5">
        <v>1</v>
      </c>
      <c r="N48" s="1">
        <f>IF(K48,M48,0)</f>
        <v>0</v>
      </c>
    </row>
    <row r="49" spans="1:14" ht="15">
      <c r="A49" s="55" t="s">
        <v>33</v>
      </c>
      <c r="B49" s="39"/>
      <c r="C49" s="52"/>
      <c r="J49" s="1">
        <v>3</v>
      </c>
      <c r="K49" s="1" t="b">
        <v>0</v>
      </c>
      <c r="L49" s="10">
        <f>COUNTIF(K49,TRUE)</f>
        <v>0</v>
      </c>
      <c r="M49" s="5">
        <v>0.5</v>
      </c>
      <c r="N49" s="1">
        <f>IF(K49,M49,0)</f>
        <v>0</v>
      </c>
    </row>
    <row r="50" spans="1:14" ht="18.75">
      <c r="A50" s="38"/>
      <c r="B50" s="39"/>
      <c r="C50" s="52"/>
      <c r="J50" s="1"/>
      <c r="K50" s="7" t="s">
        <v>23</v>
      </c>
      <c r="L50" s="7">
        <f>SUM(L47:L49)</f>
        <v>1</v>
      </c>
      <c r="M50" s="20" t="s">
        <v>36</v>
      </c>
      <c r="N50" s="7">
        <f>SUM(N47:N49)</f>
        <v>0.5</v>
      </c>
    </row>
    <row r="51" spans="1:14" ht="20.25" thickBot="1">
      <c r="A51" s="82" t="s">
        <v>39</v>
      </c>
      <c r="B51" s="83">
        <f>+L52</f>
        <v>0.5</v>
      </c>
      <c r="C51" s="57"/>
      <c r="J51" s="1"/>
      <c r="K51" s="1"/>
      <c r="L51" s="13" t="s">
        <v>26</v>
      </c>
      <c r="M51" s="12"/>
      <c r="N51" s="1"/>
    </row>
    <row r="52" spans="1:12" ht="15">
      <c r="A52" s="112"/>
      <c r="B52" s="78"/>
      <c r="C52" s="113"/>
      <c r="K52" t="s">
        <v>37</v>
      </c>
      <c r="L52">
        <f>IF(L50=1,N50,L51)</f>
        <v>0.5</v>
      </c>
    </row>
    <row r="53" spans="1:3" ht="23.25">
      <c r="A53" s="114" t="s">
        <v>40</v>
      </c>
      <c r="B53" s="58"/>
      <c r="C53" s="59"/>
    </row>
    <row r="54" spans="1:3" ht="15">
      <c r="A54" s="60"/>
      <c r="B54" s="58"/>
      <c r="C54" s="59"/>
    </row>
    <row r="55" spans="1:14" ht="31.5">
      <c r="A55" s="115" t="s">
        <v>50</v>
      </c>
      <c r="B55" s="109" t="s">
        <v>41</v>
      </c>
      <c r="C55" s="59"/>
      <c r="H55" s="1"/>
      <c r="I55" s="21" t="s">
        <v>43</v>
      </c>
      <c r="J55" s="25" t="s">
        <v>44</v>
      </c>
      <c r="K55" s="26" t="s">
        <v>46</v>
      </c>
      <c r="L55" s="26"/>
      <c r="M55" s="18"/>
      <c r="N55" s="27"/>
    </row>
    <row r="56" spans="1:15" ht="27" customHeight="1">
      <c r="A56" s="61" t="s">
        <v>102</v>
      </c>
      <c r="B56" s="58"/>
      <c r="C56" s="59"/>
      <c r="I56" s="1" t="b">
        <v>0</v>
      </c>
      <c r="J56" s="10">
        <f>COUNTIF(I56,TRUE)</f>
        <v>0</v>
      </c>
      <c r="K56" s="1">
        <f>IF(I56=TRUE,0.4,0)</f>
        <v>0</v>
      </c>
      <c r="L56" s="110" t="s">
        <v>102</v>
      </c>
      <c r="M56" s="31"/>
      <c r="N56" s="30"/>
      <c r="O56" s="25"/>
    </row>
    <row r="57" spans="1:15" ht="18">
      <c r="A57" s="61" t="s">
        <v>103</v>
      </c>
      <c r="B57" s="58"/>
      <c r="C57" s="59"/>
      <c r="I57" s="1" t="b">
        <v>0</v>
      </c>
      <c r="J57" s="10">
        <f>COUNTIF(I57,TRUE)</f>
        <v>0</v>
      </c>
      <c r="K57" s="1">
        <f>IF(I57=TRUE,0.3,0)</f>
        <v>0</v>
      </c>
      <c r="L57" s="110" t="s">
        <v>103</v>
      </c>
      <c r="M57" s="31"/>
      <c r="N57" s="30"/>
      <c r="O57" s="25"/>
    </row>
    <row r="58" spans="1:15" ht="18">
      <c r="A58" s="61" t="s">
        <v>104</v>
      </c>
      <c r="B58" s="58"/>
      <c r="C58" s="59"/>
      <c r="I58" s="1" t="b">
        <v>0</v>
      </c>
      <c r="J58" s="10">
        <f>COUNTIF(I58,TRUE)</f>
        <v>0</v>
      </c>
      <c r="K58" s="1">
        <f>IF(I58=TRUE,0.3,0)</f>
        <v>0</v>
      </c>
      <c r="L58" s="110" t="s">
        <v>104</v>
      </c>
      <c r="M58" s="31"/>
      <c r="N58" s="30"/>
      <c r="O58" s="25"/>
    </row>
    <row r="59" spans="1:15" ht="23.25" customHeight="1">
      <c r="A59" s="61" t="s">
        <v>105</v>
      </c>
      <c r="B59" s="63"/>
      <c r="C59" s="59"/>
      <c r="I59" s="1" t="b">
        <v>0</v>
      </c>
      <c r="J59" s="10">
        <f>COUNTIF(I59,TRUE)</f>
        <v>0</v>
      </c>
      <c r="K59" s="1">
        <f>IF(I59=TRUE,0.2,0)</f>
        <v>0</v>
      </c>
      <c r="L59" s="110" t="s">
        <v>105</v>
      </c>
      <c r="M59" s="31"/>
      <c r="N59" s="30"/>
      <c r="O59" s="25"/>
    </row>
    <row r="60" spans="1:15" ht="23.25" customHeight="1">
      <c r="A60" s="61" t="s">
        <v>119</v>
      </c>
      <c r="B60" s="63"/>
      <c r="C60" s="59"/>
      <c r="I60" s="1" t="b">
        <v>0</v>
      </c>
      <c r="J60" s="10">
        <f>COUNTIF(I60,TRUE)</f>
        <v>0</v>
      </c>
      <c r="K60" s="1">
        <f>IF(I60=TRUE,0.1,0)</f>
        <v>0</v>
      </c>
      <c r="L60" s="110" t="s">
        <v>106</v>
      </c>
      <c r="M60" s="31"/>
      <c r="N60" s="30"/>
      <c r="O60" s="25"/>
    </row>
    <row r="61" spans="1:15" ht="18">
      <c r="A61" s="64"/>
      <c r="B61" s="65"/>
      <c r="C61" s="59"/>
      <c r="H61" s="1"/>
      <c r="I61" s="19" t="s">
        <v>45</v>
      </c>
      <c r="J61" s="5">
        <f>SUM(J56:J60)</f>
        <v>0</v>
      </c>
      <c r="K61" s="7">
        <f>SUM(K56:K60)</f>
        <v>0</v>
      </c>
      <c r="L61" s="1"/>
      <c r="M61" s="21"/>
      <c r="N61" s="30"/>
      <c r="O61" s="25"/>
    </row>
    <row r="62" spans="1:14" ht="23.25">
      <c r="A62" s="116" t="s">
        <v>108</v>
      </c>
      <c r="B62" s="111" t="str">
        <f>IF(J61&lt;&gt;1,J62,K62)</f>
        <v>PLEASE SELECT ONLY 1</v>
      </c>
      <c r="C62" s="59"/>
      <c r="H62" s="1"/>
      <c r="I62" s="32" t="s">
        <v>48</v>
      </c>
      <c r="J62" s="5" t="str">
        <f>IF(J61&lt;H55=1,K61,"PLEASE SELECT ONLY 1")</f>
        <v>PLEASE SELECT ONLY 1</v>
      </c>
      <c r="K62" s="11" t="s">
        <v>107</v>
      </c>
      <c r="L62" s="10"/>
      <c r="M62" s="28"/>
      <c r="N62" s="29"/>
    </row>
    <row r="63" spans="1:14" ht="18">
      <c r="A63" s="66"/>
      <c r="B63" s="58"/>
      <c r="C63" s="67"/>
      <c r="H63" s="1"/>
      <c r="I63" s="1" t="s">
        <v>49</v>
      </c>
      <c r="J63" s="1" t="str">
        <f>IF(J61=1,K61,"ERROR")</f>
        <v>ERROR</v>
      </c>
      <c r="K63" s="1"/>
      <c r="L63" s="10"/>
      <c r="M63" s="28"/>
      <c r="N63" s="29"/>
    </row>
    <row r="64" spans="1:14" ht="15">
      <c r="A64" s="117"/>
      <c r="B64" s="63"/>
      <c r="C64" s="67"/>
      <c r="H64" s="1"/>
      <c r="I64" s="1"/>
      <c r="J64" s="10"/>
      <c r="K64" s="1"/>
      <c r="L64" s="10"/>
      <c r="M64" s="28"/>
      <c r="N64" s="29"/>
    </row>
    <row r="65" spans="1:14" ht="15">
      <c r="A65" s="62"/>
      <c r="B65" s="63"/>
      <c r="C65" s="67"/>
      <c r="H65" s="1"/>
      <c r="I65" s="19"/>
      <c r="J65" s="10"/>
      <c r="K65" s="1"/>
      <c r="L65" s="1"/>
      <c r="M65" s="12"/>
      <c r="N65" s="1"/>
    </row>
    <row r="66" spans="1:14" ht="15">
      <c r="A66" s="62"/>
      <c r="B66" s="63"/>
      <c r="C66" s="67"/>
      <c r="D66" s="1"/>
      <c r="E66" s="1"/>
      <c r="F66" s="1"/>
      <c r="H66" s="1"/>
      <c r="I66" s="19"/>
      <c r="J66" s="1"/>
      <c r="K66" s="1"/>
      <c r="L66" s="1"/>
      <c r="M66" s="12"/>
      <c r="N66" s="1"/>
    </row>
    <row r="67" spans="1:14" ht="20.25">
      <c r="A67" s="68" t="s">
        <v>42</v>
      </c>
      <c r="B67" s="69" t="str">
        <f>IF(J70=0,"ERROR",J70)</f>
        <v>ERROR</v>
      </c>
      <c r="C67" s="67"/>
      <c r="H67" s="1"/>
      <c r="I67" s="1"/>
      <c r="J67" s="22"/>
      <c r="K67" s="1"/>
      <c r="L67" s="1"/>
      <c r="M67" s="12"/>
      <c r="N67" s="1"/>
    </row>
    <row r="68" spans="1:14" ht="15">
      <c r="A68" s="62"/>
      <c r="B68" s="63"/>
      <c r="C68" s="67"/>
      <c r="H68" s="1"/>
      <c r="I68" s="24"/>
      <c r="J68" s="17"/>
      <c r="L68" s="18"/>
      <c r="M68" s="16"/>
      <c r="N68" s="19"/>
    </row>
    <row r="69" spans="1:14" ht="15.75" thickBot="1">
      <c r="A69" s="70"/>
      <c r="B69" s="71"/>
      <c r="C69" s="72"/>
      <c r="H69" s="1"/>
      <c r="I69" s="1"/>
      <c r="J69" s="22"/>
      <c r="K69" s="1"/>
      <c r="L69" s="1"/>
      <c r="M69" s="12"/>
      <c r="N69" s="1"/>
    </row>
    <row r="70" spans="1:10" ht="20.25">
      <c r="A70" s="90"/>
      <c r="B70" s="91"/>
      <c r="C70" s="92"/>
      <c r="I70" s="23" t="s">
        <v>47</v>
      </c>
      <c r="J70" s="11">
        <f>IF(J61&gt;1,"ERROR",K61)</f>
        <v>0</v>
      </c>
    </row>
    <row r="71" spans="1:10" ht="23.25">
      <c r="A71" s="93" t="s">
        <v>92</v>
      </c>
      <c r="B71" s="98" t="e">
        <f>+RATECALCS!C27</f>
        <v>#VALUE!</v>
      </c>
      <c r="C71" s="97" t="s">
        <v>84</v>
      </c>
      <c r="J71" s="22"/>
    </row>
    <row r="72" spans="1:3" ht="15.75" thickBot="1">
      <c r="A72" s="94"/>
      <c r="B72" s="95"/>
      <c r="C72" s="96"/>
    </row>
  </sheetData>
  <sheetProtection/>
  <mergeCells count="14">
    <mergeCell ref="B11:C11"/>
    <mergeCell ref="B12:C12"/>
    <mergeCell ref="B13:C13"/>
    <mergeCell ref="B14:C14"/>
    <mergeCell ref="A2:C2"/>
    <mergeCell ref="A1:C1"/>
    <mergeCell ref="A15:C15"/>
    <mergeCell ref="A16:C16"/>
    <mergeCell ref="B43:C43"/>
    <mergeCell ref="B6:C6"/>
    <mergeCell ref="B7:C7"/>
    <mergeCell ref="B8:C8"/>
    <mergeCell ref="B9:C9"/>
    <mergeCell ref="B10:C10"/>
  </mergeCells>
  <printOptions/>
  <pageMargins left="0.41" right="0.24" top="0.39" bottom="1.32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1" customWidth="1"/>
    <col min="2" max="2" width="71.57421875" style="1" customWidth="1"/>
    <col min="3" max="3" width="11.8515625" style="5" customWidth="1"/>
    <col min="4" max="4" width="9.140625" style="1" customWidth="1"/>
  </cols>
  <sheetData>
    <row r="1" ht="20.25">
      <c r="A1" s="3" t="s">
        <v>56</v>
      </c>
    </row>
    <row r="3" spans="1:4" ht="20.25">
      <c r="A3" s="3" t="s">
        <v>57</v>
      </c>
      <c r="C3" s="5" t="s">
        <v>71</v>
      </c>
      <c r="D3" s="1" t="s">
        <v>0</v>
      </c>
    </row>
    <row r="4" spans="1:4" ht="15">
      <c r="A4" s="2" t="s">
        <v>58</v>
      </c>
      <c r="B4" s="2" t="s">
        <v>65</v>
      </c>
      <c r="C4" s="5">
        <f>+INPUTDATA!B18*0.002</f>
        <v>94</v>
      </c>
      <c r="D4" s="1" t="s">
        <v>67</v>
      </c>
    </row>
    <row r="5" spans="1:4" ht="15">
      <c r="A5" s="2" t="s">
        <v>59</v>
      </c>
      <c r="B5" s="2" t="s">
        <v>13</v>
      </c>
      <c r="C5" s="5">
        <f>+INPUTDATA!B19*0.002</f>
        <v>1.3</v>
      </c>
      <c r="D5" s="1" t="s">
        <v>67</v>
      </c>
    </row>
    <row r="6" spans="1:4" ht="15">
      <c r="A6" s="2" t="s">
        <v>60</v>
      </c>
      <c r="B6" s="2" t="s">
        <v>66</v>
      </c>
      <c r="C6" s="5">
        <f>+INPUTDATA!B20*0.002</f>
        <v>44</v>
      </c>
      <c r="D6" s="1" t="s">
        <v>67</v>
      </c>
    </row>
    <row r="7" spans="1:4" ht="15">
      <c r="A7" s="2" t="s">
        <v>61</v>
      </c>
      <c r="B7" s="2" t="s">
        <v>68</v>
      </c>
      <c r="C7" s="84">
        <f>+(C5*INPUTDATA!B51)+RATECALCS!C6</f>
        <v>44.65</v>
      </c>
      <c r="D7" s="1" t="s">
        <v>67</v>
      </c>
    </row>
    <row r="8" spans="1:4" ht="15">
      <c r="A8" s="2" t="s">
        <v>62</v>
      </c>
      <c r="B8" s="2" t="s">
        <v>69</v>
      </c>
      <c r="C8" s="84">
        <f>+C4-C5</f>
        <v>92.7</v>
      </c>
      <c r="D8" s="1" t="s">
        <v>67</v>
      </c>
    </row>
    <row r="9" spans="1:4" ht="15">
      <c r="A9" s="2" t="s">
        <v>63</v>
      </c>
      <c r="B9" s="6" t="s">
        <v>70</v>
      </c>
      <c r="C9" s="84" t="e">
        <f>+C8*INPUTDATA!B67</f>
        <v>#VALUE!</v>
      </c>
      <c r="D9" s="1" t="s">
        <v>67</v>
      </c>
    </row>
    <row r="10" spans="1:4" ht="15">
      <c r="A10" s="2" t="s">
        <v>64</v>
      </c>
      <c r="B10" s="2" t="s">
        <v>85</v>
      </c>
      <c r="C10" s="84" t="e">
        <f>+C7+C9</f>
        <v>#VALUE!</v>
      </c>
      <c r="D10" s="1" t="s">
        <v>67</v>
      </c>
    </row>
    <row r="12" spans="1:4" ht="20.25">
      <c r="A12" s="85" t="s">
        <v>72</v>
      </c>
      <c r="C12" s="10">
        <v>10</v>
      </c>
      <c r="D12" s="7" t="s">
        <v>67</v>
      </c>
    </row>
    <row r="14" ht="20.25">
      <c r="A14" s="3" t="s">
        <v>73</v>
      </c>
    </row>
    <row r="15" spans="1:4" ht="15">
      <c r="A15" s="2" t="s">
        <v>58</v>
      </c>
      <c r="B15" s="2" t="s">
        <v>74</v>
      </c>
      <c r="C15" s="99">
        <f>+INPUTDATA!B21</f>
        <v>0</v>
      </c>
      <c r="D15" s="1" t="s">
        <v>78</v>
      </c>
    </row>
    <row r="16" spans="1:4" ht="15">
      <c r="A16" s="2" t="s">
        <v>59</v>
      </c>
      <c r="B16" s="2" t="s">
        <v>75</v>
      </c>
      <c r="C16" s="99">
        <f>+INPUTDATA!B22</f>
        <v>0</v>
      </c>
      <c r="D16" s="1" t="s">
        <v>78</v>
      </c>
    </row>
    <row r="17" spans="1:4" ht="15">
      <c r="A17" s="2" t="s">
        <v>60</v>
      </c>
      <c r="B17" s="2" t="s">
        <v>76</v>
      </c>
      <c r="C17" s="99">
        <f>+INPUTDATA!B23</f>
        <v>0</v>
      </c>
      <c r="D17" s="1" t="s">
        <v>78</v>
      </c>
    </row>
    <row r="18" spans="1:4" ht="15">
      <c r="A18" s="2" t="s">
        <v>61</v>
      </c>
      <c r="B18" s="2" t="s">
        <v>77</v>
      </c>
      <c r="C18" s="99">
        <f>+INPUTDATA!B24</f>
        <v>0</v>
      </c>
      <c r="D18" s="1" t="s">
        <v>78</v>
      </c>
    </row>
    <row r="19" spans="1:4" ht="15">
      <c r="A19" s="2" t="s">
        <v>62</v>
      </c>
      <c r="B19" s="2" t="s">
        <v>79</v>
      </c>
      <c r="C19" s="10">
        <f>SUM(C15:C18)</f>
        <v>0</v>
      </c>
      <c r="D19" s="7" t="s">
        <v>78</v>
      </c>
    </row>
    <row r="21" spans="1:4" ht="18">
      <c r="A21" s="4" t="s">
        <v>80</v>
      </c>
      <c r="C21" s="5">
        <f>+C12+C19</f>
        <v>10</v>
      </c>
      <c r="D21" s="1" t="s">
        <v>67</v>
      </c>
    </row>
    <row r="23" spans="1:4" ht="20.25">
      <c r="A23" s="3" t="s">
        <v>81</v>
      </c>
      <c r="C23" s="5">
        <f>+INPUTDATA!B43</f>
        <v>120</v>
      </c>
      <c r="D23" s="1" t="s">
        <v>78</v>
      </c>
    </row>
    <row r="25" spans="1:4" ht="18">
      <c r="A25" s="4" t="s">
        <v>82</v>
      </c>
      <c r="C25" s="5">
        <f>+C23-C21</f>
        <v>110</v>
      </c>
      <c r="D25" s="1" t="s">
        <v>78</v>
      </c>
    </row>
    <row r="26" ht="15.75" thickBot="1"/>
    <row r="27" spans="1:4" ht="21" thickBot="1">
      <c r="A27" s="3" t="s">
        <v>83</v>
      </c>
      <c r="C27" s="86" t="e">
        <f>+C25/C10</f>
        <v>#VALUE!</v>
      </c>
      <c r="D27" s="87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73.421875" style="119" customWidth="1"/>
    <col min="3" max="3" width="29.28125" style="0" customWidth="1"/>
  </cols>
  <sheetData>
    <row r="1" spans="1:3" ht="15">
      <c r="A1" s="119" t="s">
        <v>110</v>
      </c>
      <c r="B1" t="s">
        <v>111</v>
      </c>
      <c r="C1" t="s">
        <v>116</v>
      </c>
    </row>
    <row r="2" spans="1:3" ht="15">
      <c r="A2" s="119" t="s">
        <v>112</v>
      </c>
      <c r="B2" s="118">
        <v>40577</v>
      </c>
      <c r="C2" t="s">
        <v>115</v>
      </c>
    </row>
    <row r="3" spans="1:3" ht="45">
      <c r="A3" s="119" t="s">
        <v>113</v>
      </c>
      <c r="B3" s="118">
        <v>41767</v>
      </c>
      <c r="C3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BG34005</dc:creator>
  <cp:keywords/>
  <dc:description/>
  <cp:lastModifiedBy>Anastasia Sharp</cp:lastModifiedBy>
  <cp:lastPrinted>2011-02-03T15:25:28Z</cp:lastPrinted>
  <dcterms:created xsi:type="dcterms:W3CDTF">2009-06-18T16:12:07Z</dcterms:created>
  <dcterms:modified xsi:type="dcterms:W3CDTF">2018-02-23T15:44:03Z</dcterms:modified>
  <cp:category/>
  <cp:version/>
  <cp:contentType/>
  <cp:contentStatus/>
</cp:coreProperties>
</file>